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lecture\IT공통\2016교재\boseok\15장\"/>
    </mc:Choice>
  </mc:AlternateContent>
  <bookViews>
    <workbookView xWindow="0" yWindow="75" windowWidth="11760" windowHeight="6645" activeTab="2"/>
  </bookViews>
  <sheets>
    <sheet name="단가표" sheetId="1" r:id="rId1"/>
    <sheet name="상품입출고내역" sheetId="4" r:id="rId2"/>
    <sheet name="일일재고" sheetId="9" r:id="rId3"/>
    <sheet name="월말재고" sheetId="8" r:id="rId4"/>
    <sheet name="서울지점" sheetId="10" r:id="rId5"/>
    <sheet name="대구지점" sheetId="11" r:id="rId6"/>
    <sheet name="부산지점" sheetId="12" r:id="rId7"/>
    <sheet name="지점합계" sheetId="13" r:id="rId8"/>
  </sheets>
  <definedNames>
    <definedName name="_xlnm._FilterDatabase" localSheetId="1" hidden="1">상품입출고내역!#REF!</definedName>
    <definedName name="기준일">DATE(YEAR(월말재고!$C$3),MONTH(월말재고!$C$3),1)</definedName>
    <definedName name="상품목록">OFFSET(단가표!$A$4,0,0,상품수량,6)</definedName>
    <definedName name="상품수량">COUNTA(단가표!$A$4:$A$65536)</definedName>
    <definedName name="입출_일자">INDEX(입출고자료,,1)</definedName>
    <definedName name="입출_입고">INDEX(입출고자료,,7)</definedName>
    <definedName name="입출_출고">INDEX(입출고자료,,11)</definedName>
    <definedName name="입출_코드">INDEX(입출고자료,,4)</definedName>
    <definedName name="입출고건수">COUNTA(상품입출고내역!$A$5:$A$65536)</definedName>
    <definedName name="입출고자료">OFFSET(상품입출고내역!$A$5,0,0,입출고건수,14)</definedName>
  </definedNames>
  <calcPr calcId="152511"/>
</workbook>
</file>

<file path=xl/calcChain.xml><?xml version="1.0" encoding="utf-8"?>
<calcChain xmlns="http://schemas.openxmlformats.org/spreadsheetml/2006/main">
  <c r="K2" i="9" l="1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G5" i="9"/>
  <c r="H5" i="9" s="1"/>
  <c r="G6" i="9"/>
  <c r="H6" i="9" s="1"/>
  <c r="G7" i="9"/>
  <c r="H7" i="9" s="1"/>
  <c r="G8" i="9"/>
  <c r="H8" i="9" s="1"/>
  <c r="G9" i="9"/>
  <c r="H9" i="9" s="1"/>
  <c r="G10" i="9"/>
  <c r="H10" i="9" s="1"/>
  <c r="G11" i="9"/>
  <c r="H11" i="9" s="1"/>
  <c r="G12" i="9"/>
  <c r="H12" i="9" s="1"/>
  <c r="G13" i="9"/>
  <c r="H13" i="9" s="1"/>
  <c r="G14" i="9"/>
  <c r="H14" i="9" s="1"/>
  <c r="G15" i="9"/>
  <c r="H15" i="9" s="1"/>
  <c r="G16" i="9"/>
  <c r="H16" i="9" s="1"/>
  <c r="G17" i="9"/>
  <c r="H17" i="9" s="1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D5" i="9"/>
  <c r="D6" i="9"/>
  <c r="D18" i="9" s="1"/>
  <c r="D7" i="9"/>
  <c r="D8" i="9"/>
  <c r="D9" i="9"/>
  <c r="D10" i="9"/>
  <c r="D11" i="9"/>
  <c r="D12" i="9"/>
  <c r="D13" i="9"/>
  <c r="D14" i="9"/>
  <c r="D15" i="9"/>
  <c r="D16" i="9"/>
  <c r="D17" i="9"/>
  <c r="J13" i="9" l="1"/>
  <c r="J5" i="9"/>
  <c r="J12" i="9"/>
  <c r="J11" i="9"/>
  <c r="J10" i="9"/>
  <c r="J17" i="9"/>
  <c r="J9" i="9"/>
  <c r="J16" i="9"/>
  <c r="J8" i="9"/>
  <c r="J15" i="9"/>
  <c r="J7" i="9"/>
  <c r="J14" i="9"/>
  <c r="J6" i="9"/>
  <c r="C28" i="13"/>
  <c r="F27" i="13"/>
  <c r="E27" i="13"/>
  <c r="D27" i="13"/>
  <c r="D28" i="13" s="1"/>
  <c r="C27" i="13"/>
  <c r="G26" i="13"/>
  <c r="D26" i="13"/>
  <c r="C26" i="13"/>
  <c r="G25" i="13"/>
  <c r="G28" i="13" s="1"/>
  <c r="F25" i="13"/>
  <c r="F28" i="13" s="1"/>
  <c r="E25" i="13"/>
  <c r="E28" i="13" s="1"/>
  <c r="G24" i="13"/>
  <c r="F23" i="13"/>
  <c r="E23" i="13"/>
  <c r="D23" i="13"/>
  <c r="C23" i="13"/>
  <c r="C24" i="13" s="1"/>
  <c r="G22" i="13"/>
  <c r="D22" i="13"/>
  <c r="D24" i="13" s="1"/>
  <c r="C22" i="13"/>
  <c r="G21" i="13"/>
  <c r="F21" i="13"/>
  <c r="F24" i="13" s="1"/>
  <c r="E21" i="13"/>
  <c r="E24" i="13" s="1"/>
  <c r="F20" i="13"/>
  <c r="F19" i="13"/>
  <c r="E19" i="13"/>
  <c r="D19" i="13"/>
  <c r="C19" i="13"/>
  <c r="G18" i="13"/>
  <c r="G20" i="13" s="1"/>
  <c r="D18" i="13"/>
  <c r="D20" i="13" s="1"/>
  <c r="C18" i="13"/>
  <c r="C20" i="13" s="1"/>
  <c r="G17" i="13"/>
  <c r="F17" i="13"/>
  <c r="E17" i="13"/>
  <c r="E20" i="13" s="1"/>
  <c r="F16" i="13"/>
  <c r="E16" i="13"/>
  <c r="F15" i="13"/>
  <c r="E15" i="13"/>
  <c r="D15" i="13"/>
  <c r="C15" i="13"/>
  <c r="G14" i="13"/>
  <c r="G16" i="13" s="1"/>
  <c r="D14" i="13"/>
  <c r="D16" i="13" s="1"/>
  <c r="C14" i="13"/>
  <c r="C16" i="13" s="1"/>
  <c r="G13" i="13"/>
  <c r="F13" i="13"/>
  <c r="E13" i="13"/>
  <c r="F12" i="13"/>
  <c r="E12" i="13"/>
  <c r="D12" i="13"/>
  <c r="F11" i="13"/>
  <c r="E11" i="13"/>
  <c r="D11" i="13"/>
  <c r="C11" i="13"/>
  <c r="G10" i="13"/>
  <c r="G12" i="13" s="1"/>
  <c r="D10" i="13"/>
  <c r="C10" i="13"/>
  <c r="C12" i="13" s="1"/>
  <c r="G9" i="13"/>
  <c r="F9" i="13"/>
  <c r="E9" i="13"/>
  <c r="F8" i="13"/>
  <c r="E8" i="13"/>
  <c r="D8" i="13"/>
  <c r="C8" i="13"/>
  <c r="F7" i="13"/>
  <c r="E7" i="13"/>
  <c r="D7" i="13"/>
  <c r="C7" i="13"/>
  <c r="G6" i="13"/>
  <c r="D6" i="13"/>
  <c r="C6" i="13"/>
  <c r="G5" i="13"/>
  <c r="G8" i="13" s="1"/>
  <c r="F5" i="13"/>
  <c r="E5" i="13"/>
  <c r="D5" i="8" l="1"/>
  <c r="E5" i="8"/>
  <c r="F5" i="8"/>
  <c r="I5" i="8"/>
  <c r="D6" i="8"/>
  <c r="E6" i="8"/>
  <c r="F6" i="8"/>
  <c r="I6" i="8"/>
  <c r="D7" i="8"/>
  <c r="E7" i="8"/>
  <c r="F7" i="8"/>
  <c r="I7" i="8"/>
  <c r="D8" i="8"/>
  <c r="E8" i="8"/>
  <c r="F8" i="8"/>
  <c r="I8" i="8"/>
  <c r="D9" i="8"/>
  <c r="E9" i="8"/>
  <c r="F9" i="8"/>
  <c r="I9" i="8"/>
  <c r="D10" i="8"/>
  <c r="E10" i="8"/>
  <c r="F10" i="8"/>
  <c r="I10" i="8"/>
  <c r="D11" i="8"/>
  <c r="E11" i="8"/>
  <c r="F11" i="8"/>
  <c r="I11" i="8"/>
  <c r="D12" i="8"/>
  <c r="E12" i="8"/>
  <c r="F12" i="8"/>
  <c r="I12" i="8"/>
  <c r="D13" i="8"/>
  <c r="E13" i="8"/>
  <c r="F13" i="8"/>
  <c r="I13" i="8"/>
  <c r="D14" i="8"/>
  <c r="E14" i="8"/>
  <c r="F14" i="8"/>
  <c r="I14" i="8"/>
  <c r="D15" i="8"/>
  <c r="E15" i="8"/>
  <c r="F15" i="8"/>
  <c r="I15" i="8"/>
  <c r="D16" i="8"/>
  <c r="E16" i="8"/>
  <c r="F16" i="8"/>
  <c r="I16" i="8"/>
  <c r="D17" i="8"/>
  <c r="E17" i="8"/>
  <c r="F17" i="8"/>
  <c r="I17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L42" i="4"/>
  <c r="M42" i="4" s="1"/>
  <c r="N42" i="4" s="1"/>
  <c r="F42" i="4"/>
  <c r="E42" i="4"/>
  <c r="L34" i="4"/>
  <c r="M34" i="4" s="1"/>
  <c r="N34" i="4" s="1"/>
  <c r="F34" i="4"/>
  <c r="E34" i="4"/>
  <c r="L43" i="4"/>
  <c r="M43" i="4" s="1"/>
  <c r="N43" i="4" s="1"/>
  <c r="L21" i="4"/>
  <c r="M21" i="4" s="1"/>
  <c r="N21" i="4" s="1"/>
  <c r="F43" i="4"/>
  <c r="F21" i="4"/>
  <c r="E43" i="4"/>
  <c r="E21" i="4"/>
  <c r="L20" i="4"/>
  <c r="M20" i="4" s="1"/>
  <c r="N20" i="4" s="1"/>
  <c r="L29" i="4"/>
  <c r="M29" i="4" s="1"/>
  <c r="N29" i="4" s="1"/>
  <c r="L46" i="4"/>
  <c r="M46" i="4" s="1"/>
  <c r="N46" i="4" s="1"/>
  <c r="L48" i="4"/>
  <c r="M48" i="4" s="1"/>
  <c r="N48" i="4" s="1"/>
  <c r="F20" i="4"/>
  <c r="F29" i="4"/>
  <c r="E20" i="4"/>
  <c r="E29" i="4"/>
  <c r="E46" i="4"/>
  <c r="F46" i="4"/>
  <c r="E48" i="4"/>
  <c r="F48" i="4"/>
  <c r="F279" i="4"/>
  <c r="E279" i="4"/>
  <c r="F278" i="4"/>
  <c r="E278" i="4"/>
  <c r="F277" i="4"/>
  <c r="E277" i="4"/>
  <c r="F276" i="4"/>
  <c r="E276" i="4"/>
  <c r="F275" i="4"/>
  <c r="E275" i="4"/>
  <c r="F274" i="4"/>
  <c r="E274" i="4"/>
  <c r="F273" i="4"/>
  <c r="E273" i="4"/>
  <c r="F272" i="4"/>
  <c r="E272" i="4"/>
  <c r="F271" i="4"/>
  <c r="E271" i="4"/>
  <c r="F270" i="4"/>
  <c r="E270" i="4"/>
  <c r="F269" i="4"/>
  <c r="E269" i="4"/>
  <c r="F268" i="4"/>
  <c r="E268" i="4"/>
  <c r="F267" i="4"/>
  <c r="E267" i="4"/>
  <c r="F266" i="4"/>
  <c r="E266" i="4"/>
  <c r="F265" i="4"/>
  <c r="E265" i="4"/>
  <c r="F264" i="4"/>
  <c r="E264" i="4"/>
  <c r="F263" i="4"/>
  <c r="E263" i="4"/>
  <c r="F262" i="4"/>
  <c r="E262" i="4"/>
  <c r="F261" i="4"/>
  <c r="E261" i="4"/>
  <c r="F260" i="4"/>
  <c r="E260" i="4"/>
  <c r="F259" i="4"/>
  <c r="E259" i="4"/>
  <c r="F258" i="4"/>
  <c r="E258" i="4"/>
  <c r="F257" i="4"/>
  <c r="E257" i="4"/>
  <c r="F256" i="4"/>
  <c r="E256" i="4"/>
  <c r="F255" i="4"/>
  <c r="E255" i="4"/>
  <c r="F254" i="4"/>
  <c r="E254" i="4"/>
  <c r="F253" i="4"/>
  <c r="E253" i="4"/>
  <c r="F252" i="4"/>
  <c r="E252" i="4"/>
  <c r="F251" i="4"/>
  <c r="E251" i="4"/>
  <c r="F250" i="4"/>
  <c r="E250" i="4"/>
  <c r="F249" i="4"/>
  <c r="E249" i="4"/>
  <c r="F248" i="4"/>
  <c r="E248" i="4"/>
  <c r="F247" i="4"/>
  <c r="E247" i="4"/>
  <c r="F246" i="4"/>
  <c r="E246" i="4"/>
  <c r="F245" i="4"/>
  <c r="E245" i="4"/>
  <c r="F244" i="4"/>
  <c r="E244" i="4"/>
  <c r="F243" i="4"/>
  <c r="E243" i="4"/>
  <c r="F242" i="4"/>
  <c r="E242" i="4"/>
  <c r="F241" i="4"/>
  <c r="E241" i="4"/>
  <c r="F240" i="4"/>
  <c r="E240" i="4"/>
  <c r="F239" i="4"/>
  <c r="E239" i="4"/>
  <c r="F238" i="4"/>
  <c r="E238" i="4"/>
  <c r="F237" i="4"/>
  <c r="E237" i="4"/>
  <c r="F236" i="4"/>
  <c r="E236" i="4"/>
  <c r="F235" i="4"/>
  <c r="E235" i="4"/>
  <c r="F234" i="4"/>
  <c r="E234" i="4"/>
  <c r="F233" i="4"/>
  <c r="E233" i="4"/>
  <c r="F232" i="4"/>
  <c r="E232" i="4"/>
  <c r="F231" i="4"/>
  <c r="E231" i="4"/>
  <c r="F230" i="4"/>
  <c r="E230" i="4"/>
  <c r="F229" i="4"/>
  <c r="E229" i="4"/>
  <c r="F228" i="4"/>
  <c r="E228" i="4"/>
  <c r="F227" i="4"/>
  <c r="E227" i="4"/>
  <c r="F226" i="4"/>
  <c r="E226" i="4"/>
  <c r="F225" i="4"/>
  <c r="E225" i="4"/>
  <c r="F224" i="4"/>
  <c r="E224" i="4"/>
  <c r="F223" i="4"/>
  <c r="E223" i="4"/>
  <c r="F222" i="4"/>
  <c r="E222" i="4"/>
  <c r="F221" i="4"/>
  <c r="E221" i="4"/>
  <c r="F220" i="4"/>
  <c r="E220" i="4"/>
  <c r="F219" i="4"/>
  <c r="E219" i="4"/>
  <c r="F218" i="4"/>
  <c r="E218" i="4"/>
  <c r="F217" i="4"/>
  <c r="E217" i="4"/>
  <c r="F216" i="4"/>
  <c r="E216" i="4"/>
  <c r="F215" i="4"/>
  <c r="E215" i="4"/>
  <c r="F214" i="4"/>
  <c r="E214" i="4"/>
  <c r="F213" i="4"/>
  <c r="E213" i="4"/>
  <c r="F212" i="4"/>
  <c r="E212" i="4"/>
  <c r="F211" i="4"/>
  <c r="E211" i="4"/>
  <c r="F210" i="4"/>
  <c r="E210" i="4"/>
  <c r="F209" i="4"/>
  <c r="E209" i="4"/>
  <c r="F208" i="4"/>
  <c r="E208" i="4"/>
  <c r="F207" i="4"/>
  <c r="E207" i="4"/>
  <c r="F206" i="4"/>
  <c r="E206" i="4"/>
  <c r="F205" i="4"/>
  <c r="E205" i="4"/>
  <c r="F204" i="4"/>
  <c r="E204" i="4"/>
  <c r="F203" i="4"/>
  <c r="E203" i="4"/>
  <c r="F202" i="4"/>
  <c r="E202" i="4"/>
  <c r="F201" i="4"/>
  <c r="E201" i="4"/>
  <c r="F200" i="4"/>
  <c r="E200" i="4"/>
  <c r="F199" i="4"/>
  <c r="E199" i="4"/>
  <c r="F198" i="4"/>
  <c r="E198" i="4"/>
  <c r="F197" i="4"/>
  <c r="E197" i="4"/>
  <c r="F196" i="4"/>
  <c r="E196" i="4"/>
  <c r="F195" i="4"/>
  <c r="E195" i="4"/>
  <c r="F194" i="4"/>
  <c r="E194" i="4"/>
  <c r="F193" i="4"/>
  <c r="E193" i="4"/>
  <c r="F192" i="4"/>
  <c r="E192" i="4"/>
  <c r="F191" i="4"/>
  <c r="E191" i="4"/>
  <c r="F190" i="4"/>
  <c r="E190" i="4"/>
  <c r="F189" i="4"/>
  <c r="E189" i="4"/>
  <c r="F188" i="4"/>
  <c r="E188" i="4"/>
  <c r="F187" i="4"/>
  <c r="E187" i="4"/>
  <c r="F186" i="4"/>
  <c r="E186" i="4"/>
  <c r="F185" i="4"/>
  <c r="E185" i="4"/>
  <c r="F184" i="4"/>
  <c r="E184" i="4"/>
  <c r="F183" i="4"/>
  <c r="E183" i="4"/>
  <c r="F182" i="4"/>
  <c r="E182" i="4"/>
  <c r="F181" i="4"/>
  <c r="E181" i="4"/>
  <c r="F180" i="4"/>
  <c r="E180" i="4"/>
  <c r="F179" i="4"/>
  <c r="E179" i="4"/>
  <c r="F178" i="4"/>
  <c r="E178" i="4"/>
  <c r="F177" i="4"/>
  <c r="E177" i="4"/>
  <c r="F176" i="4"/>
  <c r="E176" i="4"/>
  <c r="F175" i="4"/>
  <c r="E175" i="4"/>
  <c r="F174" i="4"/>
  <c r="E174" i="4"/>
  <c r="F173" i="4"/>
  <c r="E173" i="4"/>
  <c r="F172" i="4"/>
  <c r="E172" i="4"/>
  <c r="F171" i="4"/>
  <c r="E171" i="4"/>
  <c r="F170" i="4"/>
  <c r="E170" i="4"/>
  <c r="F169" i="4"/>
  <c r="E169" i="4"/>
  <c r="F168" i="4"/>
  <c r="E168" i="4"/>
  <c r="F167" i="4"/>
  <c r="E167" i="4"/>
  <c r="F166" i="4"/>
  <c r="E166" i="4"/>
  <c r="F165" i="4"/>
  <c r="E165" i="4"/>
  <c r="F164" i="4"/>
  <c r="E164" i="4"/>
  <c r="F163" i="4"/>
  <c r="E163" i="4"/>
  <c r="F162" i="4"/>
  <c r="E162" i="4"/>
  <c r="F161" i="4"/>
  <c r="E161" i="4"/>
  <c r="F160" i="4"/>
  <c r="E160" i="4"/>
  <c r="F159" i="4"/>
  <c r="E159" i="4"/>
  <c r="F158" i="4"/>
  <c r="E158" i="4"/>
  <c r="F157" i="4"/>
  <c r="E157" i="4"/>
  <c r="F156" i="4"/>
  <c r="E156" i="4"/>
  <c r="F155" i="4"/>
  <c r="E155" i="4"/>
  <c r="F154" i="4"/>
  <c r="E154" i="4"/>
  <c r="F153" i="4"/>
  <c r="E153" i="4"/>
  <c r="F152" i="4"/>
  <c r="E152" i="4"/>
  <c r="F151" i="4"/>
  <c r="E151" i="4"/>
  <c r="F150" i="4"/>
  <c r="E150" i="4"/>
  <c r="F149" i="4"/>
  <c r="E149" i="4"/>
  <c r="F148" i="4"/>
  <c r="E148" i="4"/>
  <c r="F147" i="4"/>
  <c r="E147" i="4"/>
  <c r="F146" i="4"/>
  <c r="E146" i="4"/>
  <c r="F145" i="4"/>
  <c r="E145" i="4"/>
  <c r="F144" i="4"/>
  <c r="E144" i="4"/>
  <c r="F143" i="4"/>
  <c r="E143" i="4"/>
  <c r="F142" i="4"/>
  <c r="E142" i="4"/>
  <c r="F141" i="4"/>
  <c r="E141" i="4"/>
  <c r="F140" i="4"/>
  <c r="E140" i="4"/>
  <c r="F139" i="4"/>
  <c r="E139" i="4"/>
  <c r="F138" i="4"/>
  <c r="E138" i="4"/>
  <c r="F137" i="4"/>
  <c r="E137" i="4"/>
  <c r="F136" i="4"/>
  <c r="E136" i="4"/>
  <c r="F135" i="4"/>
  <c r="E135" i="4"/>
  <c r="F134" i="4"/>
  <c r="E134" i="4"/>
  <c r="F133" i="4"/>
  <c r="E133" i="4"/>
  <c r="F132" i="4"/>
  <c r="E132" i="4"/>
  <c r="F131" i="4"/>
  <c r="E131" i="4"/>
  <c r="F130" i="4"/>
  <c r="E130" i="4"/>
  <c r="F129" i="4"/>
  <c r="E129" i="4"/>
  <c r="F128" i="4"/>
  <c r="E128" i="4"/>
  <c r="F127" i="4"/>
  <c r="E127" i="4"/>
  <c r="F126" i="4"/>
  <c r="E126" i="4"/>
  <c r="F125" i="4"/>
  <c r="E125" i="4"/>
  <c r="F124" i="4"/>
  <c r="E124" i="4"/>
  <c r="F123" i="4"/>
  <c r="E123" i="4"/>
  <c r="F122" i="4"/>
  <c r="E122" i="4"/>
  <c r="F121" i="4"/>
  <c r="E121" i="4"/>
  <c r="F120" i="4"/>
  <c r="E120" i="4"/>
  <c r="F119" i="4"/>
  <c r="E119" i="4"/>
  <c r="F118" i="4"/>
  <c r="E118" i="4"/>
  <c r="F117" i="4"/>
  <c r="E117" i="4"/>
  <c r="F116" i="4"/>
  <c r="E116" i="4"/>
  <c r="F115" i="4"/>
  <c r="E115" i="4"/>
  <c r="F114" i="4"/>
  <c r="E114" i="4"/>
  <c r="F113" i="4"/>
  <c r="E113" i="4"/>
  <c r="F112" i="4"/>
  <c r="E112" i="4"/>
  <c r="F111" i="4"/>
  <c r="E111" i="4"/>
  <c r="F110" i="4"/>
  <c r="E110" i="4"/>
  <c r="F109" i="4"/>
  <c r="E109" i="4"/>
  <c r="F108" i="4"/>
  <c r="E108" i="4"/>
  <c r="F107" i="4"/>
  <c r="E107" i="4"/>
  <c r="F106" i="4"/>
  <c r="E106" i="4"/>
  <c r="F105" i="4"/>
  <c r="E105" i="4"/>
  <c r="F104" i="4"/>
  <c r="E104" i="4"/>
  <c r="F103" i="4"/>
  <c r="E103" i="4"/>
  <c r="F102" i="4"/>
  <c r="E102" i="4"/>
  <c r="F101" i="4"/>
  <c r="E101" i="4"/>
  <c r="F100" i="4"/>
  <c r="E100" i="4"/>
  <c r="F99" i="4"/>
  <c r="E99" i="4"/>
  <c r="F98" i="4"/>
  <c r="E98" i="4"/>
  <c r="F97" i="4"/>
  <c r="E97" i="4"/>
  <c r="F96" i="4"/>
  <c r="E96" i="4"/>
  <c r="F95" i="4"/>
  <c r="E95" i="4"/>
  <c r="F94" i="4"/>
  <c r="E94" i="4"/>
  <c r="F93" i="4"/>
  <c r="E93" i="4"/>
  <c r="F92" i="4"/>
  <c r="E92" i="4"/>
  <c r="F91" i="4"/>
  <c r="E91" i="4"/>
  <c r="F90" i="4"/>
  <c r="E90" i="4"/>
  <c r="F89" i="4"/>
  <c r="E89" i="4"/>
  <c r="F88" i="4"/>
  <c r="E88" i="4"/>
  <c r="F87" i="4"/>
  <c r="E87" i="4"/>
  <c r="F86" i="4"/>
  <c r="E86" i="4"/>
  <c r="F85" i="4"/>
  <c r="E85" i="4"/>
  <c r="F84" i="4"/>
  <c r="E84" i="4"/>
  <c r="F83" i="4"/>
  <c r="E83" i="4"/>
  <c r="F82" i="4"/>
  <c r="E82" i="4"/>
  <c r="F81" i="4"/>
  <c r="E81" i="4"/>
  <c r="F80" i="4"/>
  <c r="E80" i="4"/>
  <c r="F79" i="4"/>
  <c r="E79" i="4"/>
  <c r="F78" i="4"/>
  <c r="E78" i="4"/>
  <c r="F77" i="4"/>
  <c r="E77" i="4"/>
  <c r="F76" i="4"/>
  <c r="E76" i="4"/>
  <c r="F75" i="4"/>
  <c r="E75" i="4"/>
  <c r="F74" i="4"/>
  <c r="E74" i="4"/>
  <c r="F73" i="4"/>
  <c r="E73" i="4"/>
  <c r="F72" i="4"/>
  <c r="E72" i="4"/>
  <c r="F71" i="4"/>
  <c r="E71" i="4"/>
  <c r="F70" i="4"/>
  <c r="E70" i="4"/>
  <c r="F69" i="4"/>
  <c r="E69" i="4"/>
  <c r="F68" i="4"/>
  <c r="E68" i="4"/>
  <c r="F67" i="4"/>
  <c r="E67" i="4"/>
  <c r="F66" i="4"/>
  <c r="E66" i="4"/>
  <c r="F65" i="4"/>
  <c r="E65" i="4"/>
  <c r="F64" i="4"/>
  <c r="E64" i="4"/>
  <c r="F63" i="4"/>
  <c r="E63" i="4"/>
  <c r="F62" i="4"/>
  <c r="E62" i="4"/>
  <c r="F61" i="4"/>
  <c r="E61" i="4"/>
  <c r="F60" i="4"/>
  <c r="E60" i="4"/>
  <c r="F59" i="4"/>
  <c r="E59" i="4"/>
  <c r="F58" i="4"/>
  <c r="E58" i="4"/>
  <c r="F57" i="4"/>
  <c r="E57" i="4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F49" i="4"/>
  <c r="E49" i="4"/>
  <c r="F47" i="4"/>
  <c r="E47" i="4"/>
  <c r="F45" i="4"/>
  <c r="E45" i="4"/>
  <c r="F44" i="4"/>
  <c r="E44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3" i="4"/>
  <c r="E33" i="4"/>
  <c r="F32" i="4"/>
  <c r="E32" i="4"/>
  <c r="F31" i="4"/>
  <c r="E31" i="4"/>
  <c r="F30" i="4"/>
  <c r="E30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L279" i="4"/>
  <c r="M279" i="4" s="1"/>
  <c r="N279" i="4" s="1"/>
  <c r="L278" i="4"/>
  <c r="M278" i="4" s="1"/>
  <c r="N278" i="4" s="1"/>
  <c r="L277" i="4"/>
  <c r="M277" i="4" s="1"/>
  <c r="N277" i="4" s="1"/>
  <c r="L276" i="4"/>
  <c r="M276" i="4" s="1"/>
  <c r="N276" i="4" s="1"/>
  <c r="L275" i="4"/>
  <c r="M275" i="4" s="1"/>
  <c r="N275" i="4" s="1"/>
  <c r="L274" i="4"/>
  <c r="M274" i="4" s="1"/>
  <c r="N274" i="4" s="1"/>
  <c r="L273" i="4"/>
  <c r="M273" i="4" s="1"/>
  <c r="N273" i="4" s="1"/>
  <c r="L272" i="4"/>
  <c r="M272" i="4" s="1"/>
  <c r="N272" i="4" s="1"/>
  <c r="L271" i="4"/>
  <c r="M271" i="4" s="1"/>
  <c r="N271" i="4" s="1"/>
  <c r="L270" i="4"/>
  <c r="M270" i="4" s="1"/>
  <c r="N270" i="4" s="1"/>
  <c r="L269" i="4"/>
  <c r="M269" i="4"/>
  <c r="N269" i="4" s="1"/>
  <c r="L268" i="4"/>
  <c r="M268" i="4" s="1"/>
  <c r="N268" i="4" s="1"/>
  <c r="L267" i="4"/>
  <c r="M267" i="4" s="1"/>
  <c r="N267" i="4" s="1"/>
  <c r="L266" i="4"/>
  <c r="M266" i="4" s="1"/>
  <c r="N266" i="4" s="1"/>
  <c r="L265" i="4"/>
  <c r="M265" i="4" s="1"/>
  <c r="N265" i="4" s="1"/>
  <c r="L264" i="4"/>
  <c r="M264" i="4" s="1"/>
  <c r="N264" i="4" s="1"/>
  <c r="L263" i="4"/>
  <c r="M263" i="4" s="1"/>
  <c r="N263" i="4" s="1"/>
  <c r="L262" i="4"/>
  <c r="M262" i="4" s="1"/>
  <c r="N262" i="4" s="1"/>
  <c r="L261" i="4"/>
  <c r="M261" i="4" s="1"/>
  <c r="N261" i="4" s="1"/>
  <c r="L260" i="4"/>
  <c r="M260" i="4" s="1"/>
  <c r="N260" i="4" s="1"/>
  <c r="L259" i="4"/>
  <c r="M259" i="4" s="1"/>
  <c r="N259" i="4" s="1"/>
  <c r="L258" i="4"/>
  <c r="M258" i="4" s="1"/>
  <c r="N258" i="4" s="1"/>
  <c r="L257" i="4"/>
  <c r="M257" i="4" s="1"/>
  <c r="N257" i="4" s="1"/>
  <c r="L256" i="4"/>
  <c r="M256" i="4" s="1"/>
  <c r="N256" i="4" s="1"/>
  <c r="L255" i="4"/>
  <c r="M255" i="4" s="1"/>
  <c r="N255" i="4" s="1"/>
  <c r="L254" i="4"/>
  <c r="M254" i="4" s="1"/>
  <c r="N254" i="4" s="1"/>
  <c r="L253" i="4"/>
  <c r="M253" i="4" s="1"/>
  <c r="N253" i="4" s="1"/>
  <c r="L252" i="4"/>
  <c r="M252" i="4" s="1"/>
  <c r="N252" i="4" s="1"/>
  <c r="L251" i="4"/>
  <c r="M251" i="4" s="1"/>
  <c r="N251" i="4" s="1"/>
  <c r="L250" i="4"/>
  <c r="M250" i="4" s="1"/>
  <c r="N250" i="4" s="1"/>
  <c r="L249" i="4"/>
  <c r="M249" i="4" s="1"/>
  <c r="N249" i="4" s="1"/>
  <c r="L248" i="4"/>
  <c r="M248" i="4" s="1"/>
  <c r="N248" i="4" s="1"/>
  <c r="L247" i="4"/>
  <c r="M247" i="4" s="1"/>
  <c r="N247" i="4" s="1"/>
  <c r="L246" i="4"/>
  <c r="M246" i="4" s="1"/>
  <c r="N246" i="4" s="1"/>
  <c r="L245" i="4"/>
  <c r="M245" i="4" s="1"/>
  <c r="N245" i="4" s="1"/>
  <c r="L244" i="4"/>
  <c r="M244" i="4" s="1"/>
  <c r="N244" i="4" s="1"/>
  <c r="L243" i="4"/>
  <c r="M243" i="4" s="1"/>
  <c r="N243" i="4" s="1"/>
  <c r="L242" i="4"/>
  <c r="M242" i="4" s="1"/>
  <c r="N242" i="4" s="1"/>
  <c r="L241" i="4"/>
  <c r="M241" i="4" s="1"/>
  <c r="N241" i="4" s="1"/>
  <c r="L240" i="4"/>
  <c r="M240" i="4" s="1"/>
  <c r="N240" i="4" s="1"/>
  <c r="L239" i="4"/>
  <c r="M239" i="4" s="1"/>
  <c r="N239" i="4" s="1"/>
  <c r="L238" i="4"/>
  <c r="M238" i="4" s="1"/>
  <c r="N238" i="4" s="1"/>
  <c r="L237" i="4"/>
  <c r="M237" i="4" s="1"/>
  <c r="N237" i="4" s="1"/>
  <c r="L236" i="4"/>
  <c r="M236" i="4" s="1"/>
  <c r="N236" i="4" s="1"/>
  <c r="L235" i="4"/>
  <c r="M235" i="4" s="1"/>
  <c r="N235" i="4" s="1"/>
  <c r="L234" i="4"/>
  <c r="M234" i="4" s="1"/>
  <c r="N234" i="4" s="1"/>
  <c r="L233" i="4"/>
  <c r="M233" i="4" s="1"/>
  <c r="N233" i="4" s="1"/>
  <c r="L232" i="4"/>
  <c r="M232" i="4" s="1"/>
  <c r="N232" i="4" s="1"/>
  <c r="L231" i="4"/>
  <c r="M231" i="4" s="1"/>
  <c r="N231" i="4" s="1"/>
  <c r="L230" i="4"/>
  <c r="M230" i="4" s="1"/>
  <c r="N230" i="4" s="1"/>
  <c r="L229" i="4"/>
  <c r="M229" i="4" s="1"/>
  <c r="N229" i="4" s="1"/>
  <c r="L228" i="4"/>
  <c r="M228" i="4" s="1"/>
  <c r="N228" i="4" s="1"/>
  <c r="L227" i="4"/>
  <c r="M227" i="4" s="1"/>
  <c r="N227" i="4" s="1"/>
  <c r="L226" i="4"/>
  <c r="M226" i="4" s="1"/>
  <c r="N226" i="4" s="1"/>
  <c r="L225" i="4"/>
  <c r="M225" i="4" s="1"/>
  <c r="N225" i="4" s="1"/>
  <c r="L224" i="4"/>
  <c r="M224" i="4" s="1"/>
  <c r="N224" i="4" s="1"/>
  <c r="L223" i="4"/>
  <c r="M223" i="4" s="1"/>
  <c r="N223" i="4" s="1"/>
  <c r="L222" i="4"/>
  <c r="M222" i="4" s="1"/>
  <c r="N222" i="4" s="1"/>
  <c r="L221" i="4"/>
  <c r="M221" i="4" s="1"/>
  <c r="N221" i="4" s="1"/>
  <c r="L220" i="4"/>
  <c r="M220" i="4"/>
  <c r="N220" i="4" s="1"/>
  <c r="L219" i="4"/>
  <c r="M219" i="4" s="1"/>
  <c r="N219" i="4" s="1"/>
  <c r="L218" i="4"/>
  <c r="M218" i="4"/>
  <c r="N218" i="4" s="1"/>
  <c r="L217" i="4"/>
  <c r="M217" i="4" s="1"/>
  <c r="N217" i="4" s="1"/>
  <c r="L216" i="4"/>
  <c r="M216" i="4" s="1"/>
  <c r="N216" i="4" s="1"/>
  <c r="L215" i="4"/>
  <c r="M215" i="4" s="1"/>
  <c r="N215" i="4" s="1"/>
  <c r="L214" i="4"/>
  <c r="M214" i="4" s="1"/>
  <c r="N214" i="4" s="1"/>
  <c r="L213" i="4"/>
  <c r="M213" i="4" s="1"/>
  <c r="N213" i="4" s="1"/>
  <c r="L212" i="4"/>
  <c r="M212" i="4" s="1"/>
  <c r="N212" i="4" s="1"/>
  <c r="L211" i="4"/>
  <c r="M211" i="4" s="1"/>
  <c r="N211" i="4" s="1"/>
  <c r="L210" i="4"/>
  <c r="M210" i="4" s="1"/>
  <c r="N210" i="4" s="1"/>
  <c r="L209" i="4"/>
  <c r="M209" i="4" s="1"/>
  <c r="N209" i="4" s="1"/>
  <c r="L208" i="4"/>
  <c r="M208" i="4" s="1"/>
  <c r="N208" i="4" s="1"/>
  <c r="L207" i="4"/>
  <c r="M207" i="4" s="1"/>
  <c r="N207" i="4" s="1"/>
  <c r="L206" i="4"/>
  <c r="M206" i="4" s="1"/>
  <c r="N206" i="4" s="1"/>
  <c r="L205" i="4"/>
  <c r="M205" i="4" s="1"/>
  <c r="N205" i="4" s="1"/>
  <c r="L204" i="4"/>
  <c r="M204" i="4" s="1"/>
  <c r="N204" i="4" s="1"/>
  <c r="L203" i="4"/>
  <c r="M203" i="4" s="1"/>
  <c r="N203" i="4" s="1"/>
  <c r="L202" i="4"/>
  <c r="M202" i="4" s="1"/>
  <c r="N202" i="4" s="1"/>
  <c r="L201" i="4"/>
  <c r="M201" i="4" s="1"/>
  <c r="N201" i="4" s="1"/>
  <c r="L200" i="4"/>
  <c r="M200" i="4" s="1"/>
  <c r="N200" i="4" s="1"/>
  <c r="L199" i="4"/>
  <c r="M199" i="4" s="1"/>
  <c r="N199" i="4" s="1"/>
  <c r="L198" i="4"/>
  <c r="M198" i="4" s="1"/>
  <c r="N198" i="4" s="1"/>
  <c r="L197" i="4"/>
  <c r="M197" i="4" s="1"/>
  <c r="N197" i="4" s="1"/>
  <c r="L196" i="4"/>
  <c r="M196" i="4" s="1"/>
  <c r="N196" i="4" s="1"/>
  <c r="L195" i="4"/>
  <c r="M195" i="4" s="1"/>
  <c r="N195" i="4" s="1"/>
  <c r="L194" i="4"/>
  <c r="M194" i="4" s="1"/>
  <c r="N194" i="4" s="1"/>
  <c r="L193" i="4"/>
  <c r="M193" i="4" s="1"/>
  <c r="N193" i="4" s="1"/>
  <c r="L192" i="4"/>
  <c r="M192" i="4" s="1"/>
  <c r="N192" i="4" s="1"/>
  <c r="L191" i="4"/>
  <c r="M191" i="4" s="1"/>
  <c r="N191" i="4" s="1"/>
  <c r="L190" i="4"/>
  <c r="M190" i="4" s="1"/>
  <c r="N190" i="4" s="1"/>
  <c r="L189" i="4"/>
  <c r="M189" i="4" s="1"/>
  <c r="N189" i="4" s="1"/>
  <c r="L188" i="4"/>
  <c r="M188" i="4" s="1"/>
  <c r="N188" i="4" s="1"/>
  <c r="L187" i="4"/>
  <c r="M187" i="4" s="1"/>
  <c r="N187" i="4" s="1"/>
  <c r="L186" i="4"/>
  <c r="M186" i="4" s="1"/>
  <c r="N186" i="4" s="1"/>
  <c r="L185" i="4"/>
  <c r="M185" i="4" s="1"/>
  <c r="N185" i="4" s="1"/>
  <c r="L184" i="4"/>
  <c r="M184" i="4" s="1"/>
  <c r="N184" i="4" s="1"/>
  <c r="L183" i="4"/>
  <c r="M183" i="4" s="1"/>
  <c r="N183" i="4" s="1"/>
  <c r="L182" i="4"/>
  <c r="M182" i="4" s="1"/>
  <c r="N182" i="4" s="1"/>
  <c r="L181" i="4"/>
  <c r="M181" i="4" s="1"/>
  <c r="N181" i="4" s="1"/>
  <c r="L180" i="4"/>
  <c r="M180" i="4" s="1"/>
  <c r="N180" i="4" s="1"/>
  <c r="L179" i="4"/>
  <c r="M179" i="4" s="1"/>
  <c r="N179" i="4" s="1"/>
  <c r="L178" i="4"/>
  <c r="M178" i="4" s="1"/>
  <c r="N178" i="4" s="1"/>
  <c r="L177" i="4"/>
  <c r="M177" i="4"/>
  <c r="N177" i="4" s="1"/>
  <c r="L176" i="4"/>
  <c r="M176" i="4" s="1"/>
  <c r="N176" i="4" s="1"/>
  <c r="L175" i="4"/>
  <c r="M175" i="4" s="1"/>
  <c r="N175" i="4" s="1"/>
  <c r="L174" i="4"/>
  <c r="M174" i="4" s="1"/>
  <c r="N174" i="4" s="1"/>
  <c r="L173" i="4"/>
  <c r="M173" i="4" s="1"/>
  <c r="N173" i="4" s="1"/>
  <c r="L172" i="4"/>
  <c r="M172" i="4" s="1"/>
  <c r="N172" i="4" s="1"/>
  <c r="L171" i="4"/>
  <c r="M171" i="4" s="1"/>
  <c r="N171" i="4" s="1"/>
  <c r="L170" i="4"/>
  <c r="M170" i="4" s="1"/>
  <c r="N170" i="4" s="1"/>
  <c r="L169" i="4"/>
  <c r="M169" i="4" s="1"/>
  <c r="N169" i="4" s="1"/>
  <c r="L168" i="4"/>
  <c r="M168" i="4" s="1"/>
  <c r="N168" i="4" s="1"/>
  <c r="L167" i="4"/>
  <c r="M167" i="4" s="1"/>
  <c r="N167" i="4" s="1"/>
  <c r="L166" i="4"/>
  <c r="M166" i="4" s="1"/>
  <c r="N166" i="4" s="1"/>
  <c r="L165" i="4"/>
  <c r="M165" i="4" s="1"/>
  <c r="N165" i="4" s="1"/>
  <c r="L164" i="4"/>
  <c r="M164" i="4" s="1"/>
  <c r="N164" i="4" s="1"/>
  <c r="L163" i="4"/>
  <c r="M163" i="4" s="1"/>
  <c r="N163" i="4" s="1"/>
  <c r="L162" i="4"/>
  <c r="M162" i="4" s="1"/>
  <c r="N162" i="4" s="1"/>
  <c r="L161" i="4"/>
  <c r="M161" i="4" s="1"/>
  <c r="N161" i="4" s="1"/>
  <c r="L160" i="4"/>
  <c r="M160" i="4" s="1"/>
  <c r="N160" i="4" s="1"/>
  <c r="L159" i="4"/>
  <c r="M159" i="4"/>
  <c r="N159" i="4" s="1"/>
  <c r="L158" i="4"/>
  <c r="M158" i="4" s="1"/>
  <c r="N158" i="4" s="1"/>
  <c r="L157" i="4"/>
  <c r="M157" i="4" s="1"/>
  <c r="N157" i="4" s="1"/>
  <c r="L156" i="4"/>
  <c r="M156" i="4" s="1"/>
  <c r="N156" i="4" s="1"/>
  <c r="L155" i="4"/>
  <c r="M155" i="4" s="1"/>
  <c r="N155" i="4" s="1"/>
  <c r="L154" i="4"/>
  <c r="M154" i="4" s="1"/>
  <c r="N154" i="4" s="1"/>
  <c r="L153" i="4"/>
  <c r="M153" i="4"/>
  <c r="N153" i="4" s="1"/>
  <c r="L152" i="4"/>
  <c r="M152" i="4" s="1"/>
  <c r="N152" i="4" s="1"/>
  <c r="L151" i="4"/>
  <c r="M151" i="4" s="1"/>
  <c r="N151" i="4" s="1"/>
  <c r="L150" i="4"/>
  <c r="M150" i="4" s="1"/>
  <c r="N150" i="4" s="1"/>
  <c r="L149" i="4"/>
  <c r="M149" i="4" s="1"/>
  <c r="N149" i="4" s="1"/>
  <c r="L148" i="4"/>
  <c r="M148" i="4" s="1"/>
  <c r="N148" i="4" s="1"/>
  <c r="L147" i="4"/>
  <c r="M147" i="4" s="1"/>
  <c r="N147" i="4" s="1"/>
  <c r="L146" i="4"/>
  <c r="M146" i="4" s="1"/>
  <c r="N146" i="4" s="1"/>
  <c r="L145" i="4"/>
  <c r="M145" i="4" s="1"/>
  <c r="N145" i="4" s="1"/>
  <c r="L144" i="4"/>
  <c r="M144" i="4" s="1"/>
  <c r="N144" i="4" s="1"/>
  <c r="L143" i="4"/>
  <c r="M143" i="4" s="1"/>
  <c r="N143" i="4" s="1"/>
  <c r="L142" i="4"/>
  <c r="M142" i="4" s="1"/>
  <c r="N142" i="4" s="1"/>
  <c r="L141" i="4"/>
  <c r="M141" i="4" s="1"/>
  <c r="N141" i="4" s="1"/>
  <c r="L140" i="4"/>
  <c r="M140" i="4" s="1"/>
  <c r="N140" i="4" s="1"/>
  <c r="L139" i="4"/>
  <c r="M139" i="4" s="1"/>
  <c r="N139" i="4" s="1"/>
  <c r="L138" i="4"/>
  <c r="M138" i="4" s="1"/>
  <c r="N138" i="4" s="1"/>
  <c r="L137" i="4"/>
  <c r="M137" i="4" s="1"/>
  <c r="N137" i="4" s="1"/>
  <c r="L136" i="4"/>
  <c r="M136" i="4" s="1"/>
  <c r="N136" i="4" s="1"/>
  <c r="L135" i="4"/>
  <c r="M135" i="4" s="1"/>
  <c r="N135" i="4" s="1"/>
  <c r="L134" i="4"/>
  <c r="M134" i="4" s="1"/>
  <c r="N134" i="4" s="1"/>
  <c r="L133" i="4"/>
  <c r="M133" i="4" s="1"/>
  <c r="N133" i="4" s="1"/>
  <c r="L132" i="4"/>
  <c r="M132" i="4" s="1"/>
  <c r="N132" i="4" s="1"/>
  <c r="L131" i="4"/>
  <c r="M131" i="4" s="1"/>
  <c r="N131" i="4" s="1"/>
  <c r="L130" i="4"/>
  <c r="M130" i="4" s="1"/>
  <c r="N130" i="4" s="1"/>
  <c r="L129" i="4"/>
  <c r="M129" i="4" s="1"/>
  <c r="N129" i="4" s="1"/>
  <c r="L128" i="4"/>
  <c r="M128" i="4" s="1"/>
  <c r="N128" i="4" s="1"/>
  <c r="L127" i="4"/>
  <c r="M127" i="4" s="1"/>
  <c r="N127" i="4" s="1"/>
  <c r="L126" i="4"/>
  <c r="M126" i="4" s="1"/>
  <c r="N126" i="4" s="1"/>
  <c r="L125" i="4"/>
  <c r="M125" i="4" s="1"/>
  <c r="N125" i="4" s="1"/>
  <c r="L124" i="4"/>
  <c r="M124" i="4" s="1"/>
  <c r="N124" i="4" s="1"/>
  <c r="L123" i="4"/>
  <c r="M123" i="4" s="1"/>
  <c r="N123" i="4" s="1"/>
  <c r="L122" i="4"/>
  <c r="M122" i="4" s="1"/>
  <c r="N122" i="4" s="1"/>
  <c r="L121" i="4"/>
  <c r="M121" i="4" s="1"/>
  <c r="N121" i="4" s="1"/>
  <c r="L120" i="4"/>
  <c r="M120" i="4" s="1"/>
  <c r="N120" i="4" s="1"/>
  <c r="L119" i="4"/>
  <c r="M119" i="4" s="1"/>
  <c r="N119" i="4" s="1"/>
  <c r="L118" i="4"/>
  <c r="M118" i="4" s="1"/>
  <c r="N118" i="4" s="1"/>
  <c r="L117" i="4"/>
  <c r="M117" i="4" s="1"/>
  <c r="N117" i="4" s="1"/>
  <c r="L116" i="4"/>
  <c r="M116" i="4" s="1"/>
  <c r="N116" i="4" s="1"/>
  <c r="L115" i="4"/>
  <c r="M115" i="4" s="1"/>
  <c r="N115" i="4" s="1"/>
  <c r="L114" i="4"/>
  <c r="M114" i="4" s="1"/>
  <c r="N114" i="4" s="1"/>
  <c r="L113" i="4"/>
  <c r="M113" i="4" s="1"/>
  <c r="N113" i="4" s="1"/>
  <c r="L112" i="4"/>
  <c r="M112" i="4" s="1"/>
  <c r="N112" i="4" s="1"/>
  <c r="L111" i="4"/>
  <c r="M111" i="4" s="1"/>
  <c r="N111" i="4" s="1"/>
  <c r="L110" i="4"/>
  <c r="M110" i="4" s="1"/>
  <c r="N110" i="4" s="1"/>
  <c r="L109" i="4"/>
  <c r="M109" i="4" s="1"/>
  <c r="N109" i="4" s="1"/>
  <c r="L108" i="4"/>
  <c r="M108" i="4" s="1"/>
  <c r="N108" i="4" s="1"/>
  <c r="L107" i="4"/>
  <c r="M107" i="4" s="1"/>
  <c r="N107" i="4" s="1"/>
  <c r="L106" i="4"/>
  <c r="M106" i="4" s="1"/>
  <c r="N106" i="4" s="1"/>
  <c r="L105" i="4"/>
  <c r="M105" i="4" s="1"/>
  <c r="N105" i="4" s="1"/>
  <c r="L104" i="4"/>
  <c r="M104" i="4" s="1"/>
  <c r="N104" i="4" s="1"/>
  <c r="L103" i="4"/>
  <c r="M103" i="4" s="1"/>
  <c r="N103" i="4" s="1"/>
  <c r="L102" i="4"/>
  <c r="M102" i="4" s="1"/>
  <c r="N102" i="4" s="1"/>
  <c r="L101" i="4"/>
  <c r="M101" i="4" s="1"/>
  <c r="N101" i="4" s="1"/>
  <c r="L100" i="4"/>
  <c r="M100" i="4" s="1"/>
  <c r="N100" i="4" s="1"/>
  <c r="L99" i="4"/>
  <c r="M99" i="4" s="1"/>
  <c r="N99" i="4" s="1"/>
  <c r="L98" i="4"/>
  <c r="M98" i="4" s="1"/>
  <c r="N98" i="4" s="1"/>
  <c r="L97" i="4"/>
  <c r="M97" i="4" s="1"/>
  <c r="N97" i="4" s="1"/>
  <c r="L96" i="4"/>
  <c r="M96" i="4" s="1"/>
  <c r="N96" i="4" s="1"/>
  <c r="L95" i="4"/>
  <c r="M95" i="4" s="1"/>
  <c r="N95" i="4" s="1"/>
  <c r="L94" i="4"/>
  <c r="M94" i="4" s="1"/>
  <c r="N94" i="4" s="1"/>
  <c r="L93" i="4"/>
  <c r="M93" i="4" s="1"/>
  <c r="N93" i="4" s="1"/>
  <c r="L92" i="4"/>
  <c r="M92" i="4" s="1"/>
  <c r="N92" i="4" s="1"/>
  <c r="L91" i="4"/>
  <c r="M91" i="4" s="1"/>
  <c r="N91" i="4" s="1"/>
  <c r="L90" i="4"/>
  <c r="M90" i="4" s="1"/>
  <c r="N90" i="4" s="1"/>
  <c r="L89" i="4"/>
  <c r="M89" i="4" s="1"/>
  <c r="N89" i="4" s="1"/>
  <c r="L88" i="4"/>
  <c r="M88" i="4" s="1"/>
  <c r="N88" i="4" s="1"/>
  <c r="L87" i="4"/>
  <c r="M87" i="4" s="1"/>
  <c r="N87" i="4" s="1"/>
  <c r="L86" i="4"/>
  <c r="M86" i="4" s="1"/>
  <c r="N86" i="4" s="1"/>
  <c r="L85" i="4"/>
  <c r="M85" i="4" s="1"/>
  <c r="N85" i="4" s="1"/>
  <c r="L84" i="4"/>
  <c r="M84" i="4" s="1"/>
  <c r="N84" i="4" s="1"/>
  <c r="L83" i="4"/>
  <c r="M83" i="4" s="1"/>
  <c r="N83" i="4" s="1"/>
  <c r="L82" i="4"/>
  <c r="M82" i="4" s="1"/>
  <c r="N82" i="4" s="1"/>
  <c r="L81" i="4"/>
  <c r="M81" i="4" s="1"/>
  <c r="N81" i="4" s="1"/>
  <c r="L80" i="4"/>
  <c r="M80" i="4" s="1"/>
  <c r="N80" i="4" s="1"/>
  <c r="L79" i="4"/>
  <c r="M79" i="4" s="1"/>
  <c r="N79" i="4" s="1"/>
  <c r="L78" i="4"/>
  <c r="M78" i="4" s="1"/>
  <c r="N78" i="4" s="1"/>
  <c r="L77" i="4"/>
  <c r="M77" i="4" s="1"/>
  <c r="N77" i="4" s="1"/>
  <c r="L76" i="4"/>
  <c r="M76" i="4" s="1"/>
  <c r="N76" i="4" s="1"/>
  <c r="L75" i="4"/>
  <c r="M75" i="4" s="1"/>
  <c r="N75" i="4" s="1"/>
  <c r="L74" i="4"/>
  <c r="M74" i="4" s="1"/>
  <c r="N74" i="4" s="1"/>
  <c r="L73" i="4"/>
  <c r="M73" i="4" s="1"/>
  <c r="N73" i="4" s="1"/>
  <c r="L72" i="4"/>
  <c r="M72" i="4" s="1"/>
  <c r="N72" i="4" s="1"/>
  <c r="L71" i="4"/>
  <c r="M71" i="4" s="1"/>
  <c r="N71" i="4" s="1"/>
  <c r="L70" i="4"/>
  <c r="M70" i="4" s="1"/>
  <c r="N70" i="4" s="1"/>
  <c r="L69" i="4"/>
  <c r="M69" i="4" s="1"/>
  <c r="N69" i="4" s="1"/>
  <c r="L68" i="4"/>
  <c r="M68" i="4" s="1"/>
  <c r="N68" i="4" s="1"/>
  <c r="L67" i="4"/>
  <c r="M67" i="4" s="1"/>
  <c r="N67" i="4" s="1"/>
  <c r="L66" i="4"/>
  <c r="M66" i="4" s="1"/>
  <c r="N66" i="4" s="1"/>
  <c r="L65" i="4"/>
  <c r="M65" i="4" s="1"/>
  <c r="N65" i="4" s="1"/>
  <c r="L64" i="4"/>
  <c r="M64" i="4" s="1"/>
  <c r="N64" i="4"/>
  <c r="L63" i="4"/>
  <c r="M63" i="4" s="1"/>
  <c r="N63" i="4" s="1"/>
  <c r="L62" i="4"/>
  <c r="M62" i="4" s="1"/>
  <c r="N62" i="4" s="1"/>
  <c r="L61" i="4"/>
  <c r="M61" i="4" s="1"/>
  <c r="N61" i="4" s="1"/>
  <c r="L60" i="4"/>
  <c r="M60" i="4" s="1"/>
  <c r="N60" i="4" s="1"/>
  <c r="L59" i="4"/>
  <c r="M59" i="4" s="1"/>
  <c r="N59" i="4" s="1"/>
  <c r="L58" i="4"/>
  <c r="M58" i="4" s="1"/>
  <c r="N58" i="4" s="1"/>
  <c r="L57" i="4"/>
  <c r="M57" i="4" s="1"/>
  <c r="N57" i="4" s="1"/>
  <c r="L56" i="4"/>
  <c r="M56" i="4" s="1"/>
  <c r="N56" i="4" s="1"/>
  <c r="L55" i="4"/>
  <c r="M55" i="4" s="1"/>
  <c r="N55" i="4" s="1"/>
  <c r="L54" i="4"/>
  <c r="M54" i="4" s="1"/>
  <c r="N54" i="4" s="1"/>
  <c r="L53" i="4"/>
  <c r="M53" i="4" s="1"/>
  <c r="N53" i="4" s="1"/>
  <c r="L52" i="4"/>
  <c r="M52" i="4"/>
  <c r="N52" i="4" s="1"/>
  <c r="L51" i="4"/>
  <c r="M51" i="4" s="1"/>
  <c r="N51" i="4" s="1"/>
  <c r="L50" i="4"/>
  <c r="M50" i="4" s="1"/>
  <c r="N50" i="4" s="1"/>
  <c r="L49" i="4"/>
  <c r="M49" i="4" s="1"/>
  <c r="N49" i="4" s="1"/>
  <c r="L47" i="4"/>
  <c r="M47" i="4" s="1"/>
  <c r="N47" i="4" s="1"/>
  <c r="L45" i="4"/>
  <c r="M45" i="4" s="1"/>
  <c r="N45" i="4" s="1"/>
  <c r="L44" i="4"/>
  <c r="M44" i="4" s="1"/>
  <c r="N44" i="4" s="1"/>
  <c r="L41" i="4"/>
  <c r="M41" i="4" s="1"/>
  <c r="N41" i="4" s="1"/>
  <c r="L40" i="4"/>
  <c r="M40" i="4" s="1"/>
  <c r="N40" i="4" s="1"/>
  <c r="L39" i="4"/>
  <c r="M39" i="4" s="1"/>
  <c r="N39" i="4" s="1"/>
  <c r="L38" i="4"/>
  <c r="M38" i="4" s="1"/>
  <c r="N38" i="4" s="1"/>
  <c r="L37" i="4"/>
  <c r="M37" i="4" s="1"/>
  <c r="N37" i="4" s="1"/>
  <c r="L36" i="4"/>
  <c r="M36" i="4" s="1"/>
  <c r="N36" i="4" s="1"/>
  <c r="L35" i="4"/>
  <c r="M35" i="4" s="1"/>
  <c r="N35" i="4" s="1"/>
  <c r="L33" i="4"/>
  <c r="M33" i="4" s="1"/>
  <c r="N33" i="4" s="1"/>
  <c r="L32" i="4"/>
  <c r="M32" i="4" s="1"/>
  <c r="N32" i="4" s="1"/>
  <c r="L31" i="4"/>
  <c r="M31" i="4" s="1"/>
  <c r="N31" i="4" s="1"/>
  <c r="L30" i="4"/>
  <c r="M30" i="4" s="1"/>
  <c r="N30" i="4" s="1"/>
  <c r="L28" i="4"/>
  <c r="M28" i="4" s="1"/>
  <c r="N28" i="4" s="1"/>
  <c r="L27" i="4"/>
  <c r="M27" i="4"/>
  <c r="N27" i="4" s="1"/>
  <c r="L26" i="4"/>
  <c r="M26" i="4" s="1"/>
  <c r="N26" i="4"/>
  <c r="L25" i="4"/>
  <c r="M25" i="4" s="1"/>
  <c r="N25" i="4" s="1"/>
  <c r="L24" i="4"/>
  <c r="M24" i="4"/>
  <c r="N24" i="4" s="1"/>
  <c r="L23" i="4"/>
  <c r="M23" i="4" s="1"/>
  <c r="N23" i="4" s="1"/>
  <c r="L22" i="4"/>
  <c r="M22" i="4" s="1"/>
  <c r="N22" i="4" s="1"/>
  <c r="L19" i="4"/>
  <c r="M19" i="4"/>
  <c r="N19" i="4" s="1"/>
  <c r="L18" i="4"/>
  <c r="M18" i="4"/>
  <c r="N18" i="4"/>
  <c r="L17" i="4"/>
  <c r="M17" i="4"/>
  <c r="N17" i="4" s="1"/>
  <c r="L16" i="4"/>
  <c r="M16" i="4" s="1"/>
  <c r="N16" i="4" s="1"/>
  <c r="L15" i="4"/>
  <c r="M15" i="4" s="1"/>
  <c r="N15" i="4" s="1"/>
  <c r="L14" i="4"/>
  <c r="M14" i="4" s="1"/>
  <c r="N14" i="4" s="1"/>
  <c r="L13" i="4"/>
  <c r="M13" i="4" s="1"/>
  <c r="N13" i="4" s="1"/>
  <c r="L12" i="4"/>
  <c r="M12" i="4" s="1"/>
  <c r="N12" i="4" s="1"/>
  <c r="L11" i="4"/>
  <c r="M11" i="4" s="1"/>
  <c r="N11" i="4" s="1"/>
  <c r="L10" i="4"/>
  <c r="M10" i="4" s="1"/>
  <c r="N10" i="4"/>
  <c r="L9" i="4"/>
  <c r="M9" i="4"/>
  <c r="N9" i="4" s="1"/>
  <c r="L8" i="4"/>
  <c r="M8" i="4" s="1"/>
  <c r="N8" i="4" s="1"/>
  <c r="L7" i="4"/>
  <c r="M7" i="4"/>
  <c r="N7" i="4" s="1"/>
  <c r="L6" i="4"/>
  <c r="M6" i="4" s="1"/>
  <c r="N6" i="4" s="1"/>
  <c r="L5" i="4"/>
  <c r="M5" i="4" s="1"/>
  <c r="N5" i="4" s="1"/>
  <c r="H279" i="4"/>
  <c r="I279" i="4" s="1"/>
  <c r="J279" i="4" s="1"/>
  <c r="H278" i="4"/>
  <c r="I278" i="4" s="1"/>
  <c r="J278" i="4" s="1"/>
  <c r="H277" i="4"/>
  <c r="I277" i="4" s="1"/>
  <c r="J277" i="4" s="1"/>
  <c r="H276" i="4"/>
  <c r="I276" i="4"/>
  <c r="J276" i="4" s="1"/>
  <c r="H275" i="4"/>
  <c r="I275" i="4" s="1"/>
  <c r="J275" i="4" s="1"/>
  <c r="H274" i="4"/>
  <c r="I274" i="4" s="1"/>
  <c r="J274" i="4" s="1"/>
  <c r="H273" i="4"/>
  <c r="I273" i="4"/>
  <c r="J273" i="4" s="1"/>
  <c r="H272" i="4"/>
  <c r="I272" i="4" s="1"/>
  <c r="J272" i="4" s="1"/>
  <c r="H271" i="4"/>
  <c r="I271" i="4" s="1"/>
  <c r="J271" i="4" s="1"/>
  <c r="H270" i="4"/>
  <c r="I270" i="4" s="1"/>
  <c r="J270" i="4" s="1"/>
  <c r="H269" i="4"/>
  <c r="I269" i="4" s="1"/>
  <c r="J269" i="4" s="1"/>
  <c r="H268" i="4"/>
  <c r="I268" i="4" s="1"/>
  <c r="J268" i="4" s="1"/>
  <c r="H267" i="4"/>
  <c r="I267" i="4" s="1"/>
  <c r="J267" i="4" s="1"/>
  <c r="H266" i="4"/>
  <c r="I266" i="4" s="1"/>
  <c r="J266" i="4" s="1"/>
  <c r="H265" i="4"/>
  <c r="I265" i="4" s="1"/>
  <c r="J265" i="4" s="1"/>
  <c r="H264" i="4"/>
  <c r="I264" i="4" s="1"/>
  <c r="J264" i="4" s="1"/>
  <c r="H263" i="4"/>
  <c r="I263" i="4" s="1"/>
  <c r="J263" i="4" s="1"/>
  <c r="H262" i="4"/>
  <c r="I262" i="4"/>
  <c r="J262" i="4" s="1"/>
  <c r="H261" i="4"/>
  <c r="I261" i="4" s="1"/>
  <c r="J261" i="4" s="1"/>
  <c r="H260" i="4"/>
  <c r="I260" i="4" s="1"/>
  <c r="J260" i="4" s="1"/>
  <c r="H259" i="4"/>
  <c r="I259" i="4" s="1"/>
  <c r="J259" i="4" s="1"/>
  <c r="H258" i="4"/>
  <c r="I258" i="4" s="1"/>
  <c r="J258" i="4" s="1"/>
  <c r="H257" i="4"/>
  <c r="I257" i="4" s="1"/>
  <c r="J257" i="4" s="1"/>
  <c r="H256" i="4"/>
  <c r="I256" i="4" s="1"/>
  <c r="J256" i="4" s="1"/>
  <c r="H255" i="4"/>
  <c r="I255" i="4" s="1"/>
  <c r="J255" i="4" s="1"/>
  <c r="H254" i="4"/>
  <c r="I254" i="4" s="1"/>
  <c r="J254" i="4" s="1"/>
  <c r="H253" i="4"/>
  <c r="I253" i="4" s="1"/>
  <c r="J253" i="4" s="1"/>
  <c r="H252" i="4"/>
  <c r="I252" i="4" s="1"/>
  <c r="J252" i="4" s="1"/>
  <c r="H251" i="4"/>
  <c r="I251" i="4" s="1"/>
  <c r="J251" i="4" s="1"/>
  <c r="H250" i="4"/>
  <c r="I250" i="4" s="1"/>
  <c r="J250" i="4" s="1"/>
  <c r="H249" i="4"/>
  <c r="I249" i="4" s="1"/>
  <c r="J249" i="4" s="1"/>
  <c r="H248" i="4"/>
  <c r="I248" i="4" s="1"/>
  <c r="J248" i="4" s="1"/>
  <c r="H247" i="4"/>
  <c r="I247" i="4" s="1"/>
  <c r="J247" i="4" s="1"/>
  <c r="H246" i="4"/>
  <c r="I246" i="4" s="1"/>
  <c r="J246" i="4" s="1"/>
  <c r="H245" i="4"/>
  <c r="I245" i="4" s="1"/>
  <c r="J245" i="4" s="1"/>
  <c r="H244" i="4"/>
  <c r="I244" i="4" s="1"/>
  <c r="J244" i="4" s="1"/>
  <c r="H243" i="4"/>
  <c r="I243" i="4" s="1"/>
  <c r="J243" i="4" s="1"/>
  <c r="H242" i="4"/>
  <c r="I242" i="4"/>
  <c r="J242" i="4" s="1"/>
  <c r="H241" i="4"/>
  <c r="I241" i="4" s="1"/>
  <c r="J241" i="4" s="1"/>
  <c r="H240" i="4"/>
  <c r="I240" i="4" s="1"/>
  <c r="J240" i="4" s="1"/>
  <c r="H239" i="4"/>
  <c r="I239" i="4" s="1"/>
  <c r="J239" i="4"/>
  <c r="H238" i="4"/>
  <c r="I238" i="4"/>
  <c r="J238" i="4" s="1"/>
  <c r="H237" i="4"/>
  <c r="I237" i="4" s="1"/>
  <c r="J237" i="4" s="1"/>
  <c r="H236" i="4"/>
  <c r="I236" i="4" s="1"/>
  <c r="J236" i="4" s="1"/>
  <c r="H235" i="4"/>
  <c r="I235" i="4" s="1"/>
  <c r="J235" i="4" s="1"/>
  <c r="H234" i="4"/>
  <c r="I234" i="4"/>
  <c r="J234" i="4" s="1"/>
  <c r="H233" i="4"/>
  <c r="I233" i="4" s="1"/>
  <c r="J233" i="4" s="1"/>
  <c r="H232" i="4"/>
  <c r="I232" i="4" s="1"/>
  <c r="J232" i="4" s="1"/>
  <c r="H231" i="4"/>
  <c r="I231" i="4" s="1"/>
  <c r="J231" i="4" s="1"/>
  <c r="H230" i="4"/>
  <c r="I230" i="4" s="1"/>
  <c r="J230" i="4" s="1"/>
  <c r="H229" i="4"/>
  <c r="I229" i="4" s="1"/>
  <c r="J229" i="4"/>
  <c r="H228" i="4"/>
  <c r="I228" i="4"/>
  <c r="J228" i="4" s="1"/>
  <c r="H227" i="4"/>
  <c r="I227" i="4" s="1"/>
  <c r="J227" i="4" s="1"/>
  <c r="H226" i="4"/>
  <c r="I226" i="4" s="1"/>
  <c r="J226" i="4" s="1"/>
  <c r="H225" i="4"/>
  <c r="I225" i="4" s="1"/>
  <c r="J225" i="4" s="1"/>
  <c r="H224" i="4"/>
  <c r="I224" i="4" s="1"/>
  <c r="J224" i="4" s="1"/>
  <c r="H223" i="4"/>
  <c r="I223" i="4" s="1"/>
  <c r="J223" i="4" s="1"/>
  <c r="H222" i="4"/>
  <c r="I222" i="4" s="1"/>
  <c r="J222" i="4" s="1"/>
  <c r="H221" i="4"/>
  <c r="I221" i="4" s="1"/>
  <c r="J221" i="4" s="1"/>
  <c r="H220" i="4"/>
  <c r="I220" i="4" s="1"/>
  <c r="J220" i="4" s="1"/>
  <c r="H219" i="4"/>
  <c r="I219" i="4" s="1"/>
  <c r="J219" i="4" s="1"/>
  <c r="H218" i="4"/>
  <c r="I218" i="4" s="1"/>
  <c r="J218" i="4" s="1"/>
  <c r="H217" i="4"/>
  <c r="I217" i="4" s="1"/>
  <c r="J217" i="4" s="1"/>
  <c r="H216" i="4"/>
  <c r="I216" i="4" s="1"/>
  <c r="J216" i="4" s="1"/>
  <c r="H215" i="4"/>
  <c r="I215" i="4"/>
  <c r="J215" i="4" s="1"/>
  <c r="H214" i="4"/>
  <c r="I214" i="4"/>
  <c r="J214" i="4" s="1"/>
  <c r="H213" i="4"/>
  <c r="I213" i="4" s="1"/>
  <c r="J213" i="4" s="1"/>
  <c r="H212" i="4"/>
  <c r="I212" i="4" s="1"/>
  <c r="J212" i="4" s="1"/>
  <c r="H211" i="4"/>
  <c r="I211" i="4" s="1"/>
  <c r="J211" i="4" s="1"/>
  <c r="H210" i="4"/>
  <c r="I210" i="4" s="1"/>
  <c r="J210" i="4" s="1"/>
  <c r="H209" i="4"/>
  <c r="I209" i="4" s="1"/>
  <c r="J209" i="4" s="1"/>
  <c r="H208" i="4"/>
  <c r="I208" i="4" s="1"/>
  <c r="J208" i="4" s="1"/>
  <c r="H207" i="4"/>
  <c r="I207" i="4" s="1"/>
  <c r="J207" i="4"/>
  <c r="H206" i="4"/>
  <c r="I206" i="4" s="1"/>
  <c r="J206" i="4" s="1"/>
  <c r="H205" i="4"/>
  <c r="I205" i="4" s="1"/>
  <c r="J205" i="4" s="1"/>
  <c r="H204" i="4"/>
  <c r="I204" i="4" s="1"/>
  <c r="J204" i="4"/>
  <c r="H203" i="4"/>
  <c r="I203" i="4" s="1"/>
  <c r="J203" i="4" s="1"/>
  <c r="H202" i="4"/>
  <c r="I202" i="4"/>
  <c r="J202" i="4" s="1"/>
  <c r="H201" i="4"/>
  <c r="I201" i="4" s="1"/>
  <c r="J201" i="4" s="1"/>
  <c r="H200" i="4"/>
  <c r="I200" i="4" s="1"/>
  <c r="J200" i="4" s="1"/>
  <c r="H199" i="4"/>
  <c r="I199" i="4" s="1"/>
  <c r="J199" i="4" s="1"/>
  <c r="H198" i="4"/>
  <c r="I198" i="4" s="1"/>
  <c r="J198" i="4" s="1"/>
  <c r="H197" i="4"/>
  <c r="I197" i="4" s="1"/>
  <c r="J197" i="4" s="1"/>
  <c r="H196" i="4"/>
  <c r="I196" i="4" s="1"/>
  <c r="J196" i="4" s="1"/>
  <c r="H195" i="4"/>
  <c r="I195" i="4" s="1"/>
  <c r="J195" i="4" s="1"/>
  <c r="H194" i="4"/>
  <c r="I194" i="4" s="1"/>
  <c r="J194" i="4" s="1"/>
  <c r="H193" i="4"/>
  <c r="I193" i="4"/>
  <c r="J193" i="4" s="1"/>
  <c r="H192" i="4"/>
  <c r="I192" i="4"/>
  <c r="J192" i="4" s="1"/>
  <c r="H191" i="4"/>
  <c r="I191" i="4" s="1"/>
  <c r="J191" i="4" s="1"/>
  <c r="H190" i="4"/>
  <c r="I190" i="4" s="1"/>
  <c r="J190" i="4" s="1"/>
  <c r="H189" i="4"/>
  <c r="I189" i="4"/>
  <c r="J189" i="4" s="1"/>
  <c r="H188" i="4"/>
  <c r="I188" i="4" s="1"/>
  <c r="J188" i="4" s="1"/>
  <c r="H187" i="4"/>
  <c r="I187" i="4" s="1"/>
  <c r="J187" i="4" s="1"/>
  <c r="H186" i="4"/>
  <c r="I186" i="4" s="1"/>
  <c r="J186" i="4" s="1"/>
  <c r="H185" i="4"/>
  <c r="I185" i="4"/>
  <c r="J185" i="4" s="1"/>
  <c r="H184" i="4"/>
  <c r="I184" i="4"/>
  <c r="J184" i="4" s="1"/>
  <c r="H183" i="4"/>
  <c r="I183" i="4" s="1"/>
  <c r="J183" i="4" s="1"/>
  <c r="H182" i="4"/>
  <c r="I182" i="4" s="1"/>
  <c r="J182" i="4" s="1"/>
  <c r="H181" i="4"/>
  <c r="I181" i="4" s="1"/>
  <c r="J181" i="4" s="1"/>
  <c r="H180" i="4"/>
  <c r="I180" i="4" s="1"/>
  <c r="J180" i="4" s="1"/>
  <c r="H179" i="4"/>
  <c r="I179" i="4" s="1"/>
  <c r="J179" i="4" s="1"/>
  <c r="H178" i="4"/>
  <c r="I178" i="4" s="1"/>
  <c r="J178" i="4" s="1"/>
  <c r="H177" i="4"/>
  <c r="I177" i="4" s="1"/>
  <c r="J177" i="4" s="1"/>
  <c r="H176" i="4"/>
  <c r="I176" i="4" s="1"/>
  <c r="J176" i="4" s="1"/>
  <c r="H175" i="4"/>
  <c r="I175" i="4" s="1"/>
  <c r="J175" i="4" s="1"/>
  <c r="H174" i="4"/>
  <c r="I174" i="4" s="1"/>
  <c r="J174" i="4" s="1"/>
  <c r="H173" i="4"/>
  <c r="I173" i="4" s="1"/>
  <c r="J173" i="4" s="1"/>
  <c r="H172" i="4"/>
  <c r="I172" i="4"/>
  <c r="J172" i="4" s="1"/>
  <c r="H171" i="4"/>
  <c r="I171" i="4" s="1"/>
  <c r="J171" i="4" s="1"/>
  <c r="H170" i="4"/>
  <c r="I170" i="4" s="1"/>
  <c r="J170" i="4" s="1"/>
  <c r="H169" i="4"/>
  <c r="I169" i="4" s="1"/>
  <c r="J169" i="4" s="1"/>
  <c r="H168" i="4"/>
  <c r="I168" i="4" s="1"/>
  <c r="J168" i="4" s="1"/>
  <c r="H167" i="4"/>
  <c r="I167" i="4"/>
  <c r="J167" i="4" s="1"/>
  <c r="H166" i="4"/>
  <c r="I166" i="4" s="1"/>
  <c r="J166" i="4" s="1"/>
  <c r="H165" i="4"/>
  <c r="I165" i="4" s="1"/>
  <c r="J165" i="4" s="1"/>
  <c r="H164" i="4"/>
  <c r="I164" i="4" s="1"/>
  <c r="J164" i="4" s="1"/>
  <c r="H163" i="4"/>
  <c r="I163" i="4" s="1"/>
  <c r="J163" i="4"/>
  <c r="H162" i="4"/>
  <c r="I162" i="4" s="1"/>
  <c r="J162" i="4" s="1"/>
  <c r="H161" i="4"/>
  <c r="I161" i="4" s="1"/>
  <c r="J161" i="4" s="1"/>
  <c r="H160" i="4"/>
  <c r="I160" i="4" s="1"/>
  <c r="J160" i="4" s="1"/>
  <c r="H159" i="4"/>
  <c r="I159" i="4" s="1"/>
  <c r="J159" i="4" s="1"/>
  <c r="H158" i="4"/>
  <c r="I158" i="4" s="1"/>
  <c r="J158" i="4" s="1"/>
  <c r="H157" i="4"/>
  <c r="I157" i="4" s="1"/>
  <c r="J157" i="4" s="1"/>
  <c r="H156" i="4"/>
  <c r="I156" i="4" s="1"/>
  <c r="J156" i="4" s="1"/>
  <c r="H155" i="4"/>
  <c r="I155" i="4" s="1"/>
  <c r="J155" i="4" s="1"/>
  <c r="H154" i="4"/>
  <c r="I154" i="4"/>
  <c r="J154" i="4"/>
  <c r="H153" i="4"/>
  <c r="I153" i="4" s="1"/>
  <c r="J153" i="4" s="1"/>
  <c r="H152" i="4"/>
  <c r="I152" i="4" s="1"/>
  <c r="J152" i="4" s="1"/>
  <c r="H151" i="4"/>
  <c r="I151" i="4" s="1"/>
  <c r="J151" i="4" s="1"/>
  <c r="H150" i="4"/>
  <c r="I150" i="4" s="1"/>
  <c r="J150" i="4" s="1"/>
  <c r="H149" i="4"/>
  <c r="I149" i="4" s="1"/>
  <c r="J149" i="4" s="1"/>
  <c r="H148" i="4"/>
  <c r="I148" i="4" s="1"/>
  <c r="J148" i="4" s="1"/>
  <c r="H147" i="4"/>
  <c r="I147" i="4" s="1"/>
  <c r="J147" i="4" s="1"/>
  <c r="H146" i="4"/>
  <c r="I146" i="4" s="1"/>
  <c r="J146" i="4" s="1"/>
  <c r="H145" i="4"/>
  <c r="I145" i="4"/>
  <c r="J145" i="4" s="1"/>
  <c r="H144" i="4"/>
  <c r="I144" i="4" s="1"/>
  <c r="J144" i="4" s="1"/>
  <c r="H143" i="4"/>
  <c r="I143" i="4" s="1"/>
  <c r="J143" i="4" s="1"/>
  <c r="H142" i="4"/>
  <c r="I142" i="4" s="1"/>
  <c r="J142" i="4" s="1"/>
  <c r="H141" i="4"/>
  <c r="I141" i="4" s="1"/>
  <c r="J141" i="4" s="1"/>
  <c r="H140" i="4"/>
  <c r="I140" i="4" s="1"/>
  <c r="J140" i="4" s="1"/>
  <c r="H139" i="4"/>
  <c r="I139" i="4" s="1"/>
  <c r="J139" i="4"/>
  <c r="H138" i="4"/>
  <c r="I138" i="4" s="1"/>
  <c r="J138" i="4" s="1"/>
  <c r="H137" i="4"/>
  <c r="I137" i="4" s="1"/>
  <c r="J137" i="4" s="1"/>
  <c r="H136" i="4"/>
  <c r="I136" i="4" s="1"/>
  <c r="J136" i="4" s="1"/>
  <c r="H135" i="4"/>
  <c r="I135" i="4" s="1"/>
  <c r="J135" i="4" s="1"/>
  <c r="H134" i="4"/>
  <c r="I134" i="4" s="1"/>
  <c r="J134" i="4" s="1"/>
  <c r="H133" i="4"/>
  <c r="I133" i="4" s="1"/>
  <c r="J133" i="4" s="1"/>
  <c r="H132" i="4"/>
  <c r="I132" i="4" s="1"/>
  <c r="J132" i="4" s="1"/>
  <c r="H131" i="4"/>
  <c r="I131" i="4" s="1"/>
  <c r="J131" i="4" s="1"/>
  <c r="H130" i="4"/>
  <c r="I130" i="4" s="1"/>
  <c r="J130" i="4" s="1"/>
  <c r="H129" i="4"/>
  <c r="I129" i="4" s="1"/>
  <c r="J129" i="4" s="1"/>
  <c r="H128" i="4"/>
  <c r="I128" i="4" s="1"/>
  <c r="J128" i="4" s="1"/>
  <c r="H127" i="4"/>
  <c r="I127" i="4"/>
  <c r="J127" i="4" s="1"/>
  <c r="H126" i="4"/>
  <c r="I126" i="4" s="1"/>
  <c r="J126" i="4" s="1"/>
  <c r="H125" i="4"/>
  <c r="I125" i="4" s="1"/>
  <c r="J125" i="4" s="1"/>
  <c r="H124" i="4"/>
  <c r="I124" i="4" s="1"/>
  <c r="J124" i="4" s="1"/>
  <c r="H123" i="4"/>
  <c r="I123" i="4" s="1"/>
  <c r="J123" i="4" s="1"/>
  <c r="H122" i="4"/>
  <c r="I122" i="4" s="1"/>
  <c r="J122" i="4" s="1"/>
  <c r="H121" i="4"/>
  <c r="I121" i="4" s="1"/>
  <c r="J121" i="4" s="1"/>
  <c r="H120" i="4"/>
  <c r="I120" i="4" s="1"/>
  <c r="J120" i="4" s="1"/>
  <c r="H119" i="4"/>
  <c r="I119" i="4" s="1"/>
  <c r="J119" i="4" s="1"/>
  <c r="H118" i="4"/>
  <c r="I118" i="4" s="1"/>
  <c r="J118" i="4" s="1"/>
  <c r="H117" i="4"/>
  <c r="I117" i="4"/>
  <c r="J117" i="4"/>
  <c r="H116" i="4"/>
  <c r="I116" i="4" s="1"/>
  <c r="J116" i="4" s="1"/>
  <c r="H115" i="4"/>
  <c r="I115" i="4" s="1"/>
  <c r="J115" i="4" s="1"/>
  <c r="H114" i="4"/>
  <c r="I114" i="4" s="1"/>
  <c r="J114" i="4" s="1"/>
  <c r="H113" i="4"/>
  <c r="I113" i="4" s="1"/>
  <c r="J113" i="4" s="1"/>
  <c r="H112" i="4"/>
  <c r="I112" i="4" s="1"/>
  <c r="J112" i="4" s="1"/>
  <c r="H111" i="4"/>
  <c r="I111" i="4"/>
  <c r="J111" i="4" s="1"/>
  <c r="H110" i="4"/>
  <c r="I110" i="4" s="1"/>
  <c r="J110" i="4" s="1"/>
  <c r="H109" i="4"/>
  <c r="I109" i="4" s="1"/>
  <c r="J109" i="4" s="1"/>
  <c r="H108" i="4"/>
  <c r="I108" i="4" s="1"/>
  <c r="J108" i="4" s="1"/>
  <c r="H107" i="4"/>
  <c r="I107" i="4" s="1"/>
  <c r="J107" i="4" s="1"/>
  <c r="H106" i="4"/>
  <c r="I106" i="4" s="1"/>
  <c r="J106" i="4" s="1"/>
  <c r="H105" i="4"/>
  <c r="I105" i="4" s="1"/>
  <c r="J105" i="4" s="1"/>
  <c r="H104" i="4"/>
  <c r="I104" i="4" s="1"/>
  <c r="J104" i="4" s="1"/>
  <c r="H103" i="4"/>
  <c r="I103" i="4"/>
  <c r="J103" i="4"/>
  <c r="H102" i="4"/>
  <c r="I102" i="4"/>
  <c r="J102" i="4" s="1"/>
  <c r="H101" i="4"/>
  <c r="I101" i="4" s="1"/>
  <c r="J101" i="4" s="1"/>
  <c r="H100" i="4"/>
  <c r="I100" i="4"/>
  <c r="J100" i="4" s="1"/>
  <c r="H99" i="4"/>
  <c r="I99" i="4" s="1"/>
  <c r="J99" i="4" s="1"/>
  <c r="H98" i="4"/>
  <c r="I98" i="4"/>
  <c r="J98" i="4" s="1"/>
  <c r="H97" i="4"/>
  <c r="I97" i="4" s="1"/>
  <c r="J97" i="4" s="1"/>
  <c r="H96" i="4"/>
  <c r="I96" i="4" s="1"/>
  <c r="J96" i="4" s="1"/>
  <c r="H95" i="4"/>
  <c r="I95" i="4"/>
  <c r="J95" i="4" s="1"/>
  <c r="H94" i="4"/>
  <c r="I94" i="4"/>
  <c r="J94" i="4" s="1"/>
  <c r="H93" i="4"/>
  <c r="I93" i="4" s="1"/>
  <c r="J93" i="4" s="1"/>
  <c r="H92" i="4"/>
  <c r="I92" i="4" s="1"/>
  <c r="J92" i="4" s="1"/>
  <c r="H91" i="4"/>
  <c r="I91" i="4" s="1"/>
  <c r="J91" i="4" s="1"/>
  <c r="H90" i="4"/>
  <c r="I90" i="4" s="1"/>
  <c r="J90" i="4" s="1"/>
  <c r="H89" i="4"/>
  <c r="I89" i="4" s="1"/>
  <c r="J89" i="4" s="1"/>
  <c r="H88" i="4"/>
  <c r="I88" i="4" s="1"/>
  <c r="J88" i="4" s="1"/>
  <c r="H87" i="4"/>
  <c r="I87" i="4" s="1"/>
  <c r="J87" i="4" s="1"/>
  <c r="H86" i="4"/>
  <c r="I86" i="4"/>
  <c r="J86" i="4" s="1"/>
  <c r="H85" i="4"/>
  <c r="I85" i="4" s="1"/>
  <c r="J85" i="4" s="1"/>
  <c r="H84" i="4"/>
  <c r="I84" i="4" s="1"/>
  <c r="J84" i="4" s="1"/>
  <c r="H83" i="4"/>
  <c r="I83" i="4" s="1"/>
  <c r="J83" i="4" s="1"/>
  <c r="H82" i="4"/>
  <c r="I82" i="4" s="1"/>
  <c r="J82" i="4" s="1"/>
  <c r="H81" i="4"/>
  <c r="I81" i="4" s="1"/>
  <c r="J81" i="4" s="1"/>
  <c r="H80" i="4"/>
  <c r="I80" i="4" s="1"/>
  <c r="J80" i="4" s="1"/>
  <c r="H79" i="4"/>
  <c r="I79" i="4"/>
  <c r="J79" i="4"/>
  <c r="H78" i="4"/>
  <c r="I78" i="4"/>
  <c r="J78" i="4" s="1"/>
  <c r="H77" i="4"/>
  <c r="I77" i="4" s="1"/>
  <c r="J77" i="4" s="1"/>
  <c r="H76" i="4"/>
  <c r="I76" i="4" s="1"/>
  <c r="J76" i="4" s="1"/>
  <c r="H75" i="4"/>
  <c r="I75" i="4" s="1"/>
  <c r="J75" i="4" s="1"/>
  <c r="H74" i="4"/>
  <c r="I74" i="4" s="1"/>
  <c r="J74" i="4" s="1"/>
  <c r="H73" i="4"/>
  <c r="I73" i="4" s="1"/>
  <c r="J73" i="4" s="1"/>
  <c r="H72" i="4"/>
  <c r="I72" i="4"/>
  <c r="J72" i="4" s="1"/>
  <c r="H71" i="4"/>
  <c r="I71" i="4"/>
  <c r="J71" i="4" s="1"/>
  <c r="H70" i="4"/>
  <c r="I70" i="4"/>
  <c r="J70" i="4" s="1"/>
  <c r="H69" i="4"/>
  <c r="I69" i="4"/>
  <c r="J69" i="4" s="1"/>
  <c r="H68" i="4"/>
  <c r="I68" i="4" s="1"/>
  <c r="J68" i="4" s="1"/>
  <c r="H67" i="4"/>
  <c r="I67" i="4" s="1"/>
  <c r="J67" i="4" s="1"/>
  <c r="H66" i="4"/>
  <c r="I66" i="4"/>
  <c r="J66" i="4" s="1"/>
  <c r="H65" i="4"/>
  <c r="I65" i="4" s="1"/>
  <c r="J65" i="4" s="1"/>
  <c r="H64" i="4"/>
  <c r="I64" i="4" s="1"/>
  <c r="J64" i="4" s="1"/>
  <c r="H63" i="4"/>
  <c r="I63" i="4"/>
  <c r="J63" i="4" s="1"/>
  <c r="H62" i="4"/>
  <c r="I62" i="4" s="1"/>
  <c r="J62" i="4" s="1"/>
  <c r="H61" i="4"/>
  <c r="I61" i="4"/>
  <c r="J61" i="4" s="1"/>
  <c r="H60" i="4"/>
  <c r="I60" i="4"/>
  <c r="J60" i="4" s="1"/>
  <c r="H59" i="4"/>
  <c r="I59" i="4" s="1"/>
  <c r="J59" i="4" s="1"/>
  <c r="H58" i="4"/>
  <c r="I58" i="4"/>
  <c r="J58" i="4" s="1"/>
  <c r="H57" i="4"/>
  <c r="I57" i="4" s="1"/>
  <c r="J57" i="4" s="1"/>
  <c r="H56" i="4"/>
  <c r="I56" i="4" s="1"/>
  <c r="J56" i="4" s="1"/>
  <c r="H55" i="4"/>
  <c r="I55" i="4" s="1"/>
  <c r="J55" i="4" s="1"/>
  <c r="H54" i="4"/>
  <c r="I54" i="4"/>
  <c r="J54" i="4" s="1"/>
  <c r="H53" i="4"/>
  <c r="I53" i="4" s="1"/>
  <c r="J53" i="4" s="1"/>
  <c r="H52" i="4"/>
  <c r="I52" i="4" s="1"/>
  <c r="J52" i="4" s="1"/>
  <c r="H51" i="4"/>
  <c r="I51" i="4" s="1"/>
  <c r="J51" i="4" s="1"/>
  <c r="H50" i="4"/>
  <c r="I50" i="4" s="1"/>
  <c r="J50" i="4" s="1"/>
  <c r="H49" i="4"/>
  <c r="I49" i="4" s="1"/>
  <c r="J49" i="4" s="1"/>
  <c r="H48" i="4"/>
  <c r="I48" i="4" s="1"/>
  <c r="J48" i="4" s="1"/>
  <c r="H47" i="4"/>
  <c r="I47" i="4" s="1"/>
  <c r="J47" i="4" s="1"/>
  <c r="H46" i="4"/>
  <c r="I46" i="4" s="1"/>
  <c r="J46" i="4" s="1"/>
  <c r="H45" i="4"/>
  <c r="I45" i="4" s="1"/>
  <c r="J45" i="4" s="1"/>
  <c r="H44" i="4"/>
  <c r="I44" i="4" s="1"/>
  <c r="J44" i="4" s="1"/>
  <c r="H43" i="4"/>
  <c r="I43" i="4" s="1"/>
  <c r="J43" i="4" s="1"/>
  <c r="H42" i="4"/>
  <c r="I42" i="4" s="1"/>
  <c r="J42" i="4" s="1"/>
  <c r="H41" i="4"/>
  <c r="I41" i="4" s="1"/>
  <c r="J41" i="4" s="1"/>
  <c r="H40" i="4"/>
  <c r="I40" i="4" s="1"/>
  <c r="J40" i="4" s="1"/>
  <c r="H39" i="4"/>
  <c r="I39" i="4" s="1"/>
  <c r="J39" i="4" s="1"/>
  <c r="H38" i="4"/>
  <c r="I38" i="4" s="1"/>
  <c r="J38" i="4" s="1"/>
  <c r="H37" i="4"/>
  <c r="I37" i="4" s="1"/>
  <c r="J37" i="4" s="1"/>
  <c r="H36" i="4"/>
  <c r="I36" i="4" s="1"/>
  <c r="J36" i="4" s="1"/>
  <c r="H35" i="4"/>
  <c r="I35" i="4" s="1"/>
  <c r="J35" i="4" s="1"/>
  <c r="H34" i="4"/>
  <c r="I34" i="4"/>
  <c r="J34" i="4" s="1"/>
  <c r="H33" i="4"/>
  <c r="I33" i="4" s="1"/>
  <c r="J33" i="4" s="1"/>
  <c r="H32" i="4"/>
  <c r="I32" i="4" s="1"/>
  <c r="J32" i="4" s="1"/>
  <c r="H31" i="4"/>
  <c r="I31" i="4" s="1"/>
  <c r="J31" i="4" s="1"/>
  <c r="H30" i="4"/>
  <c r="I30" i="4" s="1"/>
  <c r="J30" i="4" s="1"/>
  <c r="H29" i="4"/>
  <c r="I29" i="4" s="1"/>
  <c r="J29" i="4" s="1"/>
  <c r="H28" i="4"/>
  <c r="I28" i="4" s="1"/>
  <c r="J28" i="4" s="1"/>
  <c r="H27" i="4"/>
  <c r="I27" i="4" s="1"/>
  <c r="J27" i="4" s="1"/>
  <c r="H26" i="4"/>
  <c r="I26" i="4" s="1"/>
  <c r="J26" i="4" s="1"/>
  <c r="H25" i="4"/>
  <c r="I25" i="4" s="1"/>
  <c r="J25" i="4" s="1"/>
  <c r="H24" i="4"/>
  <c r="I24" i="4" s="1"/>
  <c r="J24" i="4" s="1"/>
  <c r="H23" i="4"/>
  <c r="I23" i="4"/>
  <c r="J23" i="4" s="1"/>
  <c r="H22" i="4"/>
  <c r="I22" i="4" s="1"/>
  <c r="J22" i="4" s="1"/>
  <c r="H21" i="4"/>
  <c r="I21" i="4"/>
  <c r="J21" i="4" s="1"/>
  <c r="H20" i="4"/>
  <c r="I20" i="4"/>
  <c r="J20" i="4" s="1"/>
  <c r="H19" i="4"/>
  <c r="I19" i="4" s="1"/>
  <c r="J19" i="4" s="1"/>
  <c r="H18" i="4"/>
  <c r="I18" i="4" s="1"/>
  <c r="J18" i="4" s="1"/>
  <c r="H17" i="4"/>
  <c r="I17" i="4" s="1"/>
  <c r="J17" i="4" s="1"/>
  <c r="H16" i="4"/>
  <c r="I16" i="4" s="1"/>
  <c r="J16" i="4" s="1"/>
  <c r="H15" i="4"/>
  <c r="I15" i="4" s="1"/>
  <c r="J15" i="4" s="1"/>
  <c r="H14" i="4"/>
  <c r="I14" i="4" s="1"/>
  <c r="J14" i="4" s="1"/>
  <c r="H13" i="4"/>
  <c r="I13" i="4" s="1"/>
  <c r="J13" i="4" s="1"/>
  <c r="H12" i="4"/>
  <c r="I12" i="4" s="1"/>
  <c r="J12" i="4" s="1"/>
  <c r="H11" i="4"/>
  <c r="I11" i="4" s="1"/>
  <c r="J11" i="4" s="1"/>
  <c r="H10" i="4"/>
  <c r="I10" i="4" s="1"/>
  <c r="J10" i="4" s="1"/>
  <c r="H9" i="4"/>
  <c r="I9" i="4" s="1"/>
  <c r="J9" i="4" s="1"/>
  <c r="H8" i="4"/>
  <c r="I8" i="4" s="1"/>
  <c r="J8" i="4" s="1"/>
  <c r="H7" i="4"/>
  <c r="I7" i="4" s="1"/>
  <c r="J7" i="4" s="1"/>
  <c r="H6" i="4"/>
  <c r="I6" i="4" s="1"/>
  <c r="J6" i="4" s="1"/>
  <c r="H5" i="4"/>
  <c r="I5" i="4" s="1"/>
  <c r="J5" i="4" s="1"/>
  <c r="M18" i="9" l="1"/>
  <c r="F18" i="9"/>
  <c r="E18" i="9"/>
  <c r="K18" i="9"/>
  <c r="I18" i="9"/>
  <c r="N18" i="9"/>
  <c r="G5" i="8"/>
  <c r="D18" i="8"/>
  <c r="E18" i="8"/>
  <c r="F18" i="8"/>
  <c r="I18" i="8"/>
  <c r="K18" i="8"/>
  <c r="M18" i="8"/>
  <c r="N18" i="8"/>
  <c r="L12" i="8"/>
  <c r="L16" i="8"/>
  <c r="L9" i="8"/>
  <c r="L14" i="8"/>
  <c r="O14" i="8"/>
  <c r="O6" i="8"/>
  <c r="L7" i="8"/>
  <c r="O12" i="8"/>
  <c r="L10" i="8"/>
  <c r="O16" i="8"/>
  <c r="O8" i="8"/>
  <c r="G11" i="8"/>
  <c r="H11" i="8" s="1"/>
  <c r="G7" i="8"/>
  <c r="H7" i="8" s="1"/>
  <c r="O13" i="8"/>
  <c r="G17" i="8"/>
  <c r="J17" i="8" s="1"/>
  <c r="G15" i="8"/>
  <c r="H15" i="8" s="1"/>
  <c r="G13" i="8"/>
  <c r="H13" i="8" s="1"/>
  <c r="L8" i="8"/>
  <c r="L17" i="8"/>
  <c r="L13" i="8"/>
  <c r="G9" i="8"/>
  <c r="H9" i="8" s="1"/>
  <c r="L5" i="8"/>
  <c r="O11" i="8"/>
  <c r="G16" i="8"/>
  <c r="H16" i="8" s="1"/>
  <c r="O15" i="8"/>
  <c r="O7" i="8"/>
  <c r="G6" i="8"/>
  <c r="J6" i="8" s="1"/>
  <c r="L6" i="8"/>
  <c r="L11" i="8"/>
  <c r="O10" i="8"/>
  <c r="G14" i="8"/>
  <c r="J14" i="8" s="1"/>
  <c r="G12" i="8"/>
  <c r="H12" i="8" s="1"/>
  <c r="G10" i="8"/>
  <c r="H10" i="8" s="1"/>
  <c r="G8" i="8"/>
  <c r="H8" i="8" s="1"/>
  <c r="O17" i="8"/>
  <c r="O9" i="8"/>
  <c r="L15" i="8"/>
  <c r="O5" i="8"/>
  <c r="L18" i="9" l="1"/>
  <c r="G18" i="9"/>
  <c r="O18" i="9"/>
  <c r="G18" i="8"/>
  <c r="L18" i="8"/>
  <c r="O18" i="8"/>
  <c r="J7" i="8"/>
  <c r="J13" i="8"/>
  <c r="J11" i="8"/>
  <c r="J15" i="8"/>
  <c r="H14" i="8"/>
  <c r="H17" i="8"/>
  <c r="H6" i="8"/>
  <c r="J9" i="8"/>
  <c r="J16" i="8"/>
  <c r="J10" i="8"/>
  <c r="J12" i="8"/>
  <c r="J8" i="8"/>
  <c r="H5" i="8"/>
  <c r="J5" i="8"/>
  <c r="J18" i="9" l="1"/>
  <c r="H18" i="9"/>
  <c r="H18" i="8"/>
  <c r="J18" i="8"/>
  <c r="K2" i="8" s="1"/>
</calcChain>
</file>

<file path=xl/sharedStrings.xml><?xml version="1.0" encoding="utf-8"?>
<sst xmlns="http://schemas.openxmlformats.org/spreadsheetml/2006/main" count="725" uniqueCount="139">
  <si>
    <t>수량</t>
    <phoneticPr fontId="2" type="noConversion"/>
  </si>
  <si>
    <t>상품코드</t>
    <phoneticPr fontId="2" type="noConversion"/>
  </si>
  <si>
    <t xml:space="preserve"> 품명 </t>
    <phoneticPr fontId="2" type="noConversion"/>
  </si>
  <si>
    <t xml:space="preserve"> 규격 </t>
    <phoneticPr fontId="2" type="noConversion"/>
  </si>
  <si>
    <t xml:space="preserve">매입단가 </t>
    <phoneticPr fontId="2" type="noConversion"/>
  </si>
  <si>
    <t>매출단가</t>
    <phoneticPr fontId="2" type="noConversion"/>
  </si>
  <si>
    <t>적정재고량</t>
    <phoneticPr fontId="2" type="noConversion"/>
  </si>
  <si>
    <t>하드디스크</t>
    <phoneticPr fontId="2" type="noConversion"/>
  </si>
  <si>
    <t>시게이트 30G</t>
    <phoneticPr fontId="2" type="noConversion"/>
  </si>
  <si>
    <t>시게이트 80G</t>
    <phoneticPr fontId="2" type="noConversion"/>
  </si>
  <si>
    <t>삼성 80G</t>
    <phoneticPr fontId="2" type="noConversion"/>
  </si>
  <si>
    <t>삼성 160G</t>
    <phoneticPr fontId="2" type="noConversion"/>
  </si>
  <si>
    <t>시디롬</t>
    <phoneticPr fontId="2" type="noConversion"/>
  </si>
  <si>
    <t>LG 2X</t>
    <phoneticPr fontId="2" type="noConversion"/>
  </si>
  <si>
    <t>LG 64X</t>
    <phoneticPr fontId="2" type="noConversion"/>
  </si>
  <si>
    <t>삼성 64X</t>
    <phoneticPr fontId="2" type="noConversion"/>
  </si>
  <si>
    <t>볼펜</t>
    <phoneticPr fontId="2" type="noConversion"/>
  </si>
  <si>
    <t>자루</t>
    <phoneticPr fontId="2" type="noConversion"/>
  </si>
  <si>
    <t>복사용지 A4</t>
    <phoneticPr fontId="2" type="noConversion"/>
  </si>
  <si>
    <t>권</t>
    <phoneticPr fontId="2" type="noConversion"/>
  </si>
  <si>
    <t>복사용지 B4</t>
    <phoneticPr fontId="2" type="noConversion"/>
  </si>
  <si>
    <t>전선</t>
    <phoneticPr fontId="2" type="noConversion"/>
  </si>
  <si>
    <t>롤</t>
    <phoneticPr fontId="2" type="noConversion"/>
  </si>
  <si>
    <t>피복전선</t>
    <phoneticPr fontId="2" type="noConversion"/>
  </si>
  <si>
    <t>m</t>
    <phoneticPr fontId="2" type="noConversion"/>
  </si>
  <si>
    <t>강철</t>
    <phoneticPr fontId="2" type="noConversion"/>
  </si>
  <si>
    <t>KG</t>
    <phoneticPr fontId="2" type="noConversion"/>
  </si>
  <si>
    <t>일자</t>
    <phoneticPr fontId="2" type="noConversion"/>
  </si>
  <si>
    <t>상호</t>
  </si>
  <si>
    <t>구분</t>
    <phoneticPr fontId="2" type="noConversion"/>
  </si>
  <si>
    <t>코드</t>
    <phoneticPr fontId="2" type="noConversion"/>
  </si>
  <si>
    <t xml:space="preserve"> 품명 </t>
    <phoneticPr fontId="2" type="noConversion"/>
  </si>
  <si>
    <t xml:space="preserve"> 규격 </t>
    <phoneticPr fontId="2" type="noConversion"/>
  </si>
  <si>
    <t xml:space="preserve"> 단가 </t>
    <phoneticPr fontId="2" type="noConversion"/>
  </si>
  <si>
    <t>매입금액</t>
    <phoneticPr fontId="2" type="noConversion"/>
  </si>
  <si>
    <t>세액</t>
    <phoneticPr fontId="2" type="noConversion"/>
  </si>
  <si>
    <t>매출금액</t>
    <phoneticPr fontId="2" type="noConversion"/>
  </si>
  <si>
    <t>이월</t>
  </si>
  <si>
    <t>매입</t>
  </si>
  <si>
    <t>길성상회</t>
  </si>
  <si>
    <t>회전전기</t>
  </si>
  <si>
    <t>신영상사</t>
  </si>
  <si>
    <t>매출</t>
  </si>
  <si>
    <t>회전공구</t>
  </si>
  <si>
    <t>한국문구</t>
  </si>
  <si>
    <t>천지상사</t>
  </si>
  <si>
    <t>경전사</t>
  </si>
  <si>
    <t>대왕상사</t>
  </si>
  <si>
    <t>삼해상사</t>
  </si>
  <si>
    <t>세인상사</t>
  </si>
  <si>
    <t>아주산업</t>
  </si>
  <si>
    <t>토탈기계</t>
  </si>
  <si>
    <t>우리문구</t>
  </si>
  <si>
    <t>삼성전사</t>
  </si>
  <si>
    <t>회전상사</t>
  </si>
  <si>
    <t>정암통상</t>
  </si>
  <si>
    <t>가야통상</t>
  </si>
  <si>
    <t>명전사</t>
  </si>
  <si>
    <t>특수상사</t>
  </si>
  <si>
    <t>현대사</t>
  </si>
  <si>
    <t>서구무역</t>
  </si>
  <si>
    <t>길성상회</t>
    <phoneticPr fontId="2" type="noConversion"/>
  </si>
  <si>
    <t>무료상사</t>
  </si>
  <si>
    <t>아주산업</t>
    <phoneticPr fontId="2" type="noConversion"/>
  </si>
  <si>
    <t>가야통상</t>
    <phoneticPr fontId="2" type="noConversion"/>
  </si>
  <si>
    <t>총 재고금액</t>
  </si>
  <si>
    <t>기준일</t>
    <phoneticPr fontId="2" type="noConversion"/>
  </si>
  <si>
    <t>총 재고금액</t>
    <phoneticPr fontId="2" type="noConversion"/>
  </si>
  <si>
    <t>기준일</t>
    <phoneticPr fontId="2" type="noConversion"/>
  </si>
  <si>
    <t>코드</t>
    <phoneticPr fontId="2" type="noConversion"/>
  </si>
  <si>
    <t xml:space="preserve"> 품명 </t>
    <phoneticPr fontId="2" type="noConversion"/>
  </si>
  <si>
    <t xml:space="preserve"> 규격 </t>
    <phoneticPr fontId="2" type="noConversion"/>
  </si>
  <si>
    <t>이월재고</t>
    <phoneticPr fontId="2" type="noConversion"/>
  </si>
  <si>
    <t>당월입고</t>
    <phoneticPr fontId="2" type="noConversion"/>
  </si>
  <si>
    <t>당월출고</t>
    <phoneticPr fontId="2" type="noConversion"/>
  </si>
  <si>
    <t>재고량</t>
    <phoneticPr fontId="2" type="noConversion"/>
  </si>
  <si>
    <t>단가</t>
    <phoneticPr fontId="2" type="noConversion"/>
  </si>
  <si>
    <t>재고금액</t>
    <phoneticPr fontId="2" type="noConversion"/>
  </si>
  <si>
    <t>총입고량</t>
    <phoneticPr fontId="2" type="noConversion"/>
  </si>
  <si>
    <t>총입고금액</t>
    <phoneticPr fontId="2" type="noConversion"/>
  </si>
  <si>
    <t>총출고량</t>
    <phoneticPr fontId="2" type="noConversion"/>
  </si>
  <si>
    <t>판매단가</t>
    <phoneticPr fontId="2" type="noConversion"/>
  </si>
  <si>
    <t>판매금액</t>
    <phoneticPr fontId="2" type="noConversion"/>
  </si>
  <si>
    <t>코드</t>
    <phoneticPr fontId="2" type="noConversion"/>
  </si>
  <si>
    <t>이월수량</t>
    <phoneticPr fontId="2" type="noConversion"/>
  </si>
  <si>
    <t>오늘입고</t>
    <phoneticPr fontId="2" type="noConversion"/>
  </si>
  <si>
    <t>오늘출고</t>
    <phoneticPr fontId="2" type="noConversion"/>
  </si>
  <si>
    <t>재고량</t>
    <phoneticPr fontId="2" type="noConversion"/>
  </si>
  <si>
    <t>증감</t>
    <phoneticPr fontId="2" type="noConversion"/>
  </si>
  <si>
    <t>단가</t>
    <phoneticPr fontId="2" type="noConversion"/>
  </si>
  <si>
    <t>재고금액</t>
    <phoneticPr fontId="2" type="noConversion"/>
  </si>
  <si>
    <t>총입고량</t>
    <phoneticPr fontId="2" type="noConversion"/>
  </si>
  <si>
    <t>총입고금액</t>
    <phoneticPr fontId="2" type="noConversion"/>
  </si>
  <si>
    <t>총출고량</t>
    <phoneticPr fontId="2" type="noConversion"/>
  </si>
  <si>
    <t>판매단가</t>
    <phoneticPr fontId="2" type="noConversion"/>
  </si>
  <si>
    <t>판매금액</t>
    <phoneticPr fontId="2" type="noConversion"/>
  </si>
  <si>
    <t>하드디스크</t>
  </si>
  <si>
    <t>시게이트 30G</t>
  </si>
  <si>
    <t>시게이트 80G</t>
  </si>
  <si>
    <t>삼성 80G</t>
  </si>
  <si>
    <t>삼성 160G</t>
  </si>
  <si>
    <t>시디롬</t>
  </si>
  <si>
    <t>LG 2X</t>
  </si>
  <si>
    <t>LG 64X</t>
  </si>
  <si>
    <t>삼성 64X</t>
  </si>
  <si>
    <t>볼펜</t>
  </si>
  <si>
    <t>자루</t>
  </si>
  <si>
    <t>복사용지 A4</t>
  </si>
  <si>
    <t>권</t>
  </si>
  <si>
    <t>복사용지 B4</t>
  </si>
  <si>
    <t>전선</t>
  </si>
  <si>
    <t>롤</t>
  </si>
  <si>
    <t>피복전선</t>
  </si>
  <si>
    <t>m</t>
  </si>
  <si>
    <t>강철</t>
  </si>
  <si>
    <t>KG</t>
  </si>
  <si>
    <t>증감</t>
    <phoneticPr fontId="2" type="noConversion"/>
  </si>
  <si>
    <t>수량2</t>
  </si>
  <si>
    <t xml:space="preserve"> 단가 3</t>
  </si>
  <si>
    <t>세액4</t>
  </si>
  <si>
    <t>2017년 상반기 매출액</t>
    <phoneticPr fontId="2" type="noConversion"/>
  </si>
  <si>
    <t>제품 A</t>
    <phoneticPr fontId="2" type="noConversion"/>
  </si>
  <si>
    <t>제품 B</t>
    <phoneticPr fontId="2" type="noConversion"/>
  </si>
  <si>
    <t>제품 C</t>
    <phoneticPr fontId="2" type="noConversion"/>
  </si>
  <si>
    <t>제품 D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</si>
  <si>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</si>
  <si>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</si>
  <si>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</si>
  <si>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</si>
  <si>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</si>
  <si>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</si>
  <si>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제품 E</t>
    <phoneticPr fontId="2" type="noConversion"/>
  </si>
  <si>
    <t>2017년 상반기 매출액</t>
    <phoneticPr fontId="2" type="noConversion"/>
  </si>
  <si>
    <t>제품 A</t>
    <phoneticPr fontId="2" type="noConversion"/>
  </si>
  <si>
    <t>제품 B</t>
    <phoneticPr fontId="2" type="noConversion"/>
  </si>
  <si>
    <t>제품 C</t>
    <phoneticPr fontId="2" type="noConversion"/>
  </si>
  <si>
    <t>제품 D</t>
    <phoneticPr fontId="2" type="noConversion"/>
  </si>
  <si>
    <t>제품 E</t>
    <phoneticPr fontId="2" type="noConversion"/>
  </si>
  <si>
    <t>1월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</si>
</sst>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#,##0_ "/>
    <numFmt numFmtId="177" formatCode="#,##0_);[Red]\(#,##0\)"/>
    <numFmt numFmtId="178" formatCode="yyyy/mm/dd\ \(aaa\)"/>
    <numFmt numFmtId="179" formatCode="[Blue]&quot;△&quot;#,##0_);[Red]&quot;▼&quot;\(#,##0\)"/>
  </numFmts>
  <fonts count="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b/>
      <sz val="11"/>
      <color indexed="12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/>
      <top style="thick">
        <color indexed="12"/>
      </top>
      <bottom/>
      <diagonal/>
    </border>
    <border>
      <left/>
      <right/>
      <top style="dotted">
        <color indexed="49"/>
      </top>
      <bottom style="dotted">
        <color indexed="49"/>
      </bottom>
      <diagonal/>
    </border>
    <border>
      <left/>
      <right/>
      <top style="dotted">
        <color indexed="49"/>
      </top>
      <bottom style="thick">
        <color indexed="48"/>
      </bottom>
      <diagonal/>
    </border>
    <border>
      <left/>
      <right/>
      <top style="thick">
        <color indexed="48"/>
      </top>
      <bottom style="thick">
        <color indexed="48"/>
      </bottom>
      <diagonal/>
    </border>
    <border>
      <left/>
      <right/>
      <top style="dotted">
        <color indexed="49"/>
      </top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177" fontId="1" fillId="0" borderId="0" xfId="0" applyNumberFormat="1" applyFont="1">
      <alignment vertical="center"/>
    </xf>
    <xf numFmtId="177" fontId="3" fillId="2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Border="1">
      <alignment vertical="center"/>
    </xf>
    <xf numFmtId="177" fontId="1" fillId="0" borderId="0" xfId="0" applyNumberFormat="1" applyFont="1" applyBorder="1" applyAlignment="1">
      <alignment vertical="center"/>
    </xf>
    <xf numFmtId="177" fontId="1" fillId="0" borderId="0" xfId="0" applyNumberFormat="1" applyFont="1" applyFill="1" applyBorder="1">
      <alignment vertical="center"/>
    </xf>
    <xf numFmtId="178" fontId="1" fillId="0" borderId="0" xfId="0" applyNumberFormat="1" applyFont="1">
      <alignment vertical="center"/>
    </xf>
    <xf numFmtId="177" fontId="1" fillId="0" borderId="0" xfId="0" applyNumberFormat="1" applyFont="1" applyFill="1" applyAlignment="1">
      <alignment horizontal="center" vertical="center"/>
    </xf>
    <xf numFmtId="177" fontId="1" fillId="0" borderId="1" xfId="0" applyNumberFormat="1" applyFont="1" applyBorder="1">
      <alignment vertical="center"/>
    </xf>
    <xf numFmtId="177" fontId="1" fillId="4" borderId="1" xfId="0" applyNumberFormat="1" applyFont="1" applyFill="1" applyBorder="1">
      <alignment vertical="center"/>
    </xf>
    <xf numFmtId="177" fontId="1" fillId="0" borderId="0" xfId="1" applyNumberFormat="1" applyFont="1" applyFill="1">
      <alignment vertical="center"/>
    </xf>
    <xf numFmtId="177" fontId="3" fillId="0" borderId="0" xfId="1" applyNumberFormat="1" applyFont="1" applyFill="1">
      <alignment vertical="center"/>
    </xf>
    <xf numFmtId="14" fontId="3" fillId="0" borderId="0" xfId="1" applyNumberFormat="1" applyFont="1" applyFill="1">
      <alignment vertical="center"/>
    </xf>
    <xf numFmtId="177" fontId="1" fillId="2" borderId="2" xfId="1" applyNumberFormat="1" applyFont="1" applyFill="1" applyBorder="1" applyAlignment="1">
      <alignment horizontal="center" vertical="center"/>
    </xf>
    <xf numFmtId="177" fontId="1" fillId="2" borderId="3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4" fontId="3" fillId="0" borderId="4" xfId="1" applyNumberFormat="1" applyFont="1" applyFill="1" applyBorder="1">
      <alignment vertical="center"/>
    </xf>
    <xf numFmtId="177" fontId="1" fillId="2" borderId="5" xfId="1" applyNumberFormat="1" applyFont="1" applyFill="1" applyBorder="1" applyAlignment="1">
      <alignment horizontal="center" vertical="center"/>
    </xf>
    <xf numFmtId="177" fontId="1" fillId="2" borderId="6" xfId="1" applyNumberFormat="1" applyFont="1" applyFill="1" applyBorder="1" applyAlignment="1">
      <alignment horizontal="center" vertical="center"/>
    </xf>
    <xf numFmtId="177" fontId="1" fillId="2" borderId="7" xfId="1" applyNumberFormat="1" applyFont="1" applyFill="1" applyBorder="1" applyAlignment="1">
      <alignment horizontal="center" vertical="center"/>
    </xf>
    <xf numFmtId="14" fontId="1" fillId="0" borderId="0" xfId="1" applyNumberFormat="1" applyFont="1" applyFill="1">
      <alignment vertical="center"/>
    </xf>
    <xf numFmtId="177" fontId="3" fillId="2" borderId="2" xfId="1" applyNumberFormat="1" applyFont="1" applyFill="1" applyBorder="1" applyAlignment="1">
      <alignment horizontal="center" vertical="center"/>
    </xf>
    <xf numFmtId="177" fontId="3" fillId="2" borderId="8" xfId="1" applyNumberFormat="1" applyFont="1" applyFill="1" applyBorder="1" applyAlignment="1">
      <alignment horizontal="center" vertical="center"/>
    </xf>
    <xf numFmtId="14" fontId="3" fillId="0" borderId="9" xfId="1" applyNumberFormat="1" applyFont="1" applyFill="1" applyBorder="1">
      <alignment vertical="center"/>
    </xf>
    <xf numFmtId="176" fontId="1" fillId="0" borderId="11" xfId="1" applyNumberFormat="1" applyFont="1" applyFill="1" applyBorder="1" applyAlignment="1">
      <alignment vertical="center"/>
    </xf>
    <xf numFmtId="176" fontId="1" fillId="0" borderId="12" xfId="1" applyNumberFormat="1" applyFont="1" applyFill="1" applyBorder="1">
      <alignment vertical="center"/>
    </xf>
    <xf numFmtId="176" fontId="1" fillId="0" borderId="10" xfId="1" applyNumberFormat="1" applyFont="1" applyFill="1" applyBorder="1">
      <alignment vertical="center"/>
    </xf>
    <xf numFmtId="176" fontId="1" fillId="5" borderId="11" xfId="1" applyNumberFormat="1" applyFont="1" applyFill="1" applyBorder="1">
      <alignment vertical="center"/>
    </xf>
    <xf numFmtId="176" fontId="1" fillId="6" borderId="11" xfId="1" applyNumberFormat="1" applyFont="1" applyFill="1" applyBorder="1">
      <alignment vertical="center"/>
    </xf>
    <xf numFmtId="176" fontId="1" fillId="7" borderId="11" xfId="1" applyNumberFormat="1" applyFont="1" applyFill="1" applyBorder="1">
      <alignment vertical="center"/>
    </xf>
    <xf numFmtId="176" fontId="1" fillId="7" borderId="13" xfId="1" applyNumberFormat="1" applyFont="1" applyFill="1" applyBorder="1">
      <alignment vertical="center"/>
    </xf>
    <xf numFmtId="176" fontId="1" fillId="5" borderId="14" xfId="1" applyNumberFormat="1" applyFont="1" applyFill="1" applyBorder="1">
      <alignment vertical="center"/>
    </xf>
    <xf numFmtId="176" fontId="1" fillId="0" borderId="0" xfId="1" applyNumberFormat="1" applyFont="1" applyFill="1">
      <alignment vertical="center"/>
    </xf>
    <xf numFmtId="176" fontId="1" fillId="0" borderId="1" xfId="1" applyNumberFormat="1" applyFont="1" applyFill="1" applyBorder="1" applyAlignment="1">
      <alignment vertical="center"/>
    </xf>
    <xf numFmtId="176" fontId="1" fillId="0" borderId="16" xfId="1" applyNumberFormat="1" applyFont="1" applyFill="1" applyBorder="1">
      <alignment vertical="center"/>
    </xf>
    <xf numFmtId="176" fontId="1" fillId="0" borderId="15" xfId="1" applyNumberFormat="1" applyFont="1" applyFill="1" applyBorder="1">
      <alignment vertical="center"/>
    </xf>
    <xf numFmtId="176" fontId="1" fillId="5" borderId="1" xfId="1" applyNumberFormat="1" applyFont="1" applyFill="1" applyBorder="1">
      <alignment vertical="center"/>
    </xf>
    <xf numFmtId="176" fontId="1" fillId="6" borderId="1" xfId="1" applyNumberFormat="1" applyFont="1" applyFill="1" applyBorder="1">
      <alignment vertical="center"/>
    </xf>
    <xf numFmtId="176" fontId="1" fillId="7" borderId="1" xfId="1" applyNumberFormat="1" applyFont="1" applyFill="1" applyBorder="1">
      <alignment vertical="center"/>
    </xf>
    <xf numFmtId="176" fontId="1" fillId="7" borderId="17" xfId="1" applyNumberFormat="1" applyFont="1" applyFill="1" applyBorder="1">
      <alignment vertical="center"/>
    </xf>
    <xf numFmtId="176" fontId="1" fillId="5" borderId="18" xfId="1" applyNumberFormat="1" applyFont="1" applyFill="1" applyBorder="1">
      <alignment vertical="center"/>
    </xf>
    <xf numFmtId="179" fontId="1" fillId="0" borderId="0" xfId="1" applyNumberFormat="1" applyFont="1" applyFill="1">
      <alignment vertical="center"/>
    </xf>
    <xf numFmtId="179" fontId="1" fillId="2" borderId="3" xfId="1" applyNumberFormat="1" applyFont="1" applyFill="1" applyBorder="1" applyAlignment="1">
      <alignment horizontal="center" vertical="center"/>
    </xf>
    <xf numFmtId="179" fontId="1" fillId="7" borderId="11" xfId="1" applyNumberFormat="1" applyFont="1" applyFill="1" applyBorder="1">
      <alignment vertical="center"/>
    </xf>
    <xf numFmtId="179" fontId="1" fillId="7" borderId="1" xfId="1" applyNumberFormat="1" applyFont="1" applyFill="1" applyBorder="1">
      <alignment vertical="center"/>
    </xf>
    <xf numFmtId="177" fontId="1" fillId="0" borderId="11" xfId="1" applyNumberFormat="1" applyFont="1" applyFill="1" applyBorder="1" applyAlignment="1">
      <alignment vertical="center"/>
    </xf>
    <xf numFmtId="177" fontId="1" fillId="0" borderId="12" xfId="1" applyNumberFormat="1" applyFont="1" applyFill="1" applyBorder="1">
      <alignment vertical="center"/>
    </xf>
    <xf numFmtId="177" fontId="1" fillId="0" borderId="11" xfId="1" applyNumberFormat="1" applyFont="1" applyFill="1" applyBorder="1">
      <alignment vertical="center"/>
    </xf>
    <xf numFmtId="177" fontId="1" fillId="5" borderId="11" xfId="1" applyNumberFormat="1" applyFont="1" applyFill="1" applyBorder="1">
      <alignment vertical="center"/>
    </xf>
    <xf numFmtId="177" fontId="1" fillId="6" borderId="11" xfId="1" applyNumberFormat="1" applyFont="1" applyFill="1" applyBorder="1">
      <alignment vertical="center"/>
    </xf>
    <xf numFmtId="177" fontId="1" fillId="7" borderId="11" xfId="1" applyNumberFormat="1" applyFont="1" applyFill="1" applyBorder="1">
      <alignment vertical="center"/>
    </xf>
    <xf numFmtId="177" fontId="1" fillId="0" borderId="1" xfId="1" applyNumberFormat="1" applyFont="1" applyFill="1" applyBorder="1" applyAlignment="1">
      <alignment vertical="center"/>
    </xf>
    <xf numFmtId="177" fontId="1" fillId="0" borderId="16" xfId="1" applyNumberFormat="1" applyFont="1" applyFill="1" applyBorder="1">
      <alignment vertical="center"/>
    </xf>
    <xf numFmtId="177" fontId="1" fillId="0" borderId="1" xfId="1" applyNumberFormat="1" applyFont="1" applyFill="1" applyBorder="1">
      <alignment vertical="center"/>
    </xf>
    <xf numFmtId="177" fontId="1" fillId="5" borderId="1" xfId="1" applyNumberFormat="1" applyFont="1" applyFill="1" applyBorder="1">
      <alignment vertical="center"/>
    </xf>
    <xf numFmtId="177" fontId="1" fillId="6" borderId="1" xfId="1" applyNumberFormat="1" applyFont="1" applyFill="1" applyBorder="1">
      <alignment vertical="center"/>
    </xf>
    <xf numFmtId="177" fontId="1" fillId="7" borderId="1" xfId="1" applyNumberFormat="1" applyFont="1" applyFill="1" applyBorder="1">
      <alignment vertical="center"/>
    </xf>
    <xf numFmtId="177" fontId="1" fillId="0" borderId="14" xfId="1" applyNumberFormat="1" applyFont="1" applyFill="1" applyBorder="1" applyAlignment="1">
      <alignment vertical="center"/>
    </xf>
    <xf numFmtId="177" fontId="1" fillId="0" borderId="18" xfId="1" applyNumberFormat="1" applyFont="1" applyFill="1" applyBorder="1" applyAlignment="1">
      <alignment vertical="center"/>
    </xf>
    <xf numFmtId="177" fontId="1" fillId="0" borderId="18" xfId="1" applyNumberFormat="1" applyFont="1" applyFill="1" applyBorder="1">
      <alignment vertical="center"/>
    </xf>
    <xf numFmtId="177" fontId="1" fillId="2" borderId="20" xfId="1" applyNumberFormat="1" applyFont="1" applyFill="1" applyBorder="1" applyAlignment="1">
      <alignment horizontal="center" vertical="center"/>
    </xf>
    <xf numFmtId="177" fontId="1" fillId="6" borderId="12" xfId="1" applyNumberFormat="1" applyFont="1" applyFill="1" applyBorder="1">
      <alignment vertical="center"/>
    </xf>
    <xf numFmtId="177" fontId="1" fillId="6" borderId="16" xfId="1" applyNumberFormat="1" applyFont="1" applyFill="1" applyBorder="1">
      <alignment vertical="center"/>
    </xf>
    <xf numFmtId="177" fontId="1" fillId="2" borderId="19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0" fontId="1" fillId="0" borderId="25" xfId="0" applyNumberFormat="1" applyFont="1" applyFill="1" applyBorder="1" applyAlignment="1">
      <alignment vertical="center"/>
    </xf>
    <xf numFmtId="0" fontId="1" fillId="0" borderId="26" xfId="0" applyNumberFormat="1" applyFont="1" applyFill="1" applyBorder="1">
      <alignment vertical="center"/>
    </xf>
    <xf numFmtId="177" fontId="1" fillId="6" borderId="26" xfId="0" applyNumberFormat="1" applyFont="1" applyFill="1" applyBorder="1">
      <alignment vertical="center"/>
    </xf>
    <xf numFmtId="177" fontId="0" fillId="6" borderId="25" xfId="0" applyNumberFormat="1" applyFont="1" applyFill="1" applyBorder="1">
      <alignment vertical="center"/>
    </xf>
    <xf numFmtId="177" fontId="0" fillId="5" borderId="25" xfId="0" applyNumberFormat="1" applyFont="1" applyFill="1" applyBorder="1">
      <alignment vertical="center"/>
    </xf>
    <xf numFmtId="177" fontId="0" fillId="7" borderId="25" xfId="0" applyNumberFormat="1" applyFont="1" applyFill="1" applyBorder="1">
      <alignment vertical="center"/>
    </xf>
    <xf numFmtId="179" fontId="0" fillId="7" borderId="25" xfId="0" applyNumberFormat="1" applyFont="1" applyFill="1" applyBorder="1">
      <alignment vertical="center"/>
    </xf>
    <xf numFmtId="0" fontId="0" fillId="0" borderId="24" xfId="0" applyNumberFormat="1" applyFont="1" applyFill="1" applyBorder="1">
      <alignment vertical="center"/>
    </xf>
    <xf numFmtId="177" fontId="0" fillId="0" borderId="24" xfId="0" applyNumberFormat="1" applyFont="1" applyFill="1" applyBorder="1">
      <alignment vertical="center"/>
    </xf>
    <xf numFmtId="177" fontId="0" fillId="0" borderId="25" xfId="0" applyNumberFormat="1" applyFont="1" applyFill="1" applyBorder="1">
      <alignment vertical="center"/>
    </xf>
    <xf numFmtId="176" fontId="1" fillId="0" borderId="14" xfId="1" applyNumberFormat="1" applyFont="1" applyFill="1" applyBorder="1" applyAlignment="1">
      <alignment vertical="center"/>
    </xf>
    <xf numFmtId="176" fontId="1" fillId="0" borderId="18" xfId="1" applyNumberFormat="1" applyFont="1" applyFill="1" applyBorder="1" applyAlignment="1">
      <alignment vertical="center"/>
    </xf>
    <xf numFmtId="176" fontId="1" fillId="0" borderId="18" xfId="1" applyNumberFormat="1" applyFont="1" applyFill="1" applyBorder="1">
      <alignment vertical="center"/>
    </xf>
    <xf numFmtId="176" fontId="1" fillId="6" borderId="12" xfId="1" applyNumberFormat="1" applyFont="1" applyFill="1" applyBorder="1">
      <alignment vertical="center"/>
    </xf>
    <xf numFmtId="176" fontId="1" fillId="6" borderId="16" xfId="1" applyNumberFormat="1" applyFont="1" applyFill="1" applyBorder="1">
      <alignment vertical="center"/>
    </xf>
    <xf numFmtId="176" fontId="0" fillId="0" borderId="27" xfId="0" applyNumberFormat="1" applyFont="1" applyFill="1" applyBorder="1">
      <alignment vertical="center"/>
    </xf>
    <xf numFmtId="0" fontId="0" fillId="0" borderId="25" xfId="0" applyNumberFormat="1" applyFont="1" applyFill="1" applyBorder="1" applyAlignment="1">
      <alignment vertical="center"/>
    </xf>
    <xf numFmtId="0" fontId="0" fillId="0" borderId="26" xfId="0" applyNumberFormat="1" applyFont="1" applyFill="1" applyBorder="1">
      <alignment vertical="center"/>
    </xf>
    <xf numFmtId="176" fontId="0" fillId="6" borderId="26" xfId="0" applyNumberFormat="1" applyFont="1" applyFill="1" applyBorder="1">
      <alignment vertical="center"/>
    </xf>
    <xf numFmtId="178" fontId="1" fillId="0" borderId="18" xfId="0" applyNumberFormat="1" applyFont="1" applyBorder="1">
      <alignment vertical="center"/>
    </xf>
    <xf numFmtId="177" fontId="1" fillId="0" borderId="16" xfId="0" applyNumberFormat="1" applyFont="1" applyBorder="1">
      <alignment vertical="center"/>
    </xf>
    <xf numFmtId="178" fontId="1" fillId="3" borderId="14" xfId="0" applyNumberFormat="1" applyFont="1" applyFill="1" applyBorder="1" applyAlignment="1">
      <alignment horizontal="center" vertical="center"/>
    </xf>
    <xf numFmtId="177" fontId="1" fillId="3" borderId="11" xfId="0" applyNumberFormat="1" applyFont="1" applyFill="1" applyBorder="1" applyAlignment="1">
      <alignment horizontal="center" vertical="center"/>
    </xf>
    <xf numFmtId="177" fontId="1" fillId="3" borderId="12" xfId="0" applyNumberFormat="1" applyFont="1" applyFill="1" applyBorder="1" applyAlignment="1">
      <alignment horizontal="center" vertical="center"/>
    </xf>
    <xf numFmtId="178" fontId="1" fillId="0" borderId="21" xfId="0" applyNumberFormat="1" applyFont="1" applyBorder="1">
      <alignment vertical="center"/>
    </xf>
    <xf numFmtId="177" fontId="1" fillId="0" borderId="22" xfId="0" applyNumberFormat="1" applyFont="1" applyBorder="1">
      <alignment vertical="center"/>
    </xf>
    <xf numFmtId="177" fontId="1" fillId="4" borderId="22" xfId="0" applyNumberFormat="1" applyFont="1" applyFill="1" applyBorder="1">
      <alignment vertical="center"/>
    </xf>
    <xf numFmtId="177" fontId="1" fillId="0" borderId="23" xfId="0" applyNumberFormat="1" applyFont="1" applyBorder="1">
      <alignment vertical="center"/>
    </xf>
    <xf numFmtId="177" fontId="0" fillId="0" borderId="0" xfId="1" quotePrefix="1" applyNumberFormat="1" applyFont="1" applyFill="1">
      <alignment vertical="center"/>
    </xf>
    <xf numFmtId="0" fontId="1" fillId="0" borderId="0" xfId="2">
      <alignment vertical="center"/>
    </xf>
    <xf numFmtId="0" fontId="4" fillId="6" borderId="28" xfId="2" applyFont="1" applyFill="1" applyBorder="1" applyAlignment="1">
      <alignment horizontal="center" vertical="center"/>
    </xf>
    <xf numFmtId="0" fontId="1" fillId="8" borderId="29" xfId="2" applyFill="1" applyBorder="1" applyAlignment="1">
      <alignment vertical="center"/>
    </xf>
    <xf numFmtId="0" fontId="3" fillId="8" borderId="29" xfId="2" applyFont="1" applyFill="1" applyBorder="1" applyAlignment="1">
      <alignment horizontal="center" vertical="center"/>
    </xf>
    <xf numFmtId="0" fontId="1" fillId="0" borderId="0" xfId="2" applyAlignment="1">
      <alignment vertical="center"/>
    </xf>
    <xf numFmtId="0" fontId="1" fillId="8" borderId="30" xfId="2" applyFill="1" applyBorder="1" applyAlignment="1">
      <alignment horizontal="center" vertical="center"/>
    </xf>
    <xf numFmtId="41" fontId="0" fillId="8" borderId="30" xfId="3" applyFont="1" applyFill="1" applyBorder="1">
      <alignment vertical="center"/>
    </xf>
    <xf numFmtId="0" fontId="1" fillId="8" borderId="31" xfId="2" applyFill="1" applyBorder="1" applyAlignment="1">
      <alignment horizontal="center" vertical="center"/>
    </xf>
    <xf numFmtId="0" fontId="1" fillId="8" borderId="0" xfId="2" applyFill="1" applyBorder="1" applyAlignment="1">
      <alignment vertical="center"/>
    </xf>
    <xf numFmtId="0" fontId="3" fillId="8" borderId="0" xfId="2" applyFont="1" applyFill="1" applyBorder="1" applyAlignment="1">
      <alignment horizontal="center" vertical="center"/>
    </xf>
    <xf numFmtId="41" fontId="3" fillId="8" borderId="0" xfId="2" applyNumberFormat="1" applyFont="1" applyFill="1" applyBorder="1" applyAlignment="1">
      <alignment horizontal="center" vertical="center"/>
    </xf>
    <xf numFmtId="41" fontId="1" fillId="8" borderId="30" xfId="2" applyNumberFormat="1" applyFill="1" applyBorder="1" applyAlignment="1">
      <alignment horizontal="center" vertical="center"/>
    </xf>
    <xf numFmtId="0" fontId="1" fillId="8" borderId="33" xfId="2" applyFill="1" applyBorder="1" applyAlignment="1">
      <alignment horizontal="center" vertical="center"/>
    </xf>
    <xf numFmtId="177" fontId="3" fillId="4" borderId="1" xfId="1" applyNumberFormat="1" applyFont="1" applyFill="1" applyBorder="1" applyAlignment="1">
      <alignment horizontal="center" vertical="center"/>
    </xf>
    <xf numFmtId="177" fontId="3" fillId="0" borderId="1" xfId="1" applyNumberFormat="1" applyFont="1" applyFill="1" applyBorder="1" applyAlignment="1">
      <alignment horizontal="center" vertical="center"/>
    </xf>
    <xf numFmtId="177" fontId="3" fillId="2" borderId="2" xfId="1" applyNumberFormat="1" applyFont="1" applyFill="1" applyBorder="1" applyAlignment="1">
      <alignment horizontal="center" vertical="center"/>
    </xf>
    <xf numFmtId="177" fontId="3" fillId="2" borderId="3" xfId="1" applyNumberFormat="1" applyFont="1" applyFill="1" applyBorder="1" applyAlignment="1">
      <alignment horizontal="center" vertical="center"/>
    </xf>
    <xf numFmtId="177" fontId="3" fillId="0" borderId="3" xfId="1" applyNumberFormat="1" applyFont="1" applyFill="1" applyBorder="1" applyAlignment="1">
      <alignment horizontal="center" vertical="center"/>
    </xf>
    <xf numFmtId="177" fontId="3" fillId="0" borderId="4" xfId="1" applyNumberFormat="1" applyFont="1" applyFill="1" applyBorder="1" applyAlignment="1">
      <alignment horizontal="center" vertical="center"/>
    </xf>
    <xf numFmtId="0" fontId="4" fillId="6" borderId="28" xfId="2" applyFont="1" applyFill="1" applyBorder="1" applyAlignment="1">
      <alignment horizontal="center" vertical="center"/>
    </xf>
    <xf numFmtId="0" fontId="4" fillId="5" borderId="32" xfId="2" applyFont="1" applyFill="1" applyBorder="1" applyAlignment="1">
      <alignment horizontal="center" vertical="center"/>
    </xf>
  </cellXfs>
  <cellStyles count="4">
    <cellStyle name="쉼표 [0]" xfId="1" builtinId="6"/>
    <cellStyle name="쉼표 [0] 2" xfId="3"/>
    <cellStyle name="표준" xfId="0" builtinId="0"/>
    <cellStyle name="표준 2" xfId="2"/>
  </cellStyles>
  <dxfs count="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9" formatCode="[Blue]&quot;△&quot;#,##0_);[Red]&quot;▼&quot;\(#,##0\)"/>
      <fill>
        <patternFill patternType="solid">
          <fgColor indexed="64"/>
          <bgColor indexed="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9" formatCode="[Blue]&quot;△&quot;#,##0_);[Red]&quot;▼&quot;\(#,##0\)"/>
      <fill>
        <patternFill patternType="solid">
          <fgColor indexed="64"/>
          <bgColor indexed="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5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indexed="4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solid">
          <fgColor indexed="64"/>
          <bgColor indexed="4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solid">
          <fgColor indexed="64"/>
          <bgColor indexed="4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solid">
          <fgColor indexed="64"/>
          <bgColor indexed="4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solid">
          <fgColor indexed="64"/>
          <bgColor indexed="4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solid">
          <fgColor indexed="64"/>
          <bgColor indexed="4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solid">
          <fgColor indexed="64"/>
          <bgColor indexed="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solid">
          <fgColor indexed="64"/>
          <bgColor indexed="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9" formatCode="[Blue]&quot;△&quot;#,##0_);[Red]&quot;▼&quot;\(#,##0\)"/>
      <fill>
        <patternFill patternType="solid">
          <fgColor indexed="64"/>
          <bgColor indexed="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solid">
          <fgColor indexed="64"/>
          <bgColor indexed="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solid">
          <fgColor indexed="64"/>
          <bgColor indexed="4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6" formatCode="#,##0_ 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5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4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8" formatCode="yyyy/mm/dd\ \(aaa\)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1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177" formatCode="#,##0_);[Red]\(#,##0\)"/>
      <fill>
        <patternFill patternType="solid">
          <fgColor indexed="64"/>
          <bgColor indexed="51"/>
        </patternFill>
      </fill>
      <alignment horizontal="center" vertical="center" textRotation="0" wrapText="0" indent="0" justifyLastLine="0" shrinkToFit="0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0</xdr:row>
      <xdr:rowOff>133350</xdr:rowOff>
    </xdr:from>
    <xdr:to>
      <xdr:col>4</xdr:col>
      <xdr:colOff>504825</xdr:colOff>
      <xdr:row>2</xdr:row>
      <xdr:rowOff>38100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295400" y="133350"/>
          <a:ext cx="2819400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19050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xmlns:mc="http://schemas.openxmlformats.org/markup-compatibility/2006" xmlns:a14="http://schemas.microsoft.com/office/drawing/2010/main" val="FFFF00" mc:Ignorable="a14" a14:legacySpreadsheetColorIndex="13">
              <a:alpha val="50000"/>
            </a:srgbClr>
          </a:outerShdw>
        </a:effectLst>
      </xdr:spPr>
      <xdr:txBody>
        <a:bodyPr vertOverflow="clip" wrap="square" lIns="45720" tIns="32004" rIns="45720" bIns="32004" anchor="ctr" upright="1"/>
        <a:lstStyle/>
        <a:p>
          <a:pPr algn="dist" rtl="0">
            <a:defRPr sz="1000"/>
          </a:pPr>
          <a:r>
            <a:rPr lang="ko-KR" altLang="en-US" sz="2000" b="0" i="0" u="none" strike="noStrike" baseline="0">
              <a:solidFill>
                <a:srgbClr val="000000"/>
              </a:solidFill>
              <a:latin typeface="돋움"/>
              <a:ea typeface="돋움"/>
            </a:rPr>
            <a:t>상품 단가표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123825</xdr:rowOff>
    </xdr:from>
    <xdr:to>
      <xdr:col>6</xdr:col>
      <xdr:colOff>285750</xdr:colOff>
      <xdr:row>2</xdr:row>
      <xdr:rowOff>161925</xdr:rowOff>
    </xdr:to>
    <xdr:sp macro="" textlink="">
      <xdr:nvSpPr>
        <xdr:cNvPr id="4097" name="Text Box 1"/>
        <xdr:cNvSpPr txBox="1">
          <a:spLocks noChangeArrowheads="1"/>
        </xdr:cNvSpPr>
      </xdr:nvSpPr>
      <xdr:spPr bwMode="auto">
        <a:xfrm>
          <a:off x="2019300" y="123825"/>
          <a:ext cx="33051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00" mc:Ignorable="a14" a14:legacySpreadsheetColorIndex="50"/>
        </a:solidFill>
        <a:ln w="19050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2700000" algn="ctr" rotWithShape="0">
                  <a:srgbClr xmlns:mc="http://schemas.openxmlformats.org/markup-compatibility/2006" val="008000" mc:Ignorable="a14" a14:legacySpreadsheetColorIndex="17">
                    <a:alpha val="50000"/>
                  </a:srgbClr>
                </a:outerShdw>
              </a:effectLst>
            </a14:hiddenEffects>
          </a:ext>
        </a:extLst>
      </xdr:spPr>
      <xdr:txBody>
        <a:bodyPr vertOverflow="clip" wrap="square" lIns="45720" tIns="32004" rIns="45720" bIns="32004" anchor="ctr" upright="1"/>
        <a:lstStyle/>
        <a:p>
          <a:pPr algn="dist" rtl="0">
            <a:defRPr sz="1000"/>
          </a:pPr>
          <a:r>
            <a:rPr lang="ko-KR" altLang="en-US" sz="2000" b="0" i="0" u="none" strike="noStrike" baseline="0">
              <a:solidFill>
                <a:srgbClr val="000000"/>
              </a:solidFill>
              <a:latin typeface="돋움"/>
              <a:ea typeface="돋움"/>
            </a:rPr>
            <a:t>상품 입고 출고 내역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47625</xdr:rowOff>
    </xdr:from>
    <xdr:to>
      <xdr:col>5</xdr:col>
      <xdr:colOff>771525</xdr:colOff>
      <xdr:row>2</xdr:row>
      <xdr:rowOff>0</xdr:rowOff>
    </xdr:to>
    <xdr:sp macro="" textlink="">
      <xdr:nvSpPr>
        <xdr:cNvPr id="7169" name="Text Box 1"/>
        <xdr:cNvSpPr txBox="1">
          <a:spLocks noChangeArrowheads="1"/>
        </xdr:cNvSpPr>
      </xdr:nvSpPr>
      <xdr:spPr bwMode="auto">
        <a:xfrm>
          <a:off x="2552700" y="47625"/>
          <a:ext cx="2409825" cy="447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19050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2700000" algn="ctr" rotWithShape="0">
                  <a:srgbClr xmlns:mc="http://schemas.openxmlformats.org/markup-compatibility/2006" val="008000" mc:Ignorable="a14" a14:legacySpreadsheetColorIndex="17">
                    <a:alpha val="50000"/>
                  </a:srgbClr>
                </a:outerShdw>
              </a:effectLst>
            </a14:hiddenEffects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ko-KR" altLang="en-US" sz="1600" b="0" i="0" u="none" strike="noStrike" baseline="0">
              <a:solidFill>
                <a:srgbClr val="000000"/>
              </a:solidFill>
              <a:latin typeface="휴먼엑스포"/>
              <a:ea typeface="휴먼엑스포"/>
            </a:rPr>
            <a:t>일일 상품 재고 현황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57150</xdr:rowOff>
    </xdr:from>
    <xdr:to>
      <xdr:col>6</xdr:col>
      <xdr:colOff>361950</xdr:colOff>
      <xdr:row>2</xdr:row>
      <xdr:rowOff>0</xdr:rowOff>
    </xdr:to>
    <xdr:sp macro="" textlink="">
      <xdr:nvSpPr>
        <xdr:cNvPr id="8193" name="Text Box 1"/>
        <xdr:cNvSpPr txBox="1">
          <a:spLocks noChangeArrowheads="1"/>
        </xdr:cNvSpPr>
      </xdr:nvSpPr>
      <xdr:spPr bwMode="auto">
        <a:xfrm>
          <a:off x="2552700" y="57150"/>
          <a:ext cx="2819400" cy="438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19050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2700000" algn="ctr" rotWithShape="0">
                  <a:srgbClr xmlns:mc="http://schemas.openxmlformats.org/markup-compatibility/2006" val="008000" mc:Ignorable="a14" a14:legacySpreadsheetColorIndex="17">
                    <a:alpha val="50000"/>
                  </a:srgbClr>
                </a:outerShdw>
              </a:effectLst>
            </a14:hiddenEffects>
          </a:ext>
        </a:extLst>
      </xdr:spPr>
      <xdr:txBody>
        <a:bodyPr vertOverflow="clip" wrap="square" lIns="45720" tIns="32004" rIns="45720" bIns="32004" anchor="ctr" upright="1"/>
        <a:lstStyle/>
        <a:p>
          <a:pPr algn="dist" rtl="0">
            <a:defRPr sz="1000"/>
          </a:pPr>
          <a:r>
            <a:rPr lang="ko-KR" altLang="en-US" sz="2000" b="0" i="0" u="none" strike="noStrike" baseline="0">
              <a:solidFill>
                <a:srgbClr val="000000"/>
              </a:solidFill>
              <a:latin typeface="돋움"/>
              <a:ea typeface="돋움"/>
            </a:rPr>
            <a:t>월말 상품 재고 현황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3" name="단가DB" displayName="단가DB" ref="A4:F17" totalsRowShown="0" headerRowDxfId="93" dataDxfId="92">
  <autoFilter ref="A4:F17"/>
  <tableColumns count="6">
    <tableColumn id="1" name="상품코드" dataDxfId="91"/>
    <tableColumn id="2" name=" 품명 " dataDxfId="90"/>
    <tableColumn id="3" name=" 규격 " dataDxfId="89"/>
    <tableColumn id="4" name="매입단가 " dataDxfId="88"/>
    <tableColumn id="5" name="매출단가" dataDxfId="87"/>
    <tableColumn id="6" name="적정재고량" dataDxfId="8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입출고DB" displayName="입출고DB" ref="A4:N279" totalsRowShown="0" headerRowDxfId="85" dataDxfId="83" headerRowBorderDxfId="84" tableBorderDxfId="82" totalsRowBorderDxfId="81">
  <autoFilter ref="A4:N279"/>
  <tableColumns count="14">
    <tableColumn id="1" name="일자" dataDxfId="80"/>
    <tableColumn id="2" name="상호" dataDxfId="79"/>
    <tableColumn id="3" name="구분" dataDxfId="78"/>
    <tableColumn id="4" name="코드" dataDxfId="77"/>
    <tableColumn id="5" name=" 품명 " dataDxfId="76">
      <calculatedColumnFormula>VLOOKUP($D5,상품목록,2)</calculatedColumnFormula>
    </tableColumn>
    <tableColumn id="6" name=" 규격 " dataDxfId="75">
      <calculatedColumnFormula>VLOOKUP($D5,상품목록,3)</calculatedColumnFormula>
    </tableColumn>
    <tableColumn id="7" name="수량" dataDxfId="74"/>
    <tableColumn id="8" name=" 단가 " dataDxfId="73">
      <calculatedColumnFormula>IF(G5=0,0,VLOOKUP($D5,상품목록,4))</calculatedColumnFormula>
    </tableColumn>
    <tableColumn id="9" name="매입금액" dataDxfId="72">
      <calculatedColumnFormula>G5*H5</calculatedColumnFormula>
    </tableColumn>
    <tableColumn id="10" name="세액" dataDxfId="71">
      <calculatedColumnFormula>ROUND(I5/10,0)</calculatedColumnFormula>
    </tableColumn>
    <tableColumn id="11" name="수량2" dataDxfId="70"/>
    <tableColumn id="12" name=" 단가 3" dataDxfId="69">
      <calculatedColumnFormula>IF(K5=0,0,VLOOKUP($D5,상품목록,5))</calculatedColumnFormula>
    </tableColumn>
    <tableColumn id="13" name="매출금액" dataDxfId="68">
      <calculatedColumnFormula>K5*L5</calculatedColumnFormula>
    </tableColumn>
    <tableColumn id="14" name="세액4" dataDxfId="67">
      <calculatedColumnFormula>ROUND(M5/10,0)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일일재고" displayName="일일재고" ref="A4:O18" totalsRowCount="1" headerRowDxfId="66" headerRowBorderDxfId="65" tableBorderDxfId="64" headerRowCellStyle="쉼표 [0]">
  <autoFilter ref="A4:O17"/>
  <tableColumns count="15">
    <tableColumn id="1" name="코드" dataDxfId="63" totalsRowDxfId="62" dataCellStyle="쉼표 [0]"/>
    <tableColumn id="2" name=" 품명 " dataDxfId="61" totalsRowDxfId="60" dataCellStyle="쉼표 [0]"/>
    <tableColumn id="3" name=" 규격 " dataDxfId="59" totalsRowDxfId="58" dataCellStyle="쉼표 [0]"/>
    <tableColumn id="4" name="이월수량" totalsRowFunction="sum" dataDxfId="57" totalsRowDxfId="56" dataCellStyle="쉼표 [0]">
      <calculatedColumnFormula>SUMPRODUCT((입출고DB[코드]=일일재고[[#This Row],[코드]])*(입출고DB[일자]&lt;$C$3),(입출고DB[수량]-입출고DB[수량2]))</calculatedColumnFormula>
    </tableColumn>
    <tableColumn id="5" name="오늘입고" totalsRowFunction="sum" dataDxfId="55" totalsRowDxfId="54" dataCellStyle="쉼표 [0]">
      <calculatedColumnFormula>SUMPRODUCT((입출고DB[코드]=일일재고[[#This Row],[코드]])*(입출고DB[일자]=$C$3)*(입출고DB[수량]))</calculatedColumnFormula>
    </tableColumn>
    <tableColumn id="6" name="오늘출고" totalsRowFunction="sum" dataDxfId="53" totalsRowDxfId="52" dataCellStyle="쉼표 [0]">
      <calculatedColumnFormula>SUMPRODUCT((입출고DB[코드]=$A5)*(입출고DB[일자]=$C$3)*(입출고DB[수량2]))</calculatedColumnFormula>
    </tableColumn>
    <tableColumn id="7" name="재고량" totalsRowFunction="sum" dataDxfId="51" totalsRowDxfId="50" dataCellStyle="쉼표 [0]">
      <calculatedColumnFormula>SUM(일일재고[[#This Row],[이월수량]:[오늘입고]])-일일재고[[#This Row],[오늘출고]]</calculatedColumnFormula>
    </tableColumn>
    <tableColumn id="8" name="증감" totalsRowFunction="sum" dataDxfId="49" totalsRowDxfId="48" dataCellStyle="쉼표 [0]">
      <calculatedColumnFormula>일일재고[[#This Row],[재고량]]-일일재고[[#This Row],[이월수량]]</calculatedColumnFormula>
    </tableColumn>
    <tableColumn id="9" name="단가" totalsRowFunction="sum" dataDxfId="47" totalsRowDxfId="46" dataCellStyle="쉼표 [0]">
      <calculatedColumnFormula>IF(OR(일일재고[[#This Row],[코드]]=0,일일재고[[#This Row],[코드]]=""),0,VLOOKUP(일일재고[[#This Row],[코드]],단가DB[],4,0))</calculatedColumnFormula>
    </tableColumn>
    <tableColumn id="10" name="재고금액" totalsRowFunction="sum" dataDxfId="45" totalsRowDxfId="44" dataCellStyle="쉼표 [0]">
      <calculatedColumnFormula>일일재고[[#This Row],[재고량]]*일일재고[[#This Row],[단가]]</calculatedColumnFormula>
    </tableColumn>
    <tableColumn id="11" name="총입고량" totalsRowFunction="sum" dataDxfId="43" totalsRowDxfId="42" dataCellStyle="쉼표 [0]">
      <calculatedColumnFormula>SUMPRODUCT((입출고DB[코드]=일일재고[[#This Row],[코드]])*(입출고DB[일자]&lt;=$C$3)*(입출고DB[수량]))</calculatedColumnFormula>
    </tableColumn>
    <tableColumn id="12" name="총입고금액" totalsRowFunction="sum" dataDxfId="41" totalsRowDxfId="40" dataCellStyle="쉼표 [0]">
      <calculatedColumnFormula>일일재고[[#This Row],[단가]]*일일재고[[#This Row],[총입고량]]</calculatedColumnFormula>
    </tableColumn>
    <tableColumn id="13" name="총출고량" totalsRowFunction="sum" dataDxfId="39" totalsRowDxfId="38" dataCellStyle="쉼표 [0]">
      <calculatedColumnFormula>SUMPRODUCT((입출고DB[코드]=일일재고[[#This Row],[코드]])*(입출고DB[일자]&lt;=$C$3)*(입출고DB[수량2]))</calculatedColumnFormula>
    </tableColumn>
    <tableColumn id="14" name="판매단가" totalsRowFunction="sum" dataDxfId="37" totalsRowDxfId="36" dataCellStyle="쉼표 [0]">
      <calculatedColumnFormula>IF(OR(일일재고[[#This Row],[코드]]=0,일일재고[[#This Row],[코드]]=""),0,VLOOKUP(일일재고[[#This Row],[코드]],단가DB[],5,0))</calculatedColumnFormula>
    </tableColumn>
    <tableColumn id="15" name="판매금액" totalsRowFunction="sum" dataDxfId="35" totalsRowDxfId="34" dataCellStyle="쉼표 [0]">
      <calculatedColumnFormula>일일재고[[#This Row],[총출고량]]*일일재고[[#This Row],[판매단가]]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월말재고" displayName="월말재고" ref="A4:O18" totalsRowCount="1" headerRowDxfId="32" headerRowBorderDxfId="31" tableBorderDxfId="30" headerRowCellStyle="쉼표 [0]">
  <autoFilter ref="A4:O17"/>
  <tableColumns count="15">
    <tableColumn id="1" name="코드" dataDxfId="29" totalsRowDxfId="28" dataCellStyle="쉼표 [0]"/>
    <tableColumn id="2" name=" 품명 " dataDxfId="27" totalsRowDxfId="26" dataCellStyle="쉼표 [0]"/>
    <tableColumn id="3" name=" 규격 " dataDxfId="25" totalsRowDxfId="24" dataCellStyle="쉼표 [0]"/>
    <tableColumn id="4" name="이월재고" totalsRowFunction="sum" dataDxfId="23" totalsRowDxfId="22" dataCellStyle="쉼표 [0]">
      <calculatedColumnFormula>SUMPRODUCT((입출_코드=$A5)*(입출_일자&lt;기준일),(입출_입고-입출_출고))</calculatedColumnFormula>
    </tableColumn>
    <tableColumn id="5" name="당월입고" totalsRowFunction="sum" dataDxfId="21" totalsRowDxfId="20" dataCellStyle="쉼표 [0]">
      <calculatedColumnFormula>SUMPRODUCT((입출_코드=$A5)*(MONTH(입출_일자)=MONTH(기준일)),(입출_입고))</calculatedColumnFormula>
    </tableColumn>
    <tableColumn id="6" name="당월출고" totalsRowFunction="sum" dataDxfId="19" totalsRowDxfId="18" dataCellStyle="쉼표 [0]">
      <calculatedColumnFormula>SUMPRODUCT((입출_코드=$A5)*(MONTH(입출_일자)=MONTH(기준일)),(입출_출고))</calculatedColumnFormula>
    </tableColumn>
    <tableColumn id="7" name="재고량" totalsRowFunction="sum" dataDxfId="17" totalsRowDxfId="16" dataCellStyle="쉼표 [0]">
      <calculatedColumnFormula>SUM(D5:E5)-F5</calculatedColumnFormula>
    </tableColumn>
    <tableColumn id="8" name="증감" totalsRowFunction="sum" dataDxfId="15" totalsRowDxfId="14" dataCellStyle="쉼표 [0]">
      <calculatedColumnFormula>G5-D5</calculatedColumnFormula>
    </tableColumn>
    <tableColumn id="9" name="단가" totalsRowFunction="sum" dataDxfId="13" totalsRowDxfId="12" dataCellStyle="쉼표 [0]">
      <calculatedColumnFormula>IF(OR(A5=0,A5=""),0,VLOOKUP(A5,상품목록,4,0))</calculatedColumnFormula>
    </tableColumn>
    <tableColumn id="10" name="재고금액" totalsRowFunction="sum" dataDxfId="11" totalsRowDxfId="10" dataCellStyle="쉼표 [0]">
      <calculatedColumnFormula>G5*I5</calculatedColumnFormula>
    </tableColumn>
    <tableColumn id="11" name="총입고량" totalsRowFunction="sum" dataDxfId="9" totalsRowDxfId="8" dataCellStyle="쉼표 [0]">
      <calculatedColumnFormula>SUMPRODUCT((입출_코드=$A5)*(입출_일자&lt;=EOMONTH(기준일,0))*(입출_입고))</calculatedColumnFormula>
    </tableColumn>
    <tableColumn id="12" name="총입고금액" totalsRowFunction="sum" dataDxfId="7" totalsRowDxfId="6" dataCellStyle="쉼표 [0]">
      <calculatedColumnFormula>I5*K5</calculatedColumnFormula>
    </tableColumn>
    <tableColumn id="13" name="총출고량" totalsRowFunction="sum" dataDxfId="5" totalsRowDxfId="4" dataCellStyle="쉼표 [0]">
      <calculatedColumnFormula>SUMPRODUCT((입출_코드=$A5)*(입출_일자&lt;=EOMONTH(기준일,0))*(입출_출고))</calculatedColumnFormula>
    </tableColumn>
    <tableColumn id="14" name="판매단가" totalsRowFunction="sum" dataDxfId="3" totalsRowDxfId="2" dataCellStyle="쉼표 [0]">
      <calculatedColumnFormula>IF(OR(A5=0,A5=""),0,VLOOKUP(A5,상품목록,5,0))</calculatedColumnFormula>
    </tableColumn>
    <tableColumn id="15" name="판매금액" totalsRowFunction="sum" dataDxfId="1" totalsRowDxfId="0" dataCellStyle="쉼표 [0]">
      <calculatedColumnFormula>M5*N5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F17"/>
  <sheetViews>
    <sheetView workbookViewId="0">
      <pane ySplit="4" topLeftCell="A5" activePane="bottomLeft" state="frozen"/>
      <selection pane="bottomLeft" activeCell="F5" sqref="F5"/>
    </sheetView>
  </sheetViews>
  <sheetFormatPr defaultColWidth="12.77734375" defaultRowHeight="20.100000000000001" customHeight="1" x14ac:dyDescent="0.15"/>
  <cols>
    <col min="1" max="1" width="9.5546875" style="1" customWidth="1"/>
    <col min="2" max="2" width="11" style="1" customWidth="1"/>
    <col min="3" max="3" width="12.21875" style="1" customWidth="1"/>
    <col min="4" max="4" width="10.21875" style="1" customWidth="1"/>
    <col min="5" max="5" width="9.5546875" style="1" customWidth="1"/>
    <col min="6" max="6" width="11.33203125" style="1" customWidth="1"/>
    <col min="7" max="16384" width="12.77734375" style="1"/>
  </cols>
  <sheetData>
    <row r="4" spans="1:6" s="3" customFormat="1" ht="20.100000000000001" customHeight="1" x14ac:dyDescent="0.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s="3" customFormat="1" ht="20.100000000000001" customHeight="1" x14ac:dyDescent="0.15">
      <c r="A5" s="4">
        <v>101</v>
      </c>
      <c r="B5" s="3" t="s">
        <v>7</v>
      </c>
      <c r="C5" s="3" t="s">
        <v>8</v>
      </c>
      <c r="D5" s="3">
        <v>2352</v>
      </c>
      <c r="E5" s="3">
        <v>3097</v>
      </c>
      <c r="F5" s="3">
        <v>20</v>
      </c>
    </row>
    <row r="6" spans="1:6" s="3" customFormat="1" ht="20.100000000000001" customHeight="1" x14ac:dyDescent="0.15">
      <c r="A6" s="4">
        <v>102</v>
      </c>
      <c r="B6" s="3" t="s">
        <v>7</v>
      </c>
      <c r="C6" s="3" t="s">
        <v>9</v>
      </c>
      <c r="D6" s="3">
        <v>4650</v>
      </c>
      <c r="E6" s="3">
        <v>4771</v>
      </c>
      <c r="F6" s="3">
        <v>100</v>
      </c>
    </row>
    <row r="7" spans="1:6" s="3" customFormat="1" ht="20.100000000000001" customHeight="1" x14ac:dyDescent="0.15">
      <c r="A7" s="4">
        <v>103</v>
      </c>
      <c r="B7" s="3" t="s">
        <v>7</v>
      </c>
      <c r="C7" s="3" t="s">
        <v>10</v>
      </c>
      <c r="D7" s="3">
        <v>4663</v>
      </c>
      <c r="E7" s="3">
        <v>4829</v>
      </c>
      <c r="F7" s="3">
        <v>100</v>
      </c>
    </row>
    <row r="8" spans="1:6" s="3" customFormat="1" ht="20.100000000000001" customHeight="1" x14ac:dyDescent="0.15">
      <c r="A8" s="4">
        <v>104</v>
      </c>
      <c r="B8" s="3" t="s">
        <v>7</v>
      </c>
      <c r="C8" s="3" t="s">
        <v>11</v>
      </c>
      <c r="D8" s="3">
        <v>8520</v>
      </c>
      <c r="E8" s="3">
        <v>11797</v>
      </c>
      <c r="F8" s="3">
        <v>150</v>
      </c>
    </row>
    <row r="9" spans="1:6" s="3" customFormat="1" ht="20.100000000000001" customHeight="1" x14ac:dyDescent="0.15">
      <c r="A9" s="5">
        <v>105</v>
      </c>
      <c r="B9" s="3" t="s">
        <v>12</v>
      </c>
      <c r="C9" s="3" t="s">
        <v>13</v>
      </c>
      <c r="D9" s="3">
        <v>633</v>
      </c>
      <c r="E9" s="3">
        <v>869</v>
      </c>
      <c r="F9" s="3">
        <v>20</v>
      </c>
    </row>
    <row r="10" spans="1:6" s="3" customFormat="1" ht="20.100000000000001" customHeight="1" x14ac:dyDescent="0.15">
      <c r="A10" s="4">
        <v>106</v>
      </c>
      <c r="B10" s="3" t="s">
        <v>12</v>
      </c>
      <c r="C10" s="3" t="s">
        <v>14</v>
      </c>
      <c r="D10" s="3">
        <v>1320</v>
      </c>
      <c r="E10" s="3">
        <v>1387</v>
      </c>
      <c r="F10" s="3">
        <v>100</v>
      </c>
    </row>
    <row r="11" spans="1:6" s="3" customFormat="1" ht="20.100000000000001" customHeight="1" x14ac:dyDescent="0.15">
      <c r="A11" s="4">
        <v>107</v>
      </c>
      <c r="B11" s="3" t="s">
        <v>12</v>
      </c>
      <c r="C11" s="3" t="s">
        <v>15</v>
      </c>
      <c r="D11" s="3">
        <v>1327</v>
      </c>
      <c r="E11" s="3">
        <v>1880</v>
      </c>
      <c r="F11" s="3">
        <v>100</v>
      </c>
    </row>
    <row r="12" spans="1:6" s="3" customFormat="1" ht="20.100000000000001" customHeight="1" x14ac:dyDescent="0.15">
      <c r="A12" s="5">
        <v>301</v>
      </c>
      <c r="B12" s="3" t="s">
        <v>16</v>
      </c>
      <c r="C12" s="3" t="s">
        <v>17</v>
      </c>
      <c r="D12" s="3">
        <v>35</v>
      </c>
      <c r="E12" s="3">
        <v>44</v>
      </c>
      <c r="F12" s="3">
        <v>100</v>
      </c>
    </row>
    <row r="13" spans="1:6" s="3" customFormat="1" ht="20.100000000000001" customHeight="1" x14ac:dyDescent="0.15">
      <c r="A13" s="5">
        <v>302</v>
      </c>
      <c r="B13" s="3" t="s">
        <v>18</v>
      </c>
      <c r="C13" s="3" t="s">
        <v>19</v>
      </c>
      <c r="D13" s="3">
        <v>400</v>
      </c>
      <c r="E13" s="3">
        <v>521</v>
      </c>
      <c r="F13" s="3">
        <v>50</v>
      </c>
    </row>
    <row r="14" spans="1:6" s="3" customFormat="1" ht="20.100000000000001" customHeight="1" x14ac:dyDescent="0.15">
      <c r="A14" s="5">
        <v>303</v>
      </c>
      <c r="B14" s="3" t="s">
        <v>20</v>
      </c>
      <c r="C14" s="3" t="s">
        <v>19</v>
      </c>
      <c r="D14" s="3">
        <v>600</v>
      </c>
      <c r="E14" s="3">
        <v>759</v>
      </c>
      <c r="F14" s="3">
        <v>50</v>
      </c>
    </row>
    <row r="15" spans="1:6" s="3" customFormat="1" ht="20.100000000000001" customHeight="1" x14ac:dyDescent="0.15">
      <c r="A15" s="5">
        <v>201</v>
      </c>
      <c r="B15" s="3" t="s">
        <v>21</v>
      </c>
      <c r="C15" s="3" t="s">
        <v>22</v>
      </c>
      <c r="D15" s="3">
        <v>36000</v>
      </c>
      <c r="E15" s="3">
        <v>46315</v>
      </c>
      <c r="F15" s="3">
        <v>50</v>
      </c>
    </row>
    <row r="16" spans="1:6" s="3" customFormat="1" ht="20.100000000000001" customHeight="1" x14ac:dyDescent="0.15">
      <c r="A16" s="3">
        <v>202</v>
      </c>
      <c r="B16" s="3" t="s">
        <v>23</v>
      </c>
      <c r="C16" s="3" t="s">
        <v>24</v>
      </c>
      <c r="D16" s="3">
        <v>156</v>
      </c>
      <c r="E16" s="3">
        <v>161</v>
      </c>
      <c r="F16" s="3">
        <v>200</v>
      </c>
    </row>
    <row r="17" spans="1:6" s="3" customFormat="1" ht="20.100000000000001" customHeight="1" x14ac:dyDescent="0.15">
      <c r="A17" s="3">
        <v>203</v>
      </c>
      <c r="B17" s="3" t="s">
        <v>25</v>
      </c>
      <c r="C17" s="3" t="s">
        <v>26</v>
      </c>
      <c r="D17" s="3">
        <v>3600</v>
      </c>
      <c r="E17" s="3">
        <v>4697</v>
      </c>
      <c r="F17" s="3">
        <v>50</v>
      </c>
    </row>
  </sheetData>
  <phoneticPr fontId="2" type="noConversion"/>
  <conditionalFormatting sqref="A1:F1048576">
    <cfRule type="expression" dxfId="94" priority="1" stopIfTrue="1">
      <formula>$A1&gt;0</formula>
    </cfRule>
  </conditionalFormatting>
  <pageMargins left="0.75" right="0.75" top="1" bottom="1" header="0.5" footer="0.5"/>
  <pageSetup paperSize="9" orientation="portrait" verticalDpi="0" r:id="rId1"/>
  <headerFooter alignWithMargins="0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N279"/>
  <sheetViews>
    <sheetView showZeros="0" workbookViewId="0">
      <pane xSplit="1" ySplit="4" topLeftCell="C41" activePane="bottomRight" state="frozen"/>
      <selection pane="topRight" activeCell="B1" sqref="B1"/>
      <selection pane="bottomLeft" activeCell="A5" sqref="A5"/>
      <selection pane="bottomRight" activeCell="K5" sqref="K5"/>
    </sheetView>
  </sheetViews>
  <sheetFormatPr defaultRowHeight="20.100000000000001" customHeight="1" x14ac:dyDescent="0.15"/>
  <cols>
    <col min="1" max="1" width="15.33203125" style="6" bestFit="1" customWidth="1"/>
    <col min="2" max="2" width="8.21875" style="1" bestFit="1" customWidth="1"/>
    <col min="3" max="4" width="6" style="1" customWidth="1"/>
    <col min="5" max="5" width="11" style="1" bestFit="1" customWidth="1"/>
    <col min="6" max="6" width="12.21875" style="1" bestFit="1" customWidth="1"/>
    <col min="7" max="7" width="5.88671875" style="1" customWidth="1"/>
    <col min="8" max="8" width="7.77734375" style="1" bestFit="1" customWidth="1"/>
    <col min="9" max="9" width="10.33203125" style="1" bestFit="1" customWidth="1"/>
    <col min="10" max="10" width="8.77734375" style="1" bestFit="1" customWidth="1"/>
    <col min="11" max="11" width="8.88671875" style="1" customWidth="1"/>
    <col min="12" max="12" width="8.44140625" style="1" customWidth="1"/>
    <col min="13" max="13" width="10.33203125" style="1" bestFit="1" customWidth="1"/>
    <col min="14" max="14" width="8.77734375" style="1" bestFit="1" customWidth="1"/>
    <col min="15" max="16384" width="8.88671875" style="1"/>
  </cols>
  <sheetData>
    <row r="2" spans="1:14" ht="20.100000000000001" customHeight="1" x14ac:dyDescent="0.15">
      <c r="A2" s="1"/>
    </row>
    <row r="4" spans="1:14" s="7" customFormat="1" ht="20.100000000000001" customHeight="1" x14ac:dyDescent="0.15">
      <c r="A4" s="86" t="s">
        <v>27</v>
      </c>
      <c r="B4" s="87" t="s">
        <v>28</v>
      </c>
      <c r="C4" s="87" t="s">
        <v>29</v>
      </c>
      <c r="D4" s="87" t="s">
        <v>30</v>
      </c>
      <c r="E4" s="87" t="s">
        <v>31</v>
      </c>
      <c r="F4" s="87" t="s">
        <v>32</v>
      </c>
      <c r="G4" s="87" t="s">
        <v>0</v>
      </c>
      <c r="H4" s="87" t="s">
        <v>33</v>
      </c>
      <c r="I4" s="87" t="s">
        <v>34</v>
      </c>
      <c r="J4" s="87" t="s">
        <v>35</v>
      </c>
      <c r="K4" s="87" t="s">
        <v>117</v>
      </c>
      <c r="L4" s="87" t="s">
        <v>118</v>
      </c>
      <c r="M4" s="87" t="s">
        <v>36</v>
      </c>
      <c r="N4" s="88" t="s">
        <v>119</v>
      </c>
    </row>
    <row r="5" spans="1:14" ht="20.100000000000001" customHeight="1" x14ac:dyDescent="0.15">
      <c r="A5" s="84">
        <v>42370</v>
      </c>
      <c r="B5" s="8" t="s">
        <v>37</v>
      </c>
      <c r="C5" s="8" t="s">
        <v>38</v>
      </c>
      <c r="D5" s="9">
        <v>302</v>
      </c>
      <c r="E5" s="8" t="str">
        <f t="shared" ref="E5:E68" ca="1" si="0">VLOOKUP($D5,상품목록,2)</f>
        <v>복사용지 A4</v>
      </c>
      <c r="F5" s="8" t="str">
        <f t="shared" ref="F5:F68" ca="1" si="1">VLOOKUP($D5,상품목록,3)</f>
        <v>권</v>
      </c>
      <c r="G5" s="9">
        <v>37</v>
      </c>
      <c r="H5" s="8">
        <f t="shared" ref="H5:H19" ca="1" si="2">IF(G5=0,0,VLOOKUP($D5,상품목록,4))</f>
        <v>400</v>
      </c>
      <c r="I5" s="8">
        <f t="shared" ref="I5:I19" ca="1" si="3">G5*H5</f>
        <v>14800</v>
      </c>
      <c r="J5" s="8">
        <f t="shared" ref="J5:J19" ca="1" si="4">ROUND(I5/10,0)</f>
        <v>1480</v>
      </c>
      <c r="K5" s="9">
        <v>0</v>
      </c>
      <c r="L5" s="8">
        <f t="shared" ref="L5:L68" si="5">IF(K5=0,0,VLOOKUP($D5,상품목록,5))</f>
        <v>0</v>
      </c>
      <c r="M5" s="8">
        <f t="shared" ref="M5:M68" si="6">K5*L5</f>
        <v>0</v>
      </c>
      <c r="N5" s="85">
        <f t="shared" ref="N5:N68" si="7">ROUND(M5/10,0)</f>
        <v>0</v>
      </c>
    </row>
    <row r="6" spans="1:14" ht="20.100000000000001" customHeight="1" x14ac:dyDescent="0.15">
      <c r="A6" s="84">
        <v>42370</v>
      </c>
      <c r="B6" s="8" t="s">
        <v>37</v>
      </c>
      <c r="C6" s="8" t="s">
        <v>38</v>
      </c>
      <c r="D6" s="9">
        <v>303</v>
      </c>
      <c r="E6" s="8" t="str">
        <f t="shared" ca="1" si="0"/>
        <v>복사용지 B4</v>
      </c>
      <c r="F6" s="8" t="str">
        <f t="shared" ca="1" si="1"/>
        <v>권</v>
      </c>
      <c r="G6" s="9">
        <v>53</v>
      </c>
      <c r="H6" s="8">
        <f t="shared" ca="1" si="2"/>
        <v>600</v>
      </c>
      <c r="I6" s="8">
        <f t="shared" ca="1" si="3"/>
        <v>31800</v>
      </c>
      <c r="J6" s="8">
        <f t="shared" ca="1" si="4"/>
        <v>3180</v>
      </c>
      <c r="K6" s="9">
        <v>0</v>
      </c>
      <c r="L6" s="8">
        <f t="shared" si="5"/>
        <v>0</v>
      </c>
      <c r="M6" s="8">
        <f t="shared" si="6"/>
        <v>0</v>
      </c>
      <c r="N6" s="85">
        <f t="shared" si="7"/>
        <v>0</v>
      </c>
    </row>
    <row r="7" spans="1:14" ht="20.100000000000001" customHeight="1" x14ac:dyDescent="0.15">
      <c r="A7" s="84">
        <v>42370</v>
      </c>
      <c r="B7" s="8" t="s">
        <v>37</v>
      </c>
      <c r="C7" s="8" t="s">
        <v>38</v>
      </c>
      <c r="D7" s="9">
        <v>301</v>
      </c>
      <c r="E7" s="8" t="str">
        <f t="shared" ca="1" si="0"/>
        <v>볼펜</v>
      </c>
      <c r="F7" s="8" t="str">
        <f t="shared" ca="1" si="1"/>
        <v>자루</v>
      </c>
      <c r="G7" s="9">
        <v>126</v>
      </c>
      <c r="H7" s="8">
        <f t="shared" ca="1" si="2"/>
        <v>35</v>
      </c>
      <c r="I7" s="8">
        <f t="shared" ca="1" si="3"/>
        <v>4410</v>
      </c>
      <c r="J7" s="8">
        <f t="shared" ca="1" si="4"/>
        <v>441</v>
      </c>
      <c r="K7" s="9">
        <v>0</v>
      </c>
      <c r="L7" s="8">
        <f t="shared" si="5"/>
        <v>0</v>
      </c>
      <c r="M7" s="8">
        <f t="shared" si="6"/>
        <v>0</v>
      </c>
      <c r="N7" s="85">
        <f t="shared" si="7"/>
        <v>0</v>
      </c>
    </row>
    <row r="8" spans="1:14" ht="20.100000000000001" customHeight="1" x14ac:dyDescent="0.15">
      <c r="A8" s="84">
        <v>42370</v>
      </c>
      <c r="B8" s="8" t="s">
        <v>37</v>
      </c>
      <c r="C8" s="8" t="s">
        <v>38</v>
      </c>
      <c r="D8" s="9">
        <v>103</v>
      </c>
      <c r="E8" s="8" t="str">
        <f t="shared" ca="1" si="0"/>
        <v>하드디스크</v>
      </c>
      <c r="F8" s="8" t="str">
        <f t="shared" ca="1" si="1"/>
        <v>삼성 80G</v>
      </c>
      <c r="G8" s="9">
        <v>12</v>
      </c>
      <c r="H8" s="8">
        <f t="shared" ca="1" si="2"/>
        <v>4663</v>
      </c>
      <c r="I8" s="8">
        <f t="shared" ca="1" si="3"/>
        <v>55956</v>
      </c>
      <c r="J8" s="8">
        <f t="shared" ca="1" si="4"/>
        <v>5596</v>
      </c>
      <c r="K8" s="9">
        <v>0</v>
      </c>
      <c r="L8" s="8">
        <f t="shared" si="5"/>
        <v>0</v>
      </c>
      <c r="M8" s="8">
        <f t="shared" si="6"/>
        <v>0</v>
      </c>
      <c r="N8" s="85">
        <f t="shared" si="7"/>
        <v>0</v>
      </c>
    </row>
    <row r="9" spans="1:14" ht="20.100000000000001" customHeight="1" x14ac:dyDescent="0.15">
      <c r="A9" s="84">
        <v>42370</v>
      </c>
      <c r="B9" s="8" t="s">
        <v>37</v>
      </c>
      <c r="C9" s="8" t="s">
        <v>38</v>
      </c>
      <c r="D9" s="9">
        <v>104</v>
      </c>
      <c r="E9" s="8" t="str">
        <f t="shared" ca="1" si="0"/>
        <v>하드디스크</v>
      </c>
      <c r="F9" s="8" t="str">
        <f t="shared" ca="1" si="1"/>
        <v>삼성 160G</v>
      </c>
      <c r="G9" s="9">
        <v>13</v>
      </c>
      <c r="H9" s="8">
        <f t="shared" ca="1" si="2"/>
        <v>8520</v>
      </c>
      <c r="I9" s="8">
        <f t="shared" ca="1" si="3"/>
        <v>110760</v>
      </c>
      <c r="J9" s="8">
        <f t="shared" ca="1" si="4"/>
        <v>11076</v>
      </c>
      <c r="K9" s="9">
        <v>0</v>
      </c>
      <c r="L9" s="8">
        <f t="shared" si="5"/>
        <v>0</v>
      </c>
      <c r="M9" s="8">
        <f t="shared" si="6"/>
        <v>0</v>
      </c>
      <c r="N9" s="85">
        <f t="shared" si="7"/>
        <v>0</v>
      </c>
    </row>
    <row r="10" spans="1:14" ht="20.100000000000001" customHeight="1" x14ac:dyDescent="0.15">
      <c r="A10" s="84">
        <v>42370</v>
      </c>
      <c r="B10" s="8" t="s">
        <v>37</v>
      </c>
      <c r="C10" s="8" t="s">
        <v>38</v>
      </c>
      <c r="D10" s="9">
        <v>101</v>
      </c>
      <c r="E10" s="8" t="str">
        <f t="shared" ca="1" si="0"/>
        <v>하드디스크</v>
      </c>
      <c r="F10" s="8" t="str">
        <f t="shared" ca="1" si="1"/>
        <v>시게이트 30G</v>
      </c>
      <c r="G10" s="9">
        <v>50</v>
      </c>
      <c r="H10" s="8">
        <f t="shared" ca="1" si="2"/>
        <v>2352</v>
      </c>
      <c r="I10" s="8">
        <f t="shared" ca="1" si="3"/>
        <v>117600</v>
      </c>
      <c r="J10" s="8">
        <f t="shared" ca="1" si="4"/>
        <v>11760</v>
      </c>
      <c r="K10" s="9">
        <v>0</v>
      </c>
      <c r="L10" s="8">
        <f t="shared" si="5"/>
        <v>0</v>
      </c>
      <c r="M10" s="8">
        <f t="shared" si="6"/>
        <v>0</v>
      </c>
      <c r="N10" s="85">
        <f t="shared" si="7"/>
        <v>0</v>
      </c>
    </row>
    <row r="11" spans="1:14" ht="20.100000000000001" customHeight="1" x14ac:dyDescent="0.15">
      <c r="A11" s="84">
        <v>42372</v>
      </c>
      <c r="B11" s="8" t="s">
        <v>39</v>
      </c>
      <c r="C11" s="8" t="s">
        <v>38</v>
      </c>
      <c r="D11" s="9">
        <v>107</v>
      </c>
      <c r="E11" s="8" t="str">
        <f t="shared" ca="1" si="0"/>
        <v>시디롬</v>
      </c>
      <c r="F11" s="8" t="str">
        <f t="shared" ca="1" si="1"/>
        <v>삼성 64X</v>
      </c>
      <c r="G11" s="9">
        <v>200</v>
      </c>
      <c r="H11" s="8">
        <f t="shared" ca="1" si="2"/>
        <v>1327</v>
      </c>
      <c r="I11" s="8">
        <f t="shared" ca="1" si="3"/>
        <v>265400</v>
      </c>
      <c r="J11" s="8">
        <f t="shared" ca="1" si="4"/>
        <v>26540</v>
      </c>
      <c r="K11" s="9">
        <v>0</v>
      </c>
      <c r="L11" s="8">
        <f t="shared" si="5"/>
        <v>0</v>
      </c>
      <c r="M11" s="8">
        <f t="shared" si="6"/>
        <v>0</v>
      </c>
      <c r="N11" s="85">
        <f t="shared" si="7"/>
        <v>0</v>
      </c>
    </row>
    <row r="12" spans="1:14" ht="20.100000000000001" customHeight="1" x14ac:dyDescent="0.15">
      <c r="A12" s="84">
        <v>42374</v>
      </c>
      <c r="B12" s="8" t="s">
        <v>39</v>
      </c>
      <c r="C12" s="8" t="s">
        <v>38</v>
      </c>
      <c r="D12" s="9">
        <v>101</v>
      </c>
      <c r="E12" s="8" t="str">
        <f t="shared" ca="1" si="0"/>
        <v>하드디스크</v>
      </c>
      <c r="F12" s="8" t="str">
        <f t="shared" ca="1" si="1"/>
        <v>시게이트 30G</v>
      </c>
      <c r="G12" s="9">
        <v>150</v>
      </c>
      <c r="H12" s="8">
        <f t="shared" ca="1" si="2"/>
        <v>2352</v>
      </c>
      <c r="I12" s="8">
        <f t="shared" ca="1" si="3"/>
        <v>352800</v>
      </c>
      <c r="J12" s="8">
        <f t="shared" ca="1" si="4"/>
        <v>35280</v>
      </c>
      <c r="K12" s="9">
        <v>0</v>
      </c>
      <c r="L12" s="8">
        <f t="shared" si="5"/>
        <v>0</v>
      </c>
      <c r="M12" s="8">
        <f t="shared" si="6"/>
        <v>0</v>
      </c>
      <c r="N12" s="85">
        <f t="shared" si="7"/>
        <v>0</v>
      </c>
    </row>
    <row r="13" spans="1:14" ht="20.100000000000001" customHeight="1" x14ac:dyDescent="0.15">
      <c r="A13" s="84">
        <v>42374</v>
      </c>
      <c r="B13" s="8" t="s">
        <v>39</v>
      </c>
      <c r="C13" s="8" t="s">
        <v>38</v>
      </c>
      <c r="D13" s="9">
        <v>105</v>
      </c>
      <c r="E13" s="8" t="str">
        <f t="shared" ca="1" si="0"/>
        <v>시디롬</v>
      </c>
      <c r="F13" s="8" t="str">
        <f t="shared" ca="1" si="1"/>
        <v>LG 2X</v>
      </c>
      <c r="G13" s="9">
        <v>20</v>
      </c>
      <c r="H13" s="8">
        <f t="shared" ca="1" si="2"/>
        <v>633</v>
      </c>
      <c r="I13" s="8">
        <f t="shared" ca="1" si="3"/>
        <v>12660</v>
      </c>
      <c r="J13" s="8">
        <f t="shared" ca="1" si="4"/>
        <v>1266</v>
      </c>
      <c r="K13" s="9">
        <v>0</v>
      </c>
      <c r="L13" s="8">
        <f t="shared" si="5"/>
        <v>0</v>
      </c>
      <c r="M13" s="8">
        <f t="shared" si="6"/>
        <v>0</v>
      </c>
      <c r="N13" s="85">
        <f t="shared" si="7"/>
        <v>0</v>
      </c>
    </row>
    <row r="14" spans="1:14" ht="20.100000000000001" customHeight="1" x14ac:dyDescent="0.15">
      <c r="A14" s="84">
        <v>42374</v>
      </c>
      <c r="B14" s="8" t="s">
        <v>39</v>
      </c>
      <c r="C14" s="8" t="s">
        <v>38</v>
      </c>
      <c r="D14" s="9">
        <v>106</v>
      </c>
      <c r="E14" s="8" t="str">
        <f t="shared" ca="1" si="0"/>
        <v>시디롬</v>
      </c>
      <c r="F14" s="8" t="str">
        <f t="shared" ca="1" si="1"/>
        <v>LG 64X</v>
      </c>
      <c r="G14" s="9">
        <v>50</v>
      </c>
      <c r="H14" s="8">
        <f t="shared" ca="1" si="2"/>
        <v>1320</v>
      </c>
      <c r="I14" s="8">
        <f t="shared" ca="1" si="3"/>
        <v>66000</v>
      </c>
      <c r="J14" s="8">
        <f t="shared" ca="1" si="4"/>
        <v>6600</v>
      </c>
      <c r="K14" s="9">
        <v>0</v>
      </c>
      <c r="L14" s="8">
        <f t="shared" si="5"/>
        <v>0</v>
      </c>
      <c r="M14" s="8">
        <f t="shared" si="6"/>
        <v>0</v>
      </c>
      <c r="N14" s="85">
        <f t="shared" si="7"/>
        <v>0</v>
      </c>
    </row>
    <row r="15" spans="1:14" ht="20.100000000000001" customHeight="1" x14ac:dyDescent="0.15">
      <c r="A15" s="84">
        <v>42375</v>
      </c>
      <c r="B15" s="8" t="s">
        <v>40</v>
      </c>
      <c r="C15" s="8" t="s">
        <v>38</v>
      </c>
      <c r="D15" s="9">
        <v>201</v>
      </c>
      <c r="E15" s="8" t="str">
        <f t="shared" ca="1" si="0"/>
        <v>시디롬</v>
      </c>
      <c r="F15" s="8" t="str">
        <f t="shared" ca="1" si="1"/>
        <v>삼성 64X</v>
      </c>
      <c r="G15" s="9">
        <v>17</v>
      </c>
      <c r="H15" s="8">
        <f t="shared" ca="1" si="2"/>
        <v>1327</v>
      </c>
      <c r="I15" s="8">
        <f t="shared" ca="1" si="3"/>
        <v>22559</v>
      </c>
      <c r="J15" s="8">
        <f t="shared" ca="1" si="4"/>
        <v>2256</v>
      </c>
      <c r="K15" s="9">
        <v>0</v>
      </c>
      <c r="L15" s="8">
        <f t="shared" si="5"/>
        <v>0</v>
      </c>
      <c r="M15" s="8">
        <f t="shared" si="6"/>
        <v>0</v>
      </c>
      <c r="N15" s="85">
        <f t="shared" si="7"/>
        <v>0</v>
      </c>
    </row>
    <row r="16" spans="1:14" ht="20.100000000000001" customHeight="1" x14ac:dyDescent="0.15">
      <c r="A16" s="84">
        <v>42375</v>
      </c>
      <c r="B16" s="8" t="s">
        <v>40</v>
      </c>
      <c r="C16" s="8" t="s">
        <v>38</v>
      </c>
      <c r="D16" s="9">
        <v>202</v>
      </c>
      <c r="E16" s="8" t="str">
        <f t="shared" ca="1" si="0"/>
        <v>시디롬</v>
      </c>
      <c r="F16" s="8" t="str">
        <f t="shared" ca="1" si="1"/>
        <v>삼성 64X</v>
      </c>
      <c r="G16" s="9">
        <v>241</v>
      </c>
      <c r="H16" s="8">
        <f t="shared" ca="1" si="2"/>
        <v>1327</v>
      </c>
      <c r="I16" s="8">
        <f t="shared" ca="1" si="3"/>
        <v>319807</v>
      </c>
      <c r="J16" s="8">
        <f t="shared" ca="1" si="4"/>
        <v>31981</v>
      </c>
      <c r="K16" s="9">
        <v>0</v>
      </c>
      <c r="L16" s="8">
        <f t="shared" si="5"/>
        <v>0</v>
      </c>
      <c r="M16" s="8">
        <f t="shared" si="6"/>
        <v>0</v>
      </c>
      <c r="N16" s="85">
        <f t="shared" si="7"/>
        <v>0</v>
      </c>
    </row>
    <row r="17" spans="1:14" ht="20.100000000000001" customHeight="1" x14ac:dyDescent="0.15">
      <c r="A17" s="84">
        <v>42375</v>
      </c>
      <c r="B17" s="8" t="s">
        <v>39</v>
      </c>
      <c r="C17" s="8" t="s">
        <v>38</v>
      </c>
      <c r="D17" s="9">
        <v>107</v>
      </c>
      <c r="E17" s="8" t="str">
        <f t="shared" ca="1" si="0"/>
        <v>시디롬</v>
      </c>
      <c r="F17" s="8" t="str">
        <f t="shared" ca="1" si="1"/>
        <v>삼성 64X</v>
      </c>
      <c r="G17" s="9">
        <v>100</v>
      </c>
      <c r="H17" s="8">
        <f t="shared" ca="1" si="2"/>
        <v>1327</v>
      </c>
      <c r="I17" s="8">
        <f t="shared" ca="1" si="3"/>
        <v>132700</v>
      </c>
      <c r="J17" s="8">
        <f t="shared" ca="1" si="4"/>
        <v>13270</v>
      </c>
      <c r="K17" s="9"/>
      <c r="L17" s="8">
        <f t="shared" si="5"/>
        <v>0</v>
      </c>
      <c r="M17" s="8">
        <f t="shared" si="6"/>
        <v>0</v>
      </c>
      <c r="N17" s="85">
        <f t="shared" si="7"/>
        <v>0</v>
      </c>
    </row>
    <row r="18" spans="1:14" ht="20.100000000000001" customHeight="1" x14ac:dyDescent="0.15">
      <c r="A18" s="84">
        <v>42375</v>
      </c>
      <c r="B18" s="8" t="s">
        <v>39</v>
      </c>
      <c r="C18" s="8" t="s">
        <v>38</v>
      </c>
      <c r="D18" s="9">
        <v>102</v>
      </c>
      <c r="E18" s="8" t="str">
        <f t="shared" ca="1" si="0"/>
        <v>하드디스크</v>
      </c>
      <c r="F18" s="8" t="str">
        <f t="shared" ca="1" si="1"/>
        <v>시게이트 80G</v>
      </c>
      <c r="G18" s="9">
        <v>300</v>
      </c>
      <c r="H18" s="8">
        <f t="shared" ca="1" si="2"/>
        <v>4650</v>
      </c>
      <c r="I18" s="8">
        <f t="shared" ca="1" si="3"/>
        <v>1395000</v>
      </c>
      <c r="J18" s="8">
        <f t="shared" ca="1" si="4"/>
        <v>139500</v>
      </c>
      <c r="K18" s="9"/>
      <c r="L18" s="8">
        <f t="shared" si="5"/>
        <v>0</v>
      </c>
      <c r="M18" s="8">
        <f t="shared" si="6"/>
        <v>0</v>
      </c>
      <c r="N18" s="85">
        <f t="shared" si="7"/>
        <v>0</v>
      </c>
    </row>
    <row r="19" spans="1:14" ht="20.100000000000001" customHeight="1" x14ac:dyDescent="0.15">
      <c r="A19" s="84">
        <v>42375</v>
      </c>
      <c r="B19" s="8" t="s">
        <v>39</v>
      </c>
      <c r="C19" s="8" t="s">
        <v>38</v>
      </c>
      <c r="D19" s="9">
        <v>103</v>
      </c>
      <c r="E19" s="8" t="str">
        <f t="shared" ca="1" si="0"/>
        <v>하드디스크</v>
      </c>
      <c r="F19" s="8" t="str">
        <f t="shared" ca="1" si="1"/>
        <v>삼성 80G</v>
      </c>
      <c r="G19" s="9">
        <v>200</v>
      </c>
      <c r="H19" s="8">
        <f t="shared" ca="1" si="2"/>
        <v>4663</v>
      </c>
      <c r="I19" s="8">
        <f t="shared" ca="1" si="3"/>
        <v>932600</v>
      </c>
      <c r="J19" s="8">
        <f t="shared" ca="1" si="4"/>
        <v>93260</v>
      </c>
      <c r="K19" s="9"/>
      <c r="L19" s="8">
        <f t="shared" si="5"/>
        <v>0</v>
      </c>
      <c r="M19" s="8">
        <f t="shared" si="6"/>
        <v>0</v>
      </c>
      <c r="N19" s="85">
        <f t="shared" si="7"/>
        <v>0</v>
      </c>
    </row>
    <row r="20" spans="1:14" ht="20.100000000000001" customHeight="1" x14ac:dyDescent="0.15">
      <c r="A20" s="84">
        <v>42375</v>
      </c>
      <c r="B20" s="8" t="s">
        <v>56</v>
      </c>
      <c r="C20" s="8" t="s">
        <v>42</v>
      </c>
      <c r="D20" s="9">
        <v>107</v>
      </c>
      <c r="E20" s="8" t="str">
        <f t="shared" ca="1" si="0"/>
        <v>시디롬</v>
      </c>
      <c r="F20" s="8" t="str">
        <f t="shared" ca="1" si="1"/>
        <v>삼성 64X</v>
      </c>
      <c r="G20" s="9"/>
      <c r="H20" s="8">
        <f t="shared" ref="H20:H68" si="8">IF(G20=0,0,VLOOKUP($D20,상품목록,4))</f>
        <v>0</v>
      </c>
      <c r="I20" s="8">
        <f t="shared" ref="I20:I68" si="9">G20*H20</f>
        <v>0</v>
      </c>
      <c r="J20" s="8">
        <f t="shared" ref="J20:J68" si="10">ROUND(I20/10,0)</f>
        <v>0</v>
      </c>
      <c r="K20" s="9">
        <v>80</v>
      </c>
      <c r="L20" s="8">
        <f t="shared" ca="1" si="5"/>
        <v>1880</v>
      </c>
      <c r="M20" s="8">
        <f t="shared" ca="1" si="6"/>
        <v>150400</v>
      </c>
      <c r="N20" s="85">
        <f t="shared" ca="1" si="7"/>
        <v>15040</v>
      </c>
    </row>
    <row r="21" spans="1:14" ht="20.100000000000001" customHeight="1" x14ac:dyDescent="0.15">
      <c r="A21" s="84">
        <v>42375</v>
      </c>
      <c r="B21" s="8" t="s">
        <v>56</v>
      </c>
      <c r="C21" s="8" t="s">
        <v>42</v>
      </c>
      <c r="D21" s="9">
        <v>101</v>
      </c>
      <c r="E21" s="8" t="str">
        <f t="shared" ca="1" si="0"/>
        <v>하드디스크</v>
      </c>
      <c r="F21" s="8" t="str">
        <f t="shared" ca="1" si="1"/>
        <v>시게이트 30G</v>
      </c>
      <c r="G21" s="9"/>
      <c r="H21" s="8">
        <f t="shared" si="8"/>
        <v>0</v>
      </c>
      <c r="I21" s="8">
        <f t="shared" si="9"/>
        <v>0</v>
      </c>
      <c r="J21" s="8">
        <f t="shared" si="10"/>
        <v>0</v>
      </c>
      <c r="K21" s="9">
        <v>81</v>
      </c>
      <c r="L21" s="8">
        <f t="shared" ca="1" si="5"/>
        <v>3097</v>
      </c>
      <c r="M21" s="8">
        <f t="shared" ca="1" si="6"/>
        <v>250857</v>
      </c>
      <c r="N21" s="85">
        <f t="shared" ca="1" si="7"/>
        <v>25086</v>
      </c>
    </row>
    <row r="22" spans="1:14" ht="20.100000000000001" customHeight="1" x14ac:dyDescent="0.15">
      <c r="A22" s="84">
        <v>42375</v>
      </c>
      <c r="B22" s="8" t="s">
        <v>43</v>
      </c>
      <c r="C22" s="8" t="s">
        <v>42</v>
      </c>
      <c r="D22" s="9">
        <v>102</v>
      </c>
      <c r="E22" s="8" t="str">
        <f t="shared" ca="1" si="0"/>
        <v>하드디스크</v>
      </c>
      <c r="F22" s="8" t="str">
        <f t="shared" ca="1" si="1"/>
        <v>시게이트 80G</v>
      </c>
      <c r="G22" s="9"/>
      <c r="H22" s="8">
        <f t="shared" si="8"/>
        <v>0</v>
      </c>
      <c r="I22" s="8">
        <f t="shared" si="9"/>
        <v>0</v>
      </c>
      <c r="J22" s="8">
        <f t="shared" si="10"/>
        <v>0</v>
      </c>
      <c r="K22" s="9">
        <v>2</v>
      </c>
      <c r="L22" s="8">
        <f t="shared" ca="1" si="5"/>
        <v>4771</v>
      </c>
      <c r="M22" s="8">
        <f t="shared" ca="1" si="6"/>
        <v>9542</v>
      </c>
      <c r="N22" s="85">
        <f t="shared" ca="1" si="7"/>
        <v>954</v>
      </c>
    </row>
    <row r="23" spans="1:14" ht="20.100000000000001" customHeight="1" x14ac:dyDescent="0.15">
      <c r="A23" s="84">
        <v>42375</v>
      </c>
      <c r="B23" s="8" t="s">
        <v>43</v>
      </c>
      <c r="C23" s="8" t="s">
        <v>42</v>
      </c>
      <c r="D23" s="9">
        <v>103</v>
      </c>
      <c r="E23" s="8" t="str">
        <f t="shared" ca="1" si="0"/>
        <v>하드디스크</v>
      </c>
      <c r="F23" s="8" t="str">
        <f t="shared" ca="1" si="1"/>
        <v>삼성 80G</v>
      </c>
      <c r="G23" s="9"/>
      <c r="H23" s="8">
        <f t="shared" si="8"/>
        <v>0</v>
      </c>
      <c r="I23" s="8">
        <f t="shared" si="9"/>
        <v>0</v>
      </c>
      <c r="J23" s="8">
        <f t="shared" si="10"/>
        <v>0</v>
      </c>
      <c r="K23" s="9">
        <v>160</v>
      </c>
      <c r="L23" s="8">
        <f t="shared" ca="1" si="5"/>
        <v>4829</v>
      </c>
      <c r="M23" s="8">
        <f t="shared" ca="1" si="6"/>
        <v>772640</v>
      </c>
      <c r="N23" s="85">
        <f t="shared" ca="1" si="7"/>
        <v>77264</v>
      </c>
    </row>
    <row r="24" spans="1:14" ht="20.100000000000001" customHeight="1" x14ac:dyDescent="0.15">
      <c r="A24" s="84">
        <v>42376</v>
      </c>
      <c r="B24" s="8" t="s">
        <v>61</v>
      </c>
      <c r="C24" s="8" t="s">
        <v>38</v>
      </c>
      <c r="D24" s="9">
        <v>203</v>
      </c>
      <c r="E24" s="8" t="str">
        <f t="shared" ca="1" si="0"/>
        <v>시디롬</v>
      </c>
      <c r="F24" s="8" t="str">
        <f t="shared" ca="1" si="1"/>
        <v>삼성 64X</v>
      </c>
      <c r="G24" s="9">
        <v>352</v>
      </c>
      <c r="H24" s="8">
        <f ca="1">IF(G24=0,0,VLOOKUP($D24,상품목록,4))</f>
        <v>1327</v>
      </c>
      <c r="I24" s="8">
        <f ca="1">G24*H24</f>
        <v>467104</v>
      </c>
      <c r="J24" s="8">
        <f ca="1">ROUND(I24/10,0)</f>
        <v>46710</v>
      </c>
      <c r="K24" s="9"/>
      <c r="L24" s="8">
        <f t="shared" si="5"/>
        <v>0</v>
      </c>
      <c r="M24" s="8">
        <f t="shared" si="6"/>
        <v>0</v>
      </c>
      <c r="N24" s="85">
        <f t="shared" si="7"/>
        <v>0</v>
      </c>
    </row>
    <row r="25" spans="1:14" ht="20.100000000000001" customHeight="1" x14ac:dyDescent="0.15">
      <c r="A25" s="84">
        <v>42381</v>
      </c>
      <c r="B25" s="8" t="s">
        <v>44</v>
      </c>
      <c r="C25" s="8" t="s">
        <v>38</v>
      </c>
      <c r="D25" s="9">
        <v>301</v>
      </c>
      <c r="E25" s="8" t="str">
        <f t="shared" ca="1" si="0"/>
        <v>볼펜</v>
      </c>
      <c r="F25" s="8" t="str">
        <f t="shared" ca="1" si="1"/>
        <v>자루</v>
      </c>
      <c r="G25" s="9">
        <v>200</v>
      </c>
      <c r="H25" s="8">
        <f ca="1">IF(G25=0,0,VLOOKUP($D25,상품목록,4))</f>
        <v>35</v>
      </c>
      <c r="I25" s="8">
        <f ca="1">G25*H25</f>
        <v>7000</v>
      </c>
      <c r="J25" s="8">
        <f ca="1">ROUND(I25/10,0)</f>
        <v>700</v>
      </c>
      <c r="K25" s="9"/>
      <c r="L25" s="8">
        <f t="shared" si="5"/>
        <v>0</v>
      </c>
      <c r="M25" s="8">
        <f t="shared" si="6"/>
        <v>0</v>
      </c>
      <c r="N25" s="85">
        <f t="shared" si="7"/>
        <v>0</v>
      </c>
    </row>
    <row r="26" spans="1:14" ht="20.100000000000001" customHeight="1" x14ac:dyDescent="0.15">
      <c r="A26" s="84">
        <v>42381</v>
      </c>
      <c r="B26" s="8" t="s">
        <v>40</v>
      </c>
      <c r="C26" s="8" t="s">
        <v>38</v>
      </c>
      <c r="D26" s="9">
        <v>201</v>
      </c>
      <c r="E26" s="8" t="str">
        <f t="shared" ca="1" si="0"/>
        <v>시디롬</v>
      </c>
      <c r="F26" s="8" t="str">
        <f t="shared" ca="1" si="1"/>
        <v>삼성 64X</v>
      </c>
      <c r="G26" s="9">
        <v>100</v>
      </c>
      <c r="H26" s="8">
        <f ca="1">IF(G26=0,0,VLOOKUP($D26,상품목록,4))</f>
        <v>1327</v>
      </c>
      <c r="I26" s="8">
        <f ca="1">G26*H26</f>
        <v>132700</v>
      </c>
      <c r="J26" s="8">
        <f ca="1">ROUND(I26/10,0)</f>
        <v>13270</v>
      </c>
      <c r="K26" s="9"/>
      <c r="L26" s="8">
        <f t="shared" si="5"/>
        <v>0</v>
      </c>
      <c r="M26" s="8">
        <f t="shared" si="6"/>
        <v>0</v>
      </c>
      <c r="N26" s="85">
        <f t="shared" si="7"/>
        <v>0</v>
      </c>
    </row>
    <row r="27" spans="1:14" ht="20.100000000000001" customHeight="1" x14ac:dyDescent="0.15">
      <c r="A27" s="84">
        <v>42381</v>
      </c>
      <c r="B27" s="8" t="s">
        <v>39</v>
      </c>
      <c r="C27" s="8" t="s">
        <v>38</v>
      </c>
      <c r="D27" s="9">
        <v>104</v>
      </c>
      <c r="E27" s="8" t="str">
        <f t="shared" ca="1" si="0"/>
        <v>하드디스크</v>
      </c>
      <c r="F27" s="8" t="str">
        <f t="shared" ca="1" si="1"/>
        <v>삼성 160G</v>
      </c>
      <c r="G27" s="9">
        <v>200</v>
      </c>
      <c r="H27" s="8">
        <f ca="1">IF(G27=0,0,VLOOKUP($D27,상품목록,4))</f>
        <v>8520</v>
      </c>
      <c r="I27" s="8">
        <f ca="1">G27*H27</f>
        <v>1704000</v>
      </c>
      <c r="J27" s="8">
        <f ca="1">ROUND(I27/10,0)</f>
        <v>170400</v>
      </c>
      <c r="K27" s="9"/>
      <c r="L27" s="8">
        <f t="shared" si="5"/>
        <v>0</v>
      </c>
      <c r="M27" s="8">
        <f t="shared" si="6"/>
        <v>0</v>
      </c>
      <c r="N27" s="85">
        <f t="shared" si="7"/>
        <v>0</v>
      </c>
    </row>
    <row r="28" spans="1:14" ht="20.100000000000001" customHeight="1" x14ac:dyDescent="0.15">
      <c r="A28" s="84">
        <v>42381</v>
      </c>
      <c r="B28" s="8" t="s">
        <v>45</v>
      </c>
      <c r="C28" s="8" t="s">
        <v>42</v>
      </c>
      <c r="D28" s="9">
        <v>301</v>
      </c>
      <c r="E28" s="8" t="str">
        <f t="shared" ca="1" si="0"/>
        <v>볼펜</v>
      </c>
      <c r="F28" s="8" t="str">
        <f t="shared" ca="1" si="1"/>
        <v>자루</v>
      </c>
      <c r="G28" s="9"/>
      <c r="H28" s="8">
        <f t="shared" si="8"/>
        <v>0</v>
      </c>
      <c r="I28" s="8">
        <f t="shared" si="9"/>
        <v>0</v>
      </c>
      <c r="J28" s="8">
        <f t="shared" si="10"/>
        <v>0</v>
      </c>
      <c r="K28" s="9">
        <v>50</v>
      </c>
      <c r="L28" s="8">
        <f t="shared" ca="1" si="5"/>
        <v>44</v>
      </c>
      <c r="M28" s="8">
        <f t="shared" ca="1" si="6"/>
        <v>2200</v>
      </c>
      <c r="N28" s="85">
        <f t="shared" ca="1" si="7"/>
        <v>220</v>
      </c>
    </row>
    <row r="29" spans="1:14" ht="20.100000000000001" customHeight="1" x14ac:dyDescent="0.15">
      <c r="A29" s="84">
        <v>42381</v>
      </c>
      <c r="B29" s="8" t="s">
        <v>46</v>
      </c>
      <c r="C29" s="8" t="s">
        <v>42</v>
      </c>
      <c r="D29" s="9">
        <v>302</v>
      </c>
      <c r="E29" s="8" t="str">
        <f t="shared" ca="1" si="0"/>
        <v>복사용지 A4</v>
      </c>
      <c r="F29" s="8" t="str">
        <f t="shared" ca="1" si="1"/>
        <v>권</v>
      </c>
      <c r="G29" s="9"/>
      <c r="H29" s="8">
        <f t="shared" si="8"/>
        <v>0</v>
      </c>
      <c r="I29" s="8">
        <f t="shared" si="9"/>
        <v>0</v>
      </c>
      <c r="J29" s="8">
        <f t="shared" si="10"/>
        <v>0</v>
      </c>
      <c r="K29" s="9">
        <v>12</v>
      </c>
      <c r="L29" s="8">
        <f t="shared" ca="1" si="5"/>
        <v>521</v>
      </c>
      <c r="M29" s="8">
        <f t="shared" ca="1" si="6"/>
        <v>6252</v>
      </c>
      <c r="N29" s="85">
        <f t="shared" ca="1" si="7"/>
        <v>625</v>
      </c>
    </row>
    <row r="30" spans="1:14" ht="20.100000000000001" customHeight="1" x14ac:dyDescent="0.15">
      <c r="A30" s="84">
        <v>42381</v>
      </c>
      <c r="B30" s="8" t="s">
        <v>47</v>
      </c>
      <c r="C30" s="8" t="s">
        <v>42</v>
      </c>
      <c r="D30" s="9">
        <v>302</v>
      </c>
      <c r="E30" s="8" t="str">
        <f t="shared" ca="1" si="0"/>
        <v>복사용지 A4</v>
      </c>
      <c r="F30" s="8" t="str">
        <f t="shared" ca="1" si="1"/>
        <v>권</v>
      </c>
      <c r="G30" s="9"/>
      <c r="H30" s="8">
        <f t="shared" si="8"/>
        <v>0</v>
      </c>
      <c r="I30" s="8">
        <f t="shared" si="9"/>
        <v>0</v>
      </c>
      <c r="J30" s="8">
        <f t="shared" si="10"/>
        <v>0</v>
      </c>
      <c r="K30" s="9">
        <v>13</v>
      </c>
      <c r="L30" s="8">
        <f t="shared" ca="1" si="5"/>
        <v>521</v>
      </c>
      <c r="M30" s="8">
        <f t="shared" ca="1" si="6"/>
        <v>6773</v>
      </c>
      <c r="N30" s="85">
        <f t="shared" ca="1" si="7"/>
        <v>677</v>
      </c>
    </row>
    <row r="31" spans="1:14" ht="20.100000000000001" customHeight="1" x14ac:dyDescent="0.15">
      <c r="A31" s="84">
        <v>42381</v>
      </c>
      <c r="B31" s="8" t="s">
        <v>48</v>
      </c>
      <c r="C31" s="8" t="s">
        <v>42</v>
      </c>
      <c r="D31" s="9">
        <v>107</v>
      </c>
      <c r="E31" s="8" t="str">
        <f t="shared" ca="1" si="0"/>
        <v>시디롬</v>
      </c>
      <c r="F31" s="8" t="str">
        <f t="shared" ca="1" si="1"/>
        <v>삼성 64X</v>
      </c>
      <c r="G31" s="9"/>
      <c r="H31" s="8">
        <f t="shared" si="8"/>
        <v>0</v>
      </c>
      <c r="I31" s="8">
        <f t="shared" si="9"/>
        <v>0</v>
      </c>
      <c r="J31" s="8">
        <f t="shared" si="10"/>
        <v>0</v>
      </c>
      <c r="K31" s="9">
        <v>3</v>
      </c>
      <c r="L31" s="8">
        <f t="shared" ca="1" si="5"/>
        <v>1880</v>
      </c>
      <c r="M31" s="8">
        <f t="shared" ca="1" si="6"/>
        <v>5640</v>
      </c>
      <c r="N31" s="85">
        <f t="shared" ca="1" si="7"/>
        <v>564</v>
      </c>
    </row>
    <row r="32" spans="1:14" ht="20.100000000000001" customHeight="1" x14ac:dyDescent="0.15">
      <c r="A32" s="84">
        <v>42381</v>
      </c>
      <c r="B32" s="8" t="s">
        <v>49</v>
      </c>
      <c r="C32" s="8" t="s">
        <v>42</v>
      </c>
      <c r="D32" s="9">
        <v>203</v>
      </c>
      <c r="E32" s="8" t="str">
        <f t="shared" ca="1" si="0"/>
        <v>시디롬</v>
      </c>
      <c r="F32" s="8" t="str">
        <f t="shared" ca="1" si="1"/>
        <v>삼성 64X</v>
      </c>
      <c r="G32" s="9"/>
      <c r="H32" s="8">
        <f t="shared" si="8"/>
        <v>0</v>
      </c>
      <c r="I32" s="8">
        <f t="shared" si="9"/>
        <v>0</v>
      </c>
      <c r="J32" s="8">
        <f t="shared" si="10"/>
        <v>0</v>
      </c>
      <c r="K32" s="9">
        <v>107</v>
      </c>
      <c r="L32" s="8">
        <f t="shared" ca="1" si="5"/>
        <v>1880</v>
      </c>
      <c r="M32" s="8">
        <f t="shared" ca="1" si="6"/>
        <v>201160</v>
      </c>
      <c r="N32" s="85">
        <f t="shared" ca="1" si="7"/>
        <v>20116</v>
      </c>
    </row>
    <row r="33" spans="1:14" ht="20.100000000000001" customHeight="1" x14ac:dyDescent="0.15">
      <c r="A33" s="84">
        <v>42381</v>
      </c>
      <c r="B33" s="8" t="s">
        <v>43</v>
      </c>
      <c r="C33" s="8" t="s">
        <v>42</v>
      </c>
      <c r="D33" s="9">
        <v>203</v>
      </c>
      <c r="E33" s="8" t="str">
        <f t="shared" ca="1" si="0"/>
        <v>시디롬</v>
      </c>
      <c r="F33" s="8" t="str">
        <f t="shared" ca="1" si="1"/>
        <v>삼성 64X</v>
      </c>
      <c r="G33" s="9"/>
      <c r="H33" s="8">
        <f t="shared" si="8"/>
        <v>0</v>
      </c>
      <c r="I33" s="8">
        <f t="shared" si="9"/>
        <v>0</v>
      </c>
      <c r="J33" s="8">
        <f t="shared" si="10"/>
        <v>0</v>
      </c>
      <c r="K33" s="9">
        <v>5</v>
      </c>
      <c r="L33" s="8">
        <f t="shared" ca="1" si="5"/>
        <v>1880</v>
      </c>
      <c r="M33" s="8">
        <f t="shared" ca="1" si="6"/>
        <v>9400</v>
      </c>
      <c r="N33" s="85">
        <f t="shared" ca="1" si="7"/>
        <v>940</v>
      </c>
    </row>
    <row r="34" spans="1:14" ht="20.100000000000001" customHeight="1" x14ac:dyDescent="0.15">
      <c r="A34" s="84">
        <v>42381</v>
      </c>
      <c r="B34" s="8" t="s">
        <v>56</v>
      </c>
      <c r="C34" s="8" t="s">
        <v>42</v>
      </c>
      <c r="D34" s="9">
        <v>104</v>
      </c>
      <c r="E34" s="8" t="str">
        <f t="shared" ca="1" si="0"/>
        <v>하드디스크</v>
      </c>
      <c r="F34" s="8" t="str">
        <f t="shared" ca="1" si="1"/>
        <v>삼성 160G</v>
      </c>
      <c r="G34" s="9"/>
      <c r="H34" s="8">
        <f t="shared" si="8"/>
        <v>0</v>
      </c>
      <c r="I34" s="8">
        <f t="shared" si="9"/>
        <v>0</v>
      </c>
      <c r="J34" s="8">
        <f t="shared" si="10"/>
        <v>0</v>
      </c>
      <c r="K34" s="9">
        <v>83</v>
      </c>
      <c r="L34" s="8">
        <f t="shared" ca="1" si="5"/>
        <v>11797</v>
      </c>
      <c r="M34" s="8">
        <f t="shared" ca="1" si="6"/>
        <v>979151</v>
      </c>
      <c r="N34" s="85">
        <f t="shared" ca="1" si="7"/>
        <v>97915</v>
      </c>
    </row>
    <row r="35" spans="1:14" ht="20.100000000000001" customHeight="1" x14ac:dyDescent="0.15">
      <c r="A35" s="84">
        <v>42381</v>
      </c>
      <c r="B35" s="8" t="s">
        <v>50</v>
      </c>
      <c r="C35" s="8" t="s">
        <v>42</v>
      </c>
      <c r="D35" s="9">
        <v>201</v>
      </c>
      <c r="E35" s="8" t="str">
        <f t="shared" ca="1" si="0"/>
        <v>시디롬</v>
      </c>
      <c r="F35" s="8" t="str">
        <f t="shared" ca="1" si="1"/>
        <v>삼성 64X</v>
      </c>
      <c r="G35" s="9"/>
      <c r="H35" s="8">
        <f t="shared" si="8"/>
        <v>0</v>
      </c>
      <c r="I35" s="8">
        <f t="shared" si="9"/>
        <v>0</v>
      </c>
      <c r="J35" s="8">
        <f t="shared" si="10"/>
        <v>0</v>
      </c>
      <c r="K35" s="9">
        <v>63</v>
      </c>
      <c r="L35" s="8">
        <f t="shared" ca="1" si="5"/>
        <v>1880</v>
      </c>
      <c r="M35" s="8">
        <f t="shared" ca="1" si="6"/>
        <v>118440</v>
      </c>
      <c r="N35" s="85">
        <f t="shared" ca="1" si="7"/>
        <v>11844</v>
      </c>
    </row>
    <row r="36" spans="1:14" ht="20.100000000000001" customHeight="1" x14ac:dyDescent="0.15">
      <c r="A36" s="84">
        <v>42394</v>
      </c>
      <c r="B36" s="8" t="s">
        <v>44</v>
      </c>
      <c r="C36" s="8" t="s">
        <v>38</v>
      </c>
      <c r="D36" s="9">
        <v>302</v>
      </c>
      <c r="E36" s="8" t="str">
        <f t="shared" ca="1" si="0"/>
        <v>복사용지 A4</v>
      </c>
      <c r="F36" s="8" t="str">
        <f t="shared" ca="1" si="1"/>
        <v>권</v>
      </c>
      <c r="G36" s="9">
        <v>100</v>
      </c>
      <c r="H36" s="8">
        <f ca="1">IF(G36=0,0,VLOOKUP($D36,상품목록,4))</f>
        <v>400</v>
      </c>
      <c r="I36" s="8">
        <f ca="1">G36*H36</f>
        <v>40000</v>
      </c>
      <c r="J36" s="8">
        <f ca="1">ROUND(I36/10,0)</f>
        <v>4000</v>
      </c>
      <c r="K36" s="9"/>
      <c r="L36" s="8">
        <f t="shared" si="5"/>
        <v>0</v>
      </c>
      <c r="M36" s="8">
        <f t="shared" si="6"/>
        <v>0</v>
      </c>
      <c r="N36" s="85">
        <f t="shared" si="7"/>
        <v>0</v>
      </c>
    </row>
    <row r="37" spans="1:14" ht="20.100000000000001" customHeight="1" x14ac:dyDescent="0.15">
      <c r="A37" s="84">
        <v>42394</v>
      </c>
      <c r="B37" s="8" t="s">
        <v>39</v>
      </c>
      <c r="C37" s="8" t="s">
        <v>38</v>
      </c>
      <c r="D37" s="9">
        <v>105</v>
      </c>
      <c r="E37" s="8" t="str">
        <f t="shared" ca="1" si="0"/>
        <v>시디롬</v>
      </c>
      <c r="F37" s="8" t="str">
        <f t="shared" ca="1" si="1"/>
        <v>LG 2X</v>
      </c>
      <c r="G37" s="9">
        <v>200</v>
      </c>
      <c r="H37" s="8">
        <f ca="1">IF(G37=0,0,VLOOKUP($D37,상품목록,4))</f>
        <v>633</v>
      </c>
      <c r="I37" s="8">
        <f ca="1">G37*H37</f>
        <v>126600</v>
      </c>
      <c r="J37" s="8">
        <f ca="1">ROUND(I37/10,0)</f>
        <v>12660</v>
      </c>
      <c r="K37" s="9"/>
      <c r="L37" s="8">
        <f t="shared" si="5"/>
        <v>0</v>
      </c>
      <c r="M37" s="8">
        <f t="shared" si="6"/>
        <v>0</v>
      </c>
      <c r="N37" s="85">
        <f t="shared" si="7"/>
        <v>0</v>
      </c>
    </row>
    <row r="38" spans="1:14" ht="20.100000000000001" customHeight="1" x14ac:dyDescent="0.15">
      <c r="A38" s="84">
        <v>42394</v>
      </c>
      <c r="B38" s="8" t="s">
        <v>40</v>
      </c>
      <c r="C38" s="8" t="s">
        <v>38</v>
      </c>
      <c r="D38" s="9">
        <v>201</v>
      </c>
      <c r="E38" s="8" t="str">
        <f t="shared" ca="1" si="0"/>
        <v>시디롬</v>
      </c>
      <c r="F38" s="8" t="str">
        <f t="shared" ca="1" si="1"/>
        <v>삼성 64X</v>
      </c>
      <c r="G38" s="9">
        <v>100</v>
      </c>
      <c r="H38" s="8">
        <f ca="1">IF(G38=0,0,VLOOKUP($D38,상품목록,4))</f>
        <v>1327</v>
      </c>
      <c r="I38" s="8">
        <f ca="1">G38*H38</f>
        <v>132700</v>
      </c>
      <c r="J38" s="8">
        <f ca="1">ROUND(I38/10,0)</f>
        <v>13270</v>
      </c>
      <c r="K38" s="9"/>
      <c r="L38" s="8">
        <f t="shared" si="5"/>
        <v>0</v>
      </c>
      <c r="M38" s="8">
        <f t="shared" si="6"/>
        <v>0</v>
      </c>
      <c r="N38" s="85">
        <f t="shared" si="7"/>
        <v>0</v>
      </c>
    </row>
    <row r="39" spans="1:14" ht="20.100000000000001" customHeight="1" x14ac:dyDescent="0.15">
      <c r="A39" s="84">
        <v>42394</v>
      </c>
      <c r="B39" s="8" t="s">
        <v>39</v>
      </c>
      <c r="C39" s="8" t="s">
        <v>38</v>
      </c>
      <c r="D39" s="9">
        <v>103</v>
      </c>
      <c r="E39" s="8" t="str">
        <f t="shared" ca="1" si="0"/>
        <v>하드디스크</v>
      </c>
      <c r="F39" s="8" t="str">
        <f t="shared" ca="1" si="1"/>
        <v>삼성 80G</v>
      </c>
      <c r="G39" s="9">
        <v>300</v>
      </c>
      <c r="H39" s="8">
        <f ca="1">IF(G39=0,0,VLOOKUP($D39,상품목록,4))</f>
        <v>4663</v>
      </c>
      <c r="I39" s="8">
        <f ca="1">G39*H39</f>
        <v>1398900</v>
      </c>
      <c r="J39" s="8">
        <f ca="1">ROUND(I39/10,0)</f>
        <v>139890</v>
      </c>
      <c r="K39" s="9"/>
      <c r="L39" s="8">
        <f t="shared" si="5"/>
        <v>0</v>
      </c>
      <c r="M39" s="8">
        <f t="shared" si="6"/>
        <v>0</v>
      </c>
      <c r="N39" s="85">
        <f t="shared" si="7"/>
        <v>0</v>
      </c>
    </row>
    <row r="40" spans="1:14" ht="20.100000000000001" customHeight="1" x14ac:dyDescent="0.15">
      <c r="A40" s="84">
        <v>42394</v>
      </c>
      <c r="B40" s="8" t="s">
        <v>49</v>
      </c>
      <c r="C40" s="8" t="s">
        <v>42</v>
      </c>
      <c r="D40" s="9">
        <v>202</v>
      </c>
      <c r="E40" s="8" t="str">
        <f t="shared" ca="1" si="0"/>
        <v>시디롬</v>
      </c>
      <c r="F40" s="8" t="str">
        <f t="shared" ca="1" si="1"/>
        <v>삼성 64X</v>
      </c>
      <c r="G40" s="9"/>
      <c r="H40" s="8">
        <f t="shared" si="8"/>
        <v>0</v>
      </c>
      <c r="I40" s="8">
        <f t="shared" si="9"/>
        <v>0</v>
      </c>
      <c r="J40" s="8">
        <f t="shared" si="10"/>
        <v>0</v>
      </c>
      <c r="K40" s="9">
        <v>7</v>
      </c>
      <c r="L40" s="8">
        <f t="shared" ca="1" si="5"/>
        <v>1880</v>
      </c>
      <c r="M40" s="8">
        <f t="shared" ca="1" si="6"/>
        <v>13160</v>
      </c>
      <c r="N40" s="85">
        <f t="shared" ca="1" si="7"/>
        <v>1316</v>
      </c>
    </row>
    <row r="41" spans="1:14" ht="20.100000000000001" customHeight="1" x14ac:dyDescent="0.15">
      <c r="A41" s="84">
        <v>42394</v>
      </c>
      <c r="B41" s="8" t="s">
        <v>51</v>
      </c>
      <c r="C41" s="8" t="s">
        <v>42</v>
      </c>
      <c r="D41" s="9">
        <v>302</v>
      </c>
      <c r="E41" s="8" t="str">
        <f t="shared" ca="1" si="0"/>
        <v>복사용지 A4</v>
      </c>
      <c r="F41" s="8" t="str">
        <f t="shared" ca="1" si="1"/>
        <v>권</v>
      </c>
      <c r="G41" s="9"/>
      <c r="H41" s="8">
        <f t="shared" si="8"/>
        <v>0</v>
      </c>
      <c r="I41" s="8">
        <f t="shared" si="9"/>
        <v>0</v>
      </c>
      <c r="J41" s="8">
        <f t="shared" si="10"/>
        <v>0</v>
      </c>
      <c r="K41" s="9">
        <v>13</v>
      </c>
      <c r="L41" s="8">
        <f t="shared" ca="1" si="5"/>
        <v>521</v>
      </c>
      <c r="M41" s="8">
        <f t="shared" ca="1" si="6"/>
        <v>6773</v>
      </c>
      <c r="N41" s="85">
        <f t="shared" ca="1" si="7"/>
        <v>677</v>
      </c>
    </row>
    <row r="42" spans="1:14" ht="20.100000000000001" customHeight="1" x14ac:dyDescent="0.15">
      <c r="A42" s="84">
        <v>42394</v>
      </c>
      <c r="B42" s="8" t="s">
        <v>56</v>
      </c>
      <c r="C42" s="8" t="s">
        <v>42</v>
      </c>
      <c r="D42" s="9">
        <v>105</v>
      </c>
      <c r="E42" s="8" t="str">
        <f t="shared" ca="1" si="0"/>
        <v>시디롬</v>
      </c>
      <c r="F42" s="8" t="str">
        <f t="shared" ca="1" si="1"/>
        <v>LG 2X</v>
      </c>
      <c r="G42" s="9"/>
      <c r="H42" s="8">
        <f t="shared" si="8"/>
        <v>0</v>
      </c>
      <c r="I42" s="8">
        <f t="shared" si="9"/>
        <v>0</v>
      </c>
      <c r="J42" s="8">
        <f t="shared" si="10"/>
        <v>0</v>
      </c>
      <c r="K42" s="9">
        <v>164</v>
      </c>
      <c r="L42" s="8">
        <f t="shared" ca="1" si="5"/>
        <v>869</v>
      </c>
      <c r="M42" s="8">
        <f t="shared" ca="1" si="6"/>
        <v>142516</v>
      </c>
      <c r="N42" s="85">
        <f t="shared" ca="1" si="7"/>
        <v>14252</v>
      </c>
    </row>
    <row r="43" spans="1:14" ht="20.100000000000001" customHeight="1" x14ac:dyDescent="0.15">
      <c r="A43" s="84">
        <v>42394</v>
      </c>
      <c r="B43" s="8" t="s">
        <v>46</v>
      </c>
      <c r="C43" s="8" t="s">
        <v>42</v>
      </c>
      <c r="D43" s="9">
        <v>106</v>
      </c>
      <c r="E43" s="8" t="str">
        <f t="shared" ca="1" si="0"/>
        <v>시디롬</v>
      </c>
      <c r="F43" s="8" t="str">
        <f t="shared" ca="1" si="1"/>
        <v>LG 64X</v>
      </c>
      <c r="G43" s="9"/>
      <c r="H43" s="8">
        <f t="shared" si="8"/>
        <v>0</v>
      </c>
      <c r="I43" s="8">
        <f t="shared" si="9"/>
        <v>0</v>
      </c>
      <c r="J43" s="8">
        <f t="shared" si="10"/>
        <v>0</v>
      </c>
      <c r="K43" s="9">
        <v>8</v>
      </c>
      <c r="L43" s="8">
        <f t="shared" ca="1" si="5"/>
        <v>1387</v>
      </c>
      <c r="M43" s="8">
        <f t="shared" ca="1" si="6"/>
        <v>11096</v>
      </c>
      <c r="N43" s="85">
        <f t="shared" ca="1" si="7"/>
        <v>1110</v>
      </c>
    </row>
    <row r="44" spans="1:14" ht="20.100000000000001" customHeight="1" x14ac:dyDescent="0.15">
      <c r="A44" s="84">
        <v>42396</v>
      </c>
      <c r="B44" s="8" t="s">
        <v>52</v>
      </c>
      <c r="C44" s="8" t="s">
        <v>42</v>
      </c>
      <c r="D44" s="9">
        <v>203</v>
      </c>
      <c r="E44" s="8" t="str">
        <f t="shared" ca="1" si="0"/>
        <v>시디롬</v>
      </c>
      <c r="F44" s="8" t="str">
        <f t="shared" ca="1" si="1"/>
        <v>삼성 64X</v>
      </c>
      <c r="G44" s="9"/>
      <c r="H44" s="8">
        <f t="shared" si="8"/>
        <v>0</v>
      </c>
      <c r="I44" s="8">
        <f t="shared" si="9"/>
        <v>0</v>
      </c>
      <c r="J44" s="8">
        <f t="shared" si="10"/>
        <v>0</v>
      </c>
      <c r="K44" s="9">
        <v>110</v>
      </c>
      <c r="L44" s="8">
        <f t="shared" ca="1" si="5"/>
        <v>1880</v>
      </c>
      <c r="M44" s="8">
        <f t="shared" ca="1" si="6"/>
        <v>206800</v>
      </c>
      <c r="N44" s="85">
        <f t="shared" ca="1" si="7"/>
        <v>20680</v>
      </c>
    </row>
    <row r="45" spans="1:14" ht="20.100000000000001" customHeight="1" x14ac:dyDescent="0.15">
      <c r="A45" s="84">
        <v>42396</v>
      </c>
      <c r="B45" s="8" t="s">
        <v>53</v>
      </c>
      <c r="C45" s="8" t="s">
        <v>42</v>
      </c>
      <c r="D45" s="9">
        <v>103</v>
      </c>
      <c r="E45" s="8" t="str">
        <f t="shared" ca="1" si="0"/>
        <v>하드디스크</v>
      </c>
      <c r="F45" s="8" t="str">
        <f t="shared" ca="1" si="1"/>
        <v>삼성 80G</v>
      </c>
      <c r="G45" s="9"/>
      <c r="H45" s="8">
        <f t="shared" si="8"/>
        <v>0</v>
      </c>
      <c r="I45" s="8">
        <f t="shared" si="9"/>
        <v>0</v>
      </c>
      <c r="J45" s="8">
        <f t="shared" si="10"/>
        <v>0</v>
      </c>
      <c r="K45" s="9">
        <v>165</v>
      </c>
      <c r="L45" s="8">
        <f t="shared" ca="1" si="5"/>
        <v>4829</v>
      </c>
      <c r="M45" s="8">
        <f t="shared" ca="1" si="6"/>
        <v>796785</v>
      </c>
      <c r="N45" s="85">
        <f t="shared" ca="1" si="7"/>
        <v>79679</v>
      </c>
    </row>
    <row r="46" spans="1:14" ht="20.100000000000001" customHeight="1" x14ac:dyDescent="0.15">
      <c r="A46" s="84">
        <v>42396</v>
      </c>
      <c r="B46" s="8" t="s">
        <v>64</v>
      </c>
      <c r="C46" s="8" t="s">
        <v>42</v>
      </c>
      <c r="D46" s="9">
        <v>104</v>
      </c>
      <c r="E46" s="8" t="str">
        <f t="shared" ca="1" si="0"/>
        <v>하드디스크</v>
      </c>
      <c r="F46" s="8" t="str">
        <f t="shared" ca="1" si="1"/>
        <v>삼성 160G</v>
      </c>
      <c r="G46" s="9"/>
      <c r="H46" s="8">
        <f t="shared" si="8"/>
        <v>0</v>
      </c>
      <c r="I46" s="8">
        <f t="shared" si="9"/>
        <v>0</v>
      </c>
      <c r="J46" s="8">
        <f t="shared" si="10"/>
        <v>0</v>
      </c>
      <c r="K46" s="9">
        <v>6</v>
      </c>
      <c r="L46" s="8">
        <f t="shared" ca="1" si="5"/>
        <v>11797</v>
      </c>
      <c r="M46" s="8">
        <f t="shared" ca="1" si="6"/>
        <v>70782</v>
      </c>
      <c r="N46" s="85">
        <f t="shared" ca="1" si="7"/>
        <v>7078</v>
      </c>
    </row>
    <row r="47" spans="1:14" ht="20.100000000000001" customHeight="1" x14ac:dyDescent="0.15">
      <c r="A47" s="84">
        <v>42398</v>
      </c>
      <c r="B47" s="8" t="s">
        <v>54</v>
      </c>
      <c r="C47" s="8" t="s">
        <v>42</v>
      </c>
      <c r="D47" s="9">
        <v>104</v>
      </c>
      <c r="E47" s="8" t="str">
        <f t="shared" ca="1" si="0"/>
        <v>하드디스크</v>
      </c>
      <c r="F47" s="8" t="str">
        <f t="shared" ca="1" si="1"/>
        <v>삼성 160G</v>
      </c>
      <c r="G47" s="9"/>
      <c r="H47" s="8">
        <f t="shared" si="8"/>
        <v>0</v>
      </c>
      <c r="I47" s="8">
        <f t="shared" si="9"/>
        <v>0</v>
      </c>
      <c r="J47" s="8">
        <f t="shared" si="10"/>
        <v>0</v>
      </c>
      <c r="K47" s="9">
        <v>66</v>
      </c>
      <c r="L47" s="8">
        <f t="shared" ca="1" si="5"/>
        <v>11797</v>
      </c>
      <c r="M47" s="8">
        <f t="shared" ca="1" si="6"/>
        <v>778602</v>
      </c>
      <c r="N47" s="85">
        <f t="shared" ca="1" si="7"/>
        <v>77860</v>
      </c>
    </row>
    <row r="48" spans="1:14" ht="20.100000000000001" customHeight="1" x14ac:dyDescent="0.15">
      <c r="A48" s="84">
        <v>42398</v>
      </c>
      <c r="B48" s="8" t="s">
        <v>64</v>
      </c>
      <c r="C48" s="8" t="s">
        <v>42</v>
      </c>
      <c r="D48" s="9">
        <v>201</v>
      </c>
      <c r="E48" s="8" t="str">
        <f t="shared" ca="1" si="0"/>
        <v>시디롬</v>
      </c>
      <c r="F48" s="8" t="str">
        <f t="shared" ca="1" si="1"/>
        <v>삼성 64X</v>
      </c>
      <c r="G48" s="9"/>
      <c r="H48" s="8">
        <f t="shared" si="8"/>
        <v>0</v>
      </c>
      <c r="I48" s="8">
        <f t="shared" si="9"/>
        <v>0</v>
      </c>
      <c r="J48" s="8">
        <f t="shared" si="10"/>
        <v>0</v>
      </c>
      <c r="K48" s="9">
        <v>85</v>
      </c>
      <c r="L48" s="8">
        <f t="shared" ca="1" si="5"/>
        <v>1880</v>
      </c>
      <c r="M48" s="8">
        <f t="shared" ca="1" si="6"/>
        <v>159800</v>
      </c>
      <c r="N48" s="85">
        <f t="shared" ca="1" si="7"/>
        <v>15980</v>
      </c>
    </row>
    <row r="49" spans="1:14" ht="20.100000000000001" customHeight="1" x14ac:dyDescent="0.15">
      <c r="A49" s="84">
        <v>42403</v>
      </c>
      <c r="B49" s="8" t="s">
        <v>61</v>
      </c>
      <c r="C49" s="8" t="s">
        <v>38</v>
      </c>
      <c r="D49" s="9">
        <v>203</v>
      </c>
      <c r="E49" s="8" t="str">
        <f t="shared" ca="1" si="0"/>
        <v>시디롬</v>
      </c>
      <c r="F49" s="8" t="str">
        <f t="shared" ca="1" si="1"/>
        <v>삼성 64X</v>
      </c>
      <c r="G49" s="9">
        <v>500</v>
      </c>
      <c r="H49" s="8">
        <f ca="1">IF(G49=0,0,VLOOKUP($D49,상품목록,4))</f>
        <v>1327</v>
      </c>
      <c r="I49" s="8">
        <f ca="1">G49*H49</f>
        <v>663500</v>
      </c>
      <c r="J49" s="8">
        <f ca="1">ROUND(I49/10,0)</f>
        <v>66350</v>
      </c>
      <c r="K49" s="9"/>
      <c r="L49" s="8">
        <f t="shared" si="5"/>
        <v>0</v>
      </c>
      <c r="M49" s="8">
        <f t="shared" si="6"/>
        <v>0</v>
      </c>
      <c r="N49" s="85">
        <f t="shared" si="7"/>
        <v>0</v>
      </c>
    </row>
    <row r="50" spans="1:14" ht="20.100000000000001" customHeight="1" x14ac:dyDescent="0.15">
      <c r="A50" s="84">
        <v>42403</v>
      </c>
      <c r="B50" s="8" t="s">
        <v>39</v>
      </c>
      <c r="C50" s="8" t="s">
        <v>38</v>
      </c>
      <c r="D50" s="9">
        <v>107</v>
      </c>
      <c r="E50" s="8" t="str">
        <f t="shared" ca="1" si="0"/>
        <v>시디롬</v>
      </c>
      <c r="F50" s="8" t="str">
        <f t="shared" ca="1" si="1"/>
        <v>삼성 64X</v>
      </c>
      <c r="G50" s="9">
        <v>200</v>
      </c>
      <c r="H50" s="8">
        <f ca="1">IF(G50=0,0,VLOOKUP($D50,상품목록,4))</f>
        <v>1327</v>
      </c>
      <c r="I50" s="8">
        <f ca="1">G50*H50</f>
        <v>265400</v>
      </c>
      <c r="J50" s="8">
        <f ca="1">ROUND(I50/10,0)</f>
        <v>26540</v>
      </c>
      <c r="K50" s="9"/>
      <c r="L50" s="8">
        <f t="shared" si="5"/>
        <v>0</v>
      </c>
      <c r="M50" s="8">
        <f t="shared" si="6"/>
        <v>0</v>
      </c>
      <c r="N50" s="85">
        <f t="shared" si="7"/>
        <v>0</v>
      </c>
    </row>
    <row r="51" spans="1:14" ht="20.100000000000001" customHeight="1" x14ac:dyDescent="0.15">
      <c r="A51" s="84">
        <v>42403</v>
      </c>
      <c r="B51" s="8" t="s">
        <v>40</v>
      </c>
      <c r="C51" s="8" t="s">
        <v>38</v>
      </c>
      <c r="D51" s="9">
        <v>201</v>
      </c>
      <c r="E51" s="8" t="str">
        <f t="shared" ca="1" si="0"/>
        <v>시디롬</v>
      </c>
      <c r="F51" s="8" t="str">
        <f t="shared" ca="1" si="1"/>
        <v>삼성 64X</v>
      </c>
      <c r="G51" s="9">
        <v>100</v>
      </c>
      <c r="H51" s="8">
        <f ca="1">IF(G51=0,0,VLOOKUP($D51,상품목록,4))</f>
        <v>1327</v>
      </c>
      <c r="I51" s="8">
        <f ca="1">G51*H51</f>
        <v>132700</v>
      </c>
      <c r="J51" s="8">
        <f ca="1">ROUND(I51/10,0)</f>
        <v>13270</v>
      </c>
      <c r="K51" s="9"/>
      <c r="L51" s="8">
        <f t="shared" si="5"/>
        <v>0</v>
      </c>
      <c r="M51" s="8">
        <f t="shared" si="6"/>
        <v>0</v>
      </c>
      <c r="N51" s="85">
        <f t="shared" si="7"/>
        <v>0</v>
      </c>
    </row>
    <row r="52" spans="1:14" ht="20.100000000000001" customHeight="1" x14ac:dyDescent="0.15">
      <c r="A52" s="84">
        <v>42403</v>
      </c>
      <c r="B52" s="8" t="s">
        <v>39</v>
      </c>
      <c r="C52" s="8" t="s">
        <v>38</v>
      </c>
      <c r="D52" s="9">
        <v>102</v>
      </c>
      <c r="E52" s="8" t="str">
        <f t="shared" ca="1" si="0"/>
        <v>하드디스크</v>
      </c>
      <c r="F52" s="8" t="str">
        <f t="shared" ca="1" si="1"/>
        <v>시게이트 80G</v>
      </c>
      <c r="G52" s="9">
        <v>300</v>
      </c>
      <c r="H52" s="8">
        <f ca="1">IF(G52=0,0,VLOOKUP($D52,상품목록,4))</f>
        <v>4650</v>
      </c>
      <c r="I52" s="8">
        <f ca="1">G52*H52</f>
        <v>1395000</v>
      </c>
      <c r="J52" s="8">
        <f ca="1">ROUND(I52/10,0)</f>
        <v>139500</v>
      </c>
      <c r="K52" s="9"/>
      <c r="L52" s="8">
        <f t="shared" si="5"/>
        <v>0</v>
      </c>
      <c r="M52" s="8">
        <f t="shared" si="6"/>
        <v>0</v>
      </c>
      <c r="N52" s="85">
        <f t="shared" si="7"/>
        <v>0</v>
      </c>
    </row>
    <row r="53" spans="1:14" ht="20.100000000000001" customHeight="1" x14ac:dyDescent="0.15">
      <c r="A53" s="84">
        <v>42403</v>
      </c>
      <c r="B53" s="8" t="s">
        <v>39</v>
      </c>
      <c r="C53" s="8" t="s">
        <v>38</v>
      </c>
      <c r="D53" s="9">
        <v>104</v>
      </c>
      <c r="E53" s="8" t="str">
        <f t="shared" ca="1" si="0"/>
        <v>하드디스크</v>
      </c>
      <c r="F53" s="8" t="str">
        <f t="shared" ca="1" si="1"/>
        <v>삼성 160G</v>
      </c>
      <c r="G53" s="9">
        <v>300</v>
      </c>
      <c r="H53" s="8">
        <f ca="1">IF(G53=0,0,VLOOKUP($D53,상품목록,4))</f>
        <v>8520</v>
      </c>
      <c r="I53" s="8">
        <f ca="1">G53*H53</f>
        <v>2556000</v>
      </c>
      <c r="J53" s="8">
        <f ca="1">ROUND(I53/10,0)</f>
        <v>255600</v>
      </c>
      <c r="K53" s="9"/>
      <c r="L53" s="8">
        <f t="shared" si="5"/>
        <v>0</v>
      </c>
      <c r="M53" s="8">
        <f t="shared" si="6"/>
        <v>0</v>
      </c>
      <c r="N53" s="85">
        <f t="shared" si="7"/>
        <v>0</v>
      </c>
    </row>
    <row r="54" spans="1:14" ht="20.100000000000001" customHeight="1" x14ac:dyDescent="0.15">
      <c r="A54" s="84">
        <v>42403</v>
      </c>
      <c r="B54" s="8" t="s">
        <v>45</v>
      </c>
      <c r="C54" s="8" t="s">
        <v>42</v>
      </c>
      <c r="D54" s="9">
        <v>303</v>
      </c>
      <c r="E54" s="8" t="str">
        <f t="shared" ca="1" si="0"/>
        <v>복사용지 B4</v>
      </c>
      <c r="F54" s="8" t="str">
        <f t="shared" ca="1" si="1"/>
        <v>권</v>
      </c>
      <c r="G54" s="9"/>
      <c r="H54" s="8">
        <f t="shared" si="8"/>
        <v>0</v>
      </c>
      <c r="I54" s="8">
        <f t="shared" si="9"/>
        <v>0</v>
      </c>
      <c r="J54" s="8">
        <f t="shared" si="10"/>
        <v>0</v>
      </c>
      <c r="K54" s="9">
        <v>8</v>
      </c>
      <c r="L54" s="8">
        <f t="shared" ca="1" si="5"/>
        <v>759</v>
      </c>
      <c r="M54" s="8">
        <f t="shared" ca="1" si="6"/>
        <v>6072</v>
      </c>
      <c r="N54" s="85">
        <f t="shared" ca="1" si="7"/>
        <v>607</v>
      </c>
    </row>
    <row r="55" spans="1:14" ht="20.100000000000001" customHeight="1" x14ac:dyDescent="0.15">
      <c r="A55" s="84">
        <v>42403</v>
      </c>
      <c r="B55" s="8" t="s">
        <v>47</v>
      </c>
      <c r="C55" s="8" t="s">
        <v>42</v>
      </c>
      <c r="D55" s="9">
        <v>107</v>
      </c>
      <c r="E55" s="8" t="str">
        <f t="shared" ca="1" si="0"/>
        <v>시디롬</v>
      </c>
      <c r="F55" s="8" t="str">
        <f t="shared" ca="1" si="1"/>
        <v>삼성 64X</v>
      </c>
      <c r="G55" s="9"/>
      <c r="H55" s="8">
        <f t="shared" si="8"/>
        <v>0</v>
      </c>
      <c r="I55" s="8">
        <f t="shared" si="9"/>
        <v>0</v>
      </c>
      <c r="J55" s="8">
        <f t="shared" si="10"/>
        <v>0</v>
      </c>
      <c r="K55" s="9">
        <v>168</v>
      </c>
      <c r="L55" s="8">
        <f t="shared" ca="1" si="5"/>
        <v>1880</v>
      </c>
      <c r="M55" s="8">
        <f t="shared" ca="1" si="6"/>
        <v>315840</v>
      </c>
      <c r="N55" s="85">
        <f t="shared" ca="1" si="7"/>
        <v>31584</v>
      </c>
    </row>
    <row r="56" spans="1:14" ht="20.100000000000001" customHeight="1" x14ac:dyDescent="0.15">
      <c r="A56" s="84">
        <v>42403</v>
      </c>
      <c r="B56" s="8" t="s">
        <v>56</v>
      </c>
      <c r="C56" s="8" t="s">
        <v>42</v>
      </c>
      <c r="D56" s="9">
        <v>203</v>
      </c>
      <c r="E56" s="8" t="str">
        <f t="shared" ca="1" si="0"/>
        <v>시디롬</v>
      </c>
      <c r="F56" s="8" t="str">
        <f t="shared" ca="1" si="1"/>
        <v>삼성 64X</v>
      </c>
      <c r="G56" s="9"/>
      <c r="H56" s="8">
        <f t="shared" si="8"/>
        <v>0</v>
      </c>
      <c r="I56" s="8">
        <f t="shared" si="9"/>
        <v>0</v>
      </c>
      <c r="J56" s="8">
        <f t="shared" si="10"/>
        <v>0</v>
      </c>
      <c r="K56" s="9">
        <v>35</v>
      </c>
      <c r="L56" s="8">
        <f t="shared" ca="1" si="5"/>
        <v>1880</v>
      </c>
      <c r="M56" s="8">
        <f t="shared" ca="1" si="6"/>
        <v>65800</v>
      </c>
      <c r="N56" s="85">
        <f t="shared" ca="1" si="7"/>
        <v>6580</v>
      </c>
    </row>
    <row r="57" spans="1:14" ht="20.100000000000001" customHeight="1" x14ac:dyDescent="0.15">
      <c r="A57" s="84">
        <v>42403</v>
      </c>
      <c r="B57" s="8" t="s">
        <v>56</v>
      </c>
      <c r="C57" s="8" t="s">
        <v>42</v>
      </c>
      <c r="D57" s="9">
        <v>203</v>
      </c>
      <c r="E57" s="8" t="str">
        <f t="shared" ca="1" si="0"/>
        <v>시디롬</v>
      </c>
      <c r="F57" s="8" t="str">
        <f t="shared" ca="1" si="1"/>
        <v>삼성 64X</v>
      </c>
      <c r="G57" s="9"/>
      <c r="H57" s="8">
        <f t="shared" si="8"/>
        <v>0</v>
      </c>
      <c r="I57" s="8">
        <f t="shared" si="9"/>
        <v>0</v>
      </c>
      <c r="J57" s="8">
        <f t="shared" si="10"/>
        <v>0</v>
      </c>
      <c r="K57" s="9">
        <v>115</v>
      </c>
      <c r="L57" s="8">
        <f t="shared" ca="1" si="5"/>
        <v>1880</v>
      </c>
      <c r="M57" s="8">
        <f t="shared" ca="1" si="6"/>
        <v>216200</v>
      </c>
      <c r="N57" s="85">
        <f t="shared" ca="1" si="7"/>
        <v>21620</v>
      </c>
    </row>
    <row r="58" spans="1:14" ht="20.100000000000001" customHeight="1" x14ac:dyDescent="0.15">
      <c r="A58" s="84">
        <v>42403</v>
      </c>
      <c r="B58" s="8" t="s">
        <v>50</v>
      </c>
      <c r="C58" s="8" t="s">
        <v>42</v>
      </c>
      <c r="D58" s="9">
        <v>203</v>
      </c>
      <c r="E58" s="8" t="str">
        <f t="shared" ca="1" si="0"/>
        <v>시디롬</v>
      </c>
      <c r="F58" s="8" t="str">
        <f t="shared" ca="1" si="1"/>
        <v>삼성 64X</v>
      </c>
      <c r="G58" s="9"/>
      <c r="H58" s="8">
        <f t="shared" si="8"/>
        <v>0</v>
      </c>
      <c r="I58" s="8">
        <f t="shared" si="9"/>
        <v>0</v>
      </c>
      <c r="J58" s="8">
        <f t="shared" si="10"/>
        <v>0</v>
      </c>
      <c r="K58" s="9">
        <v>36</v>
      </c>
      <c r="L58" s="8">
        <f t="shared" ca="1" si="5"/>
        <v>1880</v>
      </c>
      <c r="M58" s="8">
        <f t="shared" ca="1" si="6"/>
        <v>67680</v>
      </c>
      <c r="N58" s="85">
        <f t="shared" ca="1" si="7"/>
        <v>6768</v>
      </c>
    </row>
    <row r="59" spans="1:14" ht="20.100000000000001" customHeight="1" x14ac:dyDescent="0.15">
      <c r="A59" s="84">
        <v>42403</v>
      </c>
      <c r="B59" s="8" t="s">
        <v>52</v>
      </c>
      <c r="C59" s="8" t="s">
        <v>42</v>
      </c>
      <c r="D59" s="9">
        <v>102</v>
      </c>
      <c r="E59" s="8" t="str">
        <f t="shared" ca="1" si="0"/>
        <v>하드디스크</v>
      </c>
      <c r="F59" s="8" t="str">
        <f t="shared" ca="1" si="1"/>
        <v>시게이트 80G</v>
      </c>
      <c r="G59" s="9"/>
      <c r="H59" s="8">
        <f t="shared" si="8"/>
        <v>0</v>
      </c>
      <c r="I59" s="8">
        <f t="shared" si="9"/>
        <v>0</v>
      </c>
      <c r="J59" s="8">
        <f t="shared" si="10"/>
        <v>0</v>
      </c>
      <c r="K59" s="9">
        <v>170</v>
      </c>
      <c r="L59" s="8">
        <f t="shared" ca="1" si="5"/>
        <v>4771</v>
      </c>
      <c r="M59" s="8">
        <f t="shared" ca="1" si="6"/>
        <v>811070</v>
      </c>
      <c r="N59" s="85">
        <f t="shared" ca="1" si="7"/>
        <v>81107</v>
      </c>
    </row>
    <row r="60" spans="1:14" ht="20.100000000000001" customHeight="1" x14ac:dyDescent="0.15">
      <c r="A60" s="84">
        <v>42403</v>
      </c>
      <c r="B60" s="8" t="s">
        <v>63</v>
      </c>
      <c r="C60" s="8" t="s">
        <v>42</v>
      </c>
      <c r="D60" s="9">
        <v>104</v>
      </c>
      <c r="E60" s="8" t="str">
        <f t="shared" ca="1" si="0"/>
        <v>하드디스크</v>
      </c>
      <c r="F60" s="8" t="str">
        <f t="shared" ca="1" si="1"/>
        <v>삼성 160G</v>
      </c>
      <c r="G60" s="9"/>
      <c r="H60" s="8">
        <f t="shared" si="8"/>
        <v>0</v>
      </c>
      <c r="I60" s="8">
        <f t="shared" si="9"/>
        <v>0</v>
      </c>
      <c r="J60" s="8">
        <f t="shared" si="10"/>
        <v>0</v>
      </c>
      <c r="K60" s="9">
        <v>89</v>
      </c>
      <c r="L60" s="8">
        <f t="shared" ca="1" si="5"/>
        <v>11797</v>
      </c>
      <c r="M60" s="8">
        <f t="shared" ca="1" si="6"/>
        <v>1049933</v>
      </c>
      <c r="N60" s="85">
        <f t="shared" ca="1" si="7"/>
        <v>104993</v>
      </c>
    </row>
    <row r="61" spans="1:14" ht="20.100000000000001" customHeight="1" x14ac:dyDescent="0.15">
      <c r="A61" s="84">
        <v>42403</v>
      </c>
      <c r="B61" s="8" t="s">
        <v>41</v>
      </c>
      <c r="C61" s="8" t="s">
        <v>42</v>
      </c>
      <c r="D61" s="9">
        <v>104</v>
      </c>
      <c r="E61" s="8" t="str">
        <f t="shared" ca="1" si="0"/>
        <v>하드디스크</v>
      </c>
      <c r="F61" s="8" t="str">
        <f t="shared" ca="1" si="1"/>
        <v>삼성 160G</v>
      </c>
      <c r="G61" s="9"/>
      <c r="H61" s="8">
        <f t="shared" si="8"/>
        <v>0</v>
      </c>
      <c r="I61" s="8">
        <f t="shared" si="9"/>
        <v>0</v>
      </c>
      <c r="J61" s="8">
        <f t="shared" si="10"/>
        <v>0</v>
      </c>
      <c r="K61" s="9">
        <v>67</v>
      </c>
      <c r="L61" s="8">
        <f t="shared" ca="1" si="5"/>
        <v>11797</v>
      </c>
      <c r="M61" s="8">
        <f t="shared" ca="1" si="6"/>
        <v>790399</v>
      </c>
      <c r="N61" s="85">
        <f t="shared" ca="1" si="7"/>
        <v>79040</v>
      </c>
    </row>
    <row r="62" spans="1:14" ht="20.100000000000001" customHeight="1" x14ac:dyDescent="0.15">
      <c r="A62" s="84">
        <v>42403</v>
      </c>
      <c r="B62" s="8" t="s">
        <v>57</v>
      </c>
      <c r="C62" s="8" t="s">
        <v>42</v>
      </c>
      <c r="D62" s="9">
        <v>201</v>
      </c>
      <c r="E62" s="8" t="str">
        <f t="shared" ca="1" si="0"/>
        <v>시디롬</v>
      </c>
      <c r="F62" s="8" t="str">
        <f t="shared" ca="1" si="1"/>
        <v>삼성 64X</v>
      </c>
      <c r="G62" s="9"/>
      <c r="H62" s="8">
        <f t="shared" si="8"/>
        <v>0</v>
      </c>
      <c r="I62" s="8">
        <f t="shared" si="9"/>
        <v>0</v>
      </c>
      <c r="J62" s="8">
        <f t="shared" si="10"/>
        <v>0</v>
      </c>
      <c r="K62" s="9">
        <v>9</v>
      </c>
      <c r="L62" s="8">
        <f t="shared" ca="1" si="5"/>
        <v>1880</v>
      </c>
      <c r="M62" s="8">
        <f t="shared" ca="1" si="6"/>
        <v>16920</v>
      </c>
      <c r="N62" s="85">
        <f t="shared" ca="1" si="7"/>
        <v>1692</v>
      </c>
    </row>
    <row r="63" spans="1:14" ht="20.100000000000001" customHeight="1" x14ac:dyDescent="0.15">
      <c r="A63" s="84">
        <v>42403</v>
      </c>
      <c r="B63" s="8" t="s">
        <v>54</v>
      </c>
      <c r="C63" s="8" t="s">
        <v>42</v>
      </c>
      <c r="D63" s="9">
        <v>201</v>
      </c>
      <c r="E63" s="8" t="str">
        <f t="shared" ca="1" si="0"/>
        <v>시디롬</v>
      </c>
      <c r="F63" s="8" t="str">
        <f t="shared" ca="1" si="1"/>
        <v>삼성 64X</v>
      </c>
      <c r="G63" s="9"/>
      <c r="H63" s="8">
        <f t="shared" si="8"/>
        <v>0</v>
      </c>
      <c r="I63" s="8">
        <f t="shared" si="9"/>
        <v>0</v>
      </c>
      <c r="J63" s="8">
        <f t="shared" si="10"/>
        <v>0</v>
      </c>
      <c r="K63" s="9">
        <v>69</v>
      </c>
      <c r="L63" s="8">
        <f t="shared" ca="1" si="5"/>
        <v>1880</v>
      </c>
      <c r="M63" s="8">
        <f t="shared" ca="1" si="6"/>
        <v>129720</v>
      </c>
      <c r="N63" s="85">
        <f t="shared" ca="1" si="7"/>
        <v>12972</v>
      </c>
    </row>
    <row r="64" spans="1:14" ht="20.100000000000001" customHeight="1" x14ac:dyDescent="0.15">
      <c r="A64" s="84">
        <v>42414</v>
      </c>
      <c r="B64" s="8" t="s">
        <v>39</v>
      </c>
      <c r="C64" s="8" t="s">
        <v>38</v>
      </c>
      <c r="D64" s="9">
        <v>101</v>
      </c>
      <c r="E64" s="8" t="str">
        <f t="shared" ca="1" si="0"/>
        <v>하드디스크</v>
      </c>
      <c r="F64" s="8" t="str">
        <f t="shared" ca="1" si="1"/>
        <v>시게이트 30G</v>
      </c>
      <c r="G64" s="9">
        <v>500</v>
      </c>
      <c r="H64" s="8">
        <f ca="1">IF(G64=0,0,VLOOKUP($D64,상품목록,4))</f>
        <v>2352</v>
      </c>
      <c r="I64" s="8">
        <f ca="1">G64*H64</f>
        <v>1176000</v>
      </c>
      <c r="J64" s="8">
        <f ca="1">ROUND(I64/10,0)</f>
        <v>117600</v>
      </c>
      <c r="K64" s="9"/>
      <c r="L64" s="8">
        <f t="shared" si="5"/>
        <v>0</v>
      </c>
      <c r="M64" s="8">
        <f t="shared" si="6"/>
        <v>0</v>
      </c>
      <c r="N64" s="85">
        <f t="shared" si="7"/>
        <v>0</v>
      </c>
    </row>
    <row r="65" spans="1:14" ht="20.100000000000001" customHeight="1" x14ac:dyDescent="0.15">
      <c r="A65" s="84">
        <v>42414</v>
      </c>
      <c r="B65" s="8" t="s">
        <v>39</v>
      </c>
      <c r="C65" s="8" t="s">
        <v>38</v>
      </c>
      <c r="D65" s="9">
        <v>102</v>
      </c>
      <c r="E65" s="8" t="str">
        <f t="shared" ca="1" si="0"/>
        <v>하드디스크</v>
      </c>
      <c r="F65" s="8" t="str">
        <f t="shared" ca="1" si="1"/>
        <v>시게이트 80G</v>
      </c>
      <c r="G65" s="9">
        <v>300</v>
      </c>
      <c r="H65" s="8">
        <f ca="1">IF(G65=0,0,VLOOKUP($D65,상품목록,4))</f>
        <v>4650</v>
      </c>
      <c r="I65" s="8">
        <f ca="1">G65*H65</f>
        <v>1395000</v>
      </c>
      <c r="J65" s="8">
        <f ca="1">ROUND(I65/10,0)</f>
        <v>139500</v>
      </c>
      <c r="K65" s="9"/>
      <c r="L65" s="8">
        <f t="shared" si="5"/>
        <v>0</v>
      </c>
      <c r="M65" s="8">
        <f t="shared" si="6"/>
        <v>0</v>
      </c>
      <c r="N65" s="85">
        <f t="shared" si="7"/>
        <v>0</v>
      </c>
    </row>
    <row r="66" spans="1:14" ht="20.100000000000001" customHeight="1" x14ac:dyDescent="0.15">
      <c r="A66" s="84">
        <v>42414</v>
      </c>
      <c r="B66" s="8" t="s">
        <v>53</v>
      </c>
      <c r="C66" s="8" t="s">
        <v>42</v>
      </c>
      <c r="D66" s="9">
        <v>107</v>
      </c>
      <c r="E66" s="8" t="str">
        <f t="shared" ca="1" si="0"/>
        <v>시디롬</v>
      </c>
      <c r="F66" s="8" t="str">
        <f t="shared" ca="1" si="1"/>
        <v>삼성 64X</v>
      </c>
      <c r="G66" s="9"/>
      <c r="H66" s="8">
        <f t="shared" si="8"/>
        <v>0</v>
      </c>
      <c r="I66" s="8">
        <f t="shared" si="9"/>
        <v>0</v>
      </c>
      <c r="J66" s="8">
        <f t="shared" si="10"/>
        <v>0</v>
      </c>
      <c r="K66" s="9">
        <v>14</v>
      </c>
      <c r="L66" s="8">
        <f t="shared" ca="1" si="5"/>
        <v>1880</v>
      </c>
      <c r="M66" s="8">
        <f t="shared" ca="1" si="6"/>
        <v>26320</v>
      </c>
      <c r="N66" s="85">
        <f t="shared" ca="1" si="7"/>
        <v>2632</v>
      </c>
    </row>
    <row r="67" spans="1:14" ht="20.100000000000001" customHeight="1" x14ac:dyDescent="0.15">
      <c r="A67" s="84">
        <v>42414</v>
      </c>
      <c r="B67" s="8" t="s">
        <v>56</v>
      </c>
      <c r="C67" s="8" t="s">
        <v>42</v>
      </c>
      <c r="D67" s="9">
        <v>101</v>
      </c>
      <c r="E67" s="8" t="str">
        <f t="shared" ca="1" si="0"/>
        <v>하드디스크</v>
      </c>
      <c r="F67" s="8" t="str">
        <f t="shared" ca="1" si="1"/>
        <v>시게이트 30G</v>
      </c>
      <c r="G67" s="9"/>
      <c r="H67" s="8">
        <f t="shared" si="8"/>
        <v>0</v>
      </c>
      <c r="I67" s="8">
        <f t="shared" si="9"/>
        <v>0</v>
      </c>
      <c r="J67" s="8">
        <f t="shared" si="10"/>
        <v>0</v>
      </c>
      <c r="K67" s="9">
        <v>71</v>
      </c>
      <c r="L67" s="8">
        <f t="shared" ca="1" si="5"/>
        <v>3097</v>
      </c>
      <c r="M67" s="8">
        <f t="shared" ca="1" si="6"/>
        <v>219887</v>
      </c>
      <c r="N67" s="85">
        <f t="shared" ca="1" si="7"/>
        <v>21989</v>
      </c>
    </row>
    <row r="68" spans="1:14" ht="20.100000000000001" customHeight="1" x14ac:dyDescent="0.15">
      <c r="A68" s="84">
        <v>42414</v>
      </c>
      <c r="B68" s="8" t="s">
        <v>56</v>
      </c>
      <c r="C68" s="8" t="s">
        <v>42</v>
      </c>
      <c r="D68" s="9">
        <v>101</v>
      </c>
      <c r="E68" s="8" t="str">
        <f t="shared" ca="1" si="0"/>
        <v>하드디스크</v>
      </c>
      <c r="F68" s="8" t="str">
        <f t="shared" ca="1" si="1"/>
        <v>시게이트 30G</v>
      </c>
      <c r="G68" s="9"/>
      <c r="H68" s="8">
        <f t="shared" si="8"/>
        <v>0</v>
      </c>
      <c r="I68" s="8">
        <f t="shared" si="9"/>
        <v>0</v>
      </c>
      <c r="J68" s="8">
        <f t="shared" si="10"/>
        <v>0</v>
      </c>
      <c r="K68" s="9">
        <v>93</v>
      </c>
      <c r="L68" s="8">
        <f t="shared" ca="1" si="5"/>
        <v>3097</v>
      </c>
      <c r="M68" s="8">
        <f t="shared" ca="1" si="6"/>
        <v>288021</v>
      </c>
      <c r="N68" s="85">
        <f t="shared" ca="1" si="7"/>
        <v>28802</v>
      </c>
    </row>
    <row r="69" spans="1:14" ht="20.100000000000001" customHeight="1" x14ac:dyDescent="0.15">
      <c r="A69" s="84">
        <v>42414</v>
      </c>
      <c r="B69" s="8" t="s">
        <v>56</v>
      </c>
      <c r="C69" s="8" t="s">
        <v>42</v>
      </c>
      <c r="D69" s="9">
        <v>101</v>
      </c>
      <c r="E69" s="8" t="str">
        <f t="shared" ref="E69:E132" ca="1" si="11">VLOOKUP($D69,상품목록,2)</f>
        <v>하드디스크</v>
      </c>
      <c r="F69" s="8" t="str">
        <f t="shared" ref="F69:F132" ca="1" si="12">VLOOKUP($D69,상품목록,3)</f>
        <v>시게이트 30G</v>
      </c>
      <c r="G69" s="9"/>
      <c r="H69" s="8">
        <f t="shared" ref="H69:H132" si="13">IF(G69=0,0,VLOOKUP($D69,상품목록,4))</f>
        <v>0</v>
      </c>
      <c r="I69" s="8">
        <f t="shared" ref="I69:I132" si="14">G69*H69</f>
        <v>0</v>
      </c>
      <c r="J69" s="8">
        <f t="shared" ref="J69:J132" si="15">ROUND(I69/10,0)</f>
        <v>0</v>
      </c>
      <c r="K69" s="9">
        <v>111</v>
      </c>
      <c r="L69" s="8">
        <f t="shared" ref="L69:L132" ca="1" si="16">IF(K69=0,0,VLOOKUP($D69,상품목록,5))</f>
        <v>3097</v>
      </c>
      <c r="M69" s="8">
        <f t="shared" ref="M69:M132" ca="1" si="17">K69*L69</f>
        <v>343767</v>
      </c>
      <c r="N69" s="85">
        <f t="shared" ref="N69:N132" ca="1" si="18">ROUND(M69/10,0)</f>
        <v>34377</v>
      </c>
    </row>
    <row r="70" spans="1:14" ht="20.100000000000001" customHeight="1" x14ac:dyDescent="0.15">
      <c r="A70" s="84">
        <v>42414</v>
      </c>
      <c r="B70" s="8" t="s">
        <v>47</v>
      </c>
      <c r="C70" s="8" t="s">
        <v>42</v>
      </c>
      <c r="D70" s="9">
        <v>102</v>
      </c>
      <c r="E70" s="8" t="str">
        <f t="shared" ca="1" si="11"/>
        <v>하드디스크</v>
      </c>
      <c r="F70" s="8" t="str">
        <f t="shared" ca="1" si="12"/>
        <v>시게이트 80G</v>
      </c>
      <c r="G70" s="9"/>
      <c r="H70" s="8">
        <f t="shared" si="13"/>
        <v>0</v>
      </c>
      <c r="I70" s="8">
        <f t="shared" si="14"/>
        <v>0</v>
      </c>
      <c r="J70" s="8">
        <f t="shared" si="15"/>
        <v>0</v>
      </c>
      <c r="K70" s="9">
        <v>13</v>
      </c>
      <c r="L70" s="8">
        <f t="shared" ca="1" si="16"/>
        <v>4771</v>
      </c>
      <c r="M70" s="8">
        <f t="shared" ca="1" si="17"/>
        <v>62023</v>
      </c>
      <c r="N70" s="85">
        <f t="shared" ca="1" si="18"/>
        <v>6202</v>
      </c>
    </row>
    <row r="71" spans="1:14" ht="20.100000000000001" customHeight="1" x14ac:dyDescent="0.15">
      <c r="A71" s="84">
        <v>42414</v>
      </c>
      <c r="B71" s="8" t="s">
        <v>48</v>
      </c>
      <c r="C71" s="8" t="s">
        <v>42</v>
      </c>
      <c r="D71" s="9">
        <v>102</v>
      </c>
      <c r="E71" s="8" t="str">
        <f t="shared" ca="1" si="11"/>
        <v>하드디스크</v>
      </c>
      <c r="F71" s="8" t="str">
        <f t="shared" ca="1" si="12"/>
        <v>시게이트 80G</v>
      </c>
      <c r="G71" s="9"/>
      <c r="H71" s="8">
        <f t="shared" si="13"/>
        <v>0</v>
      </c>
      <c r="I71" s="8">
        <f t="shared" si="14"/>
        <v>0</v>
      </c>
      <c r="J71" s="8">
        <f t="shared" si="15"/>
        <v>0</v>
      </c>
      <c r="K71" s="9">
        <v>172</v>
      </c>
      <c r="L71" s="8">
        <f t="shared" ca="1" si="16"/>
        <v>4771</v>
      </c>
      <c r="M71" s="8">
        <f t="shared" ca="1" si="17"/>
        <v>820612</v>
      </c>
      <c r="N71" s="85">
        <f t="shared" ca="1" si="18"/>
        <v>82061</v>
      </c>
    </row>
    <row r="72" spans="1:14" ht="20.100000000000001" customHeight="1" x14ac:dyDescent="0.15">
      <c r="A72" s="84">
        <v>42414</v>
      </c>
      <c r="B72" s="8" t="s">
        <v>54</v>
      </c>
      <c r="C72" s="8" t="s">
        <v>42</v>
      </c>
      <c r="D72" s="9">
        <v>104</v>
      </c>
      <c r="E72" s="8" t="str">
        <f t="shared" ca="1" si="11"/>
        <v>하드디스크</v>
      </c>
      <c r="F72" s="8" t="str">
        <f t="shared" ca="1" si="12"/>
        <v>삼성 160G</v>
      </c>
      <c r="G72" s="9"/>
      <c r="H72" s="8">
        <f t="shared" si="13"/>
        <v>0</v>
      </c>
      <c r="I72" s="8">
        <f t="shared" si="14"/>
        <v>0</v>
      </c>
      <c r="J72" s="8">
        <f t="shared" si="15"/>
        <v>0</v>
      </c>
      <c r="K72" s="9">
        <v>92</v>
      </c>
      <c r="L72" s="8">
        <f t="shared" ca="1" si="16"/>
        <v>11797</v>
      </c>
      <c r="M72" s="8">
        <f t="shared" ca="1" si="17"/>
        <v>1085324</v>
      </c>
      <c r="N72" s="85">
        <f t="shared" ca="1" si="18"/>
        <v>108532</v>
      </c>
    </row>
    <row r="73" spans="1:14" ht="20.100000000000001" customHeight="1" x14ac:dyDescent="0.15">
      <c r="A73" s="84">
        <v>42422</v>
      </c>
      <c r="B73" s="8" t="s">
        <v>39</v>
      </c>
      <c r="C73" s="8" t="s">
        <v>38</v>
      </c>
      <c r="D73" s="9">
        <v>107</v>
      </c>
      <c r="E73" s="8" t="str">
        <f t="shared" ca="1" si="11"/>
        <v>시디롬</v>
      </c>
      <c r="F73" s="8" t="str">
        <f t="shared" ca="1" si="12"/>
        <v>삼성 64X</v>
      </c>
      <c r="G73" s="9">
        <v>200</v>
      </c>
      <c r="H73" s="8">
        <f ca="1">IF(G73=0,0,VLOOKUP($D73,상품목록,4))</f>
        <v>1327</v>
      </c>
      <c r="I73" s="8">
        <f ca="1">G73*H73</f>
        <v>265400</v>
      </c>
      <c r="J73" s="8">
        <f ca="1">ROUND(I73/10,0)</f>
        <v>26540</v>
      </c>
      <c r="K73" s="9"/>
      <c r="L73" s="8">
        <f t="shared" si="16"/>
        <v>0</v>
      </c>
      <c r="M73" s="8">
        <f t="shared" si="17"/>
        <v>0</v>
      </c>
      <c r="N73" s="85">
        <f t="shared" si="18"/>
        <v>0</v>
      </c>
    </row>
    <row r="74" spans="1:14" ht="20.100000000000001" customHeight="1" x14ac:dyDescent="0.15">
      <c r="A74" s="84">
        <v>42422</v>
      </c>
      <c r="B74" s="8" t="s">
        <v>40</v>
      </c>
      <c r="C74" s="8" t="s">
        <v>38</v>
      </c>
      <c r="D74" s="9">
        <v>201</v>
      </c>
      <c r="E74" s="8" t="str">
        <f t="shared" ca="1" si="11"/>
        <v>시디롬</v>
      </c>
      <c r="F74" s="8" t="str">
        <f t="shared" ca="1" si="12"/>
        <v>삼성 64X</v>
      </c>
      <c r="G74" s="9">
        <v>100</v>
      </c>
      <c r="H74" s="8">
        <f ca="1">IF(G74=0,0,VLOOKUP($D74,상품목록,4))</f>
        <v>1327</v>
      </c>
      <c r="I74" s="8">
        <f ca="1">G74*H74</f>
        <v>132700</v>
      </c>
      <c r="J74" s="8">
        <f ca="1">ROUND(I74/10,0)</f>
        <v>13270</v>
      </c>
      <c r="K74" s="9"/>
      <c r="L74" s="8">
        <f t="shared" si="16"/>
        <v>0</v>
      </c>
      <c r="M74" s="8">
        <f t="shared" si="17"/>
        <v>0</v>
      </c>
      <c r="N74" s="85">
        <f t="shared" si="18"/>
        <v>0</v>
      </c>
    </row>
    <row r="75" spans="1:14" ht="20.100000000000001" customHeight="1" x14ac:dyDescent="0.15">
      <c r="A75" s="84">
        <v>42422</v>
      </c>
      <c r="B75" s="8" t="s">
        <v>41</v>
      </c>
      <c r="C75" s="8" t="s">
        <v>42</v>
      </c>
      <c r="D75" s="9">
        <v>303</v>
      </c>
      <c r="E75" s="8" t="str">
        <f t="shared" ca="1" si="11"/>
        <v>복사용지 B4</v>
      </c>
      <c r="F75" s="8" t="str">
        <f t="shared" ca="1" si="12"/>
        <v>권</v>
      </c>
      <c r="G75" s="9"/>
      <c r="H75" s="8">
        <f t="shared" si="13"/>
        <v>0</v>
      </c>
      <c r="I75" s="8">
        <f t="shared" si="14"/>
        <v>0</v>
      </c>
      <c r="J75" s="8">
        <f t="shared" si="15"/>
        <v>0</v>
      </c>
      <c r="K75" s="9">
        <v>19</v>
      </c>
      <c r="L75" s="8">
        <f t="shared" ca="1" si="16"/>
        <v>759</v>
      </c>
      <c r="M75" s="8">
        <f t="shared" ca="1" si="17"/>
        <v>14421</v>
      </c>
      <c r="N75" s="85">
        <f t="shared" ca="1" si="18"/>
        <v>1442</v>
      </c>
    </row>
    <row r="76" spans="1:14" ht="20.100000000000001" customHeight="1" x14ac:dyDescent="0.15">
      <c r="A76" s="84">
        <v>42422</v>
      </c>
      <c r="B76" s="8" t="s">
        <v>51</v>
      </c>
      <c r="C76" s="8" t="s">
        <v>42</v>
      </c>
      <c r="D76" s="9">
        <v>107</v>
      </c>
      <c r="E76" s="8" t="str">
        <f t="shared" ca="1" si="11"/>
        <v>시디롬</v>
      </c>
      <c r="F76" s="8" t="str">
        <f t="shared" ca="1" si="12"/>
        <v>삼성 64X</v>
      </c>
      <c r="G76" s="9"/>
      <c r="H76" s="8">
        <f t="shared" si="13"/>
        <v>0</v>
      </c>
      <c r="I76" s="8">
        <f t="shared" si="14"/>
        <v>0</v>
      </c>
      <c r="J76" s="8">
        <f t="shared" si="15"/>
        <v>0</v>
      </c>
      <c r="K76" s="9">
        <v>16</v>
      </c>
      <c r="L76" s="8">
        <f t="shared" ca="1" si="16"/>
        <v>1880</v>
      </c>
      <c r="M76" s="8">
        <f t="shared" ca="1" si="17"/>
        <v>30080</v>
      </c>
      <c r="N76" s="85">
        <f t="shared" ca="1" si="18"/>
        <v>3008</v>
      </c>
    </row>
    <row r="77" spans="1:14" ht="20.100000000000001" customHeight="1" x14ac:dyDescent="0.15">
      <c r="A77" s="84">
        <v>42422</v>
      </c>
      <c r="B77" s="8" t="s">
        <v>58</v>
      </c>
      <c r="C77" s="8" t="s">
        <v>42</v>
      </c>
      <c r="D77" s="9">
        <v>107</v>
      </c>
      <c r="E77" s="8" t="str">
        <f t="shared" ca="1" si="11"/>
        <v>시디롬</v>
      </c>
      <c r="F77" s="8" t="str">
        <f t="shared" ca="1" si="12"/>
        <v>삼성 64X</v>
      </c>
      <c r="G77" s="9"/>
      <c r="H77" s="8">
        <f t="shared" si="13"/>
        <v>0</v>
      </c>
      <c r="I77" s="8">
        <f t="shared" si="14"/>
        <v>0</v>
      </c>
      <c r="J77" s="8">
        <f t="shared" si="15"/>
        <v>0</v>
      </c>
      <c r="K77" s="9">
        <v>173</v>
      </c>
      <c r="L77" s="8">
        <f t="shared" ca="1" si="16"/>
        <v>1880</v>
      </c>
      <c r="M77" s="8">
        <f t="shared" ca="1" si="17"/>
        <v>325240</v>
      </c>
      <c r="N77" s="85">
        <f t="shared" ca="1" si="18"/>
        <v>32524</v>
      </c>
    </row>
    <row r="78" spans="1:14" ht="20.100000000000001" customHeight="1" x14ac:dyDescent="0.15">
      <c r="A78" s="84">
        <v>42422</v>
      </c>
      <c r="B78" s="8" t="s">
        <v>49</v>
      </c>
      <c r="C78" s="8" t="s">
        <v>42</v>
      </c>
      <c r="D78" s="9">
        <v>101</v>
      </c>
      <c r="E78" s="8" t="str">
        <f t="shared" ca="1" si="11"/>
        <v>하드디스크</v>
      </c>
      <c r="F78" s="8" t="str">
        <f t="shared" ca="1" si="12"/>
        <v>시게이트 30G</v>
      </c>
      <c r="G78" s="9"/>
      <c r="H78" s="8">
        <f t="shared" si="13"/>
        <v>0</v>
      </c>
      <c r="I78" s="8">
        <f t="shared" si="14"/>
        <v>0</v>
      </c>
      <c r="J78" s="8">
        <f t="shared" si="15"/>
        <v>0</v>
      </c>
      <c r="K78" s="9">
        <v>95</v>
      </c>
      <c r="L78" s="8">
        <f t="shared" ca="1" si="16"/>
        <v>3097</v>
      </c>
      <c r="M78" s="8">
        <f t="shared" ca="1" si="17"/>
        <v>294215</v>
      </c>
      <c r="N78" s="85">
        <f t="shared" ca="1" si="18"/>
        <v>29422</v>
      </c>
    </row>
    <row r="79" spans="1:14" ht="20.100000000000001" customHeight="1" x14ac:dyDescent="0.15">
      <c r="A79" s="84">
        <v>42422</v>
      </c>
      <c r="B79" s="8" t="s">
        <v>49</v>
      </c>
      <c r="C79" s="8" t="s">
        <v>42</v>
      </c>
      <c r="D79" s="9">
        <v>201</v>
      </c>
      <c r="E79" s="8" t="str">
        <f t="shared" ca="1" si="11"/>
        <v>시디롬</v>
      </c>
      <c r="F79" s="8" t="str">
        <f t="shared" ca="1" si="12"/>
        <v>삼성 64X</v>
      </c>
      <c r="G79" s="9"/>
      <c r="H79" s="8">
        <f t="shared" si="13"/>
        <v>0</v>
      </c>
      <c r="I79" s="8">
        <f t="shared" si="14"/>
        <v>0</v>
      </c>
      <c r="J79" s="8">
        <f t="shared" si="15"/>
        <v>0</v>
      </c>
      <c r="K79" s="9">
        <v>15</v>
      </c>
      <c r="L79" s="8">
        <f t="shared" ca="1" si="16"/>
        <v>1880</v>
      </c>
      <c r="M79" s="8">
        <f t="shared" ca="1" si="17"/>
        <v>28200</v>
      </c>
      <c r="N79" s="85">
        <f t="shared" ca="1" si="18"/>
        <v>2820</v>
      </c>
    </row>
    <row r="80" spans="1:14" ht="20.100000000000001" customHeight="1" x14ac:dyDescent="0.15">
      <c r="A80" s="84">
        <v>42436</v>
      </c>
      <c r="B80" s="8" t="s">
        <v>39</v>
      </c>
      <c r="C80" s="8" t="s">
        <v>38</v>
      </c>
      <c r="D80" s="9">
        <v>105</v>
      </c>
      <c r="E80" s="8" t="str">
        <f t="shared" ca="1" si="11"/>
        <v>시디롬</v>
      </c>
      <c r="F80" s="8" t="str">
        <f t="shared" ca="1" si="12"/>
        <v>LG 2X</v>
      </c>
      <c r="G80" s="9">
        <v>200</v>
      </c>
      <c r="H80" s="8">
        <f ca="1">IF(G80=0,0,VLOOKUP($D80,상품목록,4))</f>
        <v>633</v>
      </c>
      <c r="I80" s="8">
        <f ca="1">G80*H80</f>
        <v>126600</v>
      </c>
      <c r="J80" s="8">
        <f ca="1">ROUND(I80/10,0)</f>
        <v>12660</v>
      </c>
      <c r="K80" s="9"/>
      <c r="L80" s="8">
        <f t="shared" si="16"/>
        <v>0</v>
      </c>
      <c r="M80" s="8">
        <f t="shared" si="17"/>
        <v>0</v>
      </c>
      <c r="N80" s="85">
        <f t="shared" si="18"/>
        <v>0</v>
      </c>
    </row>
    <row r="81" spans="1:14" ht="20.100000000000001" customHeight="1" x14ac:dyDescent="0.15">
      <c r="A81" s="84">
        <v>42436</v>
      </c>
      <c r="B81" s="8" t="s">
        <v>39</v>
      </c>
      <c r="C81" s="8" t="s">
        <v>38</v>
      </c>
      <c r="D81" s="9">
        <v>106</v>
      </c>
      <c r="E81" s="8" t="str">
        <f t="shared" ca="1" si="11"/>
        <v>시디롬</v>
      </c>
      <c r="F81" s="8" t="str">
        <f t="shared" ca="1" si="12"/>
        <v>LG 64X</v>
      </c>
      <c r="G81" s="9">
        <v>500</v>
      </c>
      <c r="H81" s="8">
        <f ca="1">IF(G81=0,0,VLOOKUP($D81,상품목록,4))</f>
        <v>1320</v>
      </c>
      <c r="I81" s="8">
        <f ca="1">G81*H81</f>
        <v>660000</v>
      </c>
      <c r="J81" s="8">
        <f ca="1">ROUND(I81/10,0)</f>
        <v>66000</v>
      </c>
      <c r="K81" s="9"/>
      <c r="L81" s="8">
        <f t="shared" si="16"/>
        <v>0</v>
      </c>
      <c r="M81" s="8">
        <f t="shared" si="17"/>
        <v>0</v>
      </c>
      <c r="N81" s="85">
        <f t="shared" si="18"/>
        <v>0</v>
      </c>
    </row>
    <row r="82" spans="1:14" ht="20.100000000000001" customHeight="1" x14ac:dyDescent="0.15">
      <c r="A82" s="84">
        <v>42436</v>
      </c>
      <c r="B82" s="8" t="s">
        <v>40</v>
      </c>
      <c r="C82" s="8" t="s">
        <v>38</v>
      </c>
      <c r="D82" s="9">
        <v>202</v>
      </c>
      <c r="E82" s="8" t="str">
        <f t="shared" ca="1" si="11"/>
        <v>시디롬</v>
      </c>
      <c r="F82" s="8" t="str">
        <f t="shared" ca="1" si="12"/>
        <v>삼성 64X</v>
      </c>
      <c r="G82" s="9">
        <v>500</v>
      </c>
      <c r="H82" s="8">
        <f ca="1">IF(G82=0,0,VLOOKUP($D82,상품목록,4))</f>
        <v>1327</v>
      </c>
      <c r="I82" s="8">
        <f ca="1">G82*H82</f>
        <v>663500</v>
      </c>
      <c r="J82" s="8">
        <f ca="1">ROUND(I82/10,0)</f>
        <v>66350</v>
      </c>
      <c r="K82" s="9"/>
      <c r="L82" s="8">
        <f t="shared" si="16"/>
        <v>0</v>
      </c>
      <c r="M82" s="8">
        <f t="shared" si="17"/>
        <v>0</v>
      </c>
      <c r="N82" s="85">
        <f t="shared" si="18"/>
        <v>0</v>
      </c>
    </row>
    <row r="83" spans="1:14" ht="20.100000000000001" customHeight="1" x14ac:dyDescent="0.15">
      <c r="A83" s="84">
        <v>42436</v>
      </c>
      <c r="B83" s="8" t="s">
        <v>44</v>
      </c>
      <c r="C83" s="8" t="s">
        <v>38</v>
      </c>
      <c r="D83" s="9">
        <v>303</v>
      </c>
      <c r="E83" s="8" t="str">
        <f t="shared" ca="1" si="11"/>
        <v>복사용지 B4</v>
      </c>
      <c r="F83" s="8" t="str">
        <f t="shared" ca="1" si="12"/>
        <v>권</v>
      </c>
      <c r="G83" s="9">
        <v>100</v>
      </c>
      <c r="H83" s="8">
        <f ca="1">IF(G83=0,0,VLOOKUP($D83,상품목록,4))</f>
        <v>600</v>
      </c>
      <c r="I83" s="8">
        <f ca="1">G83*H83</f>
        <v>60000</v>
      </c>
      <c r="J83" s="8">
        <f ca="1">ROUND(I83/10,0)</f>
        <v>6000</v>
      </c>
      <c r="K83" s="9"/>
      <c r="L83" s="8">
        <f t="shared" si="16"/>
        <v>0</v>
      </c>
      <c r="M83" s="8">
        <f t="shared" si="17"/>
        <v>0</v>
      </c>
      <c r="N83" s="85">
        <f t="shared" si="18"/>
        <v>0</v>
      </c>
    </row>
    <row r="84" spans="1:14" ht="20.100000000000001" customHeight="1" x14ac:dyDescent="0.15">
      <c r="A84" s="84">
        <v>42436</v>
      </c>
      <c r="B84" s="8" t="s">
        <v>62</v>
      </c>
      <c r="C84" s="8" t="s">
        <v>42</v>
      </c>
      <c r="D84" s="9">
        <v>301</v>
      </c>
      <c r="E84" s="8" t="str">
        <f t="shared" ca="1" si="11"/>
        <v>볼펜</v>
      </c>
      <c r="F84" s="8" t="str">
        <f t="shared" ca="1" si="12"/>
        <v>자루</v>
      </c>
      <c r="G84" s="9"/>
      <c r="H84" s="8">
        <f t="shared" si="13"/>
        <v>0</v>
      </c>
      <c r="I84" s="8">
        <f t="shared" si="14"/>
        <v>0</v>
      </c>
      <c r="J84" s="8">
        <f t="shared" si="15"/>
        <v>0</v>
      </c>
      <c r="K84" s="9">
        <v>6</v>
      </c>
      <c r="L84" s="8">
        <f t="shared" ca="1" si="16"/>
        <v>44</v>
      </c>
      <c r="M84" s="8">
        <f t="shared" ca="1" si="17"/>
        <v>264</v>
      </c>
      <c r="N84" s="85">
        <f t="shared" ca="1" si="18"/>
        <v>26</v>
      </c>
    </row>
    <row r="85" spans="1:14" ht="20.100000000000001" customHeight="1" x14ac:dyDescent="0.15">
      <c r="A85" s="84">
        <v>42436</v>
      </c>
      <c r="B85" s="8" t="s">
        <v>50</v>
      </c>
      <c r="C85" s="8" t="s">
        <v>42</v>
      </c>
      <c r="D85" s="9">
        <v>301</v>
      </c>
      <c r="E85" s="8" t="str">
        <f t="shared" ca="1" si="11"/>
        <v>볼펜</v>
      </c>
      <c r="F85" s="8" t="str">
        <f t="shared" ca="1" si="12"/>
        <v>자루</v>
      </c>
      <c r="G85" s="9"/>
      <c r="H85" s="8">
        <f t="shared" si="13"/>
        <v>0</v>
      </c>
      <c r="I85" s="8">
        <f t="shared" si="14"/>
        <v>0</v>
      </c>
      <c r="J85" s="8">
        <f t="shared" si="15"/>
        <v>0</v>
      </c>
      <c r="K85" s="9">
        <v>175</v>
      </c>
      <c r="L85" s="8">
        <f t="shared" ca="1" si="16"/>
        <v>44</v>
      </c>
      <c r="M85" s="8">
        <f t="shared" ca="1" si="17"/>
        <v>7700</v>
      </c>
      <c r="N85" s="85">
        <f t="shared" ca="1" si="18"/>
        <v>770</v>
      </c>
    </row>
    <row r="86" spans="1:14" ht="20.100000000000001" customHeight="1" x14ac:dyDescent="0.15">
      <c r="A86" s="84">
        <v>42436</v>
      </c>
      <c r="B86" s="8" t="s">
        <v>51</v>
      </c>
      <c r="C86" s="8" t="s">
        <v>42</v>
      </c>
      <c r="D86" s="9">
        <v>202</v>
      </c>
      <c r="E86" s="8" t="str">
        <f t="shared" ca="1" si="11"/>
        <v>시디롬</v>
      </c>
      <c r="F86" s="8" t="str">
        <f t="shared" ca="1" si="12"/>
        <v>삼성 64X</v>
      </c>
      <c r="G86" s="9"/>
      <c r="H86" s="8">
        <f t="shared" si="13"/>
        <v>0</v>
      </c>
      <c r="I86" s="8">
        <f t="shared" si="14"/>
        <v>0</v>
      </c>
      <c r="J86" s="8">
        <f t="shared" si="15"/>
        <v>0</v>
      </c>
      <c r="K86" s="9">
        <v>7</v>
      </c>
      <c r="L86" s="8">
        <f t="shared" ca="1" si="16"/>
        <v>1880</v>
      </c>
      <c r="M86" s="8">
        <f t="shared" ca="1" si="17"/>
        <v>13160</v>
      </c>
      <c r="N86" s="85">
        <f t="shared" ca="1" si="18"/>
        <v>1316</v>
      </c>
    </row>
    <row r="87" spans="1:14" ht="20.100000000000001" customHeight="1" x14ac:dyDescent="0.15">
      <c r="A87" s="84">
        <v>42436</v>
      </c>
      <c r="B87" s="8" t="s">
        <v>41</v>
      </c>
      <c r="C87" s="8" t="s">
        <v>42</v>
      </c>
      <c r="D87" s="9">
        <v>202</v>
      </c>
      <c r="E87" s="8" t="str">
        <f t="shared" ca="1" si="11"/>
        <v>시디롬</v>
      </c>
      <c r="F87" s="8" t="str">
        <f t="shared" ca="1" si="12"/>
        <v>삼성 64X</v>
      </c>
      <c r="G87" s="9"/>
      <c r="H87" s="8">
        <f t="shared" si="13"/>
        <v>0</v>
      </c>
      <c r="I87" s="8">
        <f t="shared" si="14"/>
        <v>0</v>
      </c>
      <c r="J87" s="8">
        <f t="shared" si="15"/>
        <v>0</v>
      </c>
      <c r="K87" s="9">
        <v>21</v>
      </c>
      <c r="L87" s="8">
        <f t="shared" ca="1" si="16"/>
        <v>1880</v>
      </c>
      <c r="M87" s="8">
        <f t="shared" ca="1" si="17"/>
        <v>39480</v>
      </c>
      <c r="N87" s="85">
        <f t="shared" ca="1" si="18"/>
        <v>3948</v>
      </c>
    </row>
    <row r="88" spans="1:14" ht="20.100000000000001" customHeight="1" x14ac:dyDescent="0.15">
      <c r="A88" s="84">
        <v>42436</v>
      </c>
      <c r="B88" s="8" t="s">
        <v>62</v>
      </c>
      <c r="C88" s="8" t="s">
        <v>42</v>
      </c>
      <c r="D88" s="9">
        <v>303</v>
      </c>
      <c r="E88" s="8" t="str">
        <f t="shared" ca="1" si="11"/>
        <v>복사용지 B4</v>
      </c>
      <c r="F88" s="8" t="str">
        <f t="shared" ca="1" si="12"/>
        <v>권</v>
      </c>
      <c r="G88" s="9"/>
      <c r="H88" s="8">
        <f t="shared" si="13"/>
        <v>0</v>
      </c>
      <c r="I88" s="8">
        <f t="shared" si="14"/>
        <v>0</v>
      </c>
      <c r="J88" s="8">
        <f t="shared" si="15"/>
        <v>0</v>
      </c>
      <c r="K88" s="9">
        <v>98</v>
      </c>
      <c r="L88" s="8">
        <f t="shared" ca="1" si="16"/>
        <v>759</v>
      </c>
      <c r="M88" s="8">
        <f t="shared" ca="1" si="17"/>
        <v>74382</v>
      </c>
      <c r="N88" s="85">
        <f t="shared" ca="1" si="18"/>
        <v>7438</v>
      </c>
    </row>
    <row r="89" spans="1:14" ht="20.100000000000001" customHeight="1" x14ac:dyDescent="0.15">
      <c r="A89" s="84">
        <v>42436</v>
      </c>
      <c r="B89" s="8" t="s">
        <v>53</v>
      </c>
      <c r="C89" s="8" t="s">
        <v>42</v>
      </c>
      <c r="D89" s="9">
        <v>105</v>
      </c>
      <c r="E89" s="8" t="str">
        <f t="shared" ca="1" si="11"/>
        <v>시디롬</v>
      </c>
      <c r="F89" s="8" t="str">
        <f t="shared" ca="1" si="12"/>
        <v>LG 2X</v>
      </c>
      <c r="G89" s="9"/>
      <c r="H89" s="8">
        <f t="shared" si="13"/>
        <v>0</v>
      </c>
      <c r="I89" s="8">
        <f t="shared" si="14"/>
        <v>0</v>
      </c>
      <c r="J89" s="8">
        <f t="shared" si="15"/>
        <v>0</v>
      </c>
      <c r="K89" s="9">
        <v>97</v>
      </c>
      <c r="L89" s="8">
        <f t="shared" ca="1" si="16"/>
        <v>869</v>
      </c>
      <c r="M89" s="8">
        <f t="shared" ca="1" si="17"/>
        <v>84293</v>
      </c>
      <c r="N89" s="85">
        <f t="shared" ca="1" si="18"/>
        <v>8429</v>
      </c>
    </row>
    <row r="90" spans="1:14" ht="20.100000000000001" customHeight="1" x14ac:dyDescent="0.15">
      <c r="A90" s="84">
        <v>42436</v>
      </c>
      <c r="B90" s="8" t="s">
        <v>47</v>
      </c>
      <c r="C90" s="8" t="s">
        <v>42</v>
      </c>
      <c r="D90" s="9">
        <v>106</v>
      </c>
      <c r="E90" s="8" t="str">
        <f t="shared" ca="1" si="11"/>
        <v>시디롬</v>
      </c>
      <c r="F90" s="8" t="str">
        <f t="shared" ca="1" si="12"/>
        <v>LG 64X</v>
      </c>
      <c r="G90" s="9"/>
      <c r="H90" s="8">
        <f t="shared" si="13"/>
        <v>0</v>
      </c>
      <c r="I90" s="8">
        <f t="shared" si="14"/>
        <v>0</v>
      </c>
      <c r="J90" s="8">
        <f t="shared" si="15"/>
        <v>0</v>
      </c>
      <c r="K90" s="9">
        <v>176</v>
      </c>
      <c r="L90" s="8">
        <f t="shared" ca="1" si="16"/>
        <v>1387</v>
      </c>
      <c r="M90" s="8">
        <f t="shared" ca="1" si="17"/>
        <v>244112</v>
      </c>
      <c r="N90" s="85">
        <f t="shared" ca="1" si="18"/>
        <v>24411</v>
      </c>
    </row>
    <row r="91" spans="1:14" ht="20.100000000000001" customHeight="1" x14ac:dyDescent="0.15">
      <c r="A91" s="84">
        <v>42436</v>
      </c>
      <c r="B91" s="8" t="s">
        <v>59</v>
      </c>
      <c r="C91" s="8" t="s">
        <v>42</v>
      </c>
      <c r="D91" s="9">
        <v>106</v>
      </c>
      <c r="E91" s="8" t="str">
        <f t="shared" ca="1" si="11"/>
        <v>시디롬</v>
      </c>
      <c r="F91" s="8" t="str">
        <f t="shared" ca="1" si="12"/>
        <v>LG 64X</v>
      </c>
      <c r="G91" s="9"/>
      <c r="H91" s="8">
        <f t="shared" si="13"/>
        <v>0</v>
      </c>
      <c r="I91" s="8">
        <f t="shared" si="14"/>
        <v>0</v>
      </c>
      <c r="J91" s="8">
        <f t="shared" si="15"/>
        <v>0</v>
      </c>
      <c r="K91" s="9">
        <v>100</v>
      </c>
      <c r="L91" s="8">
        <f t="shared" ca="1" si="16"/>
        <v>1387</v>
      </c>
      <c r="M91" s="8">
        <f t="shared" ca="1" si="17"/>
        <v>138700</v>
      </c>
      <c r="N91" s="85">
        <f t="shared" ca="1" si="18"/>
        <v>13870</v>
      </c>
    </row>
    <row r="92" spans="1:14" ht="20.100000000000001" customHeight="1" x14ac:dyDescent="0.15">
      <c r="A92" s="84">
        <v>42436</v>
      </c>
      <c r="B92" s="8" t="s">
        <v>62</v>
      </c>
      <c r="C92" s="8" t="s">
        <v>42</v>
      </c>
      <c r="D92" s="9">
        <v>106</v>
      </c>
      <c r="E92" s="8" t="str">
        <f t="shared" ca="1" si="11"/>
        <v>시디롬</v>
      </c>
      <c r="F92" s="8" t="str">
        <f t="shared" ca="1" si="12"/>
        <v>LG 64X</v>
      </c>
      <c r="G92" s="9"/>
      <c r="H92" s="8">
        <f t="shared" si="13"/>
        <v>0</v>
      </c>
      <c r="I92" s="8">
        <f t="shared" si="14"/>
        <v>0</v>
      </c>
      <c r="J92" s="8">
        <f t="shared" si="15"/>
        <v>0</v>
      </c>
      <c r="K92" s="9">
        <v>178</v>
      </c>
      <c r="L92" s="8">
        <f t="shared" ca="1" si="16"/>
        <v>1387</v>
      </c>
      <c r="M92" s="8">
        <f t="shared" ca="1" si="17"/>
        <v>246886</v>
      </c>
      <c r="N92" s="85">
        <f t="shared" ca="1" si="18"/>
        <v>24689</v>
      </c>
    </row>
    <row r="93" spans="1:14" ht="20.100000000000001" customHeight="1" x14ac:dyDescent="0.15">
      <c r="A93" s="84">
        <v>42436</v>
      </c>
      <c r="B93" s="8" t="s">
        <v>47</v>
      </c>
      <c r="C93" s="8" t="s">
        <v>42</v>
      </c>
      <c r="D93" s="9">
        <v>107</v>
      </c>
      <c r="E93" s="8" t="str">
        <f t="shared" ca="1" si="11"/>
        <v>시디롬</v>
      </c>
      <c r="F93" s="8" t="str">
        <f t="shared" ca="1" si="12"/>
        <v>삼성 64X</v>
      </c>
      <c r="G93" s="9"/>
      <c r="H93" s="8">
        <f t="shared" si="13"/>
        <v>0</v>
      </c>
      <c r="I93" s="8">
        <f t="shared" si="14"/>
        <v>0</v>
      </c>
      <c r="J93" s="8">
        <f t="shared" si="15"/>
        <v>0</v>
      </c>
      <c r="K93" s="9">
        <v>20</v>
      </c>
      <c r="L93" s="8">
        <f t="shared" ca="1" si="16"/>
        <v>1880</v>
      </c>
      <c r="M93" s="8">
        <f t="shared" ca="1" si="17"/>
        <v>37600</v>
      </c>
      <c r="N93" s="85">
        <f t="shared" ca="1" si="18"/>
        <v>3760</v>
      </c>
    </row>
    <row r="94" spans="1:14" ht="20.100000000000001" customHeight="1" x14ac:dyDescent="0.15">
      <c r="A94" s="84">
        <v>42436</v>
      </c>
      <c r="B94" s="8" t="s">
        <v>46</v>
      </c>
      <c r="C94" s="8" t="s">
        <v>42</v>
      </c>
      <c r="D94" s="9">
        <v>103</v>
      </c>
      <c r="E94" s="8" t="str">
        <f t="shared" ca="1" si="11"/>
        <v>하드디스크</v>
      </c>
      <c r="F94" s="8" t="str">
        <f t="shared" ca="1" si="12"/>
        <v>삼성 80G</v>
      </c>
      <c r="G94" s="9"/>
      <c r="H94" s="8">
        <f t="shared" si="13"/>
        <v>0</v>
      </c>
      <c r="I94" s="8">
        <f t="shared" si="14"/>
        <v>0</v>
      </c>
      <c r="J94" s="8">
        <f t="shared" si="15"/>
        <v>0</v>
      </c>
      <c r="K94" s="9">
        <v>18</v>
      </c>
      <c r="L94" s="8">
        <f t="shared" ca="1" si="16"/>
        <v>4829</v>
      </c>
      <c r="M94" s="8">
        <f t="shared" ca="1" si="17"/>
        <v>86922</v>
      </c>
      <c r="N94" s="85">
        <f t="shared" ca="1" si="18"/>
        <v>8692</v>
      </c>
    </row>
    <row r="95" spans="1:14" ht="20.100000000000001" customHeight="1" x14ac:dyDescent="0.15">
      <c r="A95" s="84">
        <v>42436</v>
      </c>
      <c r="B95" s="8" t="s">
        <v>62</v>
      </c>
      <c r="C95" s="8" t="s">
        <v>42</v>
      </c>
      <c r="D95" s="9">
        <v>104</v>
      </c>
      <c r="E95" s="8" t="str">
        <f t="shared" ca="1" si="11"/>
        <v>하드디스크</v>
      </c>
      <c r="F95" s="8" t="str">
        <f t="shared" ca="1" si="12"/>
        <v>삼성 160G</v>
      </c>
      <c r="G95" s="9"/>
      <c r="H95" s="8">
        <f t="shared" si="13"/>
        <v>0</v>
      </c>
      <c r="I95" s="8">
        <f t="shared" si="14"/>
        <v>0</v>
      </c>
      <c r="J95" s="8">
        <f t="shared" si="15"/>
        <v>0</v>
      </c>
      <c r="K95" s="9">
        <v>19</v>
      </c>
      <c r="L95" s="8">
        <f t="shared" ca="1" si="16"/>
        <v>11797</v>
      </c>
      <c r="M95" s="8">
        <f t="shared" ca="1" si="17"/>
        <v>224143</v>
      </c>
      <c r="N95" s="85">
        <f t="shared" ca="1" si="18"/>
        <v>22414</v>
      </c>
    </row>
    <row r="96" spans="1:14" ht="20.100000000000001" customHeight="1" x14ac:dyDescent="0.15">
      <c r="A96" s="84">
        <v>42455</v>
      </c>
      <c r="B96" s="8" t="s">
        <v>44</v>
      </c>
      <c r="C96" s="8" t="s">
        <v>38</v>
      </c>
      <c r="D96" s="9">
        <v>303</v>
      </c>
      <c r="E96" s="8" t="str">
        <f t="shared" ca="1" si="11"/>
        <v>복사용지 B4</v>
      </c>
      <c r="F96" s="8" t="str">
        <f t="shared" ca="1" si="12"/>
        <v>권</v>
      </c>
      <c r="G96" s="9">
        <v>50</v>
      </c>
      <c r="H96" s="8">
        <f ca="1">IF(G96=0,0,VLOOKUP($D96,상품목록,4))</f>
        <v>600</v>
      </c>
      <c r="I96" s="8">
        <f ca="1">G96*H96</f>
        <v>30000</v>
      </c>
      <c r="J96" s="8">
        <f ca="1">ROUND(I96/10,0)</f>
        <v>3000</v>
      </c>
      <c r="K96" s="9"/>
      <c r="L96" s="8">
        <f t="shared" si="16"/>
        <v>0</v>
      </c>
      <c r="M96" s="8">
        <f t="shared" si="17"/>
        <v>0</v>
      </c>
      <c r="N96" s="85">
        <f t="shared" si="18"/>
        <v>0</v>
      </c>
    </row>
    <row r="97" spans="1:14" ht="20.100000000000001" customHeight="1" x14ac:dyDescent="0.15">
      <c r="A97" s="84">
        <v>42455</v>
      </c>
      <c r="B97" s="8" t="s">
        <v>39</v>
      </c>
      <c r="C97" s="8" t="s">
        <v>38</v>
      </c>
      <c r="D97" s="9">
        <v>105</v>
      </c>
      <c r="E97" s="8" t="str">
        <f t="shared" ca="1" si="11"/>
        <v>시디롬</v>
      </c>
      <c r="F97" s="8" t="str">
        <f t="shared" ca="1" si="12"/>
        <v>LG 2X</v>
      </c>
      <c r="G97" s="9">
        <v>300</v>
      </c>
      <c r="H97" s="8">
        <f ca="1">IF(G97=0,0,VLOOKUP($D97,상품목록,4))</f>
        <v>633</v>
      </c>
      <c r="I97" s="8">
        <f ca="1">G97*H97</f>
        <v>189900</v>
      </c>
      <c r="J97" s="8">
        <f ca="1">ROUND(I97/10,0)</f>
        <v>18990</v>
      </c>
      <c r="K97" s="9"/>
      <c r="L97" s="8">
        <f t="shared" si="16"/>
        <v>0</v>
      </c>
      <c r="M97" s="8">
        <f t="shared" si="17"/>
        <v>0</v>
      </c>
      <c r="N97" s="85">
        <f t="shared" si="18"/>
        <v>0</v>
      </c>
    </row>
    <row r="98" spans="1:14" ht="20.100000000000001" customHeight="1" x14ac:dyDescent="0.15">
      <c r="A98" s="84">
        <v>42455</v>
      </c>
      <c r="B98" s="8" t="s">
        <v>43</v>
      </c>
      <c r="C98" s="8" t="s">
        <v>42</v>
      </c>
      <c r="D98" s="9">
        <v>301</v>
      </c>
      <c r="E98" s="8" t="str">
        <f t="shared" ca="1" si="11"/>
        <v>볼펜</v>
      </c>
      <c r="F98" s="8" t="str">
        <f t="shared" ca="1" si="12"/>
        <v>자루</v>
      </c>
      <c r="G98" s="9"/>
      <c r="H98" s="8">
        <f t="shared" si="13"/>
        <v>0</v>
      </c>
      <c r="I98" s="8">
        <f t="shared" si="14"/>
        <v>0</v>
      </c>
      <c r="J98" s="8">
        <f t="shared" si="15"/>
        <v>0</v>
      </c>
      <c r="K98" s="9">
        <v>50</v>
      </c>
      <c r="L98" s="8">
        <f t="shared" ca="1" si="16"/>
        <v>44</v>
      </c>
      <c r="M98" s="8">
        <f t="shared" ca="1" si="17"/>
        <v>2200</v>
      </c>
      <c r="N98" s="85">
        <f t="shared" ca="1" si="18"/>
        <v>220</v>
      </c>
    </row>
    <row r="99" spans="1:14" ht="20.100000000000001" customHeight="1" x14ac:dyDescent="0.15">
      <c r="A99" s="84">
        <v>42455</v>
      </c>
      <c r="B99" s="8" t="s">
        <v>45</v>
      </c>
      <c r="C99" s="8" t="s">
        <v>42</v>
      </c>
      <c r="D99" s="9">
        <v>303</v>
      </c>
      <c r="E99" s="8" t="str">
        <f t="shared" ca="1" si="11"/>
        <v>복사용지 B4</v>
      </c>
      <c r="F99" s="8" t="str">
        <f t="shared" ca="1" si="12"/>
        <v>권</v>
      </c>
      <c r="G99" s="9"/>
      <c r="H99" s="8">
        <f t="shared" si="13"/>
        <v>0</v>
      </c>
      <c r="I99" s="8">
        <f t="shared" si="14"/>
        <v>0</v>
      </c>
      <c r="J99" s="8">
        <f t="shared" si="15"/>
        <v>0</v>
      </c>
      <c r="K99" s="9">
        <v>12</v>
      </c>
      <c r="L99" s="8">
        <f t="shared" ca="1" si="16"/>
        <v>759</v>
      </c>
      <c r="M99" s="8">
        <f t="shared" ca="1" si="17"/>
        <v>9108</v>
      </c>
      <c r="N99" s="85">
        <f t="shared" ca="1" si="18"/>
        <v>911</v>
      </c>
    </row>
    <row r="100" spans="1:14" ht="20.100000000000001" customHeight="1" x14ac:dyDescent="0.15">
      <c r="A100" s="84">
        <v>42455</v>
      </c>
      <c r="B100" s="8" t="s">
        <v>55</v>
      </c>
      <c r="C100" s="8" t="s">
        <v>42</v>
      </c>
      <c r="D100" s="9">
        <v>303</v>
      </c>
      <c r="E100" s="8" t="str">
        <f t="shared" ca="1" si="11"/>
        <v>복사용지 B4</v>
      </c>
      <c r="F100" s="8" t="str">
        <f t="shared" ca="1" si="12"/>
        <v>권</v>
      </c>
      <c r="G100" s="9"/>
      <c r="H100" s="8">
        <f t="shared" si="13"/>
        <v>0</v>
      </c>
      <c r="I100" s="8">
        <f t="shared" si="14"/>
        <v>0</v>
      </c>
      <c r="J100" s="8">
        <f t="shared" si="15"/>
        <v>0</v>
      </c>
      <c r="K100" s="9">
        <v>22</v>
      </c>
      <c r="L100" s="8">
        <f t="shared" ca="1" si="16"/>
        <v>759</v>
      </c>
      <c r="M100" s="8">
        <f t="shared" ca="1" si="17"/>
        <v>16698</v>
      </c>
      <c r="N100" s="85">
        <f t="shared" ca="1" si="18"/>
        <v>1670</v>
      </c>
    </row>
    <row r="101" spans="1:14" ht="20.100000000000001" customHeight="1" x14ac:dyDescent="0.15">
      <c r="A101" s="84">
        <v>42455</v>
      </c>
      <c r="B101" s="8" t="s">
        <v>48</v>
      </c>
      <c r="C101" s="8" t="s">
        <v>42</v>
      </c>
      <c r="D101" s="9">
        <v>105</v>
      </c>
      <c r="E101" s="8" t="str">
        <f t="shared" ca="1" si="11"/>
        <v>시디롬</v>
      </c>
      <c r="F101" s="8" t="str">
        <f t="shared" ca="1" si="12"/>
        <v>LG 2X</v>
      </c>
      <c r="G101" s="9"/>
      <c r="H101" s="8">
        <f t="shared" si="13"/>
        <v>0</v>
      </c>
      <c r="I101" s="8">
        <f t="shared" si="14"/>
        <v>0</v>
      </c>
      <c r="J101" s="8">
        <f t="shared" si="15"/>
        <v>0</v>
      </c>
      <c r="K101" s="9">
        <v>181</v>
      </c>
      <c r="L101" s="8">
        <f t="shared" ca="1" si="16"/>
        <v>869</v>
      </c>
      <c r="M101" s="8">
        <f t="shared" ca="1" si="17"/>
        <v>157289</v>
      </c>
      <c r="N101" s="85">
        <f t="shared" ca="1" si="18"/>
        <v>15729</v>
      </c>
    </row>
    <row r="102" spans="1:14" ht="20.100000000000001" customHeight="1" x14ac:dyDescent="0.15">
      <c r="A102" s="84">
        <v>42455</v>
      </c>
      <c r="B102" s="8" t="s">
        <v>56</v>
      </c>
      <c r="C102" s="8" t="s">
        <v>42</v>
      </c>
      <c r="D102" s="9">
        <v>101</v>
      </c>
      <c r="E102" s="8" t="str">
        <f t="shared" ca="1" si="11"/>
        <v>하드디스크</v>
      </c>
      <c r="F102" s="8" t="str">
        <f t="shared" ca="1" si="12"/>
        <v>시게이트 30G</v>
      </c>
      <c r="G102" s="9"/>
      <c r="H102" s="8">
        <f t="shared" si="13"/>
        <v>0</v>
      </c>
      <c r="I102" s="8">
        <f t="shared" si="14"/>
        <v>0</v>
      </c>
      <c r="J102" s="8">
        <f t="shared" si="15"/>
        <v>0</v>
      </c>
      <c r="K102" s="9">
        <v>3</v>
      </c>
      <c r="L102" s="8">
        <f t="shared" ca="1" si="16"/>
        <v>3097</v>
      </c>
      <c r="M102" s="8">
        <f t="shared" ca="1" si="17"/>
        <v>9291</v>
      </c>
      <c r="N102" s="85">
        <f t="shared" ca="1" si="18"/>
        <v>929</v>
      </c>
    </row>
    <row r="103" spans="1:14" ht="20.100000000000001" customHeight="1" x14ac:dyDescent="0.15">
      <c r="A103" s="84">
        <v>42455</v>
      </c>
      <c r="B103" s="8" t="s">
        <v>51</v>
      </c>
      <c r="C103" s="8" t="s">
        <v>42</v>
      </c>
      <c r="D103" s="9">
        <v>101</v>
      </c>
      <c r="E103" s="8" t="str">
        <f t="shared" ca="1" si="11"/>
        <v>하드디스크</v>
      </c>
      <c r="F103" s="8" t="str">
        <f t="shared" ca="1" si="12"/>
        <v>시게이트 30G</v>
      </c>
      <c r="G103" s="9"/>
      <c r="H103" s="8">
        <f t="shared" si="13"/>
        <v>0</v>
      </c>
      <c r="I103" s="8">
        <f t="shared" si="14"/>
        <v>0</v>
      </c>
      <c r="J103" s="8">
        <f t="shared" si="15"/>
        <v>0</v>
      </c>
      <c r="K103" s="9">
        <v>24</v>
      </c>
      <c r="L103" s="8">
        <f t="shared" ca="1" si="16"/>
        <v>3097</v>
      </c>
      <c r="M103" s="8">
        <f t="shared" ca="1" si="17"/>
        <v>74328</v>
      </c>
      <c r="N103" s="85">
        <f t="shared" ca="1" si="18"/>
        <v>7433</v>
      </c>
    </row>
    <row r="104" spans="1:14" ht="20.100000000000001" customHeight="1" x14ac:dyDescent="0.15">
      <c r="A104" s="84">
        <v>42455</v>
      </c>
      <c r="B104" s="8" t="s">
        <v>52</v>
      </c>
      <c r="C104" s="8" t="s">
        <v>42</v>
      </c>
      <c r="D104" s="9">
        <v>203</v>
      </c>
      <c r="E104" s="8" t="str">
        <f t="shared" ca="1" si="11"/>
        <v>시디롬</v>
      </c>
      <c r="F104" s="8" t="str">
        <f t="shared" ca="1" si="12"/>
        <v>삼성 64X</v>
      </c>
      <c r="G104" s="9"/>
      <c r="H104" s="8">
        <f t="shared" si="13"/>
        <v>0</v>
      </c>
      <c r="I104" s="8">
        <f t="shared" si="14"/>
        <v>0</v>
      </c>
      <c r="J104" s="8">
        <f t="shared" si="15"/>
        <v>0</v>
      </c>
      <c r="K104" s="9">
        <v>208</v>
      </c>
      <c r="L104" s="8">
        <f t="shared" ca="1" si="16"/>
        <v>1880</v>
      </c>
      <c r="M104" s="8">
        <f t="shared" ca="1" si="17"/>
        <v>391040</v>
      </c>
      <c r="N104" s="85">
        <f t="shared" ca="1" si="18"/>
        <v>39104</v>
      </c>
    </row>
    <row r="105" spans="1:14" ht="20.100000000000001" customHeight="1" x14ac:dyDescent="0.15">
      <c r="A105" s="84">
        <v>42455</v>
      </c>
      <c r="B105" s="8" t="s">
        <v>46</v>
      </c>
      <c r="C105" s="8" t="s">
        <v>42</v>
      </c>
      <c r="D105" s="9">
        <v>102</v>
      </c>
      <c r="E105" s="8" t="str">
        <f t="shared" ca="1" si="11"/>
        <v>하드디스크</v>
      </c>
      <c r="F105" s="8" t="str">
        <f t="shared" ca="1" si="12"/>
        <v>시게이트 80G</v>
      </c>
      <c r="G105" s="9"/>
      <c r="H105" s="8">
        <f t="shared" si="13"/>
        <v>0</v>
      </c>
      <c r="I105" s="8">
        <f t="shared" si="14"/>
        <v>0</v>
      </c>
      <c r="J105" s="8">
        <f t="shared" si="15"/>
        <v>0</v>
      </c>
      <c r="K105" s="9">
        <v>103</v>
      </c>
      <c r="L105" s="8">
        <f t="shared" ca="1" si="16"/>
        <v>4771</v>
      </c>
      <c r="M105" s="8">
        <f t="shared" ca="1" si="17"/>
        <v>491413</v>
      </c>
      <c r="N105" s="85">
        <f t="shared" ca="1" si="18"/>
        <v>49141</v>
      </c>
    </row>
    <row r="106" spans="1:14" ht="20.100000000000001" customHeight="1" x14ac:dyDescent="0.15">
      <c r="A106" s="84">
        <v>42455</v>
      </c>
      <c r="B106" s="8" t="s">
        <v>51</v>
      </c>
      <c r="C106" s="8" t="s">
        <v>42</v>
      </c>
      <c r="D106" s="9">
        <v>201</v>
      </c>
      <c r="E106" s="8" t="str">
        <f t="shared" ca="1" si="11"/>
        <v>시디롬</v>
      </c>
      <c r="F106" s="8" t="str">
        <f t="shared" ca="1" si="12"/>
        <v>삼성 64X</v>
      </c>
      <c r="G106" s="9"/>
      <c r="H106" s="8">
        <f t="shared" si="13"/>
        <v>0</v>
      </c>
      <c r="I106" s="8">
        <f t="shared" si="14"/>
        <v>0</v>
      </c>
      <c r="J106" s="8">
        <f t="shared" si="15"/>
        <v>0</v>
      </c>
      <c r="K106" s="9">
        <v>23</v>
      </c>
      <c r="L106" s="8">
        <f t="shared" ca="1" si="16"/>
        <v>1880</v>
      </c>
      <c r="M106" s="8">
        <f t="shared" ca="1" si="17"/>
        <v>43240</v>
      </c>
      <c r="N106" s="85">
        <f t="shared" ca="1" si="18"/>
        <v>4324</v>
      </c>
    </row>
    <row r="107" spans="1:14" ht="20.100000000000001" customHeight="1" x14ac:dyDescent="0.15">
      <c r="A107" s="84">
        <v>42468</v>
      </c>
      <c r="B107" s="8" t="s">
        <v>39</v>
      </c>
      <c r="C107" s="8" t="s">
        <v>38</v>
      </c>
      <c r="D107" s="9">
        <v>106</v>
      </c>
      <c r="E107" s="8" t="str">
        <f t="shared" ca="1" si="11"/>
        <v>시디롬</v>
      </c>
      <c r="F107" s="8" t="str">
        <f t="shared" ca="1" si="12"/>
        <v>LG 64X</v>
      </c>
      <c r="G107" s="9">
        <v>200</v>
      </c>
      <c r="H107" s="8">
        <f ca="1">IF(G107=0,0,VLOOKUP($D107,상품목록,4))</f>
        <v>1320</v>
      </c>
      <c r="I107" s="8">
        <f ca="1">G107*H107</f>
        <v>264000</v>
      </c>
      <c r="J107" s="8">
        <f ca="1">ROUND(I107/10,0)</f>
        <v>26400</v>
      </c>
      <c r="K107" s="9"/>
      <c r="L107" s="8">
        <f t="shared" si="16"/>
        <v>0</v>
      </c>
      <c r="M107" s="8">
        <f t="shared" si="17"/>
        <v>0</v>
      </c>
      <c r="N107" s="85">
        <f t="shared" si="18"/>
        <v>0</v>
      </c>
    </row>
    <row r="108" spans="1:14" ht="20.100000000000001" customHeight="1" x14ac:dyDescent="0.15">
      <c r="A108" s="84">
        <v>42468</v>
      </c>
      <c r="B108" s="8" t="s">
        <v>39</v>
      </c>
      <c r="C108" s="8" t="s">
        <v>38</v>
      </c>
      <c r="D108" s="9">
        <v>101</v>
      </c>
      <c r="E108" s="8" t="str">
        <f t="shared" ca="1" si="11"/>
        <v>하드디스크</v>
      </c>
      <c r="F108" s="8" t="str">
        <f t="shared" ca="1" si="12"/>
        <v>시게이트 30G</v>
      </c>
      <c r="G108" s="9">
        <v>300</v>
      </c>
      <c r="H108" s="8">
        <f ca="1">IF(G108=0,0,VLOOKUP($D108,상품목록,4))</f>
        <v>2352</v>
      </c>
      <c r="I108" s="8">
        <f ca="1">G108*H108</f>
        <v>705600</v>
      </c>
      <c r="J108" s="8">
        <f ca="1">ROUND(I108/10,0)</f>
        <v>70560</v>
      </c>
      <c r="K108" s="9"/>
      <c r="L108" s="8">
        <f t="shared" si="16"/>
        <v>0</v>
      </c>
      <c r="M108" s="8">
        <f t="shared" si="17"/>
        <v>0</v>
      </c>
      <c r="N108" s="85">
        <f t="shared" si="18"/>
        <v>0</v>
      </c>
    </row>
    <row r="109" spans="1:14" ht="20.100000000000001" customHeight="1" x14ac:dyDescent="0.15">
      <c r="A109" s="84">
        <v>42468</v>
      </c>
      <c r="B109" s="8" t="s">
        <v>39</v>
      </c>
      <c r="C109" s="8" t="s">
        <v>38</v>
      </c>
      <c r="D109" s="9">
        <v>103</v>
      </c>
      <c r="E109" s="8" t="str">
        <f t="shared" ca="1" si="11"/>
        <v>하드디스크</v>
      </c>
      <c r="F109" s="8" t="str">
        <f t="shared" ca="1" si="12"/>
        <v>삼성 80G</v>
      </c>
      <c r="G109" s="9">
        <v>300</v>
      </c>
      <c r="H109" s="8">
        <f ca="1">IF(G109=0,0,VLOOKUP($D109,상품목록,4))</f>
        <v>4663</v>
      </c>
      <c r="I109" s="8">
        <f ca="1">G109*H109</f>
        <v>1398900</v>
      </c>
      <c r="J109" s="8">
        <f ca="1">ROUND(I109/10,0)</f>
        <v>139890</v>
      </c>
      <c r="K109" s="9"/>
      <c r="L109" s="8">
        <f t="shared" si="16"/>
        <v>0</v>
      </c>
      <c r="M109" s="8">
        <f t="shared" si="17"/>
        <v>0</v>
      </c>
      <c r="N109" s="85">
        <f t="shared" si="18"/>
        <v>0</v>
      </c>
    </row>
    <row r="110" spans="1:14" ht="20.100000000000001" customHeight="1" x14ac:dyDescent="0.15">
      <c r="A110" s="84">
        <v>42468</v>
      </c>
      <c r="B110" s="8" t="s">
        <v>58</v>
      </c>
      <c r="C110" s="8" t="s">
        <v>42</v>
      </c>
      <c r="D110" s="9">
        <v>301</v>
      </c>
      <c r="E110" s="8" t="str">
        <f t="shared" ca="1" si="11"/>
        <v>볼펜</v>
      </c>
      <c r="F110" s="8" t="str">
        <f t="shared" ca="1" si="12"/>
        <v>자루</v>
      </c>
      <c r="G110" s="9"/>
      <c r="H110" s="8">
        <f t="shared" si="13"/>
        <v>0</v>
      </c>
      <c r="I110" s="8">
        <f t="shared" si="14"/>
        <v>0</v>
      </c>
      <c r="J110" s="8">
        <f t="shared" si="15"/>
        <v>0</v>
      </c>
      <c r="K110" s="9">
        <v>30</v>
      </c>
      <c r="L110" s="8">
        <f t="shared" ca="1" si="16"/>
        <v>44</v>
      </c>
      <c r="M110" s="8">
        <f t="shared" ca="1" si="17"/>
        <v>1320</v>
      </c>
      <c r="N110" s="85">
        <f t="shared" ca="1" si="18"/>
        <v>132</v>
      </c>
    </row>
    <row r="111" spans="1:14" ht="20.100000000000001" customHeight="1" x14ac:dyDescent="0.15">
      <c r="A111" s="84">
        <v>42468</v>
      </c>
      <c r="B111" s="8" t="s">
        <v>41</v>
      </c>
      <c r="C111" s="8" t="s">
        <v>42</v>
      </c>
      <c r="D111" s="9">
        <v>202</v>
      </c>
      <c r="E111" s="8" t="str">
        <f t="shared" ca="1" si="11"/>
        <v>시디롬</v>
      </c>
      <c r="F111" s="8" t="str">
        <f t="shared" ca="1" si="12"/>
        <v>삼성 64X</v>
      </c>
      <c r="G111" s="9"/>
      <c r="H111" s="8">
        <f t="shared" si="13"/>
        <v>0</v>
      </c>
      <c r="I111" s="8">
        <f t="shared" si="14"/>
        <v>0</v>
      </c>
      <c r="J111" s="8">
        <f t="shared" si="15"/>
        <v>0</v>
      </c>
      <c r="K111" s="9">
        <v>28</v>
      </c>
      <c r="L111" s="8">
        <f t="shared" ca="1" si="16"/>
        <v>1880</v>
      </c>
      <c r="M111" s="8">
        <f t="shared" ca="1" si="17"/>
        <v>52640</v>
      </c>
      <c r="N111" s="85">
        <f t="shared" ca="1" si="18"/>
        <v>5264</v>
      </c>
    </row>
    <row r="112" spans="1:14" ht="20.100000000000001" customHeight="1" x14ac:dyDescent="0.15">
      <c r="A112" s="84">
        <v>42468</v>
      </c>
      <c r="B112" s="8" t="s">
        <v>45</v>
      </c>
      <c r="C112" s="8" t="s">
        <v>42</v>
      </c>
      <c r="D112" s="9">
        <v>302</v>
      </c>
      <c r="E112" s="8" t="str">
        <f t="shared" ca="1" si="11"/>
        <v>복사용지 A4</v>
      </c>
      <c r="F112" s="8" t="str">
        <f t="shared" ca="1" si="12"/>
        <v>권</v>
      </c>
      <c r="G112" s="9"/>
      <c r="H112" s="8">
        <f t="shared" si="13"/>
        <v>0</v>
      </c>
      <c r="I112" s="8">
        <f t="shared" si="14"/>
        <v>0</v>
      </c>
      <c r="J112" s="8">
        <f t="shared" si="15"/>
        <v>0</v>
      </c>
      <c r="K112" s="9">
        <v>4</v>
      </c>
      <c r="L112" s="8">
        <f t="shared" ca="1" si="16"/>
        <v>521</v>
      </c>
      <c r="M112" s="8">
        <f t="shared" ca="1" si="17"/>
        <v>2084</v>
      </c>
      <c r="N112" s="85">
        <f t="shared" ca="1" si="18"/>
        <v>208</v>
      </c>
    </row>
    <row r="113" spans="1:14" ht="20.100000000000001" customHeight="1" x14ac:dyDescent="0.15">
      <c r="A113" s="84">
        <v>42468</v>
      </c>
      <c r="B113" s="8" t="s">
        <v>58</v>
      </c>
      <c r="C113" s="8" t="s">
        <v>42</v>
      </c>
      <c r="D113" s="9">
        <v>105</v>
      </c>
      <c r="E113" s="8" t="str">
        <f t="shared" ca="1" si="11"/>
        <v>시디롬</v>
      </c>
      <c r="F113" s="8" t="str">
        <f t="shared" ca="1" si="12"/>
        <v>LG 2X</v>
      </c>
      <c r="G113" s="9"/>
      <c r="H113" s="8">
        <f t="shared" si="13"/>
        <v>0</v>
      </c>
      <c r="I113" s="8">
        <f t="shared" si="14"/>
        <v>0</v>
      </c>
      <c r="J113" s="8">
        <f t="shared" si="15"/>
        <v>0</v>
      </c>
      <c r="K113" s="9">
        <v>184</v>
      </c>
      <c r="L113" s="8">
        <f t="shared" ca="1" si="16"/>
        <v>869</v>
      </c>
      <c r="M113" s="8">
        <f t="shared" ca="1" si="17"/>
        <v>159896</v>
      </c>
      <c r="N113" s="85">
        <f t="shared" ca="1" si="18"/>
        <v>15990</v>
      </c>
    </row>
    <row r="114" spans="1:14" ht="20.100000000000001" customHeight="1" x14ac:dyDescent="0.15">
      <c r="A114" s="84">
        <v>42468</v>
      </c>
      <c r="B114" s="8" t="s">
        <v>57</v>
      </c>
      <c r="C114" s="8" t="s">
        <v>42</v>
      </c>
      <c r="D114" s="9">
        <v>106</v>
      </c>
      <c r="E114" s="8" t="str">
        <f t="shared" ca="1" si="11"/>
        <v>시디롬</v>
      </c>
      <c r="F114" s="8" t="str">
        <f t="shared" ca="1" si="12"/>
        <v>LG 64X</v>
      </c>
      <c r="G114" s="9"/>
      <c r="H114" s="8">
        <f t="shared" si="13"/>
        <v>0</v>
      </c>
      <c r="I114" s="8">
        <f t="shared" si="14"/>
        <v>0</v>
      </c>
      <c r="J114" s="8">
        <f t="shared" si="15"/>
        <v>0</v>
      </c>
      <c r="K114" s="9">
        <v>185</v>
      </c>
      <c r="L114" s="8">
        <f t="shared" ca="1" si="16"/>
        <v>1387</v>
      </c>
      <c r="M114" s="8">
        <f t="shared" ca="1" si="17"/>
        <v>256595</v>
      </c>
      <c r="N114" s="85">
        <f t="shared" ca="1" si="18"/>
        <v>25660</v>
      </c>
    </row>
    <row r="115" spans="1:14" ht="20.100000000000001" customHeight="1" x14ac:dyDescent="0.15">
      <c r="A115" s="84">
        <v>42468</v>
      </c>
      <c r="B115" s="8" t="s">
        <v>56</v>
      </c>
      <c r="C115" s="8" t="s">
        <v>42</v>
      </c>
      <c r="D115" s="9">
        <v>101</v>
      </c>
      <c r="E115" s="8" t="str">
        <f t="shared" ca="1" si="11"/>
        <v>하드디스크</v>
      </c>
      <c r="F115" s="8" t="str">
        <f t="shared" ca="1" si="12"/>
        <v>시게이트 30G</v>
      </c>
      <c r="G115" s="9"/>
      <c r="H115" s="8">
        <f t="shared" si="13"/>
        <v>0</v>
      </c>
      <c r="I115" s="8">
        <f t="shared" si="14"/>
        <v>0</v>
      </c>
      <c r="J115" s="8">
        <f t="shared" si="15"/>
        <v>0</v>
      </c>
      <c r="K115" s="9">
        <v>186</v>
      </c>
      <c r="L115" s="8">
        <f t="shared" ca="1" si="16"/>
        <v>3097</v>
      </c>
      <c r="M115" s="8">
        <f t="shared" ca="1" si="17"/>
        <v>576042</v>
      </c>
      <c r="N115" s="85">
        <f t="shared" ca="1" si="18"/>
        <v>57604</v>
      </c>
    </row>
    <row r="116" spans="1:14" ht="20.100000000000001" customHeight="1" x14ac:dyDescent="0.15">
      <c r="A116" s="84">
        <v>42468</v>
      </c>
      <c r="B116" s="8" t="s">
        <v>43</v>
      </c>
      <c r="C116" s="8" t="s">
        <v>42</v>
      </c>
      <c r="D116" s="9">
        <v>102</v>
      </c>
      <c r="E116" s="8" t="str">
        <f t="shared" ca="1" si="11"/>
        <v>하드디스크</v>
      </c>
      <c r="F116" s="8" t="str">
        <f t="shared" ca="1" si="12"/>
        <v>시게이트 80G</v>
      </c>
      <c r="G116" s="9"/>
      <c r="H116" s="8">
        <f t="shared" si="13"/>
        <v>0</v>
      </c>
      <c r="I116" s="8">
        <f t="shared" si="14"/>
        <v>0</v>
      </c>
      <c r="J116" s="8">
        <f t="shared" si="15"/>
        <v>0</v>
      </c>
      <c r="K116" s="9">
        <v>81</v>
      </c>
      <c r="L116" s="8">
        <f t="shared" ca="1" si="16"/>
        <v>4771</v>
      </c>
      <c r="M116" s="8">
        <f t="shared" ca="1" si="17"/>
        <v>386451</v>
      </c>
      <c r="N116" s="85">
        <f t="shared" ca="1" si="18"/>
        <v>38645</v>
      </c>
    </row>
    <row r="117" spans="1:14" ht="20.100000000000001" customHeight="1" x14ac:dyDescent="0.15">
      <c r="A117" s="84">
        <v>42468</v>
      </c>
      <c r="B117" s="8" t="s">
        <v>54</v>
      </c>
      <c r="C117" s="8" t="s">
        <v>42</v>
      </c>
      <c r="D117" s="9">
        <v>102</v>
      </c>
      <c r="E117" s="8" t="str">
        <f t="shared" ca="1" si="11"/>
        <v>하드디스크</v>
      </c>
      <c r="F117" s="8" t="str">
        <f t="shared" ca="1" si="12"/>
        <v>시게이트 80G</v>
      </c>
      <c r="G117" s="9"/>
      <c r="H117" s="8">
        <f t="shared" si="13"/>
        <v>0</v>
      </c>
      <c r="I117" s="8">
        <f t="shared" si="14"/>
        <v>0</v>
      </c>
      <c r="J117" s="8">
        <f t="shared" si="15"/>
        <v>0</v>
      </c>
      <c r="K117" s="9">
        <v>55</v>
      </c>
      <c r="L117" s="8">
        <f t="shared" ca="1" si="16"/>
        <v>4771</v>
      </c>
      <c r="M117" s="8">
        <f t="shared" ca="1" si="17"/>
        <v>262405</v>
      </c>
      <c r="N117" s="85">
        <f t="shared" ca="1" si="18"/>
        <v>26241</v>
      </c>
    </row>
    <row r="118" spans="1:14" ht="20.100000000000001" customHeight="1" x14ac:dyDescent="0.15">
      <c r="A118" s="84">
        <v>42468</v>
      </c>
      <c r="B118" s="8" t="s">
        <v>58</v>
      </c>
      <c r="C118" s="8" t="s">
        <v>42</v>
      </c>
      <c r="D118" s="9">
        <v>103</v>
      </c>
      <c r="E118" s="8" t="str">
        <f t="shared" ca="1" si="11"/>
        <v>하드디스크</v>
      </c>
      <c r="F118" s="8" t="str">
        <f t="shared" ca="1" si="12"/>
        <v>삼성 80G</v>
      </c>
      <c r="G118" s="9"/>
      <c r="H118" s="8">
        <f t="shared" si="13"/>
        <v>0</v>
      </c>
      <c r="I118" s="8">
        <f t="shared" si="14"/>
        <v>0</v>
      </c>
      <c r="J118" s="8">
        <f t="shared" si="15"/>
        <v>0</v>
      </c>
      <c r="K118" s="9">
        <v>27</v>
      </c>
      <c r="L118" s="8">
        <f t="shared" ca="1" si="16"/>
        <v>4829</v>
      </c>
      <c r="M118" s="8">
        <f t="shared" ca="1" si="17"/>
        <v>130383</v>
      </c>
      <c r="N118" s="85">
        <f t="shared" ca="1" si="18"/>
        <v>13038</v>
      </c>
    </row>
    <row r="119" spans="1:14" ht="20.100000000000001" customHeight="1" x14ac:dyDescent="0.15">
      <c r="A119" s="84">
        <v>42468</v>
      </c>
      <c r="B119" s="8" t="s">
        <v>59</v>
      </c>
      <c r="C119" s="8" t="s">
        <v>42</v>
      </c>
      <c r="D119" s="9">
        <v>103</v>
      </c>
      <c r="E119" s="8" t="str">
        <f t="shared" ca="1" si="11"/>
        <v>하드디스크</v>
      </c>
      <c r="F119" s="8" t="str">
        <f t="shared" ca="1" si="12"/>
        <v>삼성 80G</v>
      </c>
      <c r="G119" s="9"/>
      <c r="H119" s="8">
        <f t="shared" si="13"/>
        <v>0</v>
      </c>
      <c r="I119" s="8">
        <f t="shared" si="14"/>
        <v>0</v>
      </c>
      <c r="J119" s="8">
        <f t="shared" si="15"/>
        <v>0</v>
      </c>
      <c r="K119" s="9">
        <v>106</v>
      </c>
      <c r="L119" s="8">
        <f t="shared" ca="1" si="16"/>
        <v>4829</v>
      </c>
      <c r="M119" s="8">
        <f t="shared" ca="1" si="17"/>
        <v>511874</v>
      </c>
      <c r="N119" s="85">
        <f t="shared" ca="1" si="18"/>
        <v>51187</v>
      </c>
    </row>
    <row r="120" spans="1:14" ht="20.100000000000001" customHeight="1" x14ac:dyDescent="0.15">
      <c r="A120" s="84">
        <v>42468</v>
      </c>
      <c r="B120" s="8" t="s">
        <v>51</v>
      </c>
      <c r="C120" s="8" t="s">
        <v>42</v>
      </c>
      <c r="D120" s="9">
        <v>201</v>
      </c>
      <c r="E120" s="8" t="str">
        <f t="shared" ca="1" si="11"/>
        <v>시디롬</v>
      </c>
      <c r="F120" s="8" t="str">
        <f t="shared" ca="1" si="12"/>
        <v>삼성 64X</v>
      </c>
      <c r="G120" s="9"/>
      <c r="H120" s="8">
        <f t="shared" si="13"/>
        <v>0</v>
      </c>
      <c r="I120" s="8">
        <f t="shared" si="14"/>
        <v>0</v>
      </c>
      <c r="J120" s="8">
        <f t="shared" si="15"/>
        <v>0</v>
      </c>
      <c r="K120" s="9">
        <v>25</v>
      </c>
      <c r="L120" s="8">
        <f t="shared" ca="1" si="16"/>
        <v>1880</v>
      </c>
      <c r="M120" s="8">
        <f t="shared" ca="1" si="17"/>
        <v>47000</v>
      </c>
      <c r="N120" s="85">
        <f t="shared" ca="1" si="18"/>
        <v>4700</v>
      </c>
    </row>
    <row r="121" spans="1:14" ht="20.100000000000001" customHeight="1" x14ac:dyDescent="0.15">
      <c r="A121" s="84">
        <v>42478</v>
      </c>
      <c r="B121" s="8" t="s">
        <v>39</v>
      </c>
      <c r="C121" s="8" t="s">
        <v>38</v>
      </c>
      <c r="D121" s="9">
        <v>105</v>
      </c>
      <c r="E121" s="8" t="str">
        <f t="shared" ca="1" si="11"/>
        <v>시디롬</v>
      </c>
      <c r="F121" s="8" t="str">
        <f t="shared" ca="1" si="12"/>
        <v>LG 2X</v>
      </c>
      <c r="G121" s="9">
        <v>300</v>
      </c>
      <c r="H121" s="8">
        <f ca="1">IF(G121=0,0,VLOOKUP($D121,상품목록,4))</f>
        <v>633</v>
      </c>
      <c r="I121" s="8">
        <f ca="1">G121*H121</f>
        <v>189900</v>
      </c>
      <c r="J121" s="8">
        <f ca="1">ROUND(I121/10,0)</f>
        <v>18990</v>
      </c>
      <c r="K121" s="9"/>
      <c r="L121" s="8">
        <f t="shared" si="16"/>
        <v>0</v>
      </c>
      <c r="M121" s="8">
        <f t="shared" si="17"/>
        <v>0</v>
      </c>
      <c r="N121" s="85">
        <f t="shared" si="18"/>
        <v>0</v>
      </c>
    </row>
    <row r="122" spans="1:14" ht="20.100000000000001" customHeight="1" x14ac:dyDescent="0.15">
      <c r="A122" s="84">
        <v>42478</v>
      </c>
      <c r="B122" s="8" t="s">
        <v>39</v>
      </c>
      <c r="C122" s="8" t="s">
        <v>38</v>
      </c>
      <c r="D122" s="9">
        <v>102</v>
      </c>
      <c r="E122" s="8" t="str">
        <f t="shared" ca="1" si="11"/>
        <v>하드디스크</v>
      </c>
      <c r="F122" s="8" t="str">
        <f t="shared" ca="1" si="12"/>
        <v>시게이트 80G</v>
      </c>
      <c r="G122" s="9">
        <v>300</v>
      </c>
      <c r="H122" s="8">
        <f ca="1">IF(G122=0,0,VLOOKUP($D122,상품목록,4))</f>
        <v>4650</v>
      </c>
      <c r="I122" s="8">
        <f ca="1">G122*H122</f>
        <v>1395000</v>
      </c>
      <c r="J122" s="8">
        <f ca="1">ROUND(I122/10,0)</f>
        <v>139500</v>
      </c>
      <c r="K122" s="9"/>
      <c r="L122" s="8">
        <f t="shared" si="16"/>
        <v>0</v>
      </c>
      <c r="M122" s="8">
        <f t="shared" si="17"/>
        <v>0</v>
      </c>
      <c r="N122" s="85">
        <f t="shared" si="18"/>
        <v>0</v>
      </c>
    </row>
    <row r="123" spans="1:14" ht="20.100000000000001" customHeight="1" x14ac:dyDescent="0.15">
      <c r="A123" s="84">
        <v>42478</v>
      </c>
      <c r="B123" s="8" t="s">
        <v>39</v>
      </c>
      <c r="C123" s="8" t="s">
        <v>38</v>
      </c>
      <c r="D123" s="9">
        <v>103</v>
      </c>
      <c r="E123" s="8" t="str">
        <f t="shared" ca="1" si="11"/>
        <v>하드디스크</v>
      </c>
      <c r="F123" s="8" t="str">
        <f t="shared" ca="1" si="12"/>
        <v>삼성 80G</v>
      </c>
      <c r="G123" s="9">
        <v>200</v>
      </c>
      <c r="H123" s="8">
        <f ca="1">IF(G123=0,0,VLOOKUP($D123,상품목록,4))</f>
        <v>4663</v>
      </c>
      <c r="I123" s="8">
        <f ca="1">G123*H123</f>
        <v>932600</v>
      </c>
      <c r="J123" s="8">
        <f ca="1">ROUND(I123/10,0)</f>
        <v>93260</v>
      </c>
      <c r="K123" s="9"/>
      <c r="L123" s="8">
        <f t="shared" si="16"/>
        <v>0</v>
      </c>
      <c r="M123" s="8">
        <f t="shared" si="17"/>
        <v>0</v>
      </c>
      <c r="N123" s="85">
        <f t="shared" si="18"/>
        <v>0</v>
      </c>
    </row>
    <row r="124" spans="1:14" ht="20.100000000000001" customHeight="1" x14ac:dyDescent="0.15">
      <c r="A124" s="84">
        <v>42478</v>
      </c>
      <c r="B124" s="8" t="s">
        <v>43</v>
      </c>
      <c r="C124" s="8" t="s">
        <v>42</v>
      </c>
      <c r="D124" s="9">
        <v>303</v>
      </c>
      <c r="E124" s="8" t="str">
        <f t="shared" ca="1" si="11"/>
        <v>복사용지 B4</v>
      </c>
      <c r="F124" s="8" t="str">
        <f t="shared" ca="1" si="12"/>
        <v>권</v>
      </c>
      <c r="G124" s="9"/>
      <c r="H124" s="8">
        <f t="shared" si="13"/>
        <v>0</v>
      </c>
      <c r="I124" s="8">
        <f t="shared" si="14"/>
        <v>0</v>
      </c>
      <c r="J124" s="8">
        <f t="shared" si="15"/>
        <v>0</v>
      </c>
      <c r="K124" s="9">
        <v>2</v>
      </c>
      <c r="L124" s="8">
        <f t="shared" ca="1" si="16"/>
        <v>759</v>
      </c>
      <c r="M124" s="8">
        <f t="shared" ca="1" si="17"/>
        <v>1518</v>
      </c>
      <c r="N124" s="85">
        <f t="shared" ca="1" si="18"/>
        <v>152</v>
      </c>
    </row>
    <row r="125" spans="1:14" ht="20.100000000000001" customHeight="1" x14ac:dyDescent="0.15">
      <c r="A125" s="84">
        <v>42478</v>
      </c>
      <c r="B125" s="8" t="s">
        <v>45</v>
      </c>
      <c r="C125" s="8" t="s">
        <v>42</v>
      </c>
      <c r="D125" s="9">
        <v>105</v>
      </c>
      <c r="E125" s="8" t="str">
        <f t="shared" ca="1" si="11"/>
        <v>시디롬</v>
      </c>
      <c r="F125" s="8" t="str">
        <f t="shared" ca="1" si="12"/>
        <v>LG 2X</v>
      </c>
      <c r="G125" s="9"/>
      <c r="H125" s="8">
        <f t="shared" si="13"/>
        <v>0</v>
      </c>
      <c r="I125" s="8">
        <f t="shared" si="14"/>
        <v>0</v>
      </c>
      <c r="J125" s="8">
        <f t="shared" si="15"/>
        <v>0</v>
      </c>
      <c r="K125" s="9">
        <v>109</v>
      </c>
      <c r="L125" s="8">
        <f t="shared" ca="1" si="16"/>
        <v>869</v>
      </c>
      <c r="M125" s="8">
        <f t="shared" ca="1" si="17"/>
        <v>94721</v>
      </c>
      <c r="N125" s="85">
        <f t="shared" ca="1" si="18"/>
        <v>9472</v>
      </c>
    </row>
    <row r="126" spans="1:14" ht="20.100000000000001" customHeight="1" x14ac:dyDescent="0.15">
      <c r="A126" s="84">
        <v>42478</v>
      </c>
      <c r="B126" s="8" t="s">
        <v>58</v>
      </c>
      <c r="C126" s="8" t="s">
        <v>42</v>
      </c>
      <c r="D126" s="9">
        <v>105</v>
      </c>
      <c r="E126" s="8" t="str">
        <f t="shared" ca="1" si="11"/>
        <v>시디롬</v>
      </c>
      <c r="F126" s="8" t="str">
        <f t="shared" ca="1" si="12"/>
        <v>LG 2X</v>
      </c>
      <c r="G126" s="9"/>
      <c r="H126" s="8">
        <f t="shared" si="13"/>
        <v>0</v>
      </c>
      <c r="I126" s="8">
        <f t="shared" si="14"/>
        <v>0</v>
      </c>
      <c r="J126" s="8">
        <f t="shared" si="15"/>
        <v>0</v>
      </c>
      <c r="K126" s="9">
        <v>189</v>
      </c>
      <c r="L126" s="8">
        <f t="shared" ca="1" si="16"/>
        <v>869</v>
      </c>
      <c r="M126" s="8">
        <f t="shared" ca="1" si="17"/>
        <v>164241</v>
      </c>
      <c r="N126" s="85">
        <f t="shared" ca="1" si="18"/>
        <v>16424</v>
      </c>
    </row>
    <row r="127" spans="1:14" ht="20.100000000000001" customHeight="1" x14ac:dyDescent="0.15">
      <c r="A127" s="84">
        <v>42478</v>
      </c>
      <c r="B127" s="8" t="s">
        <v>51</v>
      </c>
      <c r="C127" s="8" t="s">
        <v>42</v>
      </c>
      <c r="D127" s="9">
        <v>106</v>
      </c>
      <c r="E127" s="8" t="str">
        <f t="shared" ca="1" si="11"/>
        <v>시디롬</v>
      </c>
      <c r="F127" s="8" t="str">
        <f t="shared" ca="1" si="12"/>
        <v>LG 64X</v>
      </c>
      <c r="G127" s="9"/>
      <c r="H127" s="8">
        <f t="shared" si="13"/>
        <v>0</v>
      </c>
      <c r="I127" s="8">
        <f t="shared" si="14"/>
        <v>0</v>
      </c>
      <c r="J127" s="8">
        <f t="shared" si="15"/>
        <v>0</v>
      </c>
      <c r="K127" s="9">
        <v>31</v>
      </c>
      <c r="L127" s="8">
        <f t="shared" ca="1" si="16"/>
        <v>1387</v>
      </c>
      <c r="M127" s="8">
        <f t="shared" ca="1" si="17"/>
        <v>42997</v>
      </c>
      <c r="N127" s="85">
        <f t="shared" ca="1" si="18"/>
        <v>4300</v>
      </c>
    </row>
    <row r="128" spans="1:14" ht="20.100000000000001" customHeight="1" x14ac:dyDescent="0.15">
      <c r="A128" s="84">
        <v>42478</v>
      </c>
      <c r="B128" s="8" t="s">
        <v>59</v>
      </c>
      <c r="C128" s="8" t="s">
        <v>42</v>
      </c>
      <c r="D128" s="9">
        <v>107</v>
      </c>
      <c r="E128" s="8" t="str">
        <f t="shared" ca="1" si="11"/>
        <v>시디롬</v>
      </c>
      <c r="F128" s="8" t="str">
        <f t="shared" ca="1" si="12"/>
        <v>삼성 64X</v>
      </c>
      <c r="G128" s="9"/>
      <c r="H128" s="8">
        <f t="shared" si="13"/>
        <v>0</v>
      </c>
      <c r="I128" s="8">
        <f t="shared" si="14"/>
        <v>0</v>
      </c>
      <c r="J128" s="8">
        <f t="shared" si="15"/>
        <v>0</v>
      </c>
      <c r="K128" s="9">
        <v>110</v>
      </c>
      <c r="L128" s="8">
        <f t="shared" ca="1" si="16"/>
        <v>1880</v>
      </c>
      <c r="M128" s="8">
        <f t="shared" ca="1" si="17"/>
        <v>206800</v>
      </c>
      <c r="N128" s="85">
        <f t="shared" ca="1" si="18"/>
        <v>20680</v>
      </c>
    </row>
    <row r="129" spans="1:14" ht="20.100000000000001" customHeight="1" x14ac:dyDescent="0.15">
      <c r="A129" s="84">
        <v>42478</v>
      </c>
      <c r="B129" s="8" t="s">
        <v>53</v>
      </c>
      <c r="C129" s="8" t="s">
        <v>42</v>
      </c>
      <c r="D129" s="9">
        <v>101</v>
      </c>
      <c r="E129" s="8" t="str">
        <f t="shared" ca="1" si="11"/>
        <v>하드디스크</v>
      </c>
      <c r="F129" s="8" t="str">
        <f t="shared" ca="1" si="12"/>
        <v>시게이트 30G</v>
      </c>
      <c r="G129" s="9"/>
      <c r="H129" s="8">
        <f t="shared" si="13"/>
        <v>0</v>
      </c>
      <c r="I129" s="8">
        <f t="shared" si="14"/>
        <v>0</v>
      </c>
      <c r="J129" s="8">
        <f t="shared" si="15"/>
        <v>0</v>
      </c>
      <c r="K129" s="9">
        <v>29</v>
      </c>
      <c r="L129" s="8">
        <f t="shared" ca="1" si="16"/>
        <v>3097</v>
      </c>
      <c r="M129" s="8">
        <f t="shared" ca="1" si="17"/>
        <v>89813</v>
      </c>
      <c r="N129" s="85">
        <f t="shared" ca="1" si="18"/>
        <v>8981</v>
      </c>
    </row>
    <row r="130" spans="1:14" ht="20.100000000000001" customHeight="1" x14ac:dyDescent="0.15">
      <c r="A130" s="84">
        <v>42478</v>
      </c>
      <c r="B130" s="8" t="s">
        <v>41</v>
      </c>
      <c r="C130" s="8" t="s">
        <v>42</v>
      </c>
      <c r="D130" s="9">
        <v>102</v>
      </c>
      <c r="E130" s="8" t="str">
        <f t="shared" ca="1" si="11"/>
        <v>하드디스크</v>
      </c>
      <c r="F130" s="8" t="str">
        <f t="shared" ca="1" si="12"/>
        <v>시게이트 80G</v>
      </c>
      <c r="G130" s="9"/>
      <c r="H130" s="8">
        <f t="shared" si="13"/>
        <v>0</v>
      </c>
      <c r="I130" s="8">
        <f t="shared" si="14"/>
        <v>0</v>
      </c>
      <c r="J130" s="8">
        <f t="shared" si="15"/>
        <v>0</v>
      </c>
      <c r="K130" s="9">
        <v>108</v>
      </c>
      <c r="L130" s="8">
        <f t="shared" ca="1" si="16"/>
        <v>4771</v>
      </c>
      <c r="M130" s="8">
        <f t="shared" ca="1" si="17"/>
        <v>515268</v>
      </c>
      <c r="N130" s="85">
        <f t="shared" ca="1" si="18"/>
        <v>51527</v>
      </c>
    </row>
    <row r="131" spans="1:14" ht="20.100000000000001" customHeight="1" x14ac:dyDescent="0.15">
      <c r="A131" s="84">
        <v>42478</v>
      </c>
      <c r="B131" s="8" t="s">
        <v>56</v>
      </c>
      <c r="C131" s="8" t="s">
        <v>42</v>
      </c>
      <c r="D131" s="9">
        <v>103</v>
      </c>
      <c r="E131" s="8" t="str">
        <f t="shared" ca="1" si="11"/>
        <v>하드디스크</v>
      </c>
      <c r="F131" s="8" t="str">
        <f t="shared" ca="1" si="12"/>
        <v>삼성 80G</v>
      </c>
      <c r="G131" s="9"/>
      <c r="H131" s="8">
        <f t="shared" si="13"/>
        <v>0</v>
      </c>
      <c r="I131" s="8">
        <f t="shared" si="14"/>
        <v>0</v>
      </c>
      <c r="J131" s="8">
        <f t="shared" si="15"/>
        <v>0</v>
      </c>
      <c r="K131" s="9">
        <v>188</v>
      </c>
      <c r="L131" s="8">
        <f t="shared" ca="1" si="16"/>
        <v>4829</v>
      </c>
      <c r="M131" s="8">
        <f t="shared" ca="1" si="17"/>
        <v>907852</v>
      </c>
      <c r="N131" s="85">
        <f t="shared" ca="1" si="18"/>
        <v>90785</v>
      </c>
    </row>
    <row r="132" spans="1:14" ht="20.100000000000001" customHeight="1" x14ac:dyDescent="0.15">
      <c r="A132" s="84">
        <v>42478</v>
      </c>
      <c r="B132" s="8" t="s">
        <v>45</v>
      </c>
      <c r="C132" s="8" t="s">
        <v>42</v>
      </c>
      <c r="D132" s="9">
        <v>104</v>
      </c>
      <c r="E132" s="8" t="str">
        <f t="shared" ca="1" si="11"/>
        <v>하드디스크</v>
      </c>
      <c r="F132" s="8" t="str">
        <f t="shared" ca="1" si="12"/>
        <v>삼성 160G</v>
      </c>
      <c r="G132" s="9"/>
      <c r="H132" s="8">
        <f t="shared" si="13"/>
        <v>0</v>
      </c>
      <c r="I132" s="8">
        <f t="shared" si="14"/>
        <v>0</v>
      </c>
      <c r="J132" s="8">
        <f t="shared" si="15"/>
        <v>0</v>
      </c>
      <c r="K132" s="9">
        <v>30</v>
      </c>
      <c r="L132" s="8">
        <f t="shared" ca="1" si="16"/>
        <v>11797</v>
      </c>
      <c r="M132" s="8">
        <f t="shared" ca="1" si="17"/>
        <v>353910</v>
      </c>
      <c r="N132" s="85">
        <f t="shared" ca="1" si="18"/>
        <v>35391</v>
      </c>
    </row>
    <row r="133" spans="1:14" ht="20.100000000000001" customHeight="1" x14ac:dyDescent="0.15">
      <c r="A133" s="84">
        <v>42499</v>
      </c>
      <c r="B133" s="8" t="s">
        <v>61</v>
      </c>
      <c r="C133" s="8" t="s">
        <v>38</v>
      </c>
      <c r="D133" s="9">
        <v>203</v>
      </c>
      <c r="E133" s="8" t="str">
        <f t="shared" ref="E133:E196" ca="1" si="19">VLOOKUP($D133,상품목록,2)</f>
        <v>시디롬</v>
      </c>
      <c r="F133" s="8" t="str">
        <f t="shared" ref="F133:F196" ca="1" si="20">VLOOKUP($D133,상품목록,3)</f>
        <v>삼성 64X</v>
      </c>
      <c r="G133" s="9">
        <v>500</v>
      </c>
      <c r="H133" s="8">
        <f ca="1">IF(G133=0,0,VLOOKUP($D133,상품목록,4))</f>
        <v>1327</v>
      </c>
      <c r="I133" s="8">
        <f ca="1">G133*H133</f>
        <v>663500</v>
      </c>
      <c r="J133" s="8">
        <f ca="1">ROUND(I133/10,0)</f>
        <v>66350</v>
      </c>
      <c r="K133" s="9"/>
      <c r="L133" s="8">
        <f t="shared" ref="L133:L196" si="21">IF(K133=0,0,VLOOKUP($D133,상품목록,5))</f>
        <v>0</v>
      </c>
      <c r="M133" s="8">
        <f t="shared" ref="M133:M196" si="22">K133*L133</f>
        <v>0</v>
      </c>
      <c r="N133" s="85">
        <f t="shared" ref="N133:N196" si="23">ROUND(M133/10,0)</f>
        <v>0</v>
      </c>
    </row>
    <row r="134" spans="1:14" ht="20.100000000000001" customHeight="1" x14ac:dyDescent="0.15">
      <c r="A134" s="84">
        <v>42499</v>
      </c>
      <c r="B134" s="8" t="s">
        <v>44</v>
      </c>
      <c r="C134" s="8" t="s">
        <v>38</v>
      </c>
      <c r="D134" s="9">
        <v>301</v>
      </c>
      <c r="E134" s="8" t="str">
        <f t="shared" ca="1" si="19"/>
        <v>볼펜</v>
      </c>
      <c r="F134" s="8" t="str">
        <f t="shared" ca="1" si="20"/>
        <v>자루</v>
      </c>
      <c r="G134" s="9">
        <v>600</v>
      </c>
      <c r="H134" s="8">
        <f ca="1">IF(G134=0,0,VLOOKUP($D134,상품목록,4))</f>
        <v>35</v>
      </c>
      <c r="I134" s="8">
        <f ca="1">G134*H134</f>
        <v>21000</v>
      </c>
      <c r="J134" s="8">
        <f ca="1">ROUND(I134/10,0)</f>
        <v>2100</v>
      </c>
      <c r="K134" s="9"/>
      <c r="L134" s="8">
        <f t="shared" si="21"/>
        <v>0</v>
      </c>
      <c r="M134" s="8">
        <f t="shared" si="22"/>
        <v>0</v>
      </c>
      <c r="N134" s="85">
        <f t="shared" si="23"/>
        <v>0</v>
      </c>
    </row>
    <row r="135" spans="1:14" ht="20.100000000000001" customHeight="1" x14ac:dyDescent="0.15">
      <c r="A135" s="84">
        <v>42499</v>
      </c>
      <c r="B135" s="8" t="s">
        <v>39</v>
      </c>
      <c r="C135" s="8" t="s">
        <v>38</v>
      </c>
      <c r="D135" s="9">
        <v>106</v>
      </c>
      <c r="E135" s="8" t="str">
        <f t="shared" ca="1" si="19"/>
        <v>시디롬</v>
      </c>
      <c r="F135" s="8" t="str">
        <f t="shared" ca="1" si="20"/>
        <v>LG 64X</v>
      </c>
      <c r="G135" s="9">
        <v>300</v>
      </c>
      <c r="H135" s="8">
        <f ca="1">IF(G135=0,0,VLOOKUP($D135,상품목록,4))</f>
        <v>1320</v>
      </c>
      <c r="I135" s="8">
        <f ca="1">G135*H135</f>
        <v>396000</v>
      </c>
      <c r="J135" s="8">
        <f ca="1">ROUND(I135/10,0)</f>
        <v>39600</v>
      </c>
      <c r="K135" s="9"/>
      <c r="L135" s="8">
        <f t="shared" si="21"/>
        <v>0</v>
      </c>
      <c r="M135" s="8">
        <f t="shared" si="22"/>
        <v>0</v>
      </c>
      <c r="N135" s="85">
        <f t="shared" si="23"/>
        <v>0</v>
      </c>
    </row>
    <row r="136" spans="1:14" ht="20.100000000000001" customHeight="1" x14ac:dyDescent="0.15">
      <c r="A136" s="84">
        <v>42499</v>
      </c>
      <c r="B136" s="8" t="s">
        <v>40</v>
      </c>
      <c r="C136" s="8" t="s">
        <v>38</v>
      </c>
      <c r="D136" s="9">
        <v>201</v>
      </c>
      <c r="E136" s="8" t="str">
        <f t="shared" ca="1" si="19"/>
        <v>시디롬</v>
      </c>
      <c r="F136" s="8" t="str">
        <f t="shared" ca="1" si="20"/>
        <v>삼성 64X</v>
      </c>
      <c r="G136" s="9">
        <v>100</v>
      </c>
      <c r="H136" s="8">
        <f ca="1">IF(G136=0,0,VLOOKUP($D136,상품목록,4))</f>
        <v>1327</v>
      </c>
      <c r="I136" s="8">
        <f ca="1">G136*H136</f>
        <v>132700</v>
      </c>
      <c r="J136" s="8">
        <f ca="1">ROUND(I136/10,0)</f>
        <v>13270</v>
      </c>
      <c r="K136" s="9"/>
      <c r="L136" s="8">
        <f t="shared" si="21"/>
        <v>0</v>
      </c>
      <c r="M136" s="8">
        <f t="shared" si="22"/>
        <v>0</v>
      </c>
      <c r="N136" s="85">
        <f t="shared" si="23"/>
        <v>0</v>
      </c>
    </row>
    <row r="137" spans="1:14" ht="20.100000000000001" customHeight="1" x14ac:dyDescent="0.15">
      <c r="A137" s="84">
        <v>42499</v>
      </c>
      <c r="B137" s="8" t="s">
        <v>50</v>
      </c>
      <c r="C137" s="8" t="s">
        <v>42</v>
      </c>
      <c r="D137" s="9">
        <v>301</v>
      </c>
      <c r="E137" s="8" t="str">
        <f t="shared" ca="1" si="19"/>
        <v>볼펜</v>
      </c>
      <c r="F137" s="8" t="str">
        <f t="shared" ca="1" si="20"/>
        <v>자루</v>
      </c>
      <c r="G137" s="9"/>
      <c r="H137" s="8">
        <f t="shared" ref="H137:H196" si="24">IF(G137=0,0,VLOOKUP($D137,상품목록,4))</f>
        <v>0</v>
      </c>
      <c r="I137" s="8">
        <f t="shared" ref="I137:I196" si="25">G137*H137</f>
        <v>0</v>
      </c>
      <c r="J137" s="8">
        <f t="shared" ref="J137:J196" si="26">ROUND(I137/10,0)</f>
        <v>0</v>
      </c>
      <c r="K137" s="9">
        <v>115</v>
      </c>
      <c r="L137" s="8">
        <f t="shared" ca="1" si="21"/>
        <v>44</v>
      </c>
      <c r="M137" s="8">
        <f t="shared" ca="1" si="22"/>
        <v>5060</v>
      </c>
      <c r="N137" s="85">
        <f t="shared" ca="1" si="23"/>
        <v>506</v>
      </c>
    </row>
    <row r="138" spans="1:14" ht="20.100000000000001" customHeight="1" x14ac:dyDescent="0.15">
      <c r="A138" s="84">
        <v>42499</v>
      </c>
      <c r="B138" s="8" t="s">
        <v>60</v>
      </c>
      <c r="C138" s="8" t="s">
        <v>42</v>
      </c>
      <c r="D138" s="9">
        <v>301</v>
      </c>
      <c r="E138" s="8" t="str">
        <f t="shared" ca="1" si="19"/>
        <v>볼펜</v>
      </c>
      <c r="F138" s="8" t="str">
        <f t="shared" ca="1" si="20"/>
        <v>자루</v>
      </c>
      <c r="G138" s="9"/>
      <c r="H138" s="8">
        <f t="shared" si="24"/>
        <v>0</v>
      </c>
      <c r="I138" s="8">
        <f t="shared" si="25"/>
        <v>0</v>
      </c>
      <c r="J138" s="8">
        <f t="shared" si="26"/>
        <v>0</v>
      </c>
      <c r="K138" s="9">
        <v>192</v>
      </c>
      <c r="L138" s="8">
        <f t="shared" ca="1" si="21"/>
        <v>44</v>
      </c>
      <c r="M138" s="8">
        <f t="shared" ca="1" si="22"/>
        <v>8448</v>
      </c>
      <c r="N138" s="85">
        <f t="shared" ca="1" si="23"/>
        <v>845</v>
      </c>
    </row>
    <row r="139" spans="1:14" ht="20.100000000000001" customHeight="1" x14ac:dyDescent="0.15">
      <c r="A139" s="84">
        <v>42499</v>
      </c>
      <c r="B139" s="8" t="s">
        <v>51</v>
      </c>
      <c r="C139" s="8" t="s">
        <v>42</v>
      </c>
      <c r="D139" s="9">
        <v>301</v>
      </c>
      <c r="E139" s="8" t="str">
        <f t="shared" ca="1" si="19"/>
        <v>볼펜</v>
      </c>
      <c r="F139" s="8" t="str">
        <f t="shared" ca="1" si="20"/>
        <v>자루</v>
      </c>
      <c r="G139" s="9"/>
      <c r="H139" s="8">
        <f t="shared" si="24"/>
        <v>0</v>
      </c>
      <c r="I139" s="8">
        <f t="shared" si="25"/>
        <v>0</v>
      </c>
      <c r="J139" s="8">
        <f t="shared" si="26"/>
        <v>0</v>
      </c>
      <c r="K139" s="9">
        <v>193</v>
      </c>
      <c r="L139" s="8">
        <f t="shared" ca="1" si="21"/>
        <v>44</v>
      </c>
      <c r="M139" s="8">
        <f t="shared" ca="1" si="22"/>
        <v>8492</v>
      </c>
      <c r="N139" s="85">
        <f t="shared" ca="1" si="23"/>
        <v>849</v>
      </c>
    </row>
    <row r="140" spans="1:14" ht="20.100000000000001" customHeight="1" x14ac:dyDescent="0.15">
      <c r="A140" s="84">
        <v>42499</v>
      </c>
      <c r="B140" s="8" t="s">
        <v>48</v>
      </c>
      <c r="C140" s="8" t="s">
        <v>42</v>
      </c>
      <c r="D140" s="9">
        <v>202</v>
      </c>
      <c r="E140" s="8" t="str">
        <f t="shared" ca="1" si="19"/>
        <v>시디롬</v>
      </c>
      <c r="F140" s="8" t="str">
        <f t="shared" ca="1" si="20"/>
        <v>삼성 64X</v>
      </c>
      <c r="G140" s="9"/>
      <c r="H140" s="8">
        <f t="shared" si="24"/>
        <v>0</v>
      </c>
      <c r="I140" s="8">
        <f t="shared" si="25"/>
        <v>0</v>
      </c>
      <c r="J140" s="8">
        <f t="shared" si="26"/>
        <v>0</v>
      </c>
      <c r="K140" s="9">
        <v>112</v>
      </c>
      <c r="L140" s="8">
        <f t="shared" ca="1" si="21"/>
        <v>1880</v>
      </c>
      <c r="M140" s="8">
        <f t="shared" ca="1" si="22"/>
        <v>210560</v>
      </c>
      <c r="N140" s="85">
        <f t="shared" ca="1" si="23"/>
        <v>21056</v>
      </c>
    </row>
    <row r="141" spans="1:14" ht="20.100000000000001" customHeight="1" x14ac:dyDescent="0.15">
      <c r="A141" s="84">
        <v>42499</v>
      </c>
      <c r="B141" s="8" t="s">
        <v>49</v>
      </c>
      <c r="C141" s="8" t="s">
        <v>42</v>
      </c>
      <c r="D141" s="9">
        <v>202</v>
      </c>
      <c r="E141" s="8" t="str">
        <f t="shared" ca="1" si="19"/>
        <v>시디롬</v>
      </c>
      <c r="F141" s="8" t="str">
        <f t="shared" ca="1" si="20"/>
        <v>삼성 64X</v>
      </c>
      <c r="G141" s="9"/>
      <c r="H141" s="8">
        <f t="shared" si="24"/>
        <v>0</v>
      </c>
      <c r="I141" s="8">
        <f t="shared" si="25"/>
        <v>0</v>
      </c>
      <c r="J141" s="8">
        <f t="shared" si="26"/>
        <v>0</v>
      </c>
      <c r="K141" s="9">
        <v>36</v>
      </c>
      <c r="L141" s="8">
        <f t="shared" ca="1" si="21"/>
        <v>1880</v>
      </c>
      <c r="M141" s="8">
        <f t="shared" ca="1" si="22"/>
        <v>67680</v>
      </c>
      <c r="N141" s="85">
        <f t="shared" ca="1" si="23"/>
        <v>6768</v>
      </c>
    </row>
    <row r="142" spans="1:14" ht="20.100000000000001" customHeight="1" x14ac:dyDescent="0.15">
      <c r="A142" s="84">
        <v>42499</v>
      </c>
      <c r="B142" s="8" t="s">
        <v>43</v>
      </c>
      <c r="C142" s="8" t="s">
        <v>42</v>
      </c>
      <c r="D142" s="9">
        <v>202</v>
      </c>
      <c r="E142" s="8" t="str">
        <f t="shared" ca="1" si="19"/>
        <v>시디롬</v>
      </c>
      <c r="F142" s="8" t="str">
        <f t="shared" ca="1" si="20"/>
        <v>삼성 64X</v>
      </c>
      <c r="G142" s="9"/>
      <c r="H142" s="8">
        <f t="shared" si="24"/>
        <v>0</v>
      </c>
      <c r="I142" s="8">
        <f t="shared" si="25"/>
        <v>0</v>
      </c>
      <c r="J142" s="8">
        <f t="shared" si="26"/>
        <v>0</v>
      </c>
      <c r="K142" s="9">
        <v>37</v>
      </c>
      <c r="L142" s="8">
        <f t="shared" ca="1" si="21"/>
        <v>1880</v>
      </c>
      <c r="M142" s="8">
        <f t="shared" ca="1" si="22"/>
        <v>69560</v>
      </c>
      <c r="N142" s="85">
        <f t="shared" ca="1" si="23"/>
        <v>6956</v>
      </c>
    </row>
    <row r="143" spans="1:14" ht="20.100000000000001" customHeight="1" x14ac:dyDescent="0.15">
      <c r="A143" s="84">
        <v>42499</v>
      </c>
      <c r="B143" s="8" t="s">
        <v>58</v>
      </c>
      <c r="C143" s="8" t="s">
        <v>42</v>
      </c>
      <c r="D143" s="9">
        <v>105</v>
      </c>
      <c r="E143" s="8" t="str">
        <f t="shared" ca="1" si="19"/>
        <v>시디롬</v>
      </c>
      <c r="F143" s="8" t="str">
        <f t="shared" ca="1" si="20"/>
        <v>LG 2X</v>
      </c>
      <c r="G143" s="9"/>
      <c r="H143" s="8">
        <f t="shared" si="24"/>
        <v>0</v>
      </c>
      <c r="I143" s="8">
        <f t="shared" si="25"/>
        <v>0</v>
      </c>
      <c r="J143" s="8">
        <f t="shared" si="26"/>
        <v>0</v>
      </c>
      <c r="K143" s="9">
        <v>34</v>
      </c>
      <c r="L143" s="8">
        <f t="shared" ca="1" si="21"/>
        <v>869</v>
      </c>
      <c r="M143" s="8">
        <f t="shared" ca="1" si="22"/>
        <v>29546</v>
      </c>
      <c r="N143" s="85">
        <f t="shared" ca="1" si="23"/>
        <v>2955</v>
      </c>
    </row>
    <row r="144" spans="1:14" ht="20.100000000000001" customHeight="1" x14ac:dyDescent="0.15">
      <c r="A144" s="84">
        <v>42499</v>
      </c>
      <c r="B144" s="8" t="s">
        <v>57</v>
      </c>
      <c r="C144" s="8" t="s">
        <v>42</v>
      </c>
      <c r="D144" s="9">
        <v>106</v>
      </c>
      <c r="E144" s="8" t="str">
        <f t="shared" ca="1" si="19"/>
        <v>시디롬</v>
      </c>
      <c r="F144" s="8" t="str">
        <f t="shared" ca="1" si="20"/>
        <v>LG 64X</v>
      </c>
      <c r="G144" s="9"/>
      <c r="H144" s="8">
        <f t="shared" si="24"/>
        <v>0</v>
      </c>
      <c r="I144" s="8">
        <f t="shared" si="25"/>
        <v>0</v>
      </c>
      <c r="J144" s="8">
        <f t="shared" si="26"/>
        <v>0</v>
      </c>
      <c r="K144" s="9">
        <v>194</v>
      </c>
      <c r="L144" s="8">
        <f t="shared" ca="1" si="21"/>
        <v>1387</v>
      </c>
      <c r="M144" s="8">
        <f t="shared" ca="1" si="22"/>
        <v>269078</v>
      </c>
      <c r="N144" s="85">
        <f t="shared" ca="1" si="23"/>
        <v>26908</v>
      </c>
    </row>
    <row r="145" spans="1:14" ht="20.100000000000001" customHeight="1" x14ac:dyDescent="0.15">
      <c r="A145" s="84">
        <v>42499</v>
      </c>
      <c r="B145" s="8" t="s">
        <v>53</v>
      </c>
      <c r="C145" s="8" t="s">
        <v>42</v>
      </c>
      <c r="D145" s="9">
        <v>106</v>
      </c>
      <c r="E145" s="8" t="str">
        <f t="shared" ca="1" si="19"/>
        <v>시디롬</v>
      </c>
      <c r="F145" s="8" t="str">
        <f t="shared" ca="1" si="20"/>
        <v>LG 64X</v>
      </c>
      <c r="G145" s="9"/>
      <c r="H145" s="8">
        <f t="shared" si="24"/>
        <v>0</v>
      </c>
      <c r="I145" s="8">
        <f t="shared" si="25"/>
        <v>0</v>
      </c>
      <c r="J145" s="8">
        <f t="shared" si="26"/>
        <v>0</v>
      </c>
      <c r="K145" s="9">
        <v>116</v>
      </c>
      <c r="L145" s="8">
        <f t="shared" ca="1" si="21"/>
        <v>1387</v>
      </c>
      <c r="M145" s="8">
        <f t="shared" ca="1" si="22"/>
        <v>160892</v>
      </c>
      <c r="N145" s="85">
        <f t="shared" ca="1" si="23"/>
        <v>16089</v>
      </c>
    </row>
    <row r="146" spans="1:14" ht="20.100000000000001" customHeight="1" x14ac:dyDescent="0.15">
      <c r="A146" s="84">
        <v>42499</v>
      </c>
      <c r="B146" s="8" t="s">
        <v>47</v>
      </c>
      <c r="C146" s="8" t="s">
        <v>42</v>
      </c>
      <c r="D146" s="9">
        <v>203</v>
      </c>
      <c r="E146" s="8" t="str">
        <f t="shared" ca="1" si="19"/>
        <v>시디롬</v>
      </c>
      <c r="F146" s="8" t="str">
        <f t="shared" ca="1" si="20"/>
        <v>삼성 64X</v>
      </c>
      <c r="G146" s="9"/>
      <c r="H146" s="8">
        <f t="shared" si="24"/>
        <v>0</v>
      </c>
      <c r="I146" s="8">
        <f t="shared" si="25"/>
        <v>0</v>
      </c>
      <c r="J146" s="8">
        <f t="shared" si="26"/>
        <v>0</v>
      </c>
      <c r="K146" s="9">
        <v>53</v>
      </c>
      <c r="L146" s="8">
        <f t="shared" ca="1" si="21"/>
        <v>1880</v>
      </c>
      <c r="M146" s="8">
        <f t="shared" ca="1" si="22"/>
        <v>99640</v>
      </c>
      <c r="N146" s="85">
        <f t="shared" ca="1" si="23"/>
        <v>9964</v>
      </c>
    </row>
    <row r="147" spans="1:14" ht="20.100000000000001" customHeight="1" x14ac:dyDescent="0.15">
      <c r="A147" s="84">
        <v>42499</v>
      </c>
      <c r="B147" s="8" t="s">
        <v>48</v>
      </c>
      <c r="C147" s="8" t="s">
        <v>42</v>
      </c>
      <c r="D147" s="9">
        <v>203</v>
      </c>
      <c r="E147" s="8" t="str">
        <f t="shared" ca="1" si="19"/>
        <v>시디롬</v>
      </c>
      <c r="F147" s="8" t="str">
        <f t="shared" ca="1" si="20"/>
        <v>삼성 64X</v>
      </c>
      <c r="G147" s="9"/>
      <c r="H147" s="8">
        <f t="shared" si="24"/>
        <v>0</v>
      </c>
      <c r="I147" s="8">
        <f t="shared" si="25"/>
        <v>0</v>
      </c>
      <c r="J147" s="8">
        <f t="shared" si="26"/>
        <v>0</v>
      </c>
      <c r="K147" s="9">
        <v>133</v>
      </c>
      <c r="L147" s="8">
        <f t="shared" ca="1" si="21"/>
        <v>1880</v>
      </c>
      <c r="M147" s="8">
        <f t="shared" ca="1" si="22"/>
        <v>250040</v>
      </c>
      <c r="N147" s="85">
        <f t="shared" ca="1" si="23"/>
        <v>25004</v>
      </c>
    </row>
    <row r="148" spans="1:14" ht="20.100000000000001" customHeight="1" x14ac:dyDescent="0.15">
      <c r="A148" s="84">
        <v>42499</v>
      </c>
      <c r="B148" s="8" t="s">
        <v>52</v>
      </c>
      <c r="C148" s="8" t="s">
        <v>42</v>
      </c>
      <c r="D148" s="9">
        <v>203</v>
      </c>
      <c r="E148" s="8" t="str">
        <f t="shared" ca="1" si="19"/>
        <v>시디롬</v>
      </c>
      <c r="F148" s="8" t="str">
        <f t="shared" ca="1" si="20"/>
        <v>삼성 64X</v>
      </c>
      <c r="G148" s="9"/>
      <c r="H148" s="8">
        <f t="shared" si="24"/>
        <v>0</v>
      </c>
      <c r="I148" s="8">
        <f t="shared" si="25"/>
        <v>0</v>
      </c>
      <c r="J148" s="8">
        <f t="shared" si="26"/>
        <v>0</v>
      </c>
      <c r="K148" s="9">
        <v>219</v>
      </c>
      <c r="L148" s="8">
        <f t="shared" ca="1" si="21"/>
        <v>1880</v>
      </c>
      <c r="M148" s="8">
        <f t="shared" ca="1" si="22"/>
        <v>411720</v>
      </c>
      <c r="N148" s="85">
        <f t="shared" ca="1" si="23"/>
        <v>41172</v>
      </c>
    </row>
    <row r="149" spans="1:14" ht="20.100000000000001" customHeight="1" x14ac:dyDescent="0.15">
      <c r="A149" s="84">
        <v>42499</v>
      </c>
      <c r="B149" s="8" t="s">
        <v>47</v>
      </c>
      <c r="C149" s="8" t="s">
        <v>42</v>
      </c>
      <c r="D149" s="9">
        <v>102</v>
      </c>
      <c r="E149" s="8" t="str">
        <f t="shared" ca="1" si="19"/>
        <v>하드디스크</v>
      </c>
      <c r="F149" s="8" t="str">
        <f t="shared" ca="1" si="20"/>
        <v>시게이트 80G</v>
      </c>
      <c r="G149" s="9"/>
      <c r="H149" s="8">
        <f t="shared" si="24"/>
        <v>0</v>
      </c>
      <c r="I149" s="8">
        <f t="shared" si="25"/>
        <v>0</v>
      </c>
      <c r="J149" s="8">
        <f t="shared" si="26"/>
        <v>0</v>
      </c>
      <c r="K149" s="9">
        <v>191</v>
      </c>
      <c r="L149" s="8">
        <f t="shared" ca="1" si="21"/>
        <v>4771</v>
      </c>
      <c r="M149" s="8">
        <f t="shared" ca="1" si="22"/>
        <v>911261</v>
      </c>
      <c r="N149" s="85">
        <f t="shared" ca="1" si="23"/>
        <v>91126</v>
      </c>
    </row>
    <row r="150" spans="1:14" ht="20.100000000000001" customHeight="1" x14ac:dyDescent="0.15">
      <c r="A150" s="84">
        <v>42499</v>
      </c>
      <c r="B150" s="8" t="s">
        <v>54</v>
      </c>
      <c r="C150" s="8" t="s">
        <v>42</v>
      </c>
      <c r="D150" s="9">
        <v>201</v>
      </c>
      <c r="E150" s="8" t="str">
        <f t="shared" ca="1" si="19"/>
        <v>시디롬</v>
      </c>
      <c r="F150" s="8" t="str">
        <f t="shared" ca="1" si="20"/>
        <v>삼성 64X</v>
      </c>
      <c r="G150" s="9"/>
      <c r="H150" s="8">
        <f t="shared" si="24"/>
        <v>0</v>
      </c>
      <c r="I150" s="8">
        <f t="shared" si="25"/>
        <v>0</v>
      </c>
      <c r="J150" s="8">
        <f t="shared" si="26"/>
        <v>0</v>
      </c>
      <c r="K150" s="9">
        <v>33</v>
      </c>
      <c r="L150" s="8">
        <f t="shared" ca="1" si="21"/>
        <v>1880</v>
      </c>
      <c r="M150" s="8">
        <f t="shared" ca="1" si="22"/>
        <v>62040</v>
      </c>
      <c r="N150" s="85">
        <f t="shared" ca="1" si="23"/>
        <v>6204</v>
      </c>
    </row>
    <row r="151" spans="1:14" ht="20.100000000000001" customHeight="1" x14ac:dyDescent="0.15">
      <c r="A151" s="84">
        <v>42499</v>
      </c>
      <c r="B151" s="8" t="s">
        <v>49</v>
      </c>
      <c r="C151" s="8" t="s">
        <v>42</v>
      </c>
      <c r="D151" s="9">
        <v>201</v>
      </c>
      <c r="E151" s="8" t="str">
        <f t="shared" ca="1" si="19"/>
        <v>시디롬</v>
      </c>
      <c r="F151" s="8" t="str">
        <f t="shared" ca="1" si="20"/>
        <v>삼성 64X</v>
      </c>
      <c r="G151" s="9"/>
      <c r="H151" s="8">
        <f t="shared" si="24"/>
        <v>0</v>
      </c>
      <c r="I151" s="8">
        <f t="shared" si="25"/>
        <v>0</v>
      </c>
      <c r="J151" s="8">
        <f t="shared" si="26"/>
        <v>0</v>
      </c>
      <c r="K151" s="9">
        <v>90</v>
      </c>
      <c r="L151" s="8">
        <f t="shared" ca="1" si="21"/>
        <v>1880</v>
      </c>
      <c r="M151" s="8">
        <f t="shared" ca="1" si="22"/>
        <v>169200</v>
      </c>
      <c r="N151" s="85">
        <f t="shared" ca="1" si="23"/>
        <v>16920</v>
      </c>
    </row>
    <row r="152" spans="1:14" ht="20.100000000000001" customHeight="1" x14ac:dyDescent="0.15">
      <c r="A152" s="84">
        <v>42499</v>
      </c>
      <c r="B152" s="8" t="s">
        <v>56</v>
      </c>
      <c r="C152" s="8" t="s">
        <v>42</v>
      </c>
      <c r="D152" s="9">
        <v>201</v>
      </c>
      <c r="E152" s="8" t="str">
        <f t="shared" ca="1" si="19"/>
        <v>시디롬</v>
      </c>
      <c r="F152" s="8" t="str">
        <f t="shared" ca="1" si="20"/>
        <v>삼성 64X</v>
      </c>
      <c r="G152" s="9"/>
      <c r="H152" s="8">
        <f t="shared" si="24"/>
        <v>0</v>
      </c>
      <c r="I152" s="8">
        <f t="shared" si="25"/>
        <v>0</v>
      </c>
      <c r="J152" s="8">
        <f t="shared" si="26"/>
        <v>0</v>
      </c>
      <c r="K152" s="9">
        <v>14</v>
      </c>
      <c r="L152" s="8">
        <f t="shared" ca="1" si="21"/>
        <v>1880</v>
      </c>
      <c r="M152" s="8">
        <f t="shared" ca="1" si="22"/>
        <v>26320</v>
      </c>
      <c r="N152" s="85">
        <f t="shared" ca="1" si="23"/>
        <v>2632</v>
      </c>
    </row>
    <row r="153" spans="1:14" ht="20.100000000000001" customHeight="1" x14ac:dyDescent="0.15">
      <c r="A153" s="84">
        <v>42514</v>
      </c>
      <c r="B153" s="8" t="s">
        <v>39</v>
      </c>
      <c r="C153" s="8" t="s">
        <v>38</v>
      </c>
      <c r="D153" s="9">
        <v>107</v>
      </c>
      <c r="E153" s="8" t="str">
        <f t="shared" ca="1" si="19"/>
        <v>시디롬</v>
      </c>
      <c r="F153" s="8" t="str">
        <f t="shared" ca="1" si="20"/>
        <v>삼성 64X</v>
      </c>
      <c r="G153" s="9">
        <v>200</v>
      </c>
      <c r="H153" s="8">
        <f ca="1">IF(G153=0,0,VLOOKUP($D153,상품목록,4))</f>
        <v>1327</v>
      </c>
      <c r="I153" s="8">
        <f ca="1">G153*H153</f>
        <v>265400</v>
      </c>
      <c r="J153" s="8">
        <f ca="1">ROUND(I153/10,0)</f>
        <v>26540</v>
      </c>
      <c r="K153" s="9"/>
      <c r="L153" s="8">
        <f t="shared" si="21"/>
        <v>0</v>
      </c>
      <c r="M153" s="8">
        <f t="shared" si="22"/>
        <v>0</v>
      </c>
      <c r="N153" s="85">
        <f t="shared" si="23"/>
        <v>0</v>
      </c>
    </row>
    <row r="154" spans="1:14" ht="20.100000000000001" customHeight="1" x14ac:dyDescent="0.15">
      <c r="A154" s="84">
        <v>42514</v>
      </c>
      <c r="B154" s="8" t="s">
        <v>56</v>
      </c>
      <c r="C154" s="8" t="s">
        <v>42</v>
      </c>
      <c r="D154" s="9">
        <v>302</v>
      </c>
      <c r="E154" s="8" t="str">
        <f t="shared" ca="1" si="19"/>
        <v>복사용지 A4</v>
      </c>
      <c r="F154" s="8" t="str">
        <f t="shared" ca="1" si="20"/>
        <v>권</v>
      </c>
      <c r="G154" s="9"/>
      <c r="H154" s="8">
        <f t="shared" si="24"/>
        <v>0</v>
      </c>
      <c r="I154" s="8">
        <f t="shared" si="25"/>
        <v>0</v>
      </c>
      <c r="J154" s="8">
        <f t="shared" si="26"/>
        <v>0</v>
      </c>
      <c r="K154" s="9">
        <v>6</v>
      </c>
      <c r="L154" s="8">
        <f t="shared" ca="1" si="21"/>
        <v>521</v>
      </c>
      <c r="M154" s="8">
        <f t="shared" ca="1" si="22"/>
        <v>3126</v>
      </c>
      <c r="N154" s="85">
        <f t="shared" ca="1" si="23"/>
        <v>313</v>
      </c>
    </row>
    <row r="155" spans="1:14" ht="20.100000000000001" customHeight="1" x14ac:dyDescent="0.15">
      <c r="A155" s="84">
        <v>42514</v>
      </c>
      <c r="B155" s="8" t="s">
        <v>49</v>
      </c>
      <c r="C155" s="8" t="s">
        <v>42</v>
      </c>
      <c r="D155" s="9">
        <v>107</v>
      </c>
      <c r="E155" s="8" t="str">
        <f t="shared" ca="1" si="19"/>
        <v>시디롬</v>
      </c>
      <c r="F155" s="8" t="str">
        <f t="shared" ca="1" si="20"/>
        <v>삼성 64X</v>
      </c>
      <c r="G155" s="9"/>
      <c r="H155" s="8">
        <f t="shared" si="24"/>
        <v>0</v>
      </c>
      <c r="I155" s="8">
        <f t="shared" si="25"/>
        <v>0</v>
      </c>
      <c r="J155" s="8">
        <f t="shared" si="26"/>
        <v>0</v>
      </c>
      <c r="K155" s="9">
        <v>118</v>
      </c>
      <c r="L155" s="8">
        <f t="shared" ca="1" si="21"/>
        <v>1880</v>
      </c>
      <c r="M155" s="8">
        <f t="shared" ca="1" si="22"/>
        <v>221840</v>
      </c>
      <c r="N155" s="85">
        <f t="shared" ca="1" si="23"/>
        <v>22184</v>
      </c>
    </row>
    <row r="156" spans="1:14" ht="20.100000000000001" customHeight="1" x14ac:dyDescent="0.15">
      <c r="A156" s="84">
        <v>42514</v>
      </c>
      <c r="B156" s="8" t="s">
        <v>56</v>
      </c>
      <c r="C156" s="8" t="s">
        <v>42</v>
      </c>
      <c r="D156" s="9">
        <v>101</v>
      </c>
      <c r="E156" s="8" t="str">
        <f t="shared" ca="1" si="19"/>
        <v>하드디스크</v>
      </c>
      <c r="F156" s="8" t="str">
        <f t="shared" ca="1" si="20"/>
        <v>시게이트 30G</v>
      </c>
      <c r="G156" s="9"/>
      <c r="H156" s="8">
        <f t="shared" si="24"/>
        <v>0</v>
      </c>
      <c r="I156" s="8">
        <f t="shared" si="25"/>
        <v>0</v>
      </c>
      <c r="J156" s="8">
        <f t="shared" si="26"/>
        <v>0</v>
      </c>
      <c r="K156" s="9">
        <v>39</v>
      </c>
      <c r="L156" s="8">
        <f t="shared" ca="1" si="21"/>
        <v>3097</v>
      </c>
      <c r="M156" s="8">
        <f t="shared" ca="1" si="22"/>
        <v>120783</v>
      </c>
      <c r="N156" s="85">
        <f t="shared" ca="1" si="23"/>
        <v>12078</v>
      </c>
    </row>
    <row r="157" spans="1:14" ht="20.100000000000001" customHeight="1" x14ac:dyDescent="0.15">
      <c r="A157" s="84">
        <v>42514</v>
      </c>
      <c r="B157" s="8" t="s">
        <v>62</v>
      </c>
      <c r="C157" s="8" t="s">
        <v>42</v>
      </c>
      <c r="D157" s="9">
        <v>203</v>
      </c>
      <c r="E157" s="8" t="str">
        <f t="shared" ca="1" si="19"/>
        <v>시디롬</v>
      </c>
      <c r="F157" s="8" t="str">
        <f t="shared" ca="1" si="20"/>
        <v>삼성 64X</v>
      </c>
      <c r="G157" s="9"/>
      <c r="H157" s="8">
        <f t="shared" si="24"/>
        <v>0</v>
      </c>
      <c r="I157" s="8">
        <f t="shared" si="25"/>
        <v>0</v>
      </c>
      <c r="J157" s="8">
        <f t="shared" si="26"/>
        <v>0</v>
      </c>
      <c r="K157" s="9">
        <v>60</v>
      </c>
      <c r="L157" s="8">
        <f t="shared" ca="1" si="21"/>
        <v>1880</v>
      </c>
      <c r="M157" s="8">
        <f t="shared" ca="1" si="22"/>
        <v>112800</v>
      </c>
      <c r="N157" s="85">
        <f t="shared" ca="1" si="23"/>
        <v>11280</v>
      </c>
    </row>
    <row r="158" spans="1:14" ht="20.100000000000001" customHeight="1" x14ac:dyDescent="0.15">
      <c r="A158" s="84">
        <v>42514</v>
      </c>
      <c r="B158" s="8" t="s">
        <v>47</v>
      </c>
      <c r="C158" s="8" t="s">
        <v>42</v>
      </c>
      <c r="D158" s="9">
        <v>203</v>
      </c>
      <c r="E158" s="8" t="str">
        <f t="shared" ca="1" si="19"/>
        <v>시디롬</v>
      </c>
      <c r="F158" s="8" t="str">
        <f t="shared" ca="1" si="20"/>
        <v>삼성 64X</v>
      </c>
      <c r="G158" s="9"/>
      <c r="H158" s="8">
        <f t="shared" si="24"/>
        <v>0</v>
      </c>
      <c r="I158" s="8">
        <f t="shared" si="25"/>
        <v>0</v>
      </c>
      <c r="J158" s="8">
        <f t="shared" si="26"/>
        <v>0</v>
      </c>
      <c r="K158" s="9">
        <v>219</v>
      </c>
      <c r="L158" s="8">
        <f t="shared" ca="1" si="21"/>
        <v>1880</v>
      </c>
      <c r="M158" s="8">
        <f t="shared" ca="1" si="22"/>
        <v>411720</v>
      </c>
      <c r="N158" s="85">
        <f t="shared" ca="1" si="23"/>
        <v>41172</v>
      </c>
    </row>
    <row r="159" spans="1:14" ht="20.100000000000001" customHeight="1" x14ac:dyDescent="0.15">
      <c r="A159" s="84">
        <v>42524</v>
      </c>
      <c r="B159" s="8" t="s">
        <v>39</v>
      </c>
      <c r="C159" s="8" t="s">
        <v>38</v>
      </c>
      <c r="D159" s="9">
        <v>105</v>
      </c>
      <c r="E159" s="8" t="str">
        <f t="shared" ca="1" si="19"/>
        <v>시디롬</v>
      </c>
      <c r="F159" s="8" t="str">
        <f t="shared" ca="1" si="20"/>
        <v>LG 2X</v>
      </c>
      <c r="G159" s="9">
        <v>200</v>
      </c>
      <c r="H159" s="8">
        <f ca="1">IF(G159=0,0,VLOOKUP($D159,상품목록,4))</f>
        <v>633</v>
      </c>
      <c r="I159" s="8">
        <f ca="1">G159*H159</f>
        <v>126600</v>
      </c>
      <c r="J159" s="8">
        <f ca="1">ROUND(I159/10,0)</f>
        <v>12660</v>
      </c>
      <c r="K159" s="9"/>
      <c r="L159" s="8">
        <f t="shared" si="21"/>
        <v>0</v>
      </c>
      <c r="M159" s="8">
        <f t="shared" si="22"/>
        <v>0</v>
      </c>
      <c r="N159" s="85">
        <f t="shared" si="23"/>
        <v>0</v>
      </c>
    </row>
    <row r="160" spans="1:14" ht="20.100000000000001" customHeight="1" x14ac:dyDescent="0.15">
      <c r="A160" s="84">
        <v>42524</v>
      </c>
      <c r="B160" s="8" t="s">
        <v>56</v>
      </c>
      <c r="C160" s="8" t="s">
        <v>42</v>
      </c>
      <c r="D160" s="9">
        <v>301</v>
      </c>
      <c r="E160" s="8" t="str">
        <f t="shared" ca="1" si="19"/>
        <v>볼펜</v>
      </c>
      <c r="F160" s="8" t="str">
        <f t="shared" ca="1" si="20"/>
        <v>자루</v>
      </c>
      <c r="G160" s="9"/>
      <c r="H160" s="8">
        <f t="shared" si="24"/>
        <v>0</v>
      </c>
      <c r="I160" s="8">
        <f t="shared" si="25"/>
        <v>0</v>
      </c>
      <c r="J160" s="8">
        <f t="shared" si="26"/>
        <v>0</v>
      </c>
      <c r="K160" s="9">
        <v>43</v>
      </c>
      <c r="L160" s="8">
        <f t="shared" ca="1" si="21"/>
        <v>44</v>
      </c>
      <c r="M160" s="8">
        <f t="shared" ca="1" si="22"/>
        <v>1892</v>
      </c>
      <c r="N160" s="85">
        <f t="shared" ca="1" si="23"/>
        <v>189</v>
      </c>
    </row>
    <row r="161" spans="1:14" ht="20.100000000000001" customHeight="1" x14ac:dyDescent="0.15">
      <c r="A161" s="84">
        <v>42524</v>
      </c>
      <c r="B161" s="8" t="s">
        <v>46</v>
      </c>
      <c r="C161" s="8" t="s">
        <v>42</v>
      </c>
      <c r="D161" s="9">
        <v>302</v>
      </c>
      <c r="E161" s="8" t="str">
        <f t="shared" ca="1" si="19"/>
        <v>복사용지 A4</v>
      </c>
      <c r="F161" s="8" t="str">
        <f t="shared" ca="1" si="20"/>
        <v>권</v>
      </c>
      <c r="G161" s="9"/>
      <c r="H161" s="8">
        <f t="shared" si="24"/>
        <v>0</v>
      </c>
      <c r="I161" s="8">
        <f t="shared" si="25"/>
        <v>0</v>
      </c>
      <c r="J161" s="8">
        <f t="shared" si="26"/>
        <v>0</v>
      </c>
      <c r="K161" s="9">
        <v>3</v>
      </c>
      <c r="L161" s="8">
        <f t="shared" ca="1" si="21"/>
        <v>521</v>
      </c>
      <c r="M161" s="8">
        <f t="shared" ca="1" si="22"/>
        <v>1563</v>
      </c>
      <c r="N161" s="85">
        <f t="shared" ca="1" si="23"/>
        <v>156</v>
      </c>
    </row>
    <row r="162" spans="1:14" ht="20.100000000000001" customHeight="1" x14ac:dyDescent="0.15">
      <c r="A162" s="84">
        <v>42524</v>
      </c>
      <c r="B162" s="8" t="s">
        <v>49</v>
      </c>
      <c r="C162" s="8" t="s">
        <v>42</v>
      </c>
      <c r="D162" s="9">
        <v>302</v>
      </c>
      <c r="E162" s="8" t="str">
        <f t="shared" ca="1" si="19"/>
        <v>복사용지 A4</v>
      </c>
      <c r="F162" s="8" t="str">
        <f t="shared" ca="1" si="20"/>
        <v>권</v>
      </c>
      <c r="G162" s="9"/>
      <c r="H162" s="8">
        <f t="shared" si="24"/>
        <v>0</v>
      </c>
      <c r="I162" s="8">
        <f t="shared" si="25"/>
        <v>0</v>
      </c>
      <c r="J162" s="8">
        <f t="shared" si="26"/>
        <v>0</v>
      </c>
      <c r="K162" s="9">
        <v>11</v>
      </c>
      <c r="L162" s="8">
        <f t="shared" ca="1" si="21"/>
        <v>521</v>
      </c>
      <c r="M162" s="8">
        <f t="shared" ca="1" si="22"/>
        <v>5731</v>
      </c>
      <c r="N162" s="85">
        <f t="shared" ca="1" si="23"/>
        <v>573</v>
      </c>
    </row>
    <row r="163" spans="1:14" ht="20.100000000000001" customHeight="1" x14ac:dyDescent="0.15">
      <c r="A163" s="84">
        <v>42524</v>
      </c>
      <c r="B163" s="8" t="s">
        <v>53</v>
      </c>
      <c r="C163" s="8" t="s">
        <v>42</v>
      </c>
      <c r="D163" s="9">
        <v>303</v>
      </c>
      <c r="E163" s="8" t="str">
        <f t="shared" ca="1" si="19"/>
        <v>복사용지 B4</v>
      </c>
      <c r="F163" s="8" t="str">
        <f t="shared" ca="1" si="20"/>
        <v>권</v>
      </c>
      <c r="G163" s="9"/>
      <c r="H163" s="8">
        <f t="shared" si="24"/>
        <v>0</v>
      </c>
      <c r="I163" s="8">
        <f t="shared" si="25"/>
        <v>0</v>
      </c>
      <c r="J163" s="8">
        <f t="shared" si="26"/>
        <v>0</v>
      </c>
      <c r="K163" s="9">
        <v>7</v>
      </c>
      <c r="L163" s="8">
        <f t="shared" ca="1" si="21"/>
        <v>759</v>
      </c>
      <c r="M163" s="8">
        <f t="shared" ca="1" si="22"/>
        <v>5313</v>
      </c>
      <c r="N163" s="85">
        <f t="shared" ca="1" si="23"/>
        <v>531</v>
      </c>
    </row>
    <row r="164" spans="1:14" ht="20.100000000000001" customHeight="1" x14ac:dyDescent="0.15">
      <c r="A164" s="84">
        <v>42524</v>
      </c>
      <c r="B164" s="8" t="s">
        <v>59</v>
      </c>
      <c r="C164" s="8" t="s">
        <v>42</v>
      </c>
      <c r="D164" s="9">
        <v>105</v>
      </c>
      <c r="E164" s="8" t="str">
        <f t="shared" ca="1" si="19"/>
        <v>시디롬</v>
      </c>
      <c r="F164" s="8" t="str">
        <f t="shared" ca="1" si="20"/>
        <v>LG 2X</v>
      </c>
      <c r="G164" s="9"/>
      <c r="H164" s="8">
        <f t="shared" si="24"/>
        <v>0</v>
      </c>
      <c r="I164" s="8">
        <f t="shared" si="25"/>
        <v>0</v>
      </c>
      <c r="J164" s="8">
        <f t="shared" si="26"/>
        <v>0</v>
      </c>
      <c r="K164" s="9">
        <v>40</v>
      </c>
      <c r="L164" s="8">
        <f t="shared" ca="1" si="21"/>
        <v>869</v>
      </c>
      <c r="M164" s="8">
        <f t="shared" ca="1" si="22"/>
        <v>34760</v>
      </c>
      <c r="N164" s="85">
        <f t="shared" ca="1" si="23"/>
        <v>3476</v>
      </c>
    </row>
    <row r="165" spans="1:14" ht="20.100000000000001" customHeight="1" x14ac:dyDescent="0.15">
      <c r="A165" s="84">
        <v>42524</v>
      </c>
      <c r="B165" s="8" t="s">
        <v>62</v>
      </c>
      <c r="C165" s="8" t="s">
        <v>42</v>
      </c>
      <c r="D165" s="9">
        <v>105</v>
      </c>
      <c r="E165" s="8" t="str">
        <f t="shared" ca="1" si="19"/>
        <v>시디롬</v>
      </c>
      <c r="F165" s="8" t="str">
        <f t="shared" ca="1" si="20"/>
        <v>LG 2X</v>
      </c>
      <c r="G165" s="9"/>
      <c r="H165" s="8">
        <f t="shared" si="24"/>
        <v>0</v>
      </c>
      <c r="I165" s="8">
        <f t="shared" si="25"/>
        <v>0</v>
      </c>
      <c r="J165" s="8">
        <f t="shared" si="26"/>
        <v>0</v>
      </c>
      <c r="K165" s="9">
        <v>119</v>
      </c>
      <c r="L165" s="8">
        <f t="shared" ca="1" si="21"/>
        <v>869</v>
      </c>
      <c r="M165" s="8">
        <f t="shared" ca="1" si="22"/>
        <v>103411</v>
      </c>
      <c r="N165" s="85">
        <f t="shared" ca="1" si="23"/>
        <v>10341</v>
      </c>
    </row>
    <row r="166" spans="1:14" ht="20.100000000000001" customHeight="1" x14ac:dyDescent="0.15">
      <c r="A166" s="84">
        <v>42524</v>
      </c>
      <c r="B166" s="8" t="s">
        <v>62</v>
      </c>
      <c r="C166" s="8" t="s">
        <v>42</v>
      </c>
      <c r="D166" s="9">
        <v>101</v>
      </c>
      <c r="E166" s="8" t="str">
        <f t="shared" ca="1" si="19"/>
        <v>하드디스크</v>
      </c>
      <c r="F166" s="8" t="str">
        <f t="shared" ca="1" si="20"/>
        <v>시게이트 30G</v>
      </c>
      <c r="G166" s="9"/>
      <c r="H166" s="8">
        <f t="shared" si="24"/>
        <v>0</v>
      </c>
      <c r="I166" s="8">
        <f t="shared" si="25"/>
        <v>0</v>
      </c>
      <c r="J166" s="8">
        <f t="shared" si="26"/>
        <v>0</v>
      </c>
      <c r="K166" s="9">
        <v>42</v>
      </c>
      <c r="L166" s="8">
        <f t="shared" ca="1" si="21"/>
        <v>3097</v>
      </c>
      <c r="M166" s="8">
        <f t="shared" ca="1" si="22"/>
        <v>130074</v>
      </c>
      <c r="N166" s="85">
        <f t="shared" ca="1" si="23"/>
        <v>13007</v>
      </c>
    </row>
    <row r="167" spans="1:14" ht="20.100000000000001" customHeight="1" x14ac:dyDescent="0.15">
      <c r="A167" s="84">
        <v>42524</v>
      </c>
      <c r="B167" s="8" t="s">
        <v>48</v>
      </c>
      <c r="C167" s="8" t="s">
        <v>42</v>
      </c>
      <c r="D167" s="9">
        <v>101</v>
      </c>
      <c r="E167" s="8" t="str">
        <f t="shared" ca="1" si="19"/>
        <v>하드디스크</v>
      </c>
      <c r="F167" s="8" t="str">
        <f t="shared" ca="1" si="20"/>
        <v>시게이트 30G</v>
      </c>
      <c r="G167" s="9"/>
      <c r="H167" s="8">
        <f t="shared" si="24"/>
        <v>0</v>
      </c>
      <c r="I167" s="8">
        <f t="shared" si="25"/>
        <v>0</v>
      </c>
      <c r="J167" s="8">
        <f t="shared" si="26"/>
        <v>0</v>
      </c>
      <c r="K167" s="9">
        <v>121</v>
      </c>
      <c r="L167" s="8">
        <f t="shared" ca="1" si="21"/>
        <v>3097</v>
      </c>
      <c r="M167" s="8">
        <f t="shared" ca="1" si="22"/>
        <v>374737</v>
      </c>
      <c r="N167" s="85">
        <f t="shared" ca="1" si="23"/>
        <v>37474</v>
      </c>
    </row>
    <row r="168" spans="1:14" ht="20.100000000000001" customHeight="1" x14ac:dyDescent="0.15">
      <c r="A168" s="84">
        <v>42539</v>
      </c>
      <c r="B168" s="8" t="s">
        <v>44</v>
      </c>
      <c r="C168" s="8" t="s">
        <v>38</v>
      </c>
      <c r="D168" s="9">
        <v>301</v>
      </c>
      <c r="E168" s="8" t="str">
        <f t="shared" ca="1" si="19"/>
        <v>볼펜</v>
      </c>
      <c r="F168" s="8" t="str">
        <f t="shared" ca="1" si="20"/>
        <v>자루</v>
      </c>
      <c r="G168" s="9">
        <v>500</v>
      </c>
      <c r="H168" s="8">
        <f ca="1">IF(G168=0,0,VLOOKUP($D168,상품목록,4))</f>
        <v>35</v>
      </c>
      <c r="I168" s="8">
        <f ca="1">G168*H168</f>
        <v>17500</v>
      </c>
      <c r="J168" s="8">
        <f ca="1">ROUND(I168/10,0)</f>
        <v>1750</v>
      </c>
      <c r="K168" s="9"/>
      <c r="L168" s="8">
        <f t="shared" si="21"/>
        <v>0</v>
      </c>
      <c r="M168" s="8">
        <f t="shared" si="22"/>
        <v>0</v>
      </c>
      <c r="N168" s="85">
        <f t="shared" si="23"/>
        <v>0</v>
      </c>
    </row>
    <row r="169" spans="1:14" ht="20.100000000000001" customHeight="1" x14ac:dyDescent="0.15">
      <c r="A169" s="84">
        <v>42539</v>
      </c>
      <c r="B169" s="8" t="s">
        <v>39</v>
      </c>
      <c r="C169" s="8" t="s">
        <v>38</v>
      </c>
      <c r="D169" s="9">
        <v>101</v>
      </c>
      <c r="E169" s="8" t="str">
        <f t="shared" ca="1" si="19"/>
        <v>하드디스크</v>
      </c>
      <c r="F169" s="8" t="str">
        <f t="shared" ca="1" si="20"/>
        <v>시게이트 30G</v>
      </c>
      <c r="G169" s="9">
        <v>100</v>
      </c>
      <c r="H169" s="8">
        <f ca="1">IF(G169=0,0,VLOOKUP($D169,상품목록,4))</f>
        <v>2352</v>
      </c>
      <c r="I169" s="8">
        <f ca="1">G169*H169</f>
        <v>235200</v>
      </c>
      <c r="J169" s="8">
        <f ca="1">ROUND(I169/10,0)</f>
        <v>23520</v>
      </c>
      <c r="K169" s="9"/>
      <c r="L169" s="8">
        <f t="shared" si="21"/>
        <v>0</v>
      </c>
      <c r="M169" s="8">
        <f t="shared" si="22"/>
        <v>0</v>
      </c>
      <c r="N169" s="85">
        <f t="shared" si="23"/>
        <v>0</v>
      </c>
    </row>
    <row r="170" spans="1:14" ht="20.100000000000001" customHeight="1" x14ac:dyDescent="0.15">
      <c r="A170" s="84">
        <v>42539</v>
      </c>
      <c r="B170" s="8" t="s">
        <v>39</v>
      </c>
      <c r="C170" s="8" t="s">
        <v>38</v>
      </c>
      <c r="D170" s="9">
        <v>103</v>
      </c>
      <c r="E170" s="8" t="str">
        <f t="shared" ca="1" si="19"/>
        <v>하드디스크</v>
      </c>
      <c r="F170" s="8" t="str">
        <f t="shared" ca="1" si="20"/>
        <v>삼성 80G</v>
      </c>
      <c r="G170" s="9">
        <v>500</v>
      </c>
      <c r="H170" s="8">
        <f ca="1">IF(G170=0,0,VLOOKUP($D170,상품목록,4))</f>
        <v>4663</v>
      </c>
      <c r="I170" s="8">
        <f ca="1">G170*H170</f>
        <v>2331500</v>
      </c>
      <c r="J170" s="8">
        <f ca="1">ROUND(I170/10,0)</f>
        <v>233150</v>
      </c>
      <c r="K170" s="9"/>
      <c r="L170" s="8">
        <f t="shared" si="21"/>
        <v>0</v>
      </c>
      <c r="M170" s="8">
        <f t="shared" si="22"/>
        <v>0</v>
      </c>
      <c r="N170" s="85">
        <f t="shared" si="23"/>
        <v>0</v>
      </c>
    </row>
    <row r="171" spans="1:14" ht="20.100000000000001" customHeight="1" x14ac:dyDescent="0.15">
      <c r="A171" s="84">
        <v>42539</v>
      </c>
      <c r="B171" s="8" t="s">
        <v>57</v>
      </c>
      <c r="C171" s="8" t="s">
        <v>42</v>
      </c>
      <c r="D171" s="9">
        <v>301</v>
      </c>
      <c r="E171" s="8" t="str">
        <f t="shared" ca="1" si="19"/>
        <v>볼펜</v>
      </c>
      <c r="F171" s="8" t="str">
        <f t="shared" ca="1" si="20"/>
        <v>자루</v>
      </c>
      <c r="G171" s="9"/>
      <c r="H171" s="8">
        <f t="shared" si="24"/>
        <v>0</v>
      </c>
      <c r="I171" s="8">
        <f t="shared" si="25"/>
        <v>0</v>
      </c>
      <c r="J171" s="8">
        <f t="shared" si="26"/>
        <v>0</v>
      </c>
      <c r="K171" s="9">
        <v>45</v>
      </c>
      <c r="L171" s="8">
        <f t="shared" ca="1" si="21"/>
        <v>44</v>
      </c>
      <c r="M171" s="8">
        <f t="shared" ca="1" si="22"/>
        <v>1980</v>
      </c>
      <c r="N171" s="85">
        <f t="shared" ca="1" si="23"/>
        <v>198</v>
      </c>
    </row>
    <row r="172" spans="1:14" ht="20.100000000000001" customHeight="1" x14ac:dyDescent="0.15">
      <c r="A172" s="84">
        <v>42539</v>
      </c>
      <c r="B172" s="8" t="s">
        <v>55</v>
      </c>
      <c r="C172" s="8" t="s">
        <v>42</v>
      </c>
      <c r="D172" s="9">
        <v>302</v>
      </c>
      <c r="E172" s="8" t="str">
        <f t="shared" ca="1" si="19"/>
        <v>복사용지 A4</v>
      </c>
      <c r="F172" s="8" t="str">
        <f t="shared" ca="1" si="20"/>
        <v>권</v>
      </c>
      <c r="G172" s="9"/>
      <c r="H172" s="8">
        <f t="shared" si="24"/>
        <v>0</v>
      </c>
      <c r="I172" s="8">
        <f t="shared" si="25"/>
        <v>0</v>
      </c>
      <c r="J172" s="8">
        <f t="shared" si="26"/>
        <v>0</v>
      </c>
      <c r="K172" s="9">
        <v>13</v>
      </c>
      <c r="L172" s="8">
        <f t="shared" ca="1" si="21"/>
        <v>521</v>
      </c>
      <c r="M172" s="8">
        <f t="shared" ca="1" si="22"/>
        <v>6773</v>
      </c>
      <c r="N172" s="85">
        <f t="shared" ca="1" si="23"/>
        <v>677</v>
      </c>
    </row>
    <row r="173" spans="1:14" ht="20.100000000000001" customHeight="1" x14ac:dyDescent="0.15">
      <c r="A173" s="84">
        <v>42539</v>
      </c>
      <c r="B173" s="8" t="s">
        <v>56</v>
      </c>
      <c r="C173" s="8" t="s">
        <v>42</v>
      </c>
      <c r="D173" s="9">
        <v>101</v>
      </c>
      <c r="E173" s="8" t="str">
        <f t="shared" ca="1" si="19"/>
        <v>하드디스크</v>
      </c>
      <c r="F173" s="8" t="str">
        <f t="shared" ca="1" si="20"/>
        <v>시게이트 30G</v>
      </c>
      <c r="G173" s="9"/>
      <c r="H173" s="8">
        <f t="shared" si="24"/>
        <v>0</v>
      </c>
      <c r="I173" s="8">
        <f t="shared" si="25"/>
        <v>0</v>
      </c>
      <c r="J173" s="8">
        <f t="shared" si="26"/>
        <v>0</v>
      </c>
      <c r="K173" s="9">
        <v>44</v>
      </c>
      <c r="L173" s="8">
        <f t="shared" ca="1" si="21"/>
        <v>3097</v>
      </c>
      <c r="M173" s="8">
        <f t="shared" ca="1" si="22"/>
        <v>136268</v>
      </c>
      <c r="N173" s="85">
        <f t="shared" ca="1" si="23"/>
        <v>13627</v>
      </c>
    </row>
    <row r="174" spans="1:14" ht="20.100000000000001" customHeight="1" x14ac:dyDescent="0.15">
      <c r="A174" s="84">
        <v>42539</v>
      </c>
      <c r="B174" s="8" t="s">
        <v>49</v>
      </c>
      <c r="C174" s="8" t="s">
        <v>42</v>
      </c>
      <c r="D174" s="9">
        <v>103</v>
      </c>
      <c r="E174" s="8" t="str">
        <f t="shared" ca="1" si="19"/>
        <v>하드디스크</v>
      </c>
      <c r="F174" s="8" t="str">
        <f t="shared" ca="1" si="20"/>
        <v>삼성 80G</v>
      </c>
      <c r="G174" s="9"/>
      <c r="H174" s="8">
        <f t="shared" si="24"/>
        <v>0</v>
      </c>
      <c r="I174" s="8">
        <f t="shared" si="25"/>
        <v>0</v>
      </c>
      <c r="J174" s="8">
        <f t="shared" si="26"/>
        <v>0</v>
      </c>
      <c r="K174" s="9">
        <v>124</v>
      </c>
      <c r="L174" s="8">
        <f t="shared" ca="1" si="21"/>
        <v>4829</v>
      </c>
      <c r="M174" s="8">
        <f t="shared" ca="1" si="22"/>
        <v>598796</v>
      </c>
      <c r="N174" s="85">
        <f t="shared" ca="1" si="23"/>
        <v>59880</v>
      </c>
    </row>
    <row r="175" spans="1:14" ht="20.100000000000001" customHeight="1" x14ac:dyDescent="0.15">
      <c r="A175" s="84">
        <v>42539</v>
      </c>
      <c r="B175" s="8" t="s">
        <v>53</v>
      </c>
      <c r="C175" s="8" t="s">
        <v>42</v>
      </c>
      <c r="D175" s="9">
        <v>201</v>
      </c>
      <c r="E175" s="8" t="str">
        <f t="shared" ca="1" si="19"/>
        <v>시디롬</v>
      </c>
      <c r="F175" s="8" t="str">
        <f t="shared" ca="1" si="20"/>
        <v>삼성 64X</v>
      </c>
      <c r="G175" s="9"/>
      <c r="H175" s="8">
        <f t="shared" si="24"/>
        <v>0</v>
      </c>
      <c r="I175" s="8">
        <f t="shared" si="25"/>
        <v>0</v>
      </c>
      <c r="J175" s="8">
        <f t="shared" si="26"/>
        <v>0</v>
      </c>
      <c r="K175" s="9">
        <v>3</v>
      </c>
      <c r="L175" s="8">
        <f t="shared" ca="1" si="21"/>
        <v>1880</v>
      </c>
      <c r="M175" s="8">
        <f t="shared" ca="1" si="22"/>
        <v>5640</v>
      </c>
      <c r="N175" s="85">
        <f t="shared" ca="1" si="23"/>
        <v>564</v>
      </c>
    </row>
    <row r="176" spans="1:14" ht="20.100000000000001" customHeight="1" x14ac:dyDescent="0.15">
      <c r="A176" s="84">
        <v>42552</v>
      </c>
      <c r="B176" s="8" t="s">
        <v>60</v>
      </c>
      <c r="C176" s="8" t="s">
        <v>42</v>
      </c>
      <c r="D176" s="9">
        <v>302</v>
      </c>
      <c r="E176" s="8" t="str">
        <f t="shared" ca="1" si="19"/>
        <v>복사용지 A4</v>
      </c>
      <c r="F176" s="8" t="str">
        <f t="shared" ca="1" si="20"/>
        <v>권</v>
      </c>
      <c r="G176" s="9"/>
      <c r="H176" s="8">
        <f t="shared" si="24"/>
        <v>0</v>
      </c>
      <c r="I176" s="8">
        <f t="shared" si="25"/>
        <v>0</v>
      </c>
      <c r="J176" s="8">
        <f t="shared" si="26"/>
        <v>0</v>
      </c>
      <c r="K176" s="9">
        <v>7</v>
      </c>
      <c r="L176" s="8">
        <f t="shared" ca="1" si="21"/>
        <v>521</v>
      </c>
      <c r="M176" s="8">
        <f t="shared" ca="1" si="22"/>
        <v>3647</v>
      </c>
      <c r="N176" s="85">
        <f t="shared" ca="1" si="23"/>
        <v>365</v>
      </c>
    </row>
    <row r="177" spans="1:14" ht="20.100000000000001" customHeight="1" x14ac:dyDescent="0.15">
      <c r="A177" s="84">
        <v>42559</v>
      </c>
      <c r="B177" s="8" t="s">
        <v>61</v>
      </c>
      <c r="C177" s="8" t="s">
        <v>38</v>
      </c>
      <c r="D177" s="9">
        <v>203</v>
      </c>
      <c r="E177" s="8" t="str">
        <f t="shared" ca="1" si="19"/>
        <v>시디롬</v>
      </c>
      <c r="F177" s="8" t="str">
        <f t="shared" ca="1" si="20"/>
        <v>삼성 64X</v>
      </c>
      <c r="G177" s="9">
        <v>500</v>
      </c>
      <c r="H177" s="8">
        <f t="shared" ref="H177:H182" ca="1" si="27">IF(G177=0,0,VLOOKUP($D177,상품목록,4))</f>
        <v>1327</v>
      </c>
      <c r="I177" s="8">
        <f t="shared" ref="I177:I182" ca="1" si="28">G177*H177</f>
        <v>663500</v>
      </c>
      <c r="J177" s="8">
        <f t="shared" ref="J177:J182" ca="1" si="29">ROUND(I177/10,0)</f>
        <v>66350</v>
      </c>
      <c r="K177" s="9"/>
      <c r="L177" s="8">
        <f t="shared" si="21"/>
        <v>0</v>
      </c>
      <c r="M177" s="8">
        <f t="shared" si="22"/>
        <v>0</v>
      </c>
      <c r="N177" s="85">
        <f t="shared" si="23"/>
        <v>0</v>
      </c>
    </row>
    <row r="178" spans="1:14" ht="20.100000000000001" customHeight="1" x14ac:dyDescent="0.15">
      <c r="A178" s="84">
        <v>42559</v>
      </c>
      <c r="B178" s="8" t="s">
        <v>44</v>
      </c>
      <c r="C178" s="8" t="s">
        <v>38</v>
      </c>
      <c r="D178" s="9">
        <v>302</v>
      </c>
      <c r="E178" s="8" t="str">
        <f t="shared" ca="1" si="19"/>
        <v>복사용지 A4</v>
      </c>
      <c r="F178" s="8" t="str">
        <f t="shared" ca="1" si="20"/>
        <v>권</v>
      </c>
      <c r="G178" s="9">
        <v>100</v>
      </c>
      <c r="H178" s="8">
        <f t="shared" ca="1" si="27"/>
        <v>400</v>
      </c>
      <c r="I178" s="8">
        <f t="shared" ca="1" si="28"/>
        <v>40000</v>
      </c>
      <c r="J178" s="8">
        <f t="shared" ca="1" si="29"/>
        <v>4000</v>
      </c>
      <c r="K178" s="9"/>
      <c r="L178" s="8">
        <f t="shared" si="21"/>
        <v>0</v>
      </c>
      <c r="M178" s="8">
        <f t="shared" si="22"/>
        <v>0</v>
      </c>
      <c r="N178" s="85">
        <f t="shared" si="23"/>
        <v>0</v>
      </c>
    </row>
    <row r="179" spans="1:14" ht="20.100000000000001" customHeight="1" x14ac:dyDescent="0.15">
      <c r="A179" s="84">
        <v>42559</v>
      </c>
      <c r="B179" s="8" t="s">
        <v>39</v>
      </c>
      <c r="C179" s="8" t="s">
        <v>38</v>
      </c>
      <c r="D179" s="9">
        <v>107</v>
      </c>
      <c r="E179" s="8" t="str">
        <f t="shared" ca="1" si="19"/>
        <v>시디롬</v>
      </c>
      <c r="F179" s="8" t="str">
        <f t="shared" ca="1" si="20"/>
        <v>삼성 64X</v>
      </c>
      <c r="G179" s="9">
        <v>200</v>
      </c>
      <c r="H179" s="8">
        <f t="shared" ca="1" si="27"/>
        <v>1327</v>
      </c>
      <c r="I179" s="8">
        <f t="shared" ca="1" si="28"/>
        <v>265400</v>
      </c>
      <c r="J179" s="8">
        <f t="shared" ca="1" si="29"/>
        <v>26540</v>
      </c>
      <c r="K179" s="9"/>
      <c r="L179" s="8">
        <f t="shared" si="21"/>
        <v>0</v>
      </c>
      <c r="M179" s="8">
        <f t="shared" si="22"/>
        <v>0</v>
      </c>
      <c r="N179" s="85">
        <f t="shared" si="23"/>
        <v>0</v>
      </c>
    </row>
    <row r="180" spans="1:14" ht="20.100000000000001" customHeight="1" x14ac:dyDescent="0.15">
      <c r="A180" s="84">
        <v>42559</v>
      </c>
      <c r="B180" s="8" t="s">
        <v>40</v>
      </c>
      <c r="C180" s="8" t="s">
        <v>38</v>
      </c>
      <c r="D180" s="9">
        <v>201</v>
      </c>
      <c r="E180" s="8" t="str">
        <f t="shared" ca="1" si="19"/>
        <v>시디롬</v>
      </c>
      <c r="F180" s="8" t="str">
        <f t="shared" ca="1" si="20"/>
        <v>삼성 64X</v>
      </c>
      <c r="G180" s="9">
        <v>100</v>
      </c>
      <c r="H180" s="8">
        <f t="shared" ca="1" si="27"/>
        <v>1327</v>
      </c>
      <c r="I180" s="8">
        <f t="shared" ca="1" si="28"/>
        <v>132700</v>
      </c>
      <c r="J180" s="8">
        <f t="shared" ca="1" si="29"/>
        <v>13270</v>
      </c>
      <c r="K180" s="9"/>
      <c r="L180" s="8">
        <f t="shared" si="21"/>
        <v>0</v>
      </c>
      <c r="M180" s="8">
        <f t="shared" si="22"/>
        <v>0</v>
      </c>
      <c r="N180" s="85">
        <f t="shared" si="23"/>
        <v>0</v>
      </c>
    </row>
    <row r="181" spans="1:14" ht="20.100000000000001" customHeight="1" x14ac:dyDescent="0.15">
      <c r="A181" s="84">
        <v>42559</v>
      </c>
      <c r="B181" s="8" t="s">
        <v>39</v>
      </c>
      <c r="C181" s="8" t="s">
        <v>38</v>
      </c>
      <c r="D181" s="9">
        <v>101</v>
      </c>
      <c r="E181" s="8" t="str">
        <f t="shared" ca="1" si="19"/>
        <v>하드디스크</v>
      </c>
      <c r="F181" s="8" t="str">
        <f t="shared" ca="1" si="20"/>
        <v>시게이트 30G</v>
      </c>
      <c r="G181" s="9">
        <v>300</v>
      </c>
      <c r="H181" s="8">
        <f t="shared" ca="1" si="27"/>
        <v>2352</v>
      </c>
      <c r="I181" s="8">
        <f t="shared" ca="1" si="28"/>
        <v>705600</v>
      </c>
      <c r="J181" s="8">
        <f t="shared" ca="1" si="29"/>
        <v>70560</v>
      </c>
      <c r="K181" s="9"/>
      <c r="L181" s="8">
        <f t="shared" si="21"/>
        <v>0</v>
      </c>
      <c r="M181" s="8">
        <f t="shared" si="22"/>
        <v>0</v>
      </c>
      <c r="N181" s="85">
        <f t="shared" si="23"/>
        <v>0</v>
      </c>
    </row>
    <row r="182" spans="1:14" ht="20.100000000000001" customHeight="1" x14ac:dyDescent="0.15">
      <c r="A182" s="84">
        <v>42559</v>
      </c>
      <c r="B182" s="8" t="s">
        <v>39</v>
      </c>
      <c r="C182" s="8" t="s">
        <v>38</v>
      </c>
      <c r="D182" s="9">
        <v>102</v>
      </c>
      <c r="E182" s="8" t="str">
        <f t="shared" ca="1" si="19"/>
        <v>하드디스크</v>
      </c>
      <c r="F182" s="8" t="str">
        <f t="shared" ca="1" si="20"/>
        <v>시게이트 80G</v>
      </c>
      <c r="G182" s="9">
        <v>250</v>
      </c>
      <c r="H182" s="8">
        <f t="shared" ca="1" si="27"/>
        <v>4650</v>
      </c>
      <c r="I182" s="8">
        <f t="shared" ca="1" si="28"/>
        <v>1162500</v>
      </c>
      <c r="J182" s="8">
        <f t="shared" ca="1" si="29"/>
        <v>116250</v>
      </c>
      <c r="K182" s="9"/>
      <c r="L182" s="8">
        <f t="shared" si="21"/>
        <v>0</v>
      </c>
      <c r="M182" s="8">
        <f t="shared" si="22"/>
        <v>0</v>
      </c>
      <c r="N182" s="85">
        <f t="shared" si="23"/>
        <v>0</v>
      </c>
    </row>
    <row r="183" spans="1:14" ht="20.100000000000001" customHeight="1" x14ac:dyDescent="0.15">
      <c r="A183" s="84">
        <v>42559</v>
      </c>
      <c r="B183" s="8" t="s">
        <v>54</v>
      </c>
      <c r="C183" s="8" t="s">
        <v>42</v>
      </c>
      <c r="D183" s="9">
        <v>302</v>
      </c>
      <c r="E183" s="8" t="str">
        <f t="shared" ca="1" si="19"/>
        <v>복사용지 A4</v>
      </c>
      <c r="F183" s="8" t="str">
        <f t="shared" ca="1" si="20"/>
        <v>권</v>
      </c>
      <c r="G183" s="9"/>
      <c r="H183" s="8">
        <f t="shared" si="24"/>
        <v>0</v>
      </c>
      <c r="I183" s="8">
        <f t="shared" si="25"/>
        <v>0</v>
      </c>
      <c r="J183" s="8">
        <f t="shared" si="26"/>
        <v>0</v>
      </c>
      <c r="K183" s="9">
        <v>21</v>
      </c>
      <c r="L183" s="8">
        <f t="shared" ca="1" si="21"/>
        <v>521</v>
      </c>
      <c r="M183" s="8">
        <f t="shared" ca="1" si="22"/>
        <v>10941</v>
      </c>
      <c r="N183" s="85">
        <f t="shared" ca="1" si="23"/>
        <v>1094</v>
      </c>
    </row>
    <row r="184" spans="1:14" ht="20.100000000000001" customHeight="1" x14ac:dyDescent="0.15">
      <c r="A184" s="84">
        <v>42559</v>
      </c>
      <c r="B184" s="8" t="s">
        <v>46</v>
      </c>
      <c r="C184" s="8" t="s">
        <v>42</v>
      </c>
      <c r="D184" s="9">
        <v>303</v>
      </c>
      <c r="E184" s="8" t="str">
        <f t="shared" ca="1" si="19"/>
        <v>복사용지 B4</v>
      </c>
      <c r="F184" s="8" t="str">
        <f t="shared" ca="1" si="20"/>
        <v>권</v>
      </c>
      <c r="G184" s="9"/>
      <c r="H184" s="8">
        <f t="shared" si="24"/>
        <v>0</v>
      </c>
      <c r="I184" s="8">
        <f t="shared" si="25"/>
        <v>0</v>
      </c>
      <c r="J184" s="8">
        <f t="shared" si="26"/>
        <v>0</v>
      </c>
      <c r="K184" s="9">
        <v>15</v>
      </c>
      <c r="L184" s="8">
        <f t="shared" ca="1" si="21"/>
        <v>759</v>
      </c>
      <c r="M184" s="8">
        <f t="shared" ca="1" si="22"/>
        <v>11385</v>
      </c>
      <c r="N184" s="85">
        <f t="shared" ca="1" si="23"/>
        <v>1139</v>
      </c>
    </row>
    <row r="185" spans="1:14" ht="20.100000000000001" customHeight="1" x14ac:dyDescent="0.15">
      <c r="A185" s="84">
        <v>42559</v>
      </c>
      <c r="B185" s="8" t="s">
        <v>56</v>
      </c>
      <c r="C185" s="8" t="s">
        <v>42</v>
      </c>
      <c r="D185" s="9">
        <v>105</v>
      </c>
      <c r="E185" s="8" t="str">
        <f t="shared" ca="1" si="19"/>
        <v>시디롬</v>
      </c>
      <c r="F185" s="8" t="str">
        <f t="shared" ca="1" si="20"/>
        <v>LG 2X</v>
      </c>
      <c r="G185" s="9"/>
      <c r="H185" s="8">
        <f t="shared" si="24"/>
        <v>0</v>
      </c>
      <c r="I185" s="8">
        <f t="shared" si="25"/>
        <v>0</v>
      </c>
      <c r="J185" s="8">
        <f t="shared" si="26"/>
        <v>0</v>
      </c>
      <c r="K185" s="9">
        <v>46</v>
      </c>
      <c r="L185" s="8">
        <f t="shared" ca="1" si="21"/>
        <v>869</v>
      </c>
      <c r="M185" s="8">
        <f t="shared" ca="1" si="22"/>
        <v>39974</v>
      </c>
      <c r="N185" s="85">
        <f t="shared" ca="1" si="23"/>
        <v>3997</v>
      </c>
    </row>
    <row r="186" spans="1:14" ht="20.100000000000001" customHeight="1" x14ac:dyDescent="0.15">
      <c r="A186" s="84">
        <v>42559</v>
      </c>
      <c r="B186" s="8" t="s">
        <v>55</v>
      </c>
      <c r="C186" s="8" t="s">
        <v>42</v>
      </c>
      <c r="D186" s="9">
        <v>107</v>
      </c>
      <c r="E186" s="8" t="str">
        <f t="shared" ca="1" si="19"/>
        <v>시디롬</v>
      </c>
      <c r="F186" s="8" t="str">
        <f t="shared" ca="1" si="20"/>
        <v>삼성 64X</v>
      </c>
      <c r="G186" s="9"/>
      <c r="H186" s="8">
        <f t="shared" si="24"/>
        <v>0</v>
      </c>
      <c r="I186" s="8">
        <f t="shared" si="25"/>
        <v>0</v>
      </c>
      <c r="J186" s="8">
        <f t="shared" si="26"/>
        <v>0</v>
      </c>
      <c r="K186" s="9">
        <v>204</v>
      </c>
      <c r="L186" s="8">
        <f t="shared" ca="1" si="21"/>
        <v>1880</v>
      </c>
      <c r="M186" s="8">
        <f t="shared" ca="1" si="22"/>
        <v>383520</v>
      </c>
      <c r="N186" s="85">
        <f t="shared" ca="1" si="23"/>
        <v>38352</v>
      </c>
    </row>
    <row r="187" spans="1:14" ht="20.100000000000001" customHeight="1" x14ac:dyDescent="0.15">
      <c r="A187" s="84">
        <v>42559</v>
      </c>
      <c r="B187" s="8" t="s">
        <v>55</v>
      </c>
      <c r="C187" s="8" t="s">
        <v>42</v>
      </c>
      <c r="D187" s="9">
        <v>101</v>
      </c>
      <c r="E187" s="8" t="str">
        <f t="shared" ca="1" si="19"/>
        <v>하드디스크</v>
      </c>
      <c r="F187" s="8" t="str">
        <f t="shared" ca="1" si="20"/>
        <v>시게이트 30G</v>
      </c>
      <c r="G187" s="9"/>
      <c r="H187" s="8">
        <f t="shared" si="24"/>
        <v>0</v>
      </c>
      <c r="I187" s="8">
        <f t="shared" si="25"/>
        <v>0</v>
      </c>
      <c r="J187" s="8">
        <f t="shared" si="26"/>
        <v>0</v>
      </c>
      <c r="K187" s="9">
        <v>126</v>
      </c>
      <c r="L187" s="8">
        <f t="shared" ca="1" si="21"/>
        <v>3097</v>
      </c>
      <c r="M187" s="8">
        <f t="shared" ca="1" si="22"/>
        <v>390222</v>
      </c>
      <c r="N187" s="85">
        <f t="shared" ca="1" si="23"/>
        <v>39022</v>
      </c>
    </row>
    <row r="188" spans="1:14" ht="20.100000000000001" customHeight="1" x14ac:dyDescent="0.15">
      <c r="A188" s="84">
        <v>42559</v>
      </c>
      <c r="B188" s="8" t="s">
        <v>48</v>
      </c>
      <c r="C188" s="8" t="s">
        <v>42</v>
      </c>
      <c r="D188" s="9">
        <v>203</v>
      </c>
      <c r="E188" s="8" t="str">
        <f t="shared" ca="1" si="19"/>
        <v>시디롬</v>
      </c>
      <c r="F188" s="8" t="str">
        <f t="shared" ca="1" si="20"/>
        <v>삼성 64X</v>
      </c>
      <c r="G188" s="9"/>
      <c r="H188" s="8">
        <f t="shared" si="24"/>
        <v>0</v>
      </c>
      <c r="I188" s="8">
        <f t="shared" si="25"/>
        <v>0</v>
      </c>
      <c r="J188" s="8">
        <f t="shared" si="26"/>
        <v>0</v>
      </c>
      <c r="K188" s="9">
        <v>145</v>
      </c>
      <c r="L188" s="8">
        <f t="shared" ca="1" si="21"/>
        <v>1880</v>
      </c>
      <c r="M188" s="8">
        <f t="shared" ca="1" si="22"/>
        <v>272600</v>
      </c>
      <c r="N188" s="85">
        <f t="shared" ca="1" si="23"/>
        <v>27260</v>
      </c>
    </row>
    <row r="189" spans="1:14" ht="20.100000000000001" customHeight="1" x14ac:dyDescent="0.15">
      <c r="A189" s="84">
        <v>42559</v>
      </c>
      <c r="B189" s="8" t="s">
        <v>54</v>
      </c>
      <c r="C189" s="8" t="s">
        <v>42</v>
      </c>
      <c r="D189" s="9">
        <v>102</v>
      </c>
      <c r="E189" s="8" t="str">
        <f t="shared" ca="1" si="19"/>
        <v>하드디스크</v>
      </c>
      <c r="F189" s="8" t="str">
        <f t="shared" ca="1" si="20"/>
        <v>시게이트 80G</v>
      </c>
      <c r="G189" s="9"/>
      <c r="H189" s="8">
        <f t="shared" si="24"/>
        <v>0</v>
      </c>
      <c r="I189" s="8">
        <f t="shared" si="25"/>
        <v>0</v>
      </c>
      <c r="J189" s="8">
        <f t="shared" si="26"/>
        <v>0</v>
      </c>
      <c r="K189" s="9">
        <v>47</v>
      </c>
      <c r="L189" s="8">
        <f t="shared" ca="1" si="21"/>
        <v>4771</v>
      </c>
      <c r="M189" s="8">
        <f t="shared" ca="1" si="22"/>
        <v>224237</v>
      </c>
      <c r="N189" s="85">
        <f t="shared" ca="1" si="23"/>
        <v>22424</v>
      </c>
    </row>
    <row r="190" spans="1:14" ht="20.100000000000001" customHeight="1" x14ac:dyDescent="0.15">
      <c r="A190" s="84">
        <v>42559</v>
      </c>
      <c r="B190" s="8" t="s">
        <v>47</v>
      </c>
      <c r="C190" s="8" t="s">
        <v>42</v>
      </c>
      <c r="D190" s="9">
        <v>102</v>
      </c>
      <c r="E190" s="8" t="str">
        <f t="shared" ca="1" si="19"/>
        <v>하드디스크</v>
      </c>
      <c r="F190" s="8" t="str">
        <f t="shared" ca="1" si="20"/>
        <v>시게이트 80G</v>
      </c>
      <c r="G190" s="9"/>
      <c r="H190" s="8">
        <f t="shared" si="24"/>
        <v>0</v>
      </c>
      <c r="I190" s="8">
        <f t="shared" si="25"/>
        <v>0</v>
      </c>
      <c r="J190" s="8">
        <f t="shared" si="26"/>
        <v>0</v>
      </c>
      <c r="K190" s="9">
        <v>48</v>
      </c>
      <c r="L190" s="8">
        <f t="shared" ca="1" si="21"/>
        <v>4771</v>
      </c>
      <c r="M190" s="8">
        <f t="shared" ca="1" si="22"/>
        <v>229008</v>
      </c>
      <c r="N190" s="85">
        <f t="shared" ca="1" si="23"/>
        <v>22901</v>
      </c>
    </row>
    <row r="191" spans="1:14" ht="20.100000000000001" customHeight="1" x14ac:dyDescent="0.15">
      <c r="A191" s="84">
        <v>42559</v>
      </c>
      <c r="B191" s="8" t="s">
        <v>59</v>
      </c>
      <c r="C191" s="8" t="s">
        <v>42</v>
      </c>
      <c r="D191" s="9">
        <v>102</v>
      </c>
      <c r="E191" s="8" t="str">
        <f t="shared" ca="1" si="19"/>
        <v>하드디스크</v>
      </c>
      <c r="F191" s="8" t="str">
        <f t="shared" ca="1" si="20"/>
        <v>시게이트 80G</v>
      </c>
      <c r="G191" s="9"/>
      <c r="H191" s="8">
        <f t="shared" si="24"/>
        <v>0</v>
      </c>
      <c r="I191" s="8">
        <f t="shared" si="25"/>
        <v>0</v>
      </c>
      <c r="J191" s="8">
        <f t="shared" si="26"/>
        <v>0</v>
      </c>
      <c r="K191" s="9">
        <v>128</v>
      </c>
      <c r="L191" s="8">
        <f t="shared" ca="1" si="21"/>
        <v>4771</v>
      </c>
      <c r="M191" s="8">
        <f t="shared" ca="1" si="22"/>
        <v>610688</v>
      </c>
      <c r="N191" s="85">
        <f t="shared" ca="1" si="23"/>
        <v>61069</v>
      </c>
    </row>
    <row r="192" spans="1:14" ht="20.100000000000001" customHeight="1" x14ac:dyDescent="0.15">
      <c r="A192" s="84">
        <v>42559</v>
      </c>
      <c r="B192" s="8" t="s">
        <v>41</v>
      </c>
      <c r="C192" s="8" t="s">
        <v>42</v>
      </c>
      <c r="D192" s="9">
        <v>103</v>
      </c>
      <c r="E192" s="8" t="str">
        <f t="shared" ca="1" si="19"/>
        <v>하드디스크</v>
      </c>
      <c r="F192" s="8" t="str">
        <f t="shared" ca="1" si="20"/>
        <v>삼성 80G</v>
      </c>
      <c r="G192" s="9"/>
      <c r="H192" s="8">
        <f t="shared" si="24"/>
        <v>0</v>
      </c>
      <c r="I192" s="8">
        <f t="shared" si="25"/>
        <v>0</v>
      </c>
      <c r="J192" s="8">
        <f t="shared" si="26"/>
        <v>0</v>
      </c>
      <c r="K192" s="9">
        <v>205</v>
      </c>
      <c r="L192" s="8">
        <f t="shared" ca="1" si="21"/>
        <v>4829</v>
      </c>
      <c r="M192" s="8">
        <f t="shared" ca="1" si="22"/>
        <v>989945</v>
      </c>
      <c r="N192" s="85">
        <f t="shared" ca="1" si="23"/>
        <v>98995</v>
      </c>
    </row>
    <row r="193" spans="1:14" ht="20.100000000000001" customHeight="1" x14ac:dyDescent="0.15">
      <c r="A193" s="84">
        <v>42559</v>
      </c>
      <c r="B193" s="8" t="s">
        <v>54</v>
      </c>
      <c r="C193" s="8" t="s">
        <v>42</v>
      </c>
      <c r="D193" s="9">
        <v>201</v>
      </c>
      <c r="E193" s="8" t="str">
        <f t="shared" ca="1" si="19"/>
        <v>시디롬</v>
      </c>
      <c r="F193" s="8" t="str">
        <f t="shared" ca="1" si="20"/>
        <v>삼성 64X</v>
      </c>
      <c r="G193" s="9"/>
      <c r="H193" s="8">
        <f t="shared" si="24"/>
        <v>0</v>
      </c>
      <c r="I193" s="8">
        <f t="shared" si="25"/>
        <v>0</v>
      </c>
      <c r="J193" s="8">
        <f t="shared" si="26"/>
        <v>0</v>
      </c>
      <c r="K193" s="9">
        <v>49</v>
      </c>
      <c r="L193" s="8">
        <f t="shared" ca="1" si="21"/>
        <v>1880</v>
      </c>
      <c r="M193" s="8">
        <f t="shared" ca="1" si="22"/>
        <v>92120</v>
      </c>
      <c r="N193" s="85">
        <f t="shared" ca="1" si="23"/>
        <v>9212</v>
      </c>
    </row>
    <row r="194" spans="1:14" ht="20.100000000000001" customHeight="1" x14ac:dyDescent="0.15">
      <c r="A194" s="84">
        <v>42574</v>
      </c>
      <c r="B194" s="8" t="s">
        <v>39</v>
      </c>
      <c r="C194" s="8" t="s">
        <v>38</v>
      </c>
      <c r="D194" s="9">
        <v>106</v>
      </c>
      <c r="E194" s="8" t="str">
        <f t="shared" ca="1" si="19"/>
        <v>시디롬</v>
      </c>
      <c r="F194" s="8" t="str">
        <f t="shared" ca="1" si="20"/>
        <v>LG 64X</v>
      </c>
      <c r="G194" s="9">
        <v>200</v>
      </c>
      <c r="H194" s="8">
        <f ca="1">IF(G194=0,0,VLOOKUP($D194,상품목록,4))</f>
        <v>1320</v>
      </c>
      <c r="I194" s="8">
        <f ca="1">G194*H194</f>
        <v>264000</v>
      </c>
      <c r="J194" s="8">
        <f ca="1">ROUND(I194/10,0)</f>
        <v>26400</v>
      </c>
      <c r="K194" s="9"/>
      <c r="L194" s="8">
        <f t="shared" si="21"/>
        <v>0</v>
      </c>
      <c r="M194" s="8">
        <f t="shared" si="22"/>
        <v>0</v>
      </c>
      <c r="N194" s="85">
        <f t="shared" si="23"/>
        <v>0</v>
      </c>
    </row>
    <row r="195" spans="1:14" ht="20.100000000000001" customHeight="1" x14ac:dyDescent="0.15">
      <c r="A195" s="84">
        <v>42574</v>
      </c>
      <c r="B195" s="8" t="s">
        <v>39</v>
      </c>
      <c r="C195" s="8" t="s">
        <v>38</v>
      </c>
      <c r="D195" s="9">
        <v>107</v>
      </c>
      <c r="E195" s="8" t="str">
        <f t="shared" ca="1" si="19"/>
        <v>시디롬</v>
      </c>
      <c r="F195" s="8" t="str">
        <f t="shared" ca="1" si="20"/>
        <v>삼성 64X</v>
      </c>
      <c r="G195" s="9">
        <v>200</v>
      </c>
      <c r="H195" s="8">
        <f ca="1">IF(G195=0,0,VLOOKUP($D195,상품목록,4))</f>
        <v>1327</v>
      </c>
      <c r="I195" s="8">
        <f ca="1">G195*H195</f>
        <v>265400</v>
      </c>
      <c r="J195" s="8">
        <f ca="1">ROUND(I195/10,0)</f>
        <v>26540</v>
      </c>
      <c r="K195" s="9"/>
      <c r="L195" s="8">
        <f t="shared" si="21"/>
        <v>0</v>
      </c>
      <c r="M195" s="8">
        <f t="shared" si="22"/>
        <v>0</v>
      </c>
      <c r="N195" s="85">
        <f t="shared" si="23"/>
        <v>0</v>
      </c>
    </row>
    <row r="196" spans="1:14" ht="20.100000000000001" customHeight="1" x14ac:dyDescent="0.15">
      <c r="A196" s="84">
        <v>42574</v>
      </c>
      <c r="B196" s="8" t="s">
        <v>41</v>
      </c>
      <c r="C196" s="8" t="s">
        <v>42</v>
      </c>
      <c r="D196" s="9">
        <v>106</v>
      </c>
      <c r="E196" s="8" t="str">
        <f t="shared" ca="1" si="19"/>
        <v>시디롬</v>
      </c>
      <c r="F196" s="8" t="str">
        <f t="shared" ca="1" si="20"/>
        <v>LG 64X</v>
      </c>
      <c r="G196" s="9"/>
      <c r="H196" s="8">
        <f t="shared" si="24"/>
        <v>0</v>
      </c>
      <c r="I196" s="8">
        <f t="shared" si="25"/>
        <v>0</v>
      </c>
      <c r="J196" s="8">
        <f t="shared" si="26"/>
        <v>0</v>
      </c>
      <c r="K196" s="9">
        <v>208</v>
      </c>
      <c r="L196" s="8">
        <f t="shared" ca="1" si="21"/>
        <v>1387</v>
      </c>
      <c r="M196" s="8">
        <f t="shared" ca="1" si="22"/>
        <v>288496</v>
      </c>
      <c r="N196" s="85">
        <f t="shared" ca="1" si="23"/>
        <v>28850</v>
      </c>
    </row>
    <row r="197" spans="1:14" ht="20.100000000000001" customHeight="1" x14ac:dyDescent="0.15">
      <c r="A197" s="84">
        <v>42574</v>
      </c>
      <c r="B197" s="8" t="s">
        <v>46</v>
      </c>
      <c r="C197" s="8" t="s">
        <v>42</v>
      </c>
      <c r="D197" s="9">
        <v>107</v>
      </c>
      <c r="E197" s="8" t="str">
        <f t="shared" ref="E197:E260" ca="1" si="30">VLOOKUP($D197,상품목록,2)</f>
        <v>시디롬</v>
      </c>
      <c r="F197" s="8" t="str">
        <f t="shared" ref="F197:F260" ca="1" si="31">VLOOKUP($D197,상품목록,3)</f>
        <v>삼성 64X</v>
      </c>
      <c r="G197" s="9"/>
      <c r="H197" s="8">
        <f t="shared" ref="H197:H260" si="32">IF(G197=0,0,VLOOKUP($D197,상품목록,4))</f>
        <v>0</v>
      </c>
      <c r="I197" s="8">
        <f t="shared" ref="I197:I260" si="33">G197*H197</f>
        <v>0</v>
      </c>
      <c r="J197" s="8">
        <f t="shared" ref="J197:J260" si="34">ROUND(I197/10,0)</f>
        <v>0</v>
      </c>
      <c r="K197" s="9">
        <v>50</v>
      </c>
      <c r="L197" s="8">
        <f t="shared" ref="L197:L260" ca="1" si="35">IF(K197=0,0,VLOOKUP($D197,상품목록,5))</f>
        <v>1880</v>
      </c>
      <c r="M197" s="8">
        <f t="shared" ref="M197:M260" ca="1" si="36">K197*L197</f>
        <v>94000</v>
      </c>
      <c r="N197" s="85">
        <f t="shared" ref="N197:N260" ca="1" si="37">ROUND(M197/10,0)</f>
        <v>9400</v>
      </c>
    </row>
    <row r="198" spans="1:14" ht="20.100000000000001" customHeight="1" x14ac:dyDescent="0.15">
      <c r="A198" s="84">
        <v>42582</v>
      </c>
      <c r="B198" s="8" t="s">
        <v>41</v>
      </c>
      <c r="C198" s="8" t="s">
        <v>42</v>
      </c>
      <c r="D198" s="9">
        <v>107</v>
      </c>
      <c r="E198" s="8" t="str">
        <f t="shared" ca="1" si="30"/>
        <v>시디롬</v>
      </c>
      <c r="F198" s="8" t="str">
        <f t="shared" ca="1" si="31"/>
        <v>삼성 64X</v>
      </c>
      <c r="G198" s="9"/>
      <c r="H198" s="8">
        <f t="shared" si="32"/>
        <v>0</v>
      </c>
      <c r="I198" s="8">
        <f t="shared" si="33"/>
        <v>0</v>
      </c>
      <c r="J198" s="8">
        <f t="shared" si="34"/>
        <v>0</v>
      </c>
      <c r="K198" s="9">
        <v>129</v>
      </c>
      <c r="L198" s="8">
        <f t="shared" ca="1" si="35"/>
        <v>1880</v>
      </c>
      <c r="M198" s="8">
        <f t="shared" ca="1" si="36"/>
        <v>242520</v>
      </c>
      <c r="N198" s="85">
        <f t="shared" ca="1" si="37"/>
        <v>24252</v>
      </c>
    </row>
    <row r="199" spans="1:14" ht="20.100000000000001" customHeight="1" x14ac:dyDescent="0.15">
      <c r="A199" s="84">
        <v>42586</v>
      </c>
      <c r="B199" s="8" t="s">
        <v>44</v>
      </c>
      <c r="C199" s="8" t="s">
        <v>38</v>
      </c>
      <c r="D199" s="9">
        <v>303</v>
      </c>
      <c r="E199" s="8" t="str">
        <f t="shared" ca="1" si="30"/>
        <v>복사용지 B4</v>
      </c>
      <c r="F199" s="8" t="str">
        <f t="shared" ca="1" si="31"/>
        <v>권</v>
      </c>
      <c r="G199" s="9">
        <v>50</v>
      </c>
      <c r="H199" s="8">
        <f ca="1">IF(G199=0,0,VLOOKUP($D199,상품목록,4))</f>
        <v>600</v>
      </c>
      <c r="I199" s="8">
        <f ca="1">G199*H199</f>
        <v>30000</v>
      </c>
      <c r="J199" s="8">
        <f ca="1">ROUND(I199/10,0)</f>
        <v>3000</v>
      </c>
      <c r="K199" s="9"/>
      <c r="L199" s="8">
        <f t="shared" si="35"/>
        <v>0</v>
      </c>
      <c r="M199" s="8">
        <f t="shared" si="36"/>
        <v>0</v>
      </c>
      <c r="N199" s="85">
        <f t="shared" si="37"/>
        <v>0</v>
      </c>
    </row>
    <row r="200" spans="1:14" ht="20.100000000000001" customHeight="1" x14ac:dyDescent="0.15">
      <c r="A200" s="84">
        <v>42586</v>
      </c>
      <c r="B200" s="8" t="s">
        <v>39</v>
      </c>
      <c r="C200" s="8" t="s">
        <v>38</v>
      </c>
      <c r="D200" s="9">
        <v>105</v>
      </c>
      <c r="E200" s="8" t="str">
        <f t="shared" ca="1" si="30"/>
        <v>시디롬</v>
      </c>
      <c r="F200" s="8" t="str">
        <f t="shared" ca="1" si="31"/>
        <v>LG 2X</v>
      </c>
      <c r="G200" s="9">
        <v>300</v>
      </c>
      <c r="H200" s="8">
        <f ca="1">IF(G200=0,0,VLOOKUP($D200,상품목록,4))</f>
        <v>633</v>
      </c>
      <c r="I200" s="8">
        <f ca="1">G200*H200</f>
        <v>189900</v>
      </c>
      <c r="J200" s="8">
        <f ca="1">ROUND(I200/10,0)</f>
        <v>18990</v>
      </c>
      <c r="K200" s="9"/>
      <c r="L200" s="8">
        <f t="shared" si="35"/>
        <v>0</v>
      </c>
      <c r="M200" s="8">
        <f t="shared" si="36"/>
        <v>0</v>
      </c>
      <c r="N200" s="85">
        <f t="shared" si="37"/>
        <v>0</v>
      </c>
    </row>
    <row r="201" spans="1:14" ht="20.100000000000001" customHeight="1" x14ac:dyDescent="0.15">
      <c r="A201" s="84">
        <v>42586</v>
      </c>
      <c r="B201" s="8" t="s">
        <v>40</v>
      </c>
      <c r="C201" s="8" t="s">
        <v>38</v>
      </c>
      <c r="D201" s="9">
        <v>202</v>
      </c>
      <c r="E201" s="8" t="str">
        <f t="shared" ca="1" si="30"/>
        <v>시디롬</v>
      </c>
      <c r="F201" s="8" t="str">
        <f t="shared" ca="1" si="31"/>
        <v>삼성 64X</v>
      </c>
      <c r="G201" s="9">
        <v>500</v>
      </c>
      <c r="H201" s="8">
        <f ca="1">IF(G201=0,0,VLOOKUP($D201,상품목록,4))</f>
        <v>1327</v>
      </c>
      <c r="I201" s="8">
        <f ca="1">G201*H201</f>
        <v>663500</v>
      </c>
      <c r="J201" s="8">
        <f ca="1">ROUND(I201/10,0)</f>
        <v>66350</v>
      </c>
      <c r="K201" s="9"/>
      <c r="L201" s="8">
        <f t="shared" si="35"/>
        <v>0</v>
      </c>
      <c r="M201" s="8">
        <f t="shared" si="36"/>
        <v>0</v>
      </c>
      <c r="N201" s="85">
        <f t="shared" si="37"/>
        <v>0</v>
      </c>
    </row>
    <row r="202" spans="1:14" ht="20.100000000000001" customHeight="1" x14ac:dyDescent="0.15">
      <c r="A202" s="84">
        <v>42586</v>
      </c>
      <c r="B202" s="8" t="s">
        <v>54</v>
      </c>
      <c r="C202" s="8" t="s">
        <v>42</v>
      </c>
      <c r="D202" s="9">
        <v>202</v>
      </c>
      <c r="E202" s="8" t="str">
        <f t="shared" ca="1" si="30"/>
        <v>시디롬</v>
      </c>
      <c r="F202" s="8" t="str">
        <f t="shared" ca="1" si="31"/>
        <v>삼성 64X</v>
      </c>
      <c r="G202" s="9"/>
      <c r="H202" s="8">
        <f t="shared" si="32"/>
        <v>0</v>
      </c>
      <c r="I202" s="8">
        <f t="shared" si="33"/>
        <v>0</v>
      </c>
      <c r="J202" s="8">
        <f t="shared" si="34"/>
        <v>0</v>
      </c>
      <c r="K202" s="9">
        <v>211</v>
      </c>
      <c r="L202" s="8">
        <f t="shared" ca="1" si="35"/>
        <v>1880</v>
      </c>
      <c r="M202" s="8">
        <f t="shared" ca="1" si="36"/>
        <v>396680</v>
      </c>
      <c r="N202" s="85">
        <f t="shared" ca="1" si="37"/>
        <v>39668</v>
      </c>
    </row>
    <row r="203" spans="1:14" ht="20.100000000000001" customHeight="1" x14ac:dyDescent="0.15">
      <c r="A203" s="84">
        <v>42586</v>
      </c>
      <c r="B203" s="8" t="s">
        <v>45</v>
      </c>
      <c r="C203" s="8" t="s">
        <v>42</v>
      </c>
      <c r="D203" s="9">
        <v>303</v>
      </c>
      <c r="E203" s="8" t="str">
        <f t="shared" ca="1" si="30"/>
        <v>복사용지 B4</v>
      </c>
      <c r="F203" s="8" t="str">
        <f t="shared" ca="1" si="31"/>
        <v>권</v>
      </c>
      <c r="G203" s="9"/>
      <c r="H203" s="8">
        <f t="shared" si="32"/>
        <v>0</v>
      </c>
      <c r="I203" s="8">
        <f t="shared" si="33"/>
        <v>0</v>
      </c>
      <c r="J203" s="8">
        <f t="shared" si="34"/>
        <v>0</v>
      </c>
      <c r="K203" s="9">
        <v>13</v>
      </c>
      <c r="L203" s="8">
        <f t="shared" ca="1" si="35"/>
        <v>759</v>
      </c>
      <c r="M203" s="8">
        <f t="shared" ca="1" si="36"/>
        <v>9867</v>
      </c>
      <c r="N203" s="85">
        <f t="shared" ca="1" si="37"/>
        <v>987</v>
      </c>
    </row>
    <row r="204" spans="1:14" ht="20.100000000000001" customHeight="1" x14ac:dyDescent="0.15">
      <c r="A204" s="84">
        <v>42586</v>
      </c>
      <c r="B204" s="8" t="s">
        <v>46</v>
      </c>
      <c r="C204" s="8" t="s">
        <v>42</v>
      </c>
      <c r="D204" s="9">
        <v>303</v>
      </c>
      <c r="E204" s="8" t="str">
        <f t="shared" ca="1" si="30"/>
        <v>복사용지 B4</v>
      </c>
      <c r="F204" s="8" t="str">
        <f t="shared" ca="1" si="31"/>
        <v>권</v>
      </c>
      <c r="G204" s="9"/>
      <c r="H204" s="8">
        <f t="shared" si="32"/>
        <v>0</v>
      </c>
      <c r="I204" s="8">
        <f t="shared" si="33"/>
        <v>0</v>
      </c>
      <c r="J204" s="8">
        <f t="shared" si="34"/>
        <v>0</v>
      </c>
      <c r="K204" s="9">
        <v>4</v>
      </c>
      <c r="L204" s="8">
        <f t="shared" ca="1" si="35"/>
        <v>759</v>
      </c>
      <c r="M204" s="8">
        <f t="shared" ca="1" si="36"/>
        <v>3036</v>
      </c>
      <c r="N204" s="85">
        <f t="shared" ca="1" si="37"/>
        <v>304</v>
      </c>
    </row>
    <row r="205" spans="1:14" ht="20.100000000000001" customHeight="1" x14ac:dyDescent="0.15">
      <c r="A205" s="84">
        <v>42586</v>
      </c>
      <c r="B205" s="8" t="s">
        <v>59</v>
      </c>
      <c r="C205" s="8" t="s">
        <v>42</v>
      </c>
      <c r="D205" s="9">
        <v>303</v>
      </c>
      <c r="E205" s="8" t="str">
        <f t="shared" ca="1" si="30"/>
        <v>복사용지 B4</v>
      </c>
      <c r="F205" s="8" t="str">
        <f t="shared" ca="1" si="31"/>
        <v>권</v>
      </c>
      <c r="G205" s="9"/>
      <c r="H205" s="8">
        <f t="shared" si="32"/>
        <v>0</v>
      </c>
      <c r="I205" s="8">
        <f t="shared" si="33"/>
        <v>0</v>
      </c>
      <c r="J205" s="8">
        <f t="shared" si="34"/>
        <v>0</v>
      </c>
      <c r="K205" s="9">
        <v>16</v>
      </c>
      <c r="L205" s="8">
        <f t="shared" ca="1" si="35"/>
        <v>759</v>
      </c>
      <c r="M205" s="8">
        <f t="shared" ca="1" si="36"/>
        <v>12144</v>
      </c>
      <c r="N205" s="85">
        <f t="shared" ca="1" si="37"/>
        <v>1214</v>
      </c>
    </row>
    <row r="206" spans="1:14" ht="20.100000000000001" customHeight="1" x14ac:dyDescent="0.15">
      <c r="A206" s="84">
        <v>42586</v>
      </c>
      <c r="B206" s="8" t="s">
        <v>47</v>
      </c>
      <c r="C206" s="8" t="s">
        <v>42</v>
      </c>
      <c r="D206" s="9">
        <v>105</v>
      </c>
      <c r="E206" s="8" t="str">
        <f t="shared" ca="1" si="30"/>
        <v>시디롬</v>
      </c>
      <c r="F206" s="8" t="str">
        <f t="shared" ca="1" si="31"/>
        <v>LG 2X</v>
      </c>
      <c r="G206" s="9"/>
      <c r="H206" s="8">
        <f t="shared" si="32"/>
        <v>0</v>
      </c>
      <c r="I206" s="8">
        <f t="shared" si="33"/>
        <v>0</v>
      </c>
      <c r="J206" s="8">
        <f t="shared" si="34"/>
        <v>0</v>
      </c>
      <c r="K206" s="9">
        <v>209</v>
      </c>
      <c r="L206" s="8">
        <f t="shared" ca="1" si="35"/>
        <v>869</v>
      </c>
      <c r="M206" s="8">
        <f t="shared" ca="1" si="36"/>
        <v>181621</v>
      </c>
      <c r="N206" s="85">
        <f t="shared" ca="1" si="37"/>
        <v>18162</v>
      </c>
    </row>
    <row r="207" spans="1:14" ht="20.100000000000001" customHeight="1" x14ac:dyDescent="0.15">
      <c r="A207" s="84">
        <v>42586</v>
      </c>
      <c r="B207" s="8" t="s">
        <v>58</v>
      </c>
      <c r="C207" s="8" t="s">
        <v>42</v>
      </c>
      <c r="D207" s="9">
        <v>101</v>
      </c>
      <c r="E207" s="8" t="str">
        <f t="shared" ca="1" si="30"/>
        <v>하드디스크</v>
      </c>
      <c r="F207" s="8" t="str">
        <f t="shared" ca="1" si="31"/>
        <v>시게이트 30G</v>
      </c>
      <c r="G207" s="9"/>
      <c r="H207" s="8">
        <f t="shared" si="32"/>
        <v>0</v>
      </c>
      <c r="I207" s="8">
        <f t="shared" si="33"/>
        <v>0</v>
      </c>
      <c r="J207" s="8">
        <f t="shared" si="34"/>
        <v>0</v>
      </c>
      <c r="K207" s="9">
        <v>131</v>
      </c>
      <c r="L207" s="8">
        <f t="shared" ca="1" si="35"/>
        <v>3097</v>
      </c>
      <c r="M207" s="8">
        <f t="shared" ca="1" si="36"/>
        <v>405707</v>
      </c>
      <c r="N207" s="85">
        <f t="shared" ca="1" si="37"/>
        <v>40571</v>
      </c>
    </row>
    <row r="208" spans="1:14" ht="20.100000000000001" customHeight="1" x14ac:dyDescent="0.15">
      <c r="A208" s="84">
        <v>42586</v>
      </c>
      <c r="B208" s="8" t="s">
        <v>53</v>
      </c>
      <c r="C208" s="8" t="s">
        <v>42</v>
      </c>
      <c r="D208" s="9">
        <v>101</v>
      </c>
      <c r="E208" s="8" t="str">
        <f t="shared" ca="1" si="30"/>
        <v>하드디스크</v>
      </c>
      <c r="F208" s="8" t="str">
        <f t="shared" ca="1" si="31"/>
        <v>시게이트 30G</v>
      </c>
      <c r="G208" s="9"/>
      <c r="H208" s="8">
        <f t="shared" si="32"/>
        <v>0</v>
      </c>
      <c r="I208" s="8">
        <f t="shared" si="33"/>
        <v>0</v>
      </c>
      <c r="J208" s="8">
        <f t="shared" si="34"/>
        <v>0</v>
      </c>
      <c r="K208" s="9">
        <v>53</v>
      </c>
      <c r="L208" s="8">
        <f t="shared" ca="1" si="35"/>
        <v>3097</v>
      </c>
      <c r="M208" s="8">
        <f t="shared" ca="1" si="36"/>
        <v>164141</v>
      </c>
      <c r="N208" s="85">
        <f t="shared" ca="1" si="37"/>
        <v>16414</v>
      </c>
    </row>
    <row r="209" spans="1:14" ht="20.100000000000001" customHeight="1" x14ac:dyDescent="0.15">
      <c r="A209" s="84">
        <v>42586</v>
      </c>
      <c r="B209" s="8" t="s">
        <v>49</v>
      </c>
      <c r="C209" s="8" t="s">
        <v>42</v>
      </c>
      <c r="D209" s="9">
        <v>201</v>
      </c>
      <c r="E209" s="8" t="str">
        <f t="shared" ca="1" si="30"/>
        <v>시디롬</v>
      </c>
      <c r="F209" s="8" t="str">
        <f t="shared" ca="1" si="31"/>
        <v>삼성 64X</v>
      </c>
      <c r="G209" s="9"/>
      <c r="H209" s="8">
        <f t="shared" si="32"/>
        <v>0</v>
      </c>
      <c r="I209" s="8">
        <f t="shared" si="33"/>
        <v>0</v>
      </c>
      <c r="J209" s="8">
        <f t="shared" si="34"/>
        <v>0</v>
      </c>
      <c r="K209" s="9">
        <v>52</v>
      </c>
      <c r="L209" s="8">
        <f t="shared" ca="1" si="35"/>
        <v>1880</v>
      </c>
      <c r="M209" s="8">
        <f t="shared" ca="1" si="36"/>
        <v>97760</v>
      </c>
      <c r="N209" s="85">
        <f t="shared" ca="1" si="37"/>
        <v>9776</v>
      </c>
    </row>
    <row r="210" spans="1:14" ht="20.100000000000001" customHeight="1" x14ac:dyDescent="0.15">
      <c r="A210" s="84">
        <v>42588</v>
      </c>
      <c r="B210" s="8" t="s">
        <v>39</v>
      </c>
      <c r="C210" s="8" t="s">
        <v>38</v>
      </c>
      <c r="D210" s="9">
        <v>102</v>
      </c>
      <c r="E210" s="8" t="str">
        <f t="shared" ca="1" si="30"/>
        <v>하드디스크</v>
      </c>
      <c r="F210" s="8" t="str">
        <f t="shared" ca="1" si="31"/>
        <v>시게이트 80G</v>
      </c>
      <c r="G210" s="9">
        <v>200</v>
      </c>
      <c r="H210" s="8">
        <f ca="1">IF(G210=0,0,VLOOKUP($D210,상품목록,4))</f>
        <v>4650</v>
      </c>
      <c r="I210" s="8">
        <f ca="1">G210*H210</f>
        <v>930000</v>
      </c>
      <c r="J210" s="8">
        <f ca="1">ROUND(I210/10,0)</f>
        <v>93000</v>
      </c>
      <c r="K210" s="9"/>
      <c r="L210" s="8">
        <f t="shared" si="35"/>
        <v>0</v>
      </c>
      <c r="M210" s="8">
        <f t="shared" si="36"/>
        <v>0</v>
      </c>
      <c r="N210" s="85">
        <f t="shared" si="37"/>
        <v>0</v>
      </c>
    </row>
    <row r="211" spans="1:14" ht="20.100000000000001" customHeight="1" x14ac:dyDescent="0.15">
      <c r="A211" s="84">
        <v>42588</v>
      </c>
      <c r="B211" s="8" t="s">
        <v>62</v>
      </c>
      <c r="C211" s="8" t="s">
        <v>42</v>
      </c>
      <c r="D211" s="9">
        <v>301</v>
      </c>
      <c r="E211" s="8" t="str">
        <f t="shared" ca="1" si="30"/>
        <v>볼펜</v>
      </c>
      <c r="F211" s="8" t="str">
        <f t="shared" ca="1" si="31"/>
        <v>자루</v>
      </c>
      <c r="G211" s="9"/>
      <c r="H211" s="8">
        <f t="shared" si="32"/>
        <v>0</v>
      </c>
      <c r="I211" s="8">
        <f t="shared" si="33"/>
        <v>0</v>
      </c>
      <c r="J211" s="8">
        <f t="shared" si="34"/>
        <v>0</v>
      </c>
      <c r="K211" s="9">
        <v>212</v>
      </c>
      <c r="L211" s="8">
        <f t="shared" ca="1" si="35"/>
        <v>44</v>
      </c>
      <c r="M211" s="8">
        <f t="shared" ca="1" si="36"/>
        <v>9328</v>
      </c>
      <c r="N211" s="85">
        <f t="shared" ca="1" si="37"/>
        <v>933</v>
      </c>
    </row>
    <row r="212" spans="1:14" ht="20.100000000000001" customHeight="1" x14ac:dyDescent="0.15">
      <c r="A212" s="84">
        <v>42588</v>
      </c>
      <c r="B212" s="8" t="s">
        <v>57</v>
      </c>
      <c r="C212" s="8" t="s">
        <v>42</v>
      </c>
      <c r="D212" s="9">
        <v>202</v>
      </c>
      <c r="E212" s="8" t="str">
        <f t="shared" ca="1" si="30"/>
        <v>시디롬</v>
      </c>
      <c r="F212" s="8" t="str">
        <f t="shared" ca="1" si="31"/>
        <v>삼성 64X</v>
      </c>
      <c r="G212" s="9"/>
      <c r="H212" s="8">
        <f t="shared" si="32"/>
        <v>0</v>
      </c>
      <c r="I212" s="8">
        <f t="shared" si="33"/>
        <v>0</v>
      </c>
      <c r="J212" s="8">
        <f t="shared" si="34"/>
        <v>0</v>
      </c>
      <c r="K212" s="9">
        <v>54</v>
      </c>
      <c r="L212" s="8">
        <f t="shared" ca="1" si="35"/>
        <v>1880</v>
      </c>
      <c r="M212" s="8">
        <f t="shared" ca="1" si="36"/>
        <v>101520</v>
      </c>
      <c r="N212" s="85">
        <f t="shared" ca="1" si="37"/>
        <v>10152</v>
      </c>
    </row>
    <row r="213" spans="1:14" ht="20.100000000000001" customHeight="1" x14ac:dyDescent="0.15">
      <c r="A213" s="84">
        <v>42588</v>
      </c>
      <c r="B213" s="8" t="s">
        <v>50</v>
      </c>
      <c r="C213" s="8" t="s">
        <v>42</v>
      </c>
      <c r="D213" s="9">
        <v>302</v>
      </c>
      <c r="E213" s="8" t="str">
        <f t="shared" ca="1" si="30"/>
        <v>복사용지 A4</v>
      </c>
      <c r="F213" s="8" t="str">
        <f t="shared" ca="1" si="31"/>
        <v>권</v>
      </c>
      <c r="G213" s="9"/>
      <c r="H213" s="8">
        <f t="shared" si="32"/>
        <v>0</v>
      </c>
      <c r="I213" s="8">
        <f t="shared" si="33"/>
        <v>0</v>
      </c>
      <c r="J213" s="8">
        <f t="shared" si="34"/>
        <v>0</v>
      </c>
      <c r="K213" s="9">
        <v>7</v>
      </c>
      <c r="L213" s="8">
        <f t="shared" ca="1" si="35"/>
        <v>521</v>
      </c>
      <c r="M213" s="8">
        <f t="shared" ca="1" si="36"/>
        <v>3647</v>
      </c>
      <c r="N213" s="85">
        <f t="shared" ca="1" si="37"/>
        <v>365</v>
      </c>
    </row>
    <row r="214" spans="1:14" ht="20.100000000000001" customHeight="1" x14ac:dyDescent="0.15">
      <c r="A214" s="84">
        <v>42588</v>
      </c>
      <c r="B214" s="8" t="s">
        <v>48</v>
      </c>
      <c r="C214" s="8" t="s">
        <v>42</v>
      </c>
      <c r="D214" s="9">
        <v>302</v>
      </c>
      <c r="E214" s="8" t="str">
        <f t="shared" ca="1" si="30"/>
        <v>복사용지 A4</v>
      </c>
      <c r="F214" s="8" t="str">
        <f t="shared" ca="1" si="31"/>
        <v>권</v>
      </c>
      <c r="G214" s="9"/>
      <c r="H214" s="8">
        <f t="shared" si="32"/>
        <v>0</v>
      </c>
      <c r="I214" s="8">
        <f t="shared" si="33"/>
        <v>0</v>
      </c>
      <c r="J214" s="8">
        <f t="shared" si="34"/>
        <v>0</v>
      </c>
      <c r="K214" s="9">
        <v>5</v>
      </c>
      <c r="L214" s="8">
        <f t="shared" ca="1" si="35"/>
        <v>521</v>
      </c>
      <c r="M214" s="8">
        <f t="shared" ca="1" si="36"/>
        <v>2605</v>
      </c>
      <c r="N214" s="85">
        <f t="shared" ca="1" si="37"/>
        <v>261</v>
      </c>
    </row>
    <row r="215" spans="1:14" ht="20.100000000000001" customHeight="1" x14ac:dyDescent="0.15">
      <c r="A215" s="84">
        <v>42588</v>
      </c>
      <c r="B215" s="8" t="s">
        <v>56</v>
      </c>
      <c r="C215" s="8" t="s">
        <v>42</v>
      </c>
      <c r="D215" s="9">
        <v>303</v>
      </c>
      <c r="E215" s="8" t="str">
        <f t="shared" ca="1" si="30"/>
        <v>복사용지 B4</v>
      </c>
      <c r="F215" s="8" t="str">
        <f t="shared" ca="1" si="31"/>
        <v>권</v>
      </c>
      <c r="G215" s="9"/>
      <c r="H215" s="8">
        <f t="shared" si="32"/>
        <v>0</v>
      </c>
      <c r="I215" s="8">
        <f t="shared" si="33"/>
        <v>0</v>
      </c>
      <c r="J215" s="8">
        <f t="shared" si="34"/>
        <v>0</v>
      </c>
      <c r="K215" s="9">
        <v>14</v>
      </c>
      <c r="L215" s="8">
        <f t="shared" ca="1" si="35"/>
        <v>759</v>
      </c>
      <c r="M215" s="8">
        <f t="shared" ca="1" si="36"/>
        <v>10626</v>
      </c>
      <c r="N215" s="85">
        <f t="shared" ca="1" si="37"/>
        <v>1063</v>
      </c>
    </row>
    <row r="216" spans="1:14" ht="20.100000000000001" customHeight="1" x14ac:dyDescent="0.15">
      <c r="A216" s="84">
        <v>42588</v>
      </c>
      <c r="B216" s="8" t="s">
        <v>52</v>
      </c>
      <c r="C216" s="8" t="s">
        <v>42</v>
      </c>
      <c r="D216" s="9">
        <v>203</v>
      </c>
      <c r="E216" s="8" t="str">
        <f t="shared" ca="1" si="30"/>
        <v>시디롬</v>
      </c>
      <c r="F216" s="8" t="str">
        <f t="shared" ca="1" si="31"/>
        <v>삼성 64X</v>
      </c>
      <c r="G216" s="9"/>
      <c r="H216" s="8">
        <f t="shared" si="32"/>
        <v>0</v>
      </c>
      <c r="I216" s="8">
        <f t="shared" si="33"/>
        <v>0</v>
      </c>
      <c r="J216" s="8">
        <f t="shared" si="34"/>
        <v>0</v>
      </c>
      <c r="K216" s="9">
        <v>161</v>
      </c>
      <c r="L216" s="8">
        <f t="shared" ca="1" si="35"/>
        <v>1880</v>
      </c>
      <c r="M216" s="8">
        <f t="shared" ca="1" si="36"/>
        <v>302680</v>
      </c>
      <c r="N216" s="85">
        <f t="shared" ca="1" si="37"/>
        <v>30268</v>
      </c>
    </row>
    <row r="217" spans="1:14" ht="20.100000000000001" customHeight="1" x14ac:dyDescent="0.15">
      <c r="A217" s="84">
        <v>42588</v>
      </c>
      <c r="B217" s="8" t="s">
        <v>41</v>
      </c>
      <c r="C217" s="8" t="s">
        <v>42</v>
      </c>
      <c r="D217" s="9">
        <v>102</v>
      </c>
      <c r="E217" s="8" t="str">
        <f t="shared" ca="1" si="30"/>
        <v>하드디스크</v>
      </c>
      <c r="F217" s="8" t="str">
        <f t="shared" ca="1" si="31"/>
        <v>시게이트 80G</v>
      </c>
      <c r="G217" s="9"/>
      <c r="H217" s="8">
        <f t="shared" si="32"/>
        <v>0</v>
      </c>
      <c r="I217" s="8">
        <f t="shared" si="33"/>
        <v>0</v>
      </c>
      <c r="J217" s="8">
        <f t="shared" si="34"/>
        <v>0</v>
      </c>
      <c r="K217" s="9">
        <v>134</v>
      </c>
      <c r="L217" s="8">
        <f t="shared" ca="1" si="35"/>
        <v>4771</v>
      </c>
      <c r="M217" s="8">
        <f t="shared" ca="1" si="36"/>
        <v>639314</v>
      </c>
      <c r="N217" s="85">
        <f t="shared" ca="1" si="37"/>
        <v>63931</v>
      </c>
    </row>
    <row r="218" spans="1:14" ht="20.100000000000001" customHeight="1" x14ac:dyDescent="0.15">
      <c r="A218" s="84">
        <v>42619</v>
      </c>
      <c r="B218" s="8" t="s">
        <v>39</v>
      </c>
      <c r="C218" s="8" t="s">
        <v>38</v>
      </c>
      <c r="D218" s="9">
        <v>107</v>
      </c>
      <c r="E218" s="8" t="str">
        <f t="shared" ca="1" si="30"/>
        <v>시디롬</v>
      </c>
      <c r="F218" s="8" t="str">
        <f t="shared" ca="1" si="31"/>
        <v>삼성 64X</v>
      </c>
      <c r="G218" s="9">
        <v>300</v>
      </c>
      <c r="H218" s="8">
        <f ca="1">IF(G218=0,0,VLOOKUP($D218,상품목록,4))</f>
        <v>1327</v>
      </c>
      <c r="I218" s="8">
        <f ca="1">G218*H218</f>
        <v>398100</v>
      </c>
      <c r="J218" s="8">
        <f ca="1">ROUND(I218/10,0)</f>
        <v>39810</v>
      </c>
      <c r="K218" s="9"/>
      <c r="L218" s="8">
        <f t="shared" si="35"/>
        <v>0</v>
      </c>
      <c r="M218" s="8">
        <f t="shared" si="36"/>
        <v>0</v>
      </c>
      <c r="N218" s="85">
        <f t="shared" si="37"/>
        <v>0</v>
      </c>
    </row>
    <row r="219" spans="1:14" ht="20.100000000000001" customHeight="1" x14ac:dyDescent="0.15">
      <c r="A219" s="84">
        <v>42619</v>
      </c>
      <c r="B219" s="8" t="s">
        <v>39</v>
      </c>
      <c r="C219" s="8" t="s">
        <v>38</v>
      </c>
      <c r="D219" s="9">
        <v>101</v>
      </c>
      <c r="E219" s="8" t="str">
        <f t="shared" ca="1" si="30"/>
        <v>하드디스크</v>
      </c>
      <c r="F219" s="8" t="str">
        <f t="shared" ca="1" si="31"/>
        <v>시게이트 30G</v>
      </c>
      <c r="G219" s="9">
        <v>500</v>
      </c>
      <c r="H219" s="8">
        <f ca="1">IF(G219=0,0,VLOOKUP($D219,상품목록,4))</f>
        <v>2352</v>
      </c>
      <c r="I219" s="8">
        <f ca="1">G219*H219</f>
        <v>1176000</v>
      </c>
      <c r="J219" s="8">
        <f ca="1">ROUND(I219/10,0)</f>
        <v>117600</v>
      </c>
      <c r="K219" s="9"/>
      <c r="L219" s="8">
        <f t="shared" si="35"/>
        <v>0</v>
      </c>
      <c r="M219" s="8">
        <f t="shared" si="36"/>
        <v>0</v>
      </c>
      <c r="N219" s="85">
        <f t="shared" si="37"/>
        <v>0</v>
      </c>
    </row>
    <row r="220" spans="1:14" ht="20.100000000000001" customHeight="1" x14ac:dyDescent="0.15">
      <c r="A220" s="84">
        <v>42619</v>
      </c>
      <c r="B220" s="8" t="s">
        <v>39</v>
      </c>
      <c r="C220" s="8" t="s">
        <v>38</v>
      </c>
      <c r="D220" s="9">
        <v>103</v>
      </c>
      <c r="E220" s="8" t="str">
        <f t="shared" ca="1" si="30"/>
        <v>하드디스크</v>
      </c>
      <c r="F220" s="8" t="str">
        <f t="shared" ca="1" si="31"/>
        <v>삼성 80G</v>
      </c>
      <c r="G220" s="9">
        <v>200</v>
      </c>
      <c r="H220" s="8">
        <f ca="1">IF(G220=0,0,VLOOKUP($D220,상품목록,4))</f>
        <v>4663</v>
      </c>
      <c r="I220" s="8">
        <f ca="1">G220*H220</f>
        <v>932600</v>
      </c>
      <c r="J220" s="8">
        <f ca="1">ROUND(I220/10,0)</f>
        <v>93260</v>
      </c>
      <c r="K220" s="9"/>
      <c r="L220" s="8">
        <f t="shared" si="35"/>
        <v>0</v>
      </c>
      <c r="M220" s="8">
        <f t="shared" si="36"/>
        <v>0</v>
      </c>
      <c r="N220" s="85">
        <f t="shared" si="37"/>
        <v>0</v>
      </c>
    </row>
    <row r="221" spans="1:14" ht="20.100000000000001" customHeight="1" x14ac:dyDescent="0.15">
      <c r="A221" s="84">
        <v>42619</v>
      </c>
      <c r="B221" s="8" t="s">
        <v>39</v>
      </c>
      <c r="C221" s="8" t="s">
        <v>38</v>
      </c>
      <c r="D221" s="9">
        <v>104</v>
      </c>
      <c r="E221" s="8" t="str">
        <f t="shared" ca="1" si="30"/>
        <v>하드디스크</v>
      </c>
      <c r="F221" s="8" t="str">
        <f t="shared" ca="1" si="31"/>
        <v>삼성 160G</v>
      </c>
      <c r="G221" s="9">
        <v>300</v>
      </c>
      <c r="H221" s="8">
        <f ca="1">IF(G221=0,0,VLOOKUP($D221,상품목록,4))</f>
        <v>8520</v>
      </c>
      <c r="I221" s="8">
        <f ca="1">G221*H221</f>
        <v>2556000</v>
      </c>
      <c r="J221" s="8">
        <f ca="1">ROUND(I221/10,0)</f>
        <v>255600</v>
      </c>
      <c r="K221" s="9"/>
      <c r="L221" s="8">
        <f t="shared" si="35"/>
        <v>0</v>
      </c>
      <c r="M221" s="8">
        <f t="shared" si="36"/>
        <v>0</v>
      </c>
      <c r="N221" s="85">
        <f t="shared" si="37"/>
        <v>0</v>
      </c>
    </row>
    <row r="222" spans="1:14" ht="20.100000000000001" customHeight="1" x14ac:dyDescent="0.15">
      <c r="A222" s="84">
        <v>42619</v>
      </c>
      <c r="B222" s="8" t="s">
        <v>57</v>
      </c>
      <c r="C222" s="8" t="s">
        <v>42</v>
      </c>
      <c r="D222" s="9">
        <v>107</v>
      </c>
      <c r="E222" s="8" t="str">
        <f t="shared" ca="1" si="30"/>
        <v>시디롬</v>
      </c>
      <c r="F222" s="8" t="str">
        <f t="shared" ca="1" si="31"/>
        <v>삼성 64X</v>
      </c>
      <c r="G222" s="9"/>
      <c r="H222" s="8">
        <f t="shared" si="32"/>
        <v>0</v>
      </c>
      <c r="I222" s="8">
        <f t="shared" si="33"/>
        <v>0</v>
      </c>
      <c r="J222" s="8">
        <f t="shared" si="34"/>
        <v>0</v>
      </c>
      <c r="K222" s="9">
        <v>16</v>
      </c>
      <c r="L222" s="8">
        <f t="shared" ca="1" si="35"/>
        <v>1880</v>
      </c>
      <c r="M222" s="8">
        <f t="shared" ca="1" si="36"/>
        <v>30080</v>
      </c>
      <c r="N222" s="85">
        <f t="shared" ca="1" si="37"/>
        <v>3008</v>
      </c>
    </row>
    <row r="223" spans="1:14" ht="20.100000000000001" customHeight="1" x14ac:dyDescent="0.15">
      <c r="A223" s="84">
        <v>42619</v>
      </c>
      <c r="B223" s="8" t="s">
        <v>41</v>
      </c>
      <c r="C223" s="8" t="s">
        <v>42</v>
      </c>
      <c r="D223" s="9">
        <v>107</v>
      </c>
      <c r="E223" s="8" t="str">
        <f t="shared" ca="1" si="30"/>
        <v>시디롬</v>
      </c>
      <c r="F223" s="8" t="str">
        <f t="shared" ca="1" si="31"/>
        <v>삼성 64X</v>
      </c>
      <c r="G223" s="9"/>
      <c r="H223" s="8">
        <f t="shared" si="32"/>
        <v>0</v>
      </c>
      <c r="I223" s="8">
        <f t="shared" si="33"/>
        <v>0</v>
      </c>
      <c r="J223" s="8">
        <f t="shared" si="34"/>
        <v>0</v>
      </c>
      <c r="K223" s="9">
        <v>57</v>
      </c>
      <c r="L223" s="8">
        <f t="shared" ca="1" si="35"/>
        <v>1880</v>
      </c>
      <c r="M223" s="8">
        <f t="shared" ca="1" si="36"/>
        <v>107160</v>
      </c>
      <c r="N223" s="85">
        <f t="shared" ca="1" si="37"/>
        <v>10716</v>
      </c>
    </row>
    <row r="224" spans="1:14" ht="20.100000000000001" customHeight="1" x14ac:dyDescent="0.15">
      <c r="A224" s="84">
        <v>42619</v>
      </c>
      <c r="B224" s="8" t="s">
        <v>43</v>
      </c>
      <c r="C224" s="8" t="s">
        <v>42</v>
      </c>
      <c r="D224" s="9">
        <v>101</v>
      </c>
      <c r="E224" s="8" t="str">
        <f t="shared" ca="1" si="30"/>
        <v>하드디스크</v>
      </c>
      <c r="F224" s="8" t="str">
        <f t="shared" ca="1" si="31"/>
        <v>시게이트 30G</v>
      </c>
      <c r="G224" s="9"/>
      <c r="H224" s="8">
        <f t="shared" si="32"/>
        <v>0</v>
      </c>
      <c r="I224" s="8">
        <f t="shared" si="33"/>
        <v>0</v>
      </c>
      <c r="J224" s="8">
        <f t="shared" si="34"/>
        <v>0</v>
      </c>
      <c r="K224" s="9">
        <v>215</v>
      </c>
      <c r="L224" s="8">
        <f t="shared" ca="1" si="35"/>
        <v>3097</v>
      </c>
      <c r="M224" s="8">
        <f t="shared" ca="1" si="36"/>
        <v>665855</v>
      </c>
      <c r="N224" s="85">
        <f t="shared" ca="1" si="37"/>
        <v>66586</v>
      </c>
    </row>
    <row r="225" spans="1:14" ht="20.100000000000001" customHeight="1" x14ac:dyDescent="0.15">
      <c r="A225" s="84">
        <v>42619</v>
      </c>
      <c r="B225" s="8" t="s">
        <v>56</v>
      </c>
      <c r="C225" s="8" t="s">
        <v>42</v>
      </c>
      <c r="D225" s="9">
        <v>101</v>
      </c>
      <c r="E225" s="8" t="str">
        <f t="shared" ca="1" si="30"/>
        <v>하드디스크</v>
      </c>
      <c r="F225" s="8" t="str">
        <f t="shared" ca="1" si="31"/>
        <v>시게이트 30G</v>
      </c>
      <c r="G225" s="9"/>
      <c r="H225" s="8">
        <f t="shared" si="32"/>
        <v>0</v>
      </c>
      <c r="I225" s="8">
        <f t="shared" si="33"/>
        <v>0</v>
      </c>
      <c r="J225" s="8">
        <f t="shared" si="34"/>
        <v>0</v>
      </c>
      <c r="K225" s="9">
        <v>137</v>
      </c>
      <c r="L225" s="8">
        <f t="shared" ca="1" si="35"/>
        <v>3097</v>
      </c>
      <c r="M225" s="8">
        <f t="shared" ca="1" si="36"/>
        <v>424289</v>
      </c>
      <c r="N225" s="85">
        <f t="shared" ca="1" si="37"/>
        <v>42429</v>
      </c>
    </row>
    <row r="226" spans="1:14" ht="20.100000000000001" customHeight="1" x14ac:dyDescent="0.15">
      <c r="A226" s="84">
        <v>42619</v>
      </c>
      <c r="B226" s="8" t="s">
        <v>46</v>
      </c>
      <c r="C226" s="8" t="s">
        <v>42</v>
      </c>
      <c r="D226" s="9">
        <v>101</v>
      </c>
      <c r="E226" s="8" t="str">
        <f t="shared" ca="1" si="30"/>
        <v>하드디스크</v>
      </c>
      <c r="F226" s="8" t="str">
        <f t="shared" ca="1" si="31"/>
        <v>시게이트 30G</v>
      </c>
      <c r="G226" s="9"/>
      <c r="H226" s="8">
        <f t="shared" si="32"/>
        <v>0</v>
      </c>
      <c r="I226" s="8">
        <f t="shared" si="33"/>
        <v>0</v>
      </c>
      <c r="J226" s="8">
        <f t="shared" si="34"/>
        <v>0</v>
      </c>
      <c r="K226" s="9">
        <v>217</v>
      </c>
      <c r="L226" s="8">
        <f t="shared" ca="1" si="35"/>
        <v>3097</v>
      </c>
      <c r="M226" s="8">
        <f t="shared" ca="1" si="36"/>
        <v>672049</v>
      </c>
      <c r="N226" s="85">
        <f t="shared" ca="1" si="37"/>
        <v>67205</v>
      </c>
    </row>
    <row r="227" spans="1:14" ht="20.100000000000001" customHeight="1" x14ac:dyDescent="0.15">
      <c r="A227" s="84">
        <v>42619</v>
      </c>
      <c r="B227" s="8" t="s">
        <v>53</v>
      </c>
      <c r="C227" s="8" t="s">
        <v>42</v>
      </c>
      <c r="D227" s="9">
        <v>103</v>
      </c>
      <c r="E227" s="8" t="str">
        <f t="shared" ca="1" si="30"/>
        <v>하드디스크</v>
      </c>
      <c r="F227" s="8" t="str">
        <f t="shared" ca="1" si="31"/>
        <v>삼성 80G</v>
      </c>
      <c r="G227" s="9"/>
      <c r="H227" s="8">
        <f t="shared" si="32"/>
        <v>0</v>
      </c>
      <c r="I227" s="8">
        <f t="shared" si="33"/>
        <v>0</v>
      </c>
      <c r="J227" s="8">
        <f t="shared" si="34"/>
        <v>0</v>
      </c>
      <c r="K227" s="9">
        <v>138</v>
      </c>
      <c r="L227" s="8">
        <f t="shared" ca="1" si="35"/>
        <v>4829</v>
      </c>
      <c r="M227" s="8">
        <f t="shared" ca="1" si="36"/>
        <v>666402</v>
      </c>
      <c r="N227" s="85">
        <f t="shared" ca="1" si="37"/>
        <v>66640</v>
      </c>
    </row>
    <row r="228" spans="1:14" ht="20.100000000000001" customHeight="1" x14ac:dyDescent="0.15">
      <c r="A228" s="84">
        <v>42619</v>
      </c>
      <c r="B228" s="8" t="s">
        <v>55</v>
      </c>
      <c r="C228" s="8" t="s">
        <v>42</v>
      </c>
      <c r="D228" s="9">
        <v>104</v>
      </c>
      <c r="E228" s="8" t="str">
        <f t="shared" ca="1" si="30"/>
        <v>하드디스크</v>
      </c>
      <c r="F228" s="8" t="str">
        <f t="shared" ca="1" si="31"/>
        <v>삼성 160G</v>
      </c>
      <c r="G228" s="9"/>
      <c r="H228" s="8">
        <f t="shared" si="32"/>
        <v>0</v>
      </c>
      <c r="I228" s="8">
        <f t="shared" si="33"/>
        <v>0</v>
      </c>
      <c r="J228" s="8">
        <f t="shared" si="34"/>
        <v>0</v>
      </c>
      <c r="K228" s="9">
        <v>136</v>
      </c>
      <c r="L228" s="8">
        <f t="shared" ca="1" si="35"/>
        <v>11797</v>
      </c>
      <c r="M228" s="8">
        <f t="shared" ca="1" si="36"/>
        <v>1604392</v>
      </c>
      <c r="N228" s="85">
        <f t="shared" ca="1" si="37"/>
        <v>160439</v>
      </c>
    </row>
    <row r="229" spans="1:14" ht="20.100000000000001" customHeight="1" x14ac:dyDescent="0.15">
      <c r="A229" s="84">
        <v>42619</v>
      </c>
      <c r="B229" s="8" t="s">
        <v>50</v>
      </c>
      <c r="C229" s="8" t="s">
        <v>42</v>
      </c>
      <c r="D229" s="9">
        <v>104</v>
      </c>
      <c r="E229" s="8" t="str">
        <f t="shared" ca="1" si="30"/>
        <v>하드디스크</v>
      </c>
      <c r="F229" s="8" t="str">
        <f t="shared" ca="1" si="31"/>
        <v>삼성 160G</v>
      </c>
      <c r="G229" s="9"/>
      <c r="H229" s="8">
        <f t="shared" si="32"/>
        <v>0</v>
      </c>
      <c r="I229" s="8">
        <f t="shared" si="33"/>
        <v>0</v>
      </c>
      <c r="J229" s="8">
        <f t="shared" si="34"/>
        <v>0</v>
      </c>
      <c r="K229" s="9">
        <v>59</v>
      </c>
      <c r="L229" s="8">
        <f t="shared" ca="1" si="35"/>
        <v>11797</v>
      </c>
      <c r="M229" s="8">
        <f t="shared" ca="1" si="36"/>
        <v>696023</v>
      </c>
      <c r="N229" s="85">
        <f t="shared" ca="1" si="37"/>
        <v>69602</v>
      </c>
    </row>
    <row r="230" spans="1:14" ht="20.100000000000001" customHeight="1" x14ac:dyDescent="0.15">
      <c r="A230" s="84">
        <v>42656</v>
      </c>
      <c r="B230" s="8" t="s">
        <v>61</v>
      </c>
      <c r="C230" s="8" t="s">
        <v>38</v>
      </c>
      <c r="D230" s="9">
        <v>203</v>
      </c>
      <c r="E230" s="8" t="str">
        <f t="shared" ca="1" si="30"/>
        <v>시디롬</v>
      </c>
      <c r="F230" s="8" t="str">
        <f t="shared" ca="1" si="31"/>
        <v>삼성 64X</v>
      </c>
      <c r="G230" s="9">
        <v>500</v>
      </c>
      <c r="H230" s="8">
        <f ca="1">IF(G230=0,0,VLOOKUP($D230,상품목록,4))</f>
        <v>1327</v>
      </c>
      <c r="I230" s="8">
        <f ca="1">G230*H230</f>
        <v>663500</v>
      </c>
      <c r="J230" s="8">
        <f ca="1">ROUND(I230/10,0)</f>
        <v>66350</v>
      </c>
      <c r="K230" s="9"/>
      <c r="L230" s="8">
        <f t="shared" si="35"/>
        <v>0</v>
      </c>
      <c r="M230" s="8">
        <f t="shared" si="36"/>
        <v>0</v>
      </c>
      <c r="N230" s="85">
        <f t="shared" si="37"/>
        <v>0</v>
      </c>
    </row>
    <row r="231" spans="1:14" ht="20.100000000000001" customHeight="1" x14ac:dyDescent="0.15">
      <c r="A231" s="84">
        <v>42656</v>
      </c>
      <c r="B231" s="8" t="s">
        <v>39</v>
      </c>
      <c r="C231" s="8" t="s">
        <v>38</v>
      </c>
      <c r="D231" s="9">
        <v>105</v>
      </c>
      <c r="E231" s="8" t="str">
        <f t="shared" ca="1" si="30"/>
        <v>시디롬</v>
      </c>
      <c r="F231" s="8" t="str">
        <f t="shared" ca="1" si="31"/>
        <v>LG 2X</v>
      </c>
      <c r="G231" s="9">
        <v>300</v>
      </c>
      <c r="H231" s="8">
        <f ca="1">IF(G231=0,0,VLOOKUP($D231,상품목록,4))</f>
        <v>633</v>
      </c>
      <c r="I231" s="8">
        <f ca="1">G231*H231</f>
        <v>189900</v>
      </c>
      <c r="J231" s="8">
        <f ca="1">ROUND(I231/10,0)</f>
        <v>18990</v>
      </c>
      <c r="K231" s="9"/>
      <c r="L231" s="8">
        <f t="shared" si="35"/>
        <v>0</v>
      </c>
      <c r="M231" s="8">
        <f t="shared" si="36"/>
        <v>0</v>
      </c>
      <c r="N231" s="85">
        <f t="shared" si="37"/>
        <v>0</v>
      </c>
    </row>
    <row r="232" spans="1:14" ht="20.100000000000001" customHeight="1" x14ac:dyDescent="0.15">
      <c r="A232" s="84">
        <v>42656</v>
      </c>
      <c r="B232" s="8" t="s">
        <v>39</v>
      </c>
      <c r="C232" s="8" t="s">
        <v>38</v>
      </c>
      <c r="D232" s="9">
        <v>106</v>
      </c>
      <c r="E232" s="8" t="str">
        <f t="shared" ca="1" si="30"/>
        <v>시디롬</v>
      </c>
      <c r="F232" s="8" t="str">
        <f t="shared" ca="1" si="31"/>
        <v>LG 64X</v>
      </c>
      <c r="G232" s="9">
        <v>500</v>
      </c>
      <c r="H232" s="8">
        <f ca="1">IF(G232=0,0,VLOOKUP($D232,상품목록,4))</f>
        <v>1320</v>
      </c>
      <c r="I232" s="8">
        <f ca="1">G232*H232</f>
        <v>660000</v>
      </c>
      <c r="J232" s="8">
        <f ca="1">ROUND(I232/10,0)</f>
        <v>66000</v>
      </c>
      <c r="K232" s="9"/>
      <c r="L232" s="8">
        <f t="shared" si="35"/>
        <v>0</v>
      </c>
      <c r="M232" s="8">
        <f t="shared" si="36"/>
        <v>0</v>
      </c>
      <c r="N232" s="85">
        <f t="shared" si="37"/>
        <v>0</v>
      </c>
    </row>
    <row r="233" spans="1:14" ht="20.100000000000001" customHeight="1" x14ac:dyDescent="0.15">
      <c r="A233" s="84">
        <v>42656</v>
      </c>
      <c r="B233" s="8" t="s">
        <v>39</v>
      </c>
      <c r="C233" s="8" t="s">
        <v>38</v>
      </c>
      <c r="D233" s="9">
        <v>101</v>
      </c>
      <c r="E233" s="8" t="str">
        <f t="shared" ca="1" si="30"/>
        <v>하드디스크</v>
      </c>
      <c r="F233" s="8" t="str">
        <f t="shared" ca="1" si="31"/>
        <v>시게이트 30G</v>
      </c>
      <c r="G233" s="9">
        <v>300</v>
      </c>
      <c r="H233" s="8">
        <f ca="1">IF(G233=0,0,VLOOKUP($D233,상품목록,4))</f>
        <v>2352</v>
      </c>
      <c r="I233" s="8">
        <f ca="1">G233*H233</f>
        <v>705600</v>
      </c>
      <c r="J233" s="8">
        <f ca="1">ROUND(I233/10,0)</f>
        <v>70560</v>
      </c>
      <c r="K233" s="9"/>
      <c r="L233" s="8">
        <f t="shared" si="35"/>
        <v>0</v>
      </c>
      <c r="M233" s="8">
        <f t="shared" si="36"/>
        <v>0</v>
      </c>
      <c r="N233" s="85">
        <f t="shared" si="37"/>
        <v>0</v>
      </c>
    </row>
    <row r="234" spans="1:14" ht="20.100000000000001" customHeight="1" x14ac:dyDescent="0.15">
      <c r="A234" s="84">
        <v>42656</v>
      </c>
      <c r="B234" s="8" t="s">
        <v>52</v>
      </c>
      <c r="C234" s="8" t="s">
        <v>42</v>
      </c>
      <c r="D234" s="9">
        <v>301</v>
      </c>
      <c r="E234" s="8" t="str">
        <f t="shared" ca="1" si="30"/>
        <v>볼펜</v>
      </c>
      <c r="F234" s="8" t="str">
        <f t="shared" ca="1" si="31"/>
        <v>자루</v>
      </c>
      <c r="G234" s="9"/>
      <c r="H234" s="8">
        <f t="shared" si="32"/>
        <v>0</v>
      </c>
      <c r="I234" s="8">
        <f t="shared" si="33"/>
        <v>0</v>
      </c>
      <c r="J234" s="8">
        <f t="shared" si="34"/>
        <v>0</v>
      </c>
      <c r="K234" s="9">
        <v>61</v>
      </c>
      <c r="L234" s="8">
        <f t="shared" ca="1" si="35"/>
        <v>44</v>
      </c>
      <c r="M234" s="8">
        <f t="shared" ca="1" si="36"/>
        <v>2684</v>
      </c>
      <c r="N234" s="85">
        <f t="shared" ca="1" si="37"/>
        <v>268</v>
      </c>
    </row>
    <row r="235" spans="1:14" ht="20.100000000000001" customHeight="1" x14ac:dyDescent="0.15">
      <c r="A235" s="84">
        <v>42656</v>
      </c>
      <c r="B235" s="8" t="s">
        <v>56</v>
      </c>
      <c r="C235" s="8" t="s">
        <v>42</v>
      </c>
      <c r="D235" s="9">
        <v>202</v>
      </c>
      <c r="E235" s="8" t="str">
        <f t="shared" ca="1" si="30"/>
        <v>시디롬</v>
      </c>
      <c r="F235" s="8" t="str">
        <f t="shared" ca="1" si="31"/>
        <v>삼성 64X</v>
      </c>
      <c r="G235" s="9"/>
      <c r="H235" s="8">
        <f t="shared" si="32"/>
        <v>0</v>
      </c>
      <c r="I235" s="8">
        <f t="shared" si="33"/>
        <v>0</v>
      </c>
      <c r="J235" s="8">
        <f t="shared" si="34"/>
        <v>0</v>
      </c>
      <c r="K235" s="9">
        <v>66</v>
      </c>
      <c r="L235" s="8">
        <f t="shared" ca="1" si="35"/>
        <v>1880</v>
      </c>
      <c r="M235" s="8">
        <f t="shared" ca="1" si="36"/>
        <v>124080</v>
      </c>
      <c r="N235" s="85">
        <f t="shared" ca="1" si="37"/>
        <v>12408</v>
      </c>
    </row>
    <row r="236" spans="1:14" ht="20.100000000000001" customHeight="1" x14ac:dyDescent="0.15">
      <c r="A236" s="84">
        <v>42656</v>
      </c>
      <c r="B236" s="8" t="s">
        <v>54</v>
      </c>
      <c r="C236" s="8" t="s">
        <v>42</v>
      </c>
      <c r="D236" s="9">
        <v>303</v>
      </c>
      <c r="E236" s="8" t="str">
        <f t="shared" ca="1" si="30"/>
        <v>복사용지 B4</v>
      </c>
      <c r="F236" s="8" t="str">
        <f t="shared" ca="1" si="31"/>
        <v>권</v>
      </c>
      <c r="G236" s="9"/>
      <c r="H236" s="8">
        <f t="shared" si="32"/>
        <v>0</v>
      </c>
      <c r="I236" s="8">
        <f t="shared" si="33"/>
        <v>0</v>
      </c>
      <c r="J236" s="8">
        <f t="shared" si="34"/>
        <v>0</v>
      </c>
      <c r="K236" s="9">
        <v>3</v>
      </c>
      <c r="L236" s="8">
        <f t="shared" ca="1" si="35"/>
        <v>759</v>
      </c>
      <c r="M236" s="8">
        <f t="shared" ca="1" si="36"/>
        <v>2277</v>
      </c>
      <c r="N236" s="85">
        <f t="shared" ca="1" si="37"/>
        <v>228</v>
      </c>
    </row>
    <row r="237" spans="1:14" ht="20.100000000000001" customHeight="1" x14ac:dyDescent="0.15">
      <c r="A237" s="84">
        <v>42656</v>
      </c>
      <c r="B237" s="8" t="s">
        <v>59</v>
      </c>
      <c r="C237" s="8" t="s">
        <v>42</v>
      </c>
      <c r="D237" s="9">
        <v>105</v>
      </c>
      <c r="E237" s="8" t="str">
        <f t="shared" ca="1" si="30"/>
        <v>시디롬</v>
      </c>
      <c r="F237" s="8" t="str">
        <f t="shared" ca="1" si="31"/>
        <v>LG 2X</v>
      </c>
      <c r="G237" s="9"/>
      <c r="H237" s="8">
        <f t="shared" si="32"/>
        <v>0</v>
      </c>
      <c r="I237" s="8">
        <f t="shared" si="33"/>
        <v>0</v>
      </c>
      <c r="J237" s="8">
        <f t="shared" si="34"/>
        <v>0</v>
      </c>
      <c r="K237" s="9">
        <v>218</v>
      </c>
      <c r="L237" s="8">
        <f t="shared" ca="1" si="35"/>
        <v>869</v>
      </c>
      <c r="M237" s="8">
        <f t="shared" ca="1" si="36"/>
        <v>189442</v>
      </c>
      <c r="N237" s="85">
        <f t="shared" ca="1" si="37"/>
        <v>18944</v>
      </c>
    </row>
    <row r="238" spans="1:14" ht="20.100000000000001" customHeight="1" x14ac:dyDescent="0.15">
      <c r="A238" s="84">
        <v>42656</v>
      </c>
      <c r="B238" s="8" t="s">
        <v>59</v>
      </c>
      <c r="C238" s="8" t="s">
        <v>42</v>
      </c>
      <c r="D238" s="9">
        <v>106</v>
      </c>
      <c r="E238" s="8" t="str">
        <f t="shared" ca="1" si="30"/>
        <v>시디롬</v>
      </c>
      <c r="F238" s="8" t="str">
        <f t="shared" ca="1" si="31"/>
        <v>LG 64X</v>
      </c>
      <c r="G238" s="9"/>
      <c r="H238" s="8">
        <f t="shared" si="32"/>
        <v>0</v>
      </c>
      <c r="I238" s="8">
        <f t="shared" si="33"/>
        <v>0</v>
      </c>
      <c r="J238" s="8">
        <f t="shared" si="34"/>
        <v>0</v>
      </c>
      <c r="K238" s="9">
        <v>219</v>
      </c>
      <c r="L238" s="8">
        <f t="shared" ca="1" si="35"/>
        <v>1387</v>
      </c>
      <c r="M238" s="8">
        <f t="shared" ca="1" si="36"/>
        <v>303753</v>
      </c>
      <c r="N238" s="85">
        <f t="shared" ca="1" si="37"/>
        <v>30375</v>
      </c>
    </row>
    <row r="239" spans="1:14" ht="20.100000000000001" customHeight="1" x14ac:dyDescent="0.15">
      <c r="A239" s="84">
        <v>42656</v>
      </c>
      <c r="B239" s="8" t="s">
        <v>58</v>
      </c>
      <c r="C239" s="8" t="s">
        <v>42</v>
      </c>
      <c r="D239" s="9">
        <v>106</v>
      </c>
      <c r="E239" s="8" t="str">
        <f t="shared" ca="1" si="30"/>
        <v>시디롬</v>
      </c>
      <c r="F239" s="8" t="str">
        <f t="shared" ca="1" si="31"/>
        <v>LG 64X</v>
      </c>
      <c r="G239" s="9"/>
      <c r="H239" s="8">
        <f t="shared" si="32"/>
        <v>0</v>
      </c>
      <c r="I239" s="8">
        <f t="shared" si="33"/>
        <v>0</v>
      </c>
      <c r="J239" s="8">
        <f t="shared" si="34"/>
        <v>0</v>
      </c>
      <c r="K239" s="9">
        <v>224</v>
      </c>
      <c r="L239" s="8">
        <f t="shared" ca="1" si="35"/>
        <v>1387</v>
      </c>
      <c r="M239" s="8">
        <f t="shared" ca="1" si="36"/>
        <v>310688</v>
      </c>
      <c r="N239" s="85">
        <f t="shared" ca="1" si="37"/>
        <v>31069</v>
      </c>
    </row>
    <row r="240" spans="1:14" ht="20.100000000000001" customHeight="1" x14ac:dyDescent="0.15">
      <c r="A240" s="84">
        <v>42656</v>
      </c>
      <c r="B240" s="8" t="s">
        <v>58</v>
      </c>
      <c r="C240" s="8" t="s">
        <v>42</v>
      </c>
      <c r="D240" s="9">
        <v>101</v>
      </c>
      <c r="E240" s="8" t="str">
        <f t="shared" ca="1" si="30"/>
        <v>하드디스크</v>
      </c>
      <c r="F240" s="8" t="str">
        <f t="shared" ca="1" si="31"/>
        <v>시게이트 30G</v>
      </c>
      <c r="G240" s="9"/>
      <c r="H240" s="8">
        <f t="shared" si="32"/>
        <v>0</v>
      </c>
      <c r="I240" s="8">
        <f t="shared" si="33"/>
        <v>0</v>
      </c>
      <c r="J240" s="8">
        <f t="shared" si="34"/>
        <v>0</v>
      </c>
      <c r="K240" s="9">
        <v>60</v>
      </c>
      <c r="L240" s="8">
        <f t="shared" ca="1" si="35"/>
        <v>3097</v>
      </c>
      <c r="M240" s="8">
        <f t="shared" ca="1" si="36"/>
        <v>185820</v>
      </c>
      <c r="N240" s="85">
        <f t="shared" ca="1" si="37"/>
        <v>18582</v>
      </c>
    </row>
    <row r="241" spans="1:14" ht="20.100000000000001" customHeight="1" x14ac:dyDescent="0.15">
      <c r="A241" s="84">
        <v>42656</v>
      </c>
      <c r="B241" s="8" t="s">
        <v>62</v>
      </c>
      <c r="C241" s="8" t="s">
        <v>42</v>
      </c>
      <c r="D241" s="9">
        <v>101</v>
      </c>
      <c r="E241" s="8" t="str">
        <f t="shared" ca="1" si="30"/>
        <v>하드디스크</v>
      </c>
      <c r="F241" s="8" t="str">
        <f t="shared" ca="1" si="31"/>
        <v>시게이트 30G</v>
      </c>
      <c r="G241" s="9"/>
      <c r="H241" s="8">
        <f t="shared" si="32"/>
        <v>0</v>
      </c>
      <c r="I241" s="8">
        <f t="shared" si="33"/>
        <v>0</v>
      </c>
      <c r="J241" s="8">
        <f t="shared" si="34"/>
        <v>0</v>
      </c>
      <c r="K241" s="9">
        <v>144</v>
      </c>
      <c r="L241" s="8">
        <f t="shared" ca="1" si="35"/>
        <v>3097</v>
      </c>
      <c r="M241" s="8">
        <f t="shared" ca="1" si="36"/>
        <v>445968</v>
      </c>
      <c r="N241" s="85">
        <f t="shared" ca="1" si="37"/>
        <v>44597</v>
      </c>
    </row>
    <row r="242" spans="1:14" ht="20.100000000000001" customHeight="1" x14ac:dyDescent="0.15">
      <c r="A242" s="84">
        <v>42656</v>
      </c>
      <c r="B242" s="8" t="s">
        <v>57</v>
      </c>
      <c r="C242" s="8" t="s">
        <v>42</v>
      </c>
      <c r="D242" s="9">
        <v>203</v>
      </c>
      <c r="E242" s="8" t="str">
        <f t="shared" ca="1" si="30"/>
        <v>시디롬</v>
      </c>
      <c r="F242" s="8" t="str">
        <f t="shared" ca="1" si="31"/>
        <v>삼성 64X</v>
      </c>
      <c r="G242" s="9"/>
      <c r="H242" s="8">
        <f t="shared" si="32"/>
        <v>0</v>
      </c>
      <c r="I242" s="8">
        <f t="shared" si="33"/>
        <v>0</v>
      </c>
      <c r="J242" s="8">
        <f t="shared" si="34"/>
        <v>0</v>
      </c>
      <c r="K242" s="9">
        <v>245</v>
      </c>
      <c r="L242" s="8">
        <f t="shared" ca="1" si="35"/>
        <v>1880</v>
      </c>
      <c r="M242" s="8">
        <f t="shared" ca="1" si="36"/>
        <v>460600</v>
      </c>
      <c r="N242" s="85">
        <f t="shared" ca="1" si="37"/>
        <v>46060</v>
      </c>
    </row>
    <row r="243" spans="1:14" ht="20.100000000000001" customHeight="1" x14ac:dyDescent="0.15">
      <c r="A243" s="84">
        <v>42656</v>
      </c>
      <c r="B243" s="8" t="s">
        <v>59</v>
      </c>
      <c r="C243" s="8" t="s">
        <v>42</v>
      </c>
      <c r="D243" s="9">
        <v>103</v>
      </c>
      <c r="E243" s="8" t="str">
        <f t="shared" ca="1" si="30"/>
        <v>하드디스크</v>
      </c>
      <c r="F243" s="8" t="str">
        <f t="shared" ca="1" si="31"/>
        <v>삼성 80G</v>
      </c>
      <c r="G243" s="9"/>
      <c r="H243" s="8">
        <f t="shared" si="32"/>
        <v>0</v>
      </c>
      <c r="I243" s="8">
        <f t="shared" si="33"/>
        <v>0</v>
      </c>
      <c r="J243" s="8">
        <f t="shared" si="34"/>
        <v>0</v>
      </c>
      <c r="K243" s="9">
        <v>64</v>
      </c>
      <c r="L243" s="8">
        <f t="shared" ca="1" si="35"/>
        <v>4829</v>
      </c>
      <c r="M243" s="8">
        <f t="shared" ca="1" si="36"/>
        <v>309056</v>
      </c>
      <c r="N243" s="85">
        <f t="shared" ca="1" si="37"/>
        <v>30906</v>
      </c>
    </row>
    <row r="244" spans="1:14" ht="20.100000000000001" customHeight="1" x14ac:dyDescent="0.15">
      <c r="A244" s="84">
        <v>42656</v>
      </c>
      <c r="B244" s="8" t="s">
        <v>43</v>
      </c>
      <c r="C244" s="8" t="s">
        <v>42</v>
      </c>
      <c r="D244" s="9">
        <v>104</v>
      </c>
      <c r="E244" s="8" t="str">
        <f t="shared" ca="1" si="30"/>
        <v>하드디스크</v>
      </c>
      <c r="F244" s="8" t="str">
        <f t="shared" ca="1" si="31"/>
        <v>삼성 160G</v>
      </c>
      <c r="G244" s="9"/>
      <c r="H244" s="8">
        <f t="shared" si="32"/>
        <v>0</v>
      </c>
      <c r="I244" s="8">
        <f t="shared" si="33"/>
        <v>0</v>
      </c>
      <c r="J244" s="8">
        <f t="shared" si="34"/>
        <v>0</v>
      </c>
      <c r="K244" s="9">
        <v>63</v>
      </c>
      <c r="L244" s="8">
        <f t="shared" ca="1" si="35"/>
        <v>11797</v>
      </c>
      <c r="M244" s="8">
        <f t="shared" ca="1" si="36"/>
        <v>743211</v>
      </c>
      <c r="N244" s="85">
        <f t="shared" ca="1" si="37"/>
        <v>74321</v>
      </c>
    </row>
    <row r="245" spans="1:14" ht="20.100000000000001" customHeight="1" x14ac:dyDescent="0.15">
      <c r="A245" s="84">
        <v>42656</v>
      </c>
      <c r="B245" s="8" t="s">
        <v>41</v>
      </c>
      <c r="C245" s="8" t="s">
        <v>42</v>
      </c>
      <c r="D245" s="9">
        <v>104</v>
      </c>
      <c r="E245" s="8" t="str">
        <f t="shared" ca="1" si="30"/>
        <v>하드디스크</v>
      </c>
      <c r="F245" s="8" t="str">
        <f t="shared" ca="1" si="31"/>
        <v>삼성 160G</v>
      </c>
      <c r="G245" s="9"/>
      <c r="H245" s="8">
        <f t="shared" si="32"/>
        <v>0</v>
      </c>
      <c r="I245" s="8">
        <f t="shared" si="33"/>
        <v>0</v>
      </c>
      <c r="J245" s="8">
        <f t="shared" si="34"/>
        <v>0</v>
      </c>
      <c r="K245" s="9">
        <v>20</v>
      </c>
      <c r="L245" s="8">
        <f t="shared" ca="1" si="35"/>
        <v>11797</v>
      </c>
      <c r="M245" s="8">
        <f t="shared" ca="1" si="36"/>
        <v>235940</v>
      </c>
      <c r="N245" s="85">
        <f t="shared" ca="1" si="37"/>
        <v>23594</v>
      </c>
    </row>
    <row r="246" spans="1:14" ht="20.100000000000001" customHeight="1" x14ac:dyDescent="0.15">
      <c r="A246" s="84">
        <v>42656</v>
      </c>
      <c r="B246" s="8" t="s">
        <v>50</v>
      </c>
      <c r="C246" s="8" t="s">
        <v>42</v>
      </c>
      <c r="D246" s="9">
        <v>104</v>
      </c>
      <c r="E246" s="8" t="str">
        <f t="shared" ca="1" si="30"/>
        <v>하드디스크</v>
      </c>
      <c r="F246" s="8" t="str">
        <f t="shared" ca="1" si="31"/>
        <v>삼성 160G</v>
      </c>
      <c r="G246" s="9"/>
      <c r="H246" s="8">
        <f t="shared" si="32"/>
        <v>0</v>
      </c>
      <c r="I246" s="8">
        <f t="shared" si="33"/>
        <v>0</v>
      </c>
      <c r="J246" s="8">
        <f t="shared" si="34"/>
        <v>0</v>
      </c>
      <c r="K246" s="9">
        <v>22</v>
      </c>
      <c r="L246" s="8">
        <f t="shared" ca="1" si="35"/>
        <v>11797</v>
      </c>
      <c r="M246" s="8">
        <f t="shared" ca="1" si="36"/>
        <v>259534</v>
      </c>
      <c r="N246" s="85">
        <f t="shared" ca="1" si="37"/>
        <v>25953</v>
      </c>
    </row>
    <row r="247" spans="1:14" ht="20.100000000000001" customHeight="1" x14ac:dyDescent="0.15">
      <c r="A247" s="84">
        <v>42656</v>
      </c>
      <c r="B247" s="8" t="s">
        <v>55</v>
      </c>
      <c r="C247" s="8" t="s">
        <v>42</v>
      </c>
      <c r="D247" s="9">
        <v>104</v>
      </c>
      <c r="E247" s="8" t="str">
        <f t="shared" ca="1" si="30"/>
        <v>하드디스크</v>
      </c>
      <c r="F247" s="8" t="str">
        <f t="shared" ca="1" si="31"/>
        <v>삼성 160G</v>
      </c>
      <c r="G247" s="9"/>
      <c r="H247" s="8">
        <f t="shared" si="32"/>
        <v>0</v>
      </c>
      <c r="I247" s="8">
        <f t="shared" si="33"/>
        <v>0</v>
      </c>
      <c r="J247" s="8">
        <f t="shared" si="34"/>
        <v>0</v>
      </c>
      <c r="K247" s="9">
        <v>15</v>
      </c>
      <c r="L247" s="8">
        <f t="shared" ca="1" si="35"/>
        <v>11797</v>
      </c>
      <c r="M247" s="8">
        <f t="shared" ca="1" si="36"/>
        <v>176955</v>
      </c>
      <c r="N247" s="85">
        <f t="shared" ca="1" si="37"/>
        <v>17696</v>
      </c>
    </row>
    <row r="248" spans="1:14" ht="20.100000000000001" customHeight="1" x14ac:dyDescent="0.15">
      <c r="A248" s="84">
        <v>42689</v>
      </c>
      <c r="B248" s="8" t="s">
        <v>39</v>
      </c>
      <c r="C248" s="8" t="s">
        <v>38</v>
      </c>
      <c r="D248" s="9">
        <v>105</v>
      </c>
      <c r="E248" s="8" t="str">
        <f t="shared" ca="1" si="30"/>
        <v>시디롬</v>
      </c>
      <c r="F248" s="8" t="str">
        <f t="shared" ca="1" si="31"/>
        <v>LG 2X</v>
      </c>
      <c r="G248" s="9">
        <v>200</v>
      </c>
      <c r="H248" s="8">
        <f ca="1">IF(G248=0,0,VLOOKUP($D248,상품목록,4))</f>
        <v>633</v>
      </c>
      <c r="I248" s="8">
        <f ca="1">G248*H248</f>
        <v>126600</v>
      </c>
      <c r="J248" s="8">
        <f ca="1">ROUND(I248/10,0)</f>
        <v>12660</v>
      </c>
      <c r="K248" s="9"/>
      <c r="L248" s="8">
        <f t="shared" si="35"/>
        <v>0</v>
      </c>
      <c r="M248" s="8">
        <f t="shared" si="36"/>
        <v>0</v>
      </c>
      <c r="N248" s="85">
        <f t="shared" si="37"/>
        <v>0</v>
      </c>
    </row>
    <row r="249" spans="1:14" ht="20.100000000000001" customHeight="1" x14ac:dyDescent="0.15">
      <c r="A249" s="84">
        <v>42689</v>
      </c>
      <c r="B249" s="8" t="s">
        <v>39</v>
      </c>
      <c r="C249" s="8" t="s">
        <v>38</v>
      </c>
      <c r="D249" s="9">
        <v>102</v>
      </c>
      <c r="E249" s="8" t="str">
        <f t="shared" ca="1" si="30"/>
        <v>하드디스크</v>
      </c>
      <c r="F249" s="8" t="str">
        <f t="shared" ca="1" si="31"/>
        <v>시게이트 80G</v>
      </c>
      <c r="G249" s="9">
        <v>500</v>
      </c>
      <c r="H249" s="8">
        <f ca="1">IF(G249=0,0,VLOOKUP($D249,상품목록,4))</f>
        <v>4650</v>
      </c>
      <c r="I249" s="8">
        <f ca="1">G249*H249</f>
        <v>2325000</v>
      </c>
      <c r="J249" s="8">
        <f ca="1">ROUND(I249/10,0)</f>
        <v>232500</v>
      </c>
      <c r="K249" s="9"/>
      <c r="L249" s="8">
        <f t="shared" si="35"/>
        <v>0</v>
      </c>
      <c r="M249" s="8">
        <f t="shared" si="36"/>
        <v>0</v>
      </c>
      <c r="N249" s="85">
        <f t="shared" si="37"/>
        <v>0</v>
      </c>
    </row>
    <row r="250" spans="1:14" ht="20.100000000000001" customHeight="1" x14ac:dyDescent="0.15">
      <c r="A250" s="84">
        <v>42689</v>
      </c>
      <c r="B250" s="8" t="s">
        <v>55</v>
      </c>
      <c r="C250" s="8" t="s">
        <v>42</v>
      </c>
      <c r="D250" s="9">
        <v>302</v>
      </c>
      <c r="E250" s="8" t="str">
        <f t="shared" ca="1" si="30"/>
        <v>복사용지 A4</v>
      </c>
      <c r="F250" s="8" t="str">
        <f t="shared" ca="1" si="31"/>
        <v>권</v>
      </c>
      <c r="G250" s="9"/>
      <c r="H250" s="8">
        <f t="shared" si="32"/>
        <v>0</v>
      </c>
      <c r="I250" s="8">
        <f t="shared" si="33"/>
        <v>0</v>
      </c>
      <c r="J250" s="8">
        <f t="shared" si="34"/>
        <v>0</v>
      </c>
      <c r="K250" s="9">
        <v>12</v>
      </c>
      <c r="L250" s="8">
        <f t="shared" ca="1" si="35"/>
        <v>521</v>
      </c>
      <c r="M250" s="8">
        <f t="shared" ca="1" si="36"/>
        <v>6252</v>
      </c>
      <c r="N250" s="85">
        <f t="shared" ca="1" si="37"/>
        <v>625</v>
      </c>
    </row>
    <row r="251" spans="1:14" ht="20.100000000000001" customHeight="1" x14ac:dyDescent="0.15">
      <c r="A251" s="84">
        <v>42689</v>
      </c>
      <c r="B251" s="8" t="s">
        <v>48</v>
      </c>
      <c r="C251" s="8" t="s">
        <v>42</v>
      </c>
      <c r="D251" s="9">
        <v>303</v>
      </c>
      <c r="E251" s="8" t="str">
        <f t="shared" ca="1" si="30"/>
        <v>복사용지 B4</v>
      </c>
      <c r="F251" s="8" t="str">
        <f t="shared" ca="1" si="31"/>
        <v>권</v>
      </c>
      <c r="G251" s="9"/>
      <c r="H251" s="8">
        <f t="shared" si="32"/>
        <v>0</v>
      </c>
      <c r="I251" s="8">
        <f t="shared" si="33"/>
        <v>0</v>
      </c>
      <c r="J251" s="8">
        <f t="shared" si="34"/>
        <v>0</v>
      </c>
      <c r="K251" s="9">
        <v>6</v>
      </c>
      <c r="L251" s="8">
        <f t="shared" ca="1" si="35"/>
        <v>759</v>
      </c>
      <c r="M251" s="8">
        <f t="shared" ca="1" si="36"/>
        <v>4554</v>
      </c>
      <c r="N251" s="85">
        <f t="shared" ca="1" si="37"/>
        <v>455</v>
      </c>
    </row>
    <row r="252" spans="1:14" ht="20.100000000000001" customHeight="1" x14ac:dyDescent="0.15">
      <c r="A252" s="84">
        <v>42689</v>
      </c>
      <c r="B252" s="8" t="s">
        <v>55</v>
      </c>
      <c r="C252" s="8" t="s">
        <v>42</v>
      </c>
      <c r="D252" s="9">
        <v>105</v>
      </c>
      <c r="E252" s="8" t="str">
        <f t="shared" ca="1" si="30"/>
        <v>시디롬</v>
      </c>
      <c r="F252" s="8" t="str">
        <f t="shared" ca="1" si="31"/>
        <v>LG 2X</v>
      </c>
      <c r="G252" s="9"/>
      <c r="H252" s="8">
        <f t="shared" si="32"/>
        <v>0</v>
      </c>
      <c r="I252" s="8">
        <f t="shared" si="33"/>
        <v>0</v>
      </c>
      <c r="J252" s="8">
        <f t="shared" si="34"/>
        <v>0</v>
      </c>
      <c r="K252" s="9">
        <v>146</v>
      </c>
      <c r="L252" s="8">
        <f t="shared" ca="1" si="35"/>
        <v>869</v>
      </c>
      <c r="M252" s="8">
        <f t="shared" ca="1" si="36"/>
        <v>126874</v>
      </c>
      <c r="N252" s="85">
        <f t="shared" ca="1" si="37"/>
        <v>12687</v>
      </c>
    </row>
    <row r="253" spans="1:14" ht="20.100000000000001" customHeight="1" x14ac:dyDescent="0.15">
      <c r="A253" s="84">
        <v>42689</v>
      </c>
      <c r="B253" s="8" t="s">
        <v>59</v>
      </c>
      <c r="C253" s="8" t="s">
        <v>42</v>
      </c>
      <c r="D253" s="9">
        <v>105</v>
      </c>
      <c r="E253" s="8" t="str">
        <f t="shared" ca="1" si="30"/>
        <v>시디롬</v>
      </c>
      <c r="F253" s="8" t="str">
        <f t="shared" ca="1" si="31"/>
        <v>LG 2X</v>
      </c>
      <c r="G253" s="9"/>
      <c r="H253" s="8">
        <f t="shared" si="32"/>
        <v>0</v>
      </c>
      <c r="I253" s="8">
        <f t="shared" si="33"/>
        <v>0</v>
      </c>
      <c r="J253" s="8">
        <f t="shared" si="34"/>
        <v>0</v>
      </c>
      <c r="K253" s="9">
        <v>149</v>
      </c>
      <c r="L253" s="8">
        <f t="shared" ca="1" si="35"/>
        <v>869</v>
      </c>
      <c r="M253" s="8">
        <f t="shared" ca="1" si="36"/>
        <v>129481</v>
      </c>
      <c r="N253" s="85">
        <f t="shared" ca="1" si="37"/>
        <v>12948</v>
      </c>
    </row>
    <row r="254" spans="1:14" ht="20.100000000000001" customHeight="1" x14ac:dyDescent="0.15">
      <c r="A254" s="84">
        <v>42689</v>
      </c>
      <c r="B254" s="8" t="s">
        <v>56</v>
      </c>
      <c r="C254" s="8" t="s">
        <v>42</v>
      </c>
      <c r="D254" s="9">
        <v>101</v>
      </c>
      <c r="E254" s="8" t="str">
        <f t="shared" ca="1" si="30"/>
        <v>하드디스크</v>
      </c>
      <c r="F254" s="8" t="str">
        <f t="shared" ca="1" si="31"/>
        <v>시게이트 30G</v>
      </c>
      <c r="G254" s="9"/>
      <c r="H254" s="8">
        <f t="shared" si="32"/>
        <v>0</v>
      </c>
      <c r="I254" s="8">
        <f t="shared" si="33"/>
        <v>0</v>
      </c>
      <c r="J254" s="8">
        <f t="shared" si="34"/>
        <v>0</v>
      </c>
      <c r="K254" s="9">
        <v>69</v>
      </c>
      <c r="L254" s="8">
        <f t="shared" ca="1" si="35"/>
        <v>3097</v>
      </c>
      <c r="M254" s="8">
        <f t="shared" ca="1" si="36"/>
        <v>213693</v>
      </c>
      <c r="N254" s="85">
        <f t="shared" ca="1" si="37"/>
        <v>21369</v>
      </c>
    </row>
    <row r="255" spans="1:14" ht="20.100000000000001" customHeight="1" x14ac:dyDescent="0.15">
      <c r="A255" s="84">
        <v>42689</v>
      </c>
      <c r="B255" s="8" t="s">
        <v>41</v>
      </c>
      <c r="C255" s="8" t="s">
        <v>42</v>
      </c>
      <c r="D255" s="9">
        <v>102</v>
      </c>
      <c r="E255" s="8" t="str">
        <f t="shared" ca="1" si="30"/>
        <v>하드디스크</v>
      </c>
      <c r="F255" s="8" t="str">
        <f t="shared" ca="1" si="31"/>
        <v>시게이트 80G</v>
      </c>
      <c r="G255" s="9"/>
      <c r="H255" s="8">
        <f t="shared" si="32"/>
        <v>0</v>
      </c>
      <c r="I255" s="8">
        <f t="shared" si="33"/>
        <v>0</v>
      </c>
      <c r="J255" s="8">
        <f t="shared" si="34"/>
        <v>0</v>
      </c>
      <c r="K255" s="9">
        <v>225</v>
      </c>
      <c r="L255" s="8">
        <f t="shared" ca="1" si="35"/>
        <v>4771</v>
      </c>
      <c r="M255" s="8">
        <f t="shared" ca="1" si="36"/>
        <v>1073475</v>
      </c>
      <c r="N255" s="85">
        <f t="shared" ca="1" si="37"/>
        <v>107348</v>
      </c>
    </row>
    <row r="256" spans="1:14" ht="20.100000000000001" customHeight="1" x14ac:dyDescent="0.15">
      <c r="A256" s="84">
        <v>42689</v>
      </c>
      <c r="B256" s="8" t="s">
        <v>49</v>
      </c>
      <c r="C256" s="8" t="s">
        <v>42</v>
      </c>
      <c r="D256" s="9">
        <v>102</v>
      </c>
      <c r="E256" s="8" t="str">
        <f t="shared" ca="1" si="30"/>
        <v>하드디스크</v>
      </c>
      <c r="F256" s="8" t="str">
        <f t="shared" ca="1" si="31"/>
        <v>시게이트 80G</v>
      </c>
      <c r="G256" s="9"/>
      <c r="H256" s="8">
        <f t="shared" si="32"/>
        <v>0</v>
      </c>
      <c r="I256" s="8">
        <f t="shared" si="33"/>
        <v>0</v>
      </c>
      <c r="J256" s="8">
        <f t="shared" si="34"/>
        <v>0</v>
      </c>
      <c r="K256" s="9">
        <v>148</v>
      </c>
      <c r="L256" s="8">
        <f t="shared" ca="1" si="35"/>
        <v>4771</v>
      </c>
      <c r="M256" s="8">
        <f t="shared" ca="1" si="36"/>
        <v>706108</v>
      </c>
      <c r="N256" s="85">
        <f t="shared" ca="1" si="37"/>
        <v>70611</v>
      </c>
    </row>
    <row r="257" spans="1:14" ht="20.100000000000001" customHeight="1" x14ac:dyDescent="0.15">
      <c r="A257" s="84">
        <v>42689</v>
      </c>
      <c r="B257" s="8" t="s">
        <v>47</v>
      </c>
      <c r="C257" s="8" t="s">
        <v>42</v>
      </c>
      <c r="D257" s="9">
        <v>103</v>
      </c>
      <c r="E257" s="8" t="str">
        <f t="shared" ca="1" si="30"/>
        <v>하드디스크</v>
      </c>
      <c r="F257" s="8" t="str">
        <f t="shared" ca="1" si="31"/>
        <v>삼성 80G</v>
      </c>
      <c r="G257" s="9"/>
      <c r="H257" s="8">
        <f t="shared" si="32"/>
        <v>0</v>
      </c>
      <c r="I257" s="8">
        <f t="shared" si="33"/>
        <v>0</v>
      </c>
      <c r="J257" s="8">
        <f t="shared" si="34"/>
        <v>0</v>
      </c>
      <c r="K257" s="9">
        <v>67</v>
      </c>
      <c r="L257" s="8">
        <f t="shared" ca="1" si="35"/>
        <v>4829</v>
      </c>
      <c r="M257" s="8">
        <f t="shared" ca="1" si="36"/>
        <v>323543</v>
      </c>
      <c r="N257" s="85">
        <f t="shared" ca="1" si="37"/>
        <v>32354</v>
      </c>
    </row>
    <row r="258" spans="1:14" ht="20.100000000000001" customHeight="1" x14ac:dyDescent="0.15">
      <c r="A258" s="84">
        <v>42689</v>
      </c>
      <c r="B258" s="8" t="s">
        <v>59</v>
      </c>
      <c r="C258" s="8" t="s">
        <v>42</v>
      </c>
      <c r="D258" s="9">
        <v>103</v>
      </c>
      <c r="E258" s="8" t="str">
        <f t="shared" ca="1" si="30"/>
        <v>하드디스크</v>
      </c>
      <c r="F258" s="8" t="str">
        <f t="shared" ca="1" si="31"/>
        <v>삼성 80G</v>
      </c>
      <c r="G258" s="9"/>
      <c r="H258" s="8">
        <f t="shared" si="32"/>
        <v>0</v>
      </c>
      <c r="I258" s="8">
        <f t="shared" si="33"/>
        <v>0</v>
      </c>
      <c r="J258" s="8">
        <f t="shared" si="34"/>
        <v>0</v>
      </c>
      <c r="K258" s="9">
        <v>70</v>
      </c>
      <c r="L258" s="8">
        <f t="shared" ca="1" si="35"/>
        <v>4829</v>
      </c>
      <c r="M258" s="8">
        <f t="shared" ca="1" si="36"/>
        <v>338030</v>
      </c>
      <c r="N258" s="85">
        <f t="shared" ca="1" si="37"/>
        <v>33803</v>
      </c>
    </row>
    <row r="259" spans="1:14" ht="20.100000000000001" customHeight="1" x14ac:dyDescent="0.15">
      <c r="A259" s="84">
        <v>42689</v>
      </c>
      <c r="B259" s="8" t="s">
        <v>53</v>
      </c>
      <c r="C259" s="8" t="s">
        <v>42</v>
      </c>
      <c r="D259" s="9">
        <v>103</v>
      </c>
      <c r="E259" s="8" t="str">
        <f t="shared" ca="1" si="30"/>
        <v>하드디스크</v>
      </c>
      <c r="F259" s="8" t="str">
        <f t="shared" ca="1" si="31"/>
        <v>삼성 80G</v>
      </c>
      <c r="G259" s="9"/>
      <c r="H259" s="8">
        <f t="shared" si="32"/>
        <v>0</v>
      </c>
      <c r="I259" s="8">
        <f t="shared" si="33"/>
        <v>0</v>
      </c>
      <c r="J259" s="8">
        <f t="shared" si="34"/>
        <v>0</v>
      </c>
      <c r="K259" s="9">
        <v>228</v>
      </c>
      <c r="L259" s="8">
        <f t="shared" ca="1" si="35"/>
        <v>4829</v>
      </c>
      <c r="M259" s="8">
        <f t="shared" ca="1" si="36"/>
        <v>1101012</v>
      </c>
      <c r="N259" s="85">
        <f t="shared" ca="1" si="37"/>
        <v>110101</v>
      </c>
    </row>
    <row r="260" spans="1:14" ht="20.100000000000001" customHeight="1" x14ac:dyDescent="0.15">
      <c r="A260" s="84">
        <v>42689</v>
      </c>
      <c r="B260" s="8" t="s">
        <v>57</v>
      </c>
      <c r="C260" s="8" t="s">
        <v>42</v>
      </c>
      <c r="D260" s="9">
        <v>103</v>
      </c>
      <c r="E260" s="8" t="str">
        <f t="shared" ca="1" si="30"/>
        <v>하드디스크</v>
      </c>
      <c r="F260" s="8" t="str">
        <f t="shared" ca="1" si="31"/>
        <v>삼성 80G</v>
      </c>
      <c r="G260" s="9"/>
      <c r="H260" s="8">
        <f t="shared" si="32"/>
        <v>0</v>
      </c>
      <c r="I260" s="8">
        <f t="shared" si="33"/>
        <v>0</v>
      </c>
      <c r="J260" s="8">
        <f t="shared" si="34"/>
        <v>0</v>
      </c>
      <c r="K260" s="9">
        <v>71</v>
      </c>
      <c r="L260" s="8">
        <f t="shared" ca="1" si="35"/>
        <v>4829</v>
      </c>
      <c r="M260" s="8">
        <f t="shared" ca="1" si="36"/>
        <v>342859</v>
      </c>
      <c r="N260" s="85">
        <f t="shared" ca="1" si="37"/>
        <v>34286</v>
      </c>
    </row>
    <row r="261" spans="1:14" ht="20.100000000000001" customHeight="1" x14ac:dyDescent="0.15">
      <c r="A261" s="84">
        <v>42710</v>
      </c>
      <c r="B261" s="8" t="s">
        <v>39</v>
      </c>
      <c r="C261" s="8" t="s">
        <v>38</v>
      </c>
      <c r="D261" s="9">
        <v>106</v>
      </c>
      <c r="E261" s="8" t="str">
        <f t="shared" ref="E261:E279" ca="1" si="38">VLOOKUP($D261,상품목록,2)</f>
        <v>시디롬</v>
      </c>
      <c r="F261" s="8" t="str">
        <f t="shared" ref="F261:F279" ca="1" si="39">VLOOKUP($D261,상품목록,3)</f>
        <v>LG 64X</v>
      </c>
      <c r="G261" s="9">
        <v>200</v>
      </c>
      <c r="H261" s="8">
        <f ca="1">IF(G261=0,0,VLOOKUP($D261,상품목록,4))</f>
        <v>1320</v>
      </c>
      <c r="I261" s="8">
        <f ca="1">G261*H261</f>
        <v>264000</v>
      </c>
      <c r="J261" s="8">
        <f ca="1">ROUND(I261/10,0)</f>
        <v>26400</v>
      </c>
      <c r="K261" s="9"/>
      <c r="L261" s="8">
        <f t="shared" ref="L261:L279" si="40">IF(K261=0,0,VLOOKUP($D261,상품목록,5))</f>
        <v>0</v>
      </c>
      <c r="M261" s="8">
        <f t="shared" ref="M261:M279" si="41">K261*L261</f>
        <v>0</v>
      </c>
      <c r="N261" s="85">
        <f t="shared" ref="N261:N279" si="42">ROUND(M261/10,0)</f>
        <v>0</v>
      </c>
    </row>
    <row r="262" spans="1:14" ht="20.100000000000001" customHeight="1" x14ac:dyDescent="0.15">
      <c r="A262" s="84">
        <v>42710</v>
      </c>
      <c r="B262" s="8" t="s">
        <v>45</v>
      </c>
      <c r="C262" s="8" t="s">
        <v>42</v>
      </c>
      <c r="D262" s="9">
        <v>202</v>
      </c>
      <c r="E262" s="8" t="str">
        <f t="shared" ca="1" si="38"/>
        <v>시디롬</v>
      </c>
      <c r="F262" s="8" t="str">
        <f t="shared" ca="1" si="39"/>
        <v>삼성 64X</v>
      </c>
      <c r="G262" s="9"/>
      <c r="H262" s="8">
        <f t="shared" ref="H262:H279" si="43">IF(G262=0,0,VLOOKUP($D262,상품목록,4))</f>
        <v>0</v>
      </c>
      <c r="I262" s="8">
        <f t="shared" ref="I262:I279" si="44">G262*H262</f>
        <v>0</v>
      </c>
      <c r="J262" s="8">
        <f t="shared" ref="J262:J279" si="45">ROUND(I262/10,0)</f>
        <v>0</v>
      </c>
      <c r="K262" s="9">
        <v>72</v>
      </c>
      <c r="L262" s="8">
        <f t="shared" ca="1" si="40"/>
        <v>1880</v>
      </c>
      <c r="M262" s="8">
        <f t="shared" ca="1" si="41"/>
        <v>135360</v>
      </c>
      <c r="N262" s="85">
        <f t="shared" ca="1" si="42"/>
        <v>13536</v>
      </c>
    </row>
    <row r="263" spans="1:14" ht="20.100000000000001" customHeight="1" x14ac:dyDescent="0.15">
      <c r="A263" s="84">
        <v>42710</v>
      </c>
      <c r="B263" s="8" t="s">
        <v>43</v>
      </c>
      <c r="C263" s="8" t="s">
        <v>42</v>
      </c>
      <c r="D263" s="9">
        <v>202</v>
      </c>
      <c r="E263" s="8" t="str">
        <f t="shared" ca="1" si="38"/>
        <v>시디롬</v>
      </c>
      <c r="F263" s="8" t="str">
        <f t="shared" ca="1" si="39"/>
        <v>삼성 64X</v>
      </c>
      <c r="G263" s="9"/>
      <c r="H263" s="8">
        <f t="shared" si="43"/>
        <v>0</v>
      </c>
      <c r="I263" s="8">
        <f t="shared" si="44"/>
        <v>0</v>
      </c>
      <c r="J263" s="8">
        <f t="shared" si="45"/>
        <v>0</v>
      </c>
      <c r="K263" s="9">
        <v>73</v>
      </c>
      <c r="L263" s="8">
        <f t="shared" ca="1" si="40"/>
        <v>1880</v>
      </c>
      <c r="M263" s="8">
        <f t="shared" ca="1" si="41"/>
        <v>137240</v>
      </c>
      <c r="N263" s="85">
        <f t="shared" ca="1" si="42"/>
        <v>13724</v>
      </c>
    </row>
    <row r="264" spans="1:14" ht="20.100000000000001" customHeight="1" x14ac:dyDescent="0.15">
      <c r="A264" s="84">
        <v>42710</v>
      </c>
      <c r="B264" s="8" t="s">
        <v>45</v>
      </c>
      <c r="C264" s="8" t="s">
        <v>42</v>
      </c>
      <c r="D264" s="9">
        <v>302</v>
      </c>
      <c r="E264" s="8" t="str">
        <f t="shared" ca="1" si="38"/>
        <v>복사용지 A4</v>
      </c>
      <c r="F264" s="8" t="str">
        <f t="shared" ca="1" si="39"/>
        <v>권</v>
      </c>
      <c r="G264" s="9"/>
      <c r="H264" s="8">
        <f t="shared" si="43"/>
        <v>0</v>
      </c>
      <c r="I264" s="8">
        <f t="shared" si="44"/>
        <v>0</v>
      </c>
      <c r="J264" s="8">
        <f t="shared" si="45"/>
        <v>0</v>
      </c>
      <c r="K264" s="9">
        <v>13</v>
      </c>
      <c r="L264" s="8">
        <f t="shared" ca="1" si="40"/>
        <v>521</v>
      </c>
      <c r="M264" s="8">
        <f t="shared" ca="1" si="41"/>
        <v>6773</v>
      </c>
      <c r="N264" s="85">
        <f t="shared" ca="1" si="42"/>
        <v>677</v>
      </c>
    </row>
    <row r="265" spans="1:14" ht="20.100000000000001" customHeight="1" x14ac:dyDescent="0.15">
      <c r="A265" s="84">
        <v>42710</v>
      </c>
      <c r="B265" s="8" t="s">
        <v>58</v>
      </c>
      <c r="C265" s="8" t="s">
        <v>42</v>
      </c>
      <c r="D265" s="9">
        <v>106</v>
      </c>
      <c r="E265" s="8" t="str">
        <f t="shared" ca="1" si="38"/>
        <v>시디롬</v>
      </c>
      <c r="F265" s="8" t="str">
        <f t="shared" ca="1" si="39"/>
        <v>LG 64X</v>
      </c>
      <c r="G265" s="9"/>
      <c r="H265" s="8">
        <f t="shared" si="43"/>
        <v>0</v>
      </c>
      <c r="I265" s="8">
        <f t="shared" si="44"/>
        <v>0</v>
      </c>
      <c r="J265" s="8">
        <f t="shared" si="45"/>
        <v>0</v>
      </c>
      <c r="K265" s="9">
        <v>152</v>
      </c>
      <c r="L265" s="8">
        <f t="shared" ca="1" si="40"/>
        <v>1387</v>
      </c>
      <c r="M265" s="8">
        <f t="shared" ca="1" si="41"/>
        <v>210824</v>
      </c>
      <c r="N265" s="85">
        <f t="shared" ca="1" si="42"/>
        <v>21082</v>
      </c>
    </row>
    <row r="266" spans="1:14" ht="20.100000000000001" customHeight="1" x14ac:dyDescent="0.15">
      <c r="A266" s="84">
        <v>42725</v>
      </c>
      <c r="B266" s="8" t="s">
        <v>44</v>
      </c>
      <c r="C266" s="8" t="s">
        <v>38</v>
      </c>
      <c r="D266" s="9">
        <v>301</v>
      </c>
      <c r="E266" s="8" t="str">
        <f t="shared" ca="1" si="38"/>
        <v>볼펜</v>
      </c>
      <c r="F266" s="8" t="str">
        <f t="shared" ca="1" si="39"/>
        <v>자루</v>
      </c>
      <c r="G266" s="9">
        <v>500</v>
      </c>
      <c r="H266" s="8">
        <f ca="1">IF(G266=0,0,VLOOKUP($D266,상품목록,4))</f>
        <v>35</v>
      </c>
      <c r="I266" s="8">
        <f ca="1">G266*H266</f>
        <v>17500</v>
      </c>
      <c r="J266" s="8">
        <f ca="1">ROUND(I266/10,0)</f>
        <v>1750</v>
      </c>
      <c r="K266" s="9"/>
      <c r="L266" s="8">
        <f t="shared" si="40"/>
        <v>0</v>
      </c>
      <c r="M266" s="8">
        <f t="shared" si="41"/>
        <v>0</v>
      </c>
      <c r="N266" s="85">
        <f t="shared" si="42"/>
        <v>0</v>
      </c>
    </row>
    <row r="267" spans="1:14" ht="20.100000000000001" customHeight="1" x14ac:dyDescent="0.15">
      <c r="A267" s="84">
        <v>42725</v>
      </c>
      <c r="B267" s="8" t="s">
        <v>40</v>
      </c>
      <c r="C267" s="8" t="s">
        <v>38</v>
      </c>
      <c r="D267" s="9">
        <v>202</v>
      </c>
      <c r="E267" s="8" t="str">
        <f t="shared" ca="1" si="38"/>
        <v>시디롬</v>
      </c>
      <c r="F267" s="8" t="str">
        <f t="shared" ca="1" si="39"/>
        <v>삼성 64X</v>
      </c>
      <c r="G267" s="9">
        <v>500</v>
      </c>
      <c r="H267" s="8">
        <f ca="1">IF(G267=0,0,VLOOKUP($D267,상품목록,4))</f>
        <v>1327</v>
      </c>
      <c r="I267" s="8">
        <f ca="1">G267*H267</f>
        <v>663500</v>
      </c>
      <c r="J267" s="8">
        <f ca="1">ROUND(I267/10,0)</f>
        <v>66350</v>
      </c>
      <c r="K267" s="9"/>
      <c r="L267" s="8">
        <f t="shared" si="40"/>
        <v>0</v>
      </c>
      <c r="M267" s="8">
        <f t="shared" si="41"/>
        <v>0</v>
      </c>
      <c r="N267" s="85">
        <f t="shared" si="42"/>
        <v>0</v>
      </c>
    </row>
    <row r="268" spans="1:14" ht="20.100000000000001" customHeight="1" x14ac:dyDescent="0.15">
      <c r="A268" s="84">
        <v>42725</v>
      </c>
      <c r="B268" s="8" t="s">
        <v>40</v>
      </c>
      <c r="C268" s="8" t="s">
        <v>38</v>
      </c>
      <c r="D268" s="9">
        <v>201</v>
      </c>
      <c r="E268" s="8" t="str">
        <f t="shared" ca="1" si="38"/>
        <v>시디롬</v>
      </c>
      <c r="F268" s="8" t="str">
        <f t="shared" ca="1" si="39"/>
        <v>삼성 64X</v>
      </c>
      <c r="G268" s="9">
        <v>100</v>
      </c>
      <c r="H268" s="8">
        <f ca="1">IF(G268=0,0,VLOOKUP($D268,상품목록,4))</f>
        <v>1327</v>
      </c>
      <c r="I268" s="8">
        <f ca="1">G268*H268</f>
        <v>132700</v>
      </c>
      <c r="J268" s="8">
        <f ca="1">ROUND(I268/10,0)</f>
        <v>13270</v>
      </c>
      <c r="K268" s="9"/>
      <c r="L268" s="8">
        <f t="shared" si="40"/>
        <v>0</v>
      </c>
      <c r="M268" s="8">
        <f t="shared" si="41"/>
        <v>0</v>
      </c>
      <c r="N268" s="85">
        <f t="shared" si="42"/>
        <v>0</v>
      </c>
    </row>
    <row r="269" spans="1:14" ht="20.100000000000001" customHeight="1" x14ac:dyDescent="0.15">
      <c r="A269" s="84">
        <v>42725</v>
      </c>
      <c r="B269" s="8" t="s">
        <v>39</v>
      </c>
      <c r="C269" s="8" t="s">
        <v>38</v>
      </c>
      <c r="D269" s="9">
        <v>101</v>
      </c>
      <c r="E269" s="8" t="str">
        <f t="shared" ca="1" si="38"/>
        <v>하드디스크</v>
      </c>
      <c r="F269" s="8" t="str">
        <f t="shared" ca="1" si="39"/>
        <v>시게이트 30G</v>
      </c>
      <c r="G269" s="9">
        <v>500</v>
      </c>
      <c r="H269" s="8">
        <f ca="1">IF(G269=0,0,VLOOKUP($D269,상품목록,4))</f>
        <v>2352</v>
      </c>
      <c r="I269" s="8">
        <f ca="1">G269*H269</f>
        <v>1176000</v>
      </c>
      <c r="J269" s="8">
        <f ca="1">ROUND(I269/10,0)</f>
        <v>117600</v>
      </c>
      <c r="K269" s="9"/>
      <c r="L269" s="8">
        <f t="shared" si="40"/>
        <v>0</v>
      </c>
      <c r="M269" s="8">
        <f t="shared" si="41"/>
        <v>0</v>
      </c>
      <c r="N269" s="85">
        <f t="shared" si="42"/>
        <v>0</v>
      </c>
    </row>
    <row r="270" spans="1:14" ht="20.100000000000001" customHeight="1" x14ac:dyDescent="0.15">
      <c r="A270" s="84">
        <v>42725</v>
      </c>
      <c r="B270" s="8" t="s">
        <v>43</v>
      </c>
      <c r="C270" s="8" t="s">
        <v>42</v>
      </c>
      <c r="D270" s="9">
        <v>301</v>
      </c>
      <c r="E270" s="8" t="str">
        <f t="shared" ca="1" si="38"/>
        <v>볼펜</v>
      </c>
      <c r="F270" s="8" t="str">
        <f t="shared" ca="1" si="39"/>
        <v>자루</v>
      </c>
      <c r="G270" s="9"/>
      <c r="H270" s="8">
        <f t="shared" si="43"/>
        <v>0</v>
      </c>
      <c r="I270" s="8">
        <f t="shared" si="44"/>
        <v>0</v>
      </c>
      <c r="J270" s="8">
        <f t="shared" si="45"/>
        <v>0</v>
      </c>
      <c r="K270" s="9">
        <v>75</v>
      </c>
      <c r="L270" s="8">
        <f t="shared" ca="1" si="40"/>
        <v>44</v>
      </c>
      <c r="M270" s="8">
        <f t="shared" ca="1" si="41"/>
        <v>3300</v>
      </c>
      <c r="N270" s="85">
        <f t="shared" ca="1" si="42"/>
        <v>330</v>
      </c>
    </row>
    <row r="271" spans="1:14" ht="20.100000000000001" customHeight="1" x14ac:dyDescent="0.15">
      <c r="A271" s="84">
        <v>42725</v>
      </c>
      <c r="B271" s="8" t="s">
        <v>55</v>
      </c>
      <c r="C271" s="8" t="s">
        <v>42</v>
      </c>
      <c r="D271" s="9">
        <v>301</v>
      </c>
      <c r="E271" s="8" t="str">
        <f t="shared" ca="1" si="38"/>
        <v>볼펜</v>
      </c>
      <c r="F271" s="8" t="str">
        <f t="shared" ca="1" si="39"/>
        <v>자루</v>
      </c>
      <c r="G271" s="9"/>
      <c r="H271" s="8">
        <f t="shared" si="43"/>
        <v>0</v>
      </c>
      <c r="I271" s="8">
        <f t="shared" si="44"/>
        <v>0</v>
      </c>
      <c r="J271" s="8">
        <f t="shared" si="45"/>
        <v>0</v>
      </c>
      <c r="K271" s="9">
        <v>153</v>
      </c>
      <c r="L271" s="8">
        <f t="shared" ca="1" si="40"/>
        <v>44</v>
      </c>
      <c r="M271" s="8">
        <f t="shared" ca="1" si="41"/>
        <v>6732</v>
      </c>
      <c r="N271" s="85">
        <f t="shared" ca="1" si="42"/>
        <v>673</v>
      </c>
    </row>
    <row r="272" spans="1:14" ht="20.100000000000001" customHeight="1" x14ac:dyDescent="0.15">
      <c r="A272" s="84">
        <v>42725</v>
      </c>
      <c r="B272" s="8" t="s">
        <v>56</v>
      </c>
      <c r="C272" s="8" t="s">
        <v>42</v>
      </c>
      <c r="D272" s="9">
        <v>301</v>
      </c>
      <c r="E272" s="8" t="str">
        <f t="shared" ca="1" si="38"/>
        <v>볼펜</v>
      </c>
      <c r="F272" s="8" t="str">
        <f t="shared" ca="1" si="39"/>
        <v>자루</v>
      </c>
      <c r="G272" s="9"/>
      <c r="H272" s="8">
        <f t="shared" si="43"/>
        <v>0</v>
      </c>
      <c r="I272" s="8">
        <f t="shared" si="44"/>
        <v>0</v>
      </c>
      <c r="J272" s="8">
        <f t="shared" si="45"/>
        <v>0</v>
      </c>
      <c r="K272" s="9">
        <v>158</v>
      </c>
      <c r="L272" s="8">
        <f t="shared" ca="1" si="40"/>
        <v>44</v>
      </c>
      <c r="M272" s="8">
        <f t="shared" ca="1" si="41"/>
        <v>6952</v>
      </c>
      <c r="N272" s="85">
        <f t="shared" ca="1" si="42"/>
        <v>695</v>
      </c>
    </row>
    <row r="273" spans="1:14" ht="20.100000000000001" customHeight="1" x14ac:dyDescent="0.15">
      <c r="A273" s="84">
        <v>42725</v>
      </c>
      <c r="B273" s="8" t="s">
        <v>45</v>
      </c>
      <c r="C273" s="8" t="s">
        <v>42</v>
      </c>
      <c r="D273" s="9">
        <v>202</v>
      </c>
      <c r="E273" s="8" t="str">
        <f t="shared" ca="1" si="38"/>
        <v>시디롬</v>
      </c>
      <c r="F273" s="8" t="str">
        <f t="shared" ca="1" si="39"/>
        <v>삼성 64X</v>
      </c>
      <c r="G273" s="9"/>
      <c r="H273" s="8">
        <f t="shared" si="43"/>
        <v>0</v>
      </c>
      <c r="I273" s="8">
        <f t="shared" si="44"/>
        <v>0</v>
      </c>
      <c r="J273" s="8">
        <f t="shared" si="45"/>
        <v>0</v>
      </c>
      <c r="K273" s="9">
        <v>155</v>
      </c>
      <c r="L273" s="8">
        <f t="shared" ca="1" si="40"/>
        <v>1880</v>
      </c>
      <c r="M273" s="8">
        <f t="shared" ca="1" si="41"/>
        <v>291400</v>
      </c>
      <c r="N273" s="85">
        <f t="shared" ca="1" si="42"/>
        <v>29140</v>
      </c>
    </row>
    <row r="274" spans="1:14" ht="20.100000000000001" customHeight="1" x14ac:dyDescent="0.15">
      <c r="A274" s="84">
        <v>42725</v>
      </c>
      <c r="B274" s="8" t="s">
        <v>49</v>
      </c>
      <c r="C274" s="8" t="s">
        <v>42</v>
      </c>
      <c r="D274" s="9">
        <v>202</v>
      </c>
      <c r="E274" s="8" t="str">
        <f t="shared" ca="1" si="38"/>
        <v>시디롬</v>
      </c>
      <c r="F274" s="8" t="str">
        <f t="shared" ca="1" si="39"/>
        <v>삼성 64X</v>
      </c>
      <c r="G274" s="9"/>
      <c r="H274" s="8">
        <f t="shared" si="43"/>
        <v>0</v>
      </c>
      <c r="I274" s="8">
        <f t="shared" si="44"/>
        <v>0</v>
      </c>
      <c r="J274" s="8">
        <f t="shared" si="45"/>
        <v>0</v>
      </c>
      <c r="K274" s="9">
        <v>157</v>
      </c>
      <c r="L274" s="8">
        <f t="shared" ca="1" si="40"/>
        <v>1880</v>
      </c>
      <c r="M274" s="8">
        <f t="shared" ca="1" si="41"/>
        <v>295160</v>
      </c>
      <c r="N274" s="85">
        <f t="shared" ca="1" si="42"/>
        <v>29516</v>
      </c>
    </row>
    <row r="275" spans="1:14" ht="20.100000000000001" customHeight="1" x14ac:dyDescent="0.15">
      <c r="A275" s="84">
        <v>42725</v>
      </c>
      <c r="B275" s="8" t="s">
        <v>54</v>
      </c>
      <c r="C275" s="8" t="s">
        <v>42</v>
      </c>
      <c r="D275" s="9">
        <v>106</v>
      </c>
      <c r="E275" s="8" t="str">
        <f t="shared" ca="1" si="38"/>
        <v>시디롬</v>
      </c>
      <c r="F275" s="8" t="str">
        <f t="shared" ca="1" si="39"/>
        <v>LG 64X</v>
      </c>
      <c r="G275" s="9"/>
      <c r="H275" s="8">
        <f t="shared" si="43"/>
        <v>0</v>
      </c>
      <c r="I275" s="8">
        <f t="shared" si="44"/>
        <v>0</v>
      </c>
      <c r="J275" s="8">
        <f t="shared" si="45"/>
        <v>0</v>
      </c>
      <c r="K275" s="9">
        <v>77</v>
      </c>
      <c r="L275" s="8">
        <f t="shared" ca="1" si="40"/>
        <v>1387</v>
      </c>
      <c r="M275" s="8">
        <f t="shared" ca="1" si="41"/>
        <v>106799</v>
      </c>
      <c r="N275" s="85">
        <f t="shared" ca="1" si="42"/>
        <v>10680</v>
      </c>
    </row>
    <row r="276" spans="1:14" ht="20.100000000000001" customHeight="1" x14ac:dyDescent="0.15">
      <c r="A276" s="84">
        <v>42725</v>
      </c>
      <c r="B276" s="8" t="s">
        <v>62</v>
      </c>
      <c r="C276" s="8" t="s">
        <v>42</v>
      </c>
      <c r="D276" s="9">
        <v>101</v>
      </c>
      <c r="E276" s="8" t="str">
        <f t="shared" ca="1" si="38"/>
        <v>하드디스크</v>
      </c>
      <c r="F276" s="8" t="str">
        <f t="shared" ca="1" si="39"/>
        <v>시게이트 30G</v>
      </c>
      <c r="G276" s="9"/>
      <c r="H276" s="8">
        <f t="shared" si="43"/>
        <v>0</v>
      </c>
      <c r="I276" s="8">
        <f t="shared" si="44"/>
        <v>0</v>
      </c>
      <c r="J276" s="8">
        <f t="shared" si="45"/>
        <v>0</v>
      </c>
      <c r="K276" s="9">
        <v>79</v>
      </c>
      <c r="L276" s="8">
        <f t="shared" ca="1" si="40"/>
        <v>3097</v>
      </c>
      <c r="M276" s="8">
        <f t="shared" ca="1" si="41"/>
        <v>244663</v>
      </c>
      <c r="N276" s="85">
        <f t="shared" ca="1" si="42"/>
        <v>24466</v>
      </c>
    </row>
    <row r="277" spans="1:14" ht="20.100000000000001" customHeight="1" x14ac:dyDescent="0.15">
      <c r="A277" s="84">
        <v>42725</v>
      </c>
      <c r="B277" s="8" t="s">
        <v>46</v>
      </c>
      <c r="C277" s="8" t="s">
        <v>42</v>
      </c>
      <c r="D277" s="9">
        <v>102</v>
      </c>
      <c r="E277" s="8" t="str">
        <f t="shared" ca="1" si="38"/>
        <v>하드디스크</v>
      </c>
      <c r="F277" s="8" t="str">
        <f t="shared" ca="1" si="39"/>
        <v>시게이트 80G</v>
      </c>
      <c r="G277" s="9"/>
      <c r="H277" s="8">
        <f t="shared" si="43"/>
        <v>0</v>
      </c>
      <c r="I277" s="8">
        <f t="shared" si="44"/>
        <v>0</v>
      </c>
      <c r="J277" s="8">
        <f t="shared" si="45"/>
        <v>0</v>
      </c>
      <c r="K277" s="9">
        <v>76</v>
      </c>
      <c r="L277" s="8">
        <f t="shared" ca="1" si="40"/>
        <v>4771</v>
      </c>
      <c r="M277" s="8">
        <f t="shared" ca="1" si="41"/>
        <v>362596</v>
      </c>
      <c r="N277" s="85">
        <f t="shared" ca="1" si="42"/>
        <v>36260</v>
      </c>
    </row>
    <row r="278" spans="1:14" ht="20.100000000000001" customHeight="1" x14ac:dyDescent="0.15">
      <c r="A278" s="84">
        <v>42725</v>
      </c>
      <c r="B278" s="8" t="s">
        <v>51</v>
      </c>
      <c r="C278" s="8" t="s">
        <v>42</v>
      </c>
      <c r="D278" s="9">
        <v>103</v>
      </c>
      <c r="E278" s="8" t="str">
        <f t="shared" ca="1" si="38"/>
        <v>하드디스크</v>
      </c>
      <c r="F278" s="8" t="str">
        <f t="shared" ca="1" si="39"/>
        <v>삼성 80G</v>
      </c>
      <c r="G278" s="9"/>
      <c r="H278" s="8">
        <f t="shared" si="43"/>
        <v>0</v>
      </c>
      <c r="I278" s="8">
        <f t="shared" si="44"/>
        <v>0</v>
      </c>
      <c r="J278" s="8">
        <f t="shared" si="45"/>
        <v>0</v>
      </c>
      <c r="K278" s="9">
        <v>17</v>
      </c>
      <c r="L278" s="8">
        <f t="shared" ca="1" si="40"/>
        <v>4829</v>
      </c>
      <c r="M278" s="8">
        <f t="shared" ca="1" si="41"/>
        <v>82093</v>
      </c>
      <c r="N278" s="85">
        <f t="shared" ca="1" si="42"/>
        <v>8209</v>
      </c>
    </row>
    <row r="279" spans="1:14" ht="20.100000000000001" customHeight="1" x14ac:dyDescent="0.15">
      <c r="A279" s="89">
        <v>42725</v>
      </c>
      <c r="B279" s="90" t="s">
        <v>50</v>
      </c>
      <c r="C279" s="90" t="s">
        <v>42</v>
      </c>
      <c r="D279" s="91">
        <v>201</v>
      </c>
      <c r="E279" s="90" t="str">
        <f t="shared" ca="1" si="38"/>
        <v>시디롬</v>
      </c>
      <c r="F279" s="90" t="str">
        <f t="shared" ca="1" si="39"/>
        <v>삼성 64X</v>
      </c>
      <c r="G279" s="91"/>
      <c r="H279" s="90">
        <f t="shared" si="43"/>
        <v>0</v>
      </c>
      <c r="I279" s="90">
        <f t="shared" si="44"/>
        <v>0</v>
      </c>
      <c r="J279" s="90">
        <f t="shared" si="45"/>
        <v>0</v>
      </c>
      <c r="K279" s="91">
        <v>56</v>
      </c>
      <c r="L279" s="90">
        <f t="shared" ca="1" si="40"/>
        <v>1880</v>
      </c>
      <c r="M279" s="90">
        <f t="shared" ca="1" si="41"/>
        <v>105280</v>
      </c>
      <c r="N279" s="92">
        <f t="shared" ca="1" si="42"/>
        <v>10528</v>
      </c>
    </row>
  </sheetData>
  <phoneticPr fontId="2" type="noConversion"/>
  <pageMargins left="0.75" right="0.75" top="1" bottom="1" header="0.5" footer="0.5"/>
  <headerFooter alignWithMargins="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O21"/>
  <sheetViews>
    <sheetView showZeros="0" tabSelected="1" zoomScale="85" zoomScaleNormal="85" workbookViewId="0">
      <pane xSplit="3" ySplit="4" topLeftCell="E5" activePane="bottomRight" state="frozen"/>
      <selection pane="topRight" activeCell="D1" sqref="D1"/>
      <selection pane="bottomLeft" activeCell="A5" sqref="A5"/>
      <selection pane="bottomRight" activeCell="C3" sqref="C3"/>
    </sheetView>
  </sheetViews>
  <sheetFormatPr defaultRowHeight="20.100000000000001" customHeight="1" x14ac:dyDescent="0.15"/>
  <cols>
    <col min="1" max="1" width="6" style="10" customWidth="1"/>
    <col min="2" max="2" width="11.77734375" style="10" customWidth="1"/>
    <col min="3" max="3" width="12.77734375" style="10" customWidth="1"/>
    <col min="4" max="6" width="9.5546875" style="10" customWidth="1"/>
    <col min="7" max="7" width="7.77734375" style="10" customWidth="1"/>
    <col min="8" max="8" width="7.44140625" style="41" bestFit="1" customWidth="1"/>
    <col min="9" max="9" width="7.77734375" style="10" bestFit="1" customWidth="1"/>
    <col min="10" max="10" width="12.21875" style="10" bestFit="1" customWidth="1"/>
    <col min="11" max="11" width="9.5546875" style="10" customWidth="1"/>
    <col min="12" max="12" width="11.44140625" style="10" bestFit="1" customWidth="1"/>
    <col min="13" max="14" width="9.5546875" style="10" customWidth="1"/>
    <col min="15" max="15" width="11.44140625" style="10" bestFit="1" customWidth="1"/>
    <col min="16" max="16384" width="8.88671875" style="10"/>
  </cols>
  <sheetData>
    <row r="2" spans="1:15" ht="20.100000000000001" customHeight="1" thickBot="1" x14ac:dyDescent="0.2">
      <c r="I2" s="107" t="s">
        <v>65</v>
      </c>
      <c r="J2" s="107"/>
      <c r="K2" s="108">
        <f>일일재고[[#Totals],[재고금액]]</f>
        <v>3090030</v>
      </c>
      <c r="L2" s="108"/>
    </row>
    <row r="3" spans="1:15" ht="20.100000000000001" customHeight="1" thickBot="1" x14ac:dyDescent="0.2">
      <c r="A3" s="11"/>
      <c r="B3" s="21" t="s">
        <v>66</v>
      </c>
      <c r="C3" s="16">
        <v>42375</v>
      </c>
    </row>
    <row r="4" spans="1:15" ht="20.100000000000001" customHeight="1" thickBot="1" x14ac:dyDescent="0.2">
      <c r="A4" s="19" t="s">
        <v>83</v>
      </c>
      <c r="B4" s="17" t="s">
        <v>2</v>
      </c>
      <c r="C4" s="18" t="s">
        <v>3</v>
      </c>
      <c r="D4" s="13" t="s">
        <v>84</v>
      </c>
      <c r="E4" s="14" t="s">
        <v>85</v>
      </c>
      <c r="F4" s="14" t="s">
        <v>86</v>
      </c>
      <c r="G4" s="14" t="s">
        <v>87</v>
      </c>
      <c r="H4" s="42" t="s">
        <v>88</v>
      </c>
      <c r="I4" s="14" t="s">
        <v>89</v>
      </c>
      <c r="J4" s="15" t="s">
        <v>90</v>
      </c>
      <c r="K4" s="19" t="s">
        <v>91</v>
      </c>
      <c r="L4" s="14" t="s">
        <v>92</v>
      </c>
      <c r="M4" s="14" t="s">
        <v>93</v>
      </c>
      <c r="N4" s="14" t="s">
        <v>94</v>
      </c>
      <c r="O4" s="60" t="s">
        <v>95</v>
      </c>
    </row>
    <row r="5" spans="1:15" s="32" customFormat="1" ht="20.100000000000001" customHeight="1" x14ac:dyDescent="0.15">
      <c r="A5" s="75">
        <v>101</v>
      </c>
      <c r="B5" s="24" t="s">
        <v>96</v>
      </c>
      <c r="C5" s="25" t="s">
        <v>97</v>
      </c>
      <c r="D5" s="26">
        <f>SUMPRODUCT((입출고DB[코드]=일일재고[[#This Row],[코드]])*(입출고DB[일자]&lt;$C$3),(입출고DB[수량]-입출고DB[수량2]))</f>
        <v>200</v>
      </c>
      <c r="E5" s="27">
        <f>SUMPRODUCT((입출고DB[코드]=일일재고[[#This Row],[코드]])*(입출고DB[일자]=$C$3)*(입출고DB[수량]))</f>
        <v>0</v>
      </c>
      <c r="F5" s="28">
        <f>SUMPRODUCT((입출고DB[코드]=$A5)*(입출고DB[일자]=$C$3)*(입출고DB[수량2]))</f>
        <v>81</v>
      </c>
      <c r="G5" s="29">
        <f>SUM(일일재고[[#This Row],[이월수량]:[오늘입고]])-일일재고[[#This Row],[오늘출고]]</f>
        <v>119</v>
      </c>
      <c r="H5" s="43">
        <f>일일재고[[#This Row],[재고량]]-일일재고[[#This Row],[이월수량]]</f>
        <v>-81</v>
      </c>
      <c r="I5" s="29">
        <f>IF(OR(일일재고[[#This Row],[코드]]=0,일일재고[[#This Row],[코드]]=""),0,VLOOKUP(일일재고[[#This Row],[코드]],단가DB[],4,0))</f>
        <v>2352</v>
      </c>
      <c r="J5" s="30">
        <f>일일재고[[#This Row],[재고량]]*일일재고[[#This Row],[단가]]</f>
        <v>279888</v>
      </c>
      <c r="K5" s="31">
        <f>SUMPRODUCT((입출고DB[코드]=일일재고[[#This Row],[코드]])*(입출고DB[일자]&lt;=$C$3)*(입출고DB[수량]))</f>
        <v>200</v>
      </c>
      <c r="L5" s="27">
        <f>일일재고[[#This Row],[단가]]*일일재고[[#This Row],[총입고량]]</f>
        <v>470400</v>
      </c>
      <c r="M5" s="28">
        <f>SUMPRODUCT((입출고DB[코드]=일일재고[[#This Row],[코드]])*(입출고DB[일자]&lt;=$C$3)*(입출고DB[수량2]))</f>
        <v>81</v>
      </c>
      <c r="N5" s="28">
        <f>IF(OR(일일재고[[#This Row],[코드]]=0,일일재고[[#This Row],[코드]]=""),0,VLOOKUP(일일재고[[#This Row],[코드]],단가DB[],5,0))</f>
        <v>3097</v>
      </c>
      <c r="O5" s="78">
        <f>일일재고[[#This Row],[총출고량]]*일일재고[[#This Row],[판매단가]]</f>
        <v>250857</v>
      </c>
    </row>
    <row r="6" spans="1:15" s="32" customFormat="1" ht="20.100000000000001" customHeight="1" x14ac:dyDescent="0.15">
      <c r="A6" s="76">
        <v>102</v>
      </c>
      <c r="B6" s="33" t="s">
        <v>96</v>
      </c>
      <c r="C6" s="34" t="s">
        <v>98</v>
      </c>
      <c r="D6" s="35">
        <f>SUMPRODUCT((입출고DB[코드]=일일재고[[#This Row],[코드]])*(입출고DB[일자]&lt;$C$3),(입출고DB[수량]-입출고DB[수량2]))</f>
        <v>0</v>
      </c>
      <c r="E6" s="36">
        <f>SUMPRODUCT((입출고DB[코드]=일일재고[[#This Row],[코드]])*(입출고DB[일자]=$C$3)*(입출고DB[수량]))</f>
        <v>300</v>
      </c>
      <c r="F6" s="37">
        <f>SUMPRODUCT((입출고DB[코드]=$A6)*(입출고DB[일자]=$C$3)*(입출고DB[수량2]))</f>
        <v>2</v>
      </c>
      <c r="G6" s="38">
        <f>SUM(일일재고[[#This Row],[이월수량]:[오늘입고]])-일일재고[[#This Row],[오늘출고]]</f>
        <v>298</v>
      </c>
      <c r="H6" s="44">
        <f>일일재고[[#This Row],[재고량]]-일일재고[[#This Row],[이월수량]]</f>
        <v>298</v>
      </c>
      <c r="I6" s="38">
        <f>IF(OR(일일재고[[#This Row],[코드]]=0,일일재고[[#This Row],[코드]]=""),0,VLOOKUP(일일재고[[#This Row],[코드]],단가DB[],4,0))</f>
        <v>4650</v>
      </c>
      <c r="J6" s="39">
        <f>일일재고[[#This Row],[재고량]]*일일재고[[#This Row],[단가]]</f>
        <v>1385700</v>
      </c>
      <c r="K6" s="40">
        <f>SUMPRODUCT((입출고DB[코드]=일일재고[[#This Row],[코드]])*(입출고DB[일자]&lt;=$C$3)*(입출고DB[수량]))</f>
        <v>300</v>
      </c>
      <c r="L6" s="36">
        <f>일일재고[[#This Row],[단가]]*일일재고[[#This Row],[총입고량]]</f>
        <v>1395000</v>
      </c>
      <c r="M6" s="37">
        <f>SUMPRODUCT((입출고DB[코드]=일일재고[[#This Row],[코드]])*(입출고DB[일자]&lt;=$C$3)*(입출고DB[수량2]))</f>
        <v>2</v>
      </c>
      <c r="N6" s="37">
        <f>IF(OR(일일재고[[#This Row],[코드]]=0,일일재고[[#This Row],[코드]]=""),0,VLOOKUP(일일재고[[#This Row],[코드]],단가DB[],5,0))</f>
        <v>4771</v>
      </c>
      <c r="O6" s="79">
        <f>일일재고[[#This Row],[총출고량]]*일일재고[[#This Row],[판매단가]]</f>
        <v>9542</v>
      </c>
    </row>
    <row r="7" spans="1:15" s="32" customFormat="1" ht="20.100000000000001" customHeight="1" x14ac:dyDescent="0.15">
      <c r="A7" s="76">
        <v>103</v>
      </c>
      <c r="B7" s="33" t="s">
        <v>96</v>
      </c>
      <c r="C7" s="34" t="s">
        <v>99</v>
      </c>
      <c r="D7" s="35">
        <f>SUMPRODUCT((입출고DB[코드]=일일재고[[#This Row],[코드]])*(입출고DB[일자]&lt;$C$3),(입출고DB[수량]-입출고DB[수량2]))</f>
        <v>12</v>
      </c>
      <c r="E7" s="36">
        <f>SUMPRODUCT((입출고DB[코드]=일일재고[[#This Row],[코드]])*(입출고DB[일자]=$C$3)*(입출고DB[수량]))</f>
        <v>200</v>
      </c>
      <c r="F7" s="37">
        <f>SUMPRODUCT((입출고DB[코드]=$A7)*(입출고DB[일자]=$C$3)*(입출고DB[수량2]))</f>
        <v>160</v>
      </c>
      <c r="G7" s="38">
        <f>SUM(일일재고[[#This Row],[이월수량]:[오늘입고]])-일일재고[[#This Row],[오늘출고]]</f>
        <v>52</v>
      </c>
      <c r="H7" s="44">
        <f>일일재고[[#This Row],[재고량]]-일일재고[[#This Row],[이월수량]]</f>
        <v>40</v>
      </c>
      <c r="I7" s="38">
        <f>IF(OR(일일재고[[#This Row],[코드]]=0,일일재고[[#This Row],[코드]]=""),0,VLOOKUP(일일재고[[#This Row],[코드]],단가DB[],4,0))</f>
        <v>4663</v>
      </c>
      <c r="J7" s="39">
        <f>일일재고[[#This Row],[재고량]]*일일재고[[#This Row],[단가]]</f>
        <v>242476</v>
      </c>
      <c r="K7" s="40">
        <f>SUMPRODUCT((입출고DB[코드]=일일재고[[#This Row],[코드]])*(입출고DB[일자]&lt;=$C$3)*(입출고DB[수량]))</f>
        <v>212</v>
      </c>
      <c r="L7" s="36">
        <f>일일재고[[#This Row],[단가]]*일일재고[[#This Row],[총입고량]]</f>
        <v>988556</v>
      </c>
      <c r="M7" s="37">
        <f>SUMPRODUCT((입출고DB[코드]=일일재고[[#This Row],[코드]])*(입출고DB[일자]&lt;=$C$3)*(입출고DB[수량2]))</f>
        <v>160</v>
      </c>
      <c r="N7" s="37">
        <f>IF(OR(일일재고[[#This Row],[코드]]=0,일일재고[[#This Row],[코드]]=""),0,VLOOKUP(일일재고[[#This Row],[코드]],단가DB[],5,0))</f>
        <v>4829</v>
      </c>
      <c r="O7" s="79">
        <f>일일재고[[#This Row],[총출고량]]*일일재고[[#This Row],[판매단가]]</f>
        <v>772640</v>
      </c>
    </row>
    <row r="8" spans="1:15" s="32" customFormat="1" ht="20.100000000000001" customHeight="1" x14ac:dyDescent="0.15">
      <c r="A8" s="76">
        <v>104</v>
      </c>
      <c r="B8" s="33" t="s">
        <v>96</v>
      </c>
      <c r="C8" s="34" t="s">
        <v>100</v>
      </c>
      <c r="D8" s="35">
        <f>SUMPRODUCT((입출고DB[코드]=일일재고[[#This Row],[코드]])*(입출고DB[일자]&lt;$C$3),(입출고DB[수량]-입출고DB[수량2]))</f>
        <v>13</v>
      </c>
      <c r="E8" s="36">
        <f>SUMPRODUCT((입출고DB[코드]=일일재고[[#This Row],[코드]])*(입출고DB[일자]=$C$3)*(입출고DB[수량]))</f>
        <v>0</v>
      </c>
      <c r="F8" s="37">
        <f>SUMPRODUCT((입출고DB[코드]=$A8)*(입출고DB[일자]=$C$3)*(입출고DB[수량2]))</f>
        <v>0</v>
      </c>
      <c r="G8" s="38">
        <f>SUM(일일재고[[#This Row],[이월수량]:[오늘입고]])-일일재고[[#This Row],[오늘출고]]</f>
        <v>13</v>
      </c>
      <c r="H8" s="44">
        <f>일일재고[[#This Row],[재고량]]-일일재고[[#This Row],[이월수량]]</f>
        <v>0</v>
      </c>
      <c r="I8" s="38">
        <f>IF(OR(일일재고[[#This Row],[코드]]=0,일일재고[[#This Row],[코드]]=""),0,VLOOKUP(일일재고[[#This Row],[코드]],단가DB[],4,0))</f>
        <v>8520</v>
      </c>
      <c r="J8" s="39">
        <f>일일재고[[#This Row],[재고량]]*일일재고[[#This Row],[단가]]</f>
        <v>110760</v>
      </c>
      <c r="K8" s="40">
        <f>SUMPRODUCT((입출고DB[코드]=일일재고[[#This Row],[코드]])*(입출고DB[일자]&lt;=$C$3)*(입출고DB[수량]))</f>
        <v>13</v>
      </c>
      <c r="L8" s="36">
        <f>일일재고[[#This Row],[단가]]*일일재고[[#This Row],[총입고량]]</f>
        <v>110760</v>
      </c>
      <c r="M8" s="37">
        <f>SUMPRODUCT((입출고DB[코드]=일일재고[[#This Row],[코드]])*(입출고DB[일자]&lt;=$C$3)*(입출고DB[수량2]))</f>
        <v>0</v>
      </c>
      <c r="N8" s="37">
        <f>IF(OR(일일재고[[#This Row],[코드]]=0,일일재고[[#This Row],[코드]]=""),0,VLOOKUP(일일재고[[#This Row],[코드]],단가DB[],5,0))</f>
        <v>11797</v>
      </c>
      <c r="O8" s="79">
        <f>일일재고[[#This Row],[총출고량]]*일일재고[[#This Row],[판매단가]]</f>
        <v>0</v>
      </c>
    </row>
    <row r="9" spans="1:15" s="32" customFormat="1" ht="20.100000000000001" customHeight="1" x14ac:dyDescent="0.15">
      <c r="A9" s="77">
        <v>105</v>
      </c>
      <c r="B9" s="33" t="s">
        <v>101</v>
      </c>
      <c r="C9" s="34" t="s">
        <v>102</v>
      </c>
      <c r="D9" s="35">
        <f>SUMPRODUCT((입출고DB[코드]=일일재고[[#This Row],[코드]])*(입출고DB[일자]&lt;$C$3),(입출고DB[수량]-입출고DB[수량2]))</f>
        <v>20</v>
      </c>
      <c r="E9" s="36">
        <f>SUMPRODUCT((입출고DB[코드]=일일재고[[#This Row],[코드]])*(입출고DB[일자]=$C$3)*(입출고DB[수량]))</f>
        <v>0</v>
      </c>
      <c r="F9" s="37">
        <f>SUMPRODUCT((입출고DB[코드]=$A9)*(입출고DB[일자]=$C$3)*(입출고DB[수량2]))</f>
        <v>0</v>
      </c>
      <c r="G9" s="38">
        <f>SUM(일일재고[[#This Row],[이월수량]:[오늘입고]])-일일재고[[#This Row],[오늘출고]]</f>
        <v>20</v>
      </c>
      <c r="H9" s="44">
        <f>일일재고[[#This Row],[재고량]]-일일재고[[#This Row],[이월수량]]</f>
        <v>0</v>
      </c>
      <c r="I9" s="38">
        <f>IF(OR(일일재고[[#This Row],[코드]]=0,일일재고[[#This Row],[코드]]=""),0,VLOOKUP(일일재고[[#This Row],[코드]],단가DB[],4,0))</f>
        <v>633</v>
      </c>
      <c r="J9" s="39">
        <f>일일재고[[#This Row],[재고량]]*일일재고[[#This Row],[단가]]</f>
        <v>12660</v>
      </c>
      <c r="K9" s="40">
        <f>SUMPRODUCT((입출고DB[코드]=일일재고[[#This Row],[코드]])*(입출고DB[일자]&lt;=$C$3)*(입출고DB[수량]))</f>
        <v>20</v>
      </c>
      <c r="L9" s="36">
        <f>일일재고[[#This Row],[단가]]*일일재고[[#This Row],[총입고량]]</f>
        <v>12660</v>
      </c>
      <c r="M9" s="37">
        <f>SUMPRODUCT((입출고DB[코드]=일일재고[[#This Row],[코드]])*(입출고DB[일자]&lt;=$C$3)*(입출고DB[수량2]))</f>
        <v>0</v>
      </c>
      <c r="N9" s="37">
        <f>IF(OR(일일재고[[#This Row],[코드]]=0,일일재고[[#This Row],[코드]]=""),0,VLOOKUP(일일재고[[#This Row],[코드]],단가DB[],5,0))</f>
        <v>869</v>
      </c>
      <c r="O9" s="79">
        <f>일일재고[[#This Row],[총출고량]]*일일재고[[#This Row],[판매단가]]</f>
        <v>0</v>
      </c>
    </row>
    <row r="10" spans="1:15" s="32" customFormat="1" ht="20.100000000000001" customHeight="1" x14ac:dyDescent="0.15">
      <c r="A10" s="76">
        <v>106</v>
      </c>
      <c r="B10" s="33" t="s">
        <v>101</v>
      </c>
      <c r="C10" s="34" t="s">
        <v>103</v>
      </c>
      <c r="D10" s="35">
        <f>SUMPRODUCT((입출고DB[코드]=일일재고[[#This Row],[코드]])*(입출고DB[일자]&lt;$C$3),(입출고DB[수량]-입출고DB[수량2]))</f>
        <v>50</v>
      </c>
      <c r="E10" s="36">
        <f>SUMPRODUCT((입출고DB[코드]=일일재고[[#This Row],[코드]])*(입출고DB[일자]=$C$3)*(입출고DB[수량]))</f>
        <v>0</v>
      </c>
      <c r="F10" s="37">
        <f>SUMPRODUCT((입출고DB[코드]=$A10)*(입출고DB[일자]=$C$3)*(입출고DB[수량2]))</f>
        <v>0</v>
      </c>
      <c r="G10" s="38">
        <f>SUM(일일재고[[#This Row],[이월수량]:[오늘입고]])-일일재고[[#This Row],[오늘출고]]</f>
        <v>50</v>
      </c>
      <c r="H10" s="44">
        <f>일일재고[[#This Row],[재고량]]-일일재고[[#This Row],[이월수량]]</f>
        <v>0</v>
      </c>
      <c r="I10" s="38">
        <f>IF(OR(일일재고[[#This Row],[코드]]=0,일일재고[[#This Row],[코드]]=""),0,VLOOKUP(일일재고[[#This Row],[코드]],단가DB[],4,0))</f>
        <v>1320</v>
      </c>
      <c r="J10" s="39">
        <f>일일재고[[#This Row],[재고량]]*일일재고[[#This Row],[단가]]</f>
        <v>66000</v>
      </c>
      <c r="K10" s="40">
        <f>SUMPRODUCT((입출고DB[코드]=일일재고[[#This Row],[코드]])*(입출고DB[일자]&lt;=$C$3)*(입출고DB[수량]))</f>
        <v>50</v>
      </c>
      <c r="L10" s="36">
        <f>일일재고[[#This Row],[단가]]*일일재고[[#This Row],[총입고량]]</f>
        <v>66000</v>
      </c>
      <c r="M10" s="37">
        <f>SUMPRODUCT((입출고DB[코드]=일일재고[[#This Row],[코드]])*(입출고DB[일자]&lt;=$C$3)*(입출고DB[수량2]))</f>
        <v>0</v>
      </c>
      <c r="N10" s="37">
        <f>IF(OR(일일재고[[#This Row],[코드]]=0,일일재고[[#This Row],[코드]]=""),0,VLOOKUP(일일재고[[#This Row],[코드]],단가DB[],5,0))</f>
        <v>1387</v>
      </c>
      <c r="O10" s="79">
        <f>일일재고[[#This Row],[총출고량]]*일일재고[[#This Row],[판매단가]]</f>
        <v>0</v>
      </c>
    </row>
    <row r="11" spans="1:15" s="32" customFormat="1" ht="20.100000000000001" customHeight="1" x14ac:dyDescent="0.15">
      <c r="A11" s="76">
        <v>107</v>
      </c>
      <c r="B11" s="33" t="s">
        <v>101</v>
      </c>
      <c r="C11" s="34" t="s">
        <v>104</v>
      </c>
      <c r="D11" s="35">
        <f>SUMPRODUCT((입출고DB[코드]=일일재고[[#This Row],[코드]])*(입출고DB[일자]&lt;$C$3),(입출고DB[수량]-입출고DB[수량2]))</f>
        <v>200</v>
      </c>
      <c r="E11" s="36">
        <f>SUMPRODUCT((입출고DB[코드]=일일재고[[#This Row],[코드]])*(입출고DB[일자]=$C$3)*(입출고DB[수량]))</f>
        <v>100</v>
      </c>
      <c r="F11" s="37">
        <f>SUMPRODUCT((입출고DB[코드]=$A11)*(입출고DB[일자]=$C$3)*(입출고DB[수량2]))</f>
        <v>80</v>
      </c>
      <c r="G11" s="38">
        <f>SUM(일일재고[[#This Row],[이월수량]:[오늘입고]])-일일재고[[#This Row],[오늘출고]]</f>
        <v>220</v>
      </c>
      <c r="H11" s="44">
        <f>일일재고[[#This Row],[재고량]]-일일재고[[#This Row],[이월수량]]</f>
        <v>20</v>
      </c>
      <c r="I11" s="38">
        <f>IF(OR(일일재고[[#This Row],[코드]]=0,일일재고[[#This Row],[코드]]=""),0,VLOOKUP(일일재고[[#This Row],[코드]],단가DB[],4,0))</f>
        <v>1327</v>
      </c>
      <c r="J11" s="39">
        <f>일일재고[[#This Row],[재고량]]*일일재고[[#This Row],[단가]]</f>
        <v>291940</v>
      </c>
      <c r="K11" s="40">
        <f>SUMPRODUCT((입출고DB[코드]=일일재고[[#This Row],[코드]])*(입출고DB[일자]&lt;=$C$3)*(입출고DB[수량]))</f>
        <v>300</v>
      </c>
      <c r="L11" s="36">
        <f>일일재고[[#This Row],[단가]]*일일재고[[#This Row],[총입고량]]</f>
        <v>398100</v>
      </c>
      <c r="M11" s="37">
        <f>SUMPRODUCT((입출고DB[코드]=일일재고[[#This Row],[코드]])*(입출고DB[일자]&lt;=$C$3)*(입출고DB[수량2]))</f>
        <v>80</v>
      </c>
      <c r="N11" s="37">
        <f>IF(OR(일일재고[[#This Row],[코드]]=0,일일재고[[#This Row],[코드]]=""),0,VLOOKUP(일일재고[[#This Row],[코드]],단가DB[],5,0))</f>
        <v>1880</v>
      </c>
      <c r="O11" s="79">
        <f>일일재고[[#This Row],[총출고량]]*일일재고[[#This Row],[판매단가]]</f>
        <v>150400</v>
      </c>
    </row>
    <row r="12" spans="1:15" s="32" customFormat="1" ht="20.100000000000001" customHeight="1" x14ac:dyDescent="0.15">
      <c r="A12" s="77">
        <v>301</v>
      </c>
      <c r="B12" s="33" t="s">
        <v>105</v>
      </c>
      <c r="C12" s="34" t="s">
        <v>106</v>
      </c>
      <c r="D12" s="35">
        <f>SUMPRODUCT((입출고DB[코드]=일일재고[[#This Row],[코드]])*(입출고DB[일자]&lt;$C$3),(입출고DB[수량]-입출고DB[수량2]))</f>
        <v>126</v>
      </c>
      <c r="E12" s="36">
        <f>SUMPRODUCT((입출고DB[코드]=일일재고[[#This Row],[코드]])*(입출고DB[일자]=$C$3)*(입출고DB[수량]))</f>
        <v>0</v>
      </c>
      <c r="F12" s="37">
        <f>SUMPRODUCT((입출고DB[코드]=$A12)*(입출고DB[일자]=$C$3)*(입출고DB[수량2]))</f>
        <v>0</v>
      </c>
      <c r="G12" s="38">
        <f>SUM(일일재고[[#This Row],[이월수량]:[오늘입고]])-일일재고[[#This Row],[오늘출고]]</f>
        <v>126</v>
      </c>
      <c r="H12" s="44">
        <f>일일재고[[#This Row],[재고량]]-일일재고[[#This Row],[이월수량]]</f>
        <v>0</v>
      </c>
      <c r="I12" s="38">
        <f>IF(OR(일일재고[[#This Row],[코드]]=0,일일재고[[#This Row],[코드]]=""),0,VLOOKUP(일일재고[[#This Row],[코드]],단가DB[],4,0))</f>
        <v>35</v>
      </c>
      <c r="J12" s="39">
        <f>일일재고[[#This Row],[재고량]]*일일재고[[#This Row],[단가]]</f>
        <v>4410</v>
      </c>
      <c r="K12" s="40">
        <f>SUMPRODUCT((입출고DB[코드]=일일재고[[#This Row],[코드]])*(입출고DB[일자]&lt;=$C$3)*(입출고DB[수량]))</f>
        <v>126</v>
      </c>
      <c r="L12" s="36">
        <f>일일재고[[#This Row],[단가]]*일일재고[[#This Row],[총입고량]]</f>
        <v>4410</v>
      </c>
      <c r="M12" s="37">
        <f>SUMPRODUCT((입출고DB[코드]=일일재고[[#This Row],[코드]])*(입출고DB[일자]&lt;=$C$3)*(입출고DB[수량2]))</f>
        <v>0</v>
      </c>
      <c r="N12" s="37">
        <f>IF(OR(일일재고[[#This Row],[코드]]=0,일일재고[[#This Row],[코드]]=""),0,VLOOKUP(일일재고[[#This Row],[코드]],단가DB[],5,0))</f>
        <v>44</v>
      </c>
      <c r="O12" s="79">
        <f>일일재고[[#This Row],[총출고량]]*일일재고[[#This Row],[판매단가]]</f>
        <v>0</v>
      </c>
    </row>
    <row r="13" spans="1:15" s="32" customFormat="1" ht="20.100000000000001" customHeight="1" x14ac:dyDescent="0.15">
      <c r="A13" s="77">
        <v>302</v>
      </c>
      <c r="B13" s="33" t="s">
        <v>107</v>
      </c>
      <c r="C13" s="34" t="s">
        <v>108</v>
      </c>
      <c r="D13" s="35">
        <f>SUMPRODUCT((입출고DB[코드]=일일재고[[#This Row],[코드]])*(입출고DB[일자]&lt;$C$3),(입출고DB[수량]-입출고DB[수량2]))</f>
        <v>37</v>
      </c>
      <c r="E13" s="36">
        <f>SUMPRODUCT((입출고DB[코드]=일일재고[[#This Row],[코드]])*(입출고DB[일자]=$C$3)*(입출고DB[수량]))</f>
        <v>0</v>
      </c>
      <c r="F13" s="37">
        <f>SUMPRODUCT((입출고DB[코드]=$A13)*(입출고DB[일자]=$C$3)*(입출고DB[수량2]))</f>
        <v>0</v>
      </c>
      <c r="G13" s="38">
        <f>SUM(일일재고[[#This Row],[이월수량]:[오늘입고]])-일일재고[[#This Row],[오늘출고]]</f>
        <v>37</v>
      </c>
      <c r="H13" s="44">
        <f>일일재고[[#This Row],[재고량]]-일일재고[[#This Row],[이월수량]]</f>
        <v>0</v>
      </c>
      <c r="I13" s="38">
        <f>IF(OR(일일재고[[#This Row],[코드]]=0,일일재고[[#This Row],[코드]]=""),0,VLOOKUP(일일재고[[#This Row],[코드]],단가DB[],4,0))</f>
        <v>400</v>
      </c>
      <c r="J13" s="39">
        <f>일일재고[[#This Row],[재고량]]*일일재고[[#This Row],[단가]]</f>
        <v>14800</v>
      </c>
      <c r="K13" s="40">
        <f>SUMPRODUCT((입출고DB[코드]=일일재고[[#This Row],[코드]])*(입출고DB[일자]&lt;=$C$3)*(입출고DB[수량]))</f>
        <v>37</v>
      </c>
      <c r="L13" s="36">
        <f>일일재고[[#This Row],[단가]]*일일재고[[#This Row],[총입고량]]</f>
        <v>14800</v>
      </c>
      <c r="M13" s="37">
        <f>SUMPRODUCT((입출고DB[코드]=일일재고[[#This Row],[코드]])*(입출고DB[일자]&lt;=$C$3)*(입출고DB[수량2]))</f>
        <v>0</v>
      </c>
      <c r="N13" s="37">
        <f>IF(OR(일일재고[[#This Row],[코드]]=0,일일재고[[#This Row],[코드]]=""),0,VLOOKUP(일일재고[[#This Row],[코드]],단가DB[],5,0))</f>
        <v>521</v>
      </c>
      <c r="O13" s="79">
        <f>일일재고[[#This Row],[총출고량]]*일일재고[[#This Row],[판매단가]]</f>
        <v>0</v>
      </c>
    </row>
    <row r="14" spans="1:15" s="32" customFormat="1" ht="20.100000000000001" customHeight="1" x14ac:dyDescent="0.15">
      <c r="A14" s="77">
        <v>303</v>
      </c>
      <c r="B14" s="33" t="s">
        <v>109</v>
      </c>
      <c r="C14" s="34" t="s">
        <v>108</v>
      </c>
      <c r="D14" s="35">
        <f>SUMPRODUCT((입출고DB[코드]=일일재고[[#This Row],[코드]])*(입출고DB[일자]&lt;$C$3),(입출고DB[수량]-입출고DB[수량2]))</f>
        <v>53</v>
      </c>
      <c r="E14" s="36">
        <f>SUMPRODUCT((입출고DB[코드]=일일재고[[#This Row],[코드]])*(입출고DB[일자]=$C$3)*(입출고DB[수량]))</f>
        <v>0</v>
      </c>
      <c r="F14" s="37">
        <f>SUMPRODUCT((입출고DB[코드]=$A14)*(입출고DB[일자]=$C$3)*(입출고DB[수량2]))</f>
        <v>0</v>
      </c>
      <c r="G14" s="38">
        <f>SUM(일일재고[[#This Row],[이월수량]:[오늘입고]])-일일재고[[#This Row],[오늘출고]]</f>
        <v>53</v>
      </c>
      <c r="H14" s="44">
        <f>일일재고[[#This Row],[재고량]]-일일재고[[#This Row],[이월수량]]</f>
        <v>0</v>
      </c>
      <c r="I14" s="38">
        <f>IF(OR(일일재고[[#This Row],[코드]]=0,일일재고[[#This Row],[코드]]=""),0,VLOOKUP(일일재고[[#This Row],[코드]],단가DB[],4,0))</f>
        <v>600</v>
      </c>
      <c r="J14" s="39">
        <f>일일재고[[#This Row],[재고량]]*일일재고[[#This Row],[단가]]</f>
        <v>31800</v>
      </c>
      <c r="K14" s="40">
        <f>SUMPRODUCT((입출고DB[코드]=일일재고[[#This Row],[코드]])*(입출고DB[일자]&lt;=$C$3)*(입출고DB[수량]))</f>
        <v>53</v>
      </c>
      <c r="L14" s="36">
        <f>일일재고[[#This Row],[단가]]*일일재고[[#This Row],[총입고량]]</f>
        <v>31800</v>
      </c>
      <c r="M14" s="37">
        <f>SUMPRODUCT((입출고DB[코드]=일일재고[[#This Row],[코드]])*(입출고DB[일자]&lt;=$C$3)*(입출고DB[수량2]))</f>
        <v>0</v>
      </c>
      <c r="N14" s="37">
        <f>IF(OR(일일재고[[#This Row],[코드]]=0,일일재고[[#This Row],[코드]]=""),0,VLOOKUP(일일재고[[#This Row],[코드]],단가DB[],5,0))</f>
        <v>759</v>
      </c>
      <c r="O14" s="79">
        <f>일일재고[[#This Row],[총출고량]]*일일재고[[#This Row],[판매단가]]</f>
        <v>0</v>
      </c>
    </row>
    <row r="15" spans="1:15" s="32" customFormat="1" ht="20.100000000000001" customHeight="1" x14ac:dyDescent="0.15">
      <c r="A15" s="77">
        <v>201</v>
      </c>
      <c r="B15" s="33" t="s">
        <v>110</v>
      </c>
      <c r="C15" s="34" t="s">
        <v>111</v>
      </c>
      <c r="D15" s="35">
        <f>SUMPRODUCT((입출고DB[코드]=일일재고[[#This Row],[코드]])*(입출고DB[일자]&lt;$C$3),(입출고DB[수량]-입출고DB[수량2]))</f>
        <v>0</v>
      </c>
      <c r="E15" s="36">
        <f>SUMPRODUCT((입출고DB[코드]=일일재고[[#This Row],[코드]])*(입출고DB[일자]=$C$3)*(입출고DB[수량]))</f>
        <v>17</v>
      </c>
      <c r="F15" s="37">
        <f>SUMPRODUCT((입출고DB[코드]=$A15)*(입출고DB[일자]=$C$3)*(입출고DB[수량2]))</f>
        <v>0</v>
      </c>
      <c r="G15" s="38">
        <f>SUM(일일재고[[#This Row],[이월수량]:[오늘입고]])-일일재고[[#This Row],[오늘출고]]</f>
        <v>17</v>
      </c>
      <c r="H15" s="44">
        <f>일일재고[[#This Row],[재고량]]-일일재고[[#This Row],[이월수량]]</f>
        <v>17</v>
      </c>
      <c r="I15" s="38">
        <f>IF(OR(일일재고[[#This Row],[코드]]=0,일일재고[[#This Row],[코드]]=""),0,VLOOKUP(일일재고[[#This Row],[코드]],단가DB[],4,0))</f>
        <v>36000</v>
      </c>
      <c r="J15" s="39">
        <f>일일재고[[#This Row],[재고량]]*일일재고[[#This Row],[단가]]</f>
        <v>612000</v>
      </c>
      <c r="K15" s="40">
        <f>SUMPRODUCT((입출고DB[코드]=일일재고[[#This Row],[코드]])*(입출고DB[일자]&lt;=$C$3)*(입출고DB[수량]))</f>
        <v>17</v>
      </c>
      <c r="L15" s="36">
        <f>일일재고[[#This Row],[단가]]*일일재고[[#This Row],[총입고량]]</f>
        <v>612000</v>
      </c>
      <c r="M15" s="37">
        <f>SUMPRODUCT((입출고DB[코드]=일일재고[[#This Row],[코드]])*(입출고DB[일자]&lt;=$C$3)*(입출고DB[수량2]))</f>
        <v>0</v>
      </c>
      <c r="N15" s="37">
        <f>IF(OR(일일재고[[#This Row],[코드]]=0,일일재고[[#This Row],[코드]]=""),0,VLOOKUP(일일재고[[#This Row],[코드]],단가DB[],5,0))</f>
        <v>46315</v>
      </c>
      <c r="O15" s="79">
        <f>일일재고[[#This Row],[총출고량]]*일일재고[[#This Row],[판매단가]]</f>
        <v>0</v>
      </c>
    </row>
    <row r="16" spans="1:15" s="32" customFormat="1" ht="20.100000000000001" customHeight="1" x14ac:dyDescent="0.15">
      <c r="A16" s="77">
        <v>202</v>
      </c>
      <c r="B16" s="33" t="s">
        <v>112</v>
      </c>
      <c r="C16" s="34" t="s">
        <v>113</v>
      </c>
      <c r="D16" s="35">
        <f>SUMPRODUCT((입출고DB[코드]=일일재고[[#This Row],[코드]])*(입출고DB[일자]&lt;$C$3),(입출고DB[수량]-입출고DB[수량2]))</f>
        <v>0</v>
      </c>
      <c r="E16" s="36">
        <f>SUMPRODUCT((입출고DB[코드]=일일재고[[#This Row],[코드]])*(입출고DB[일자]=$C$3)*(입출고DB[수량]))</f>
        <v>241</v>
      </c>
      <c r="F16" s="37">
        <f>SUMPRODUCT((입출고DB[코드]=$A16)*(입출고DB[일자]=$C$3)*(입출고DB[수량2]))</f>
        <v>0</v>
      </c>
      <c r="G16" s="38">
        <f>SUM(일일재고[[#This Row],[이월수량]:[오늘입고]])-일일재고[[#This Row],[오늘출고]]</f>
        <v>241</v>
      </c>
      <c r="H16" s="44">
        <f>일일재고[[#This Row],[재고량]]-일일재고[[#This Row],[이월수량]]</f>
        <v>241</v>
      </c>
      <c r="I16" s="38">
        <f>IF(OR(일일재고[[#This Row],[코드]]=0,일일재고[[#This Row],[코드]]=""),0,VLOOKUP(일일재고[[#This Row],[코드]],단가DB[],4,0))</f>
        <v>156</v>
      </c>
      <c r="J16" s="39">
        <f>일일재고[[#This Row],[재고량]]*일일재고[[#This Row],[단가]]</f>
        <v>37596</v>
      </c>
      <c r="K16" s="40">
        <f>SUMPRODUCT((입출고DB[코드]=일일재고[[#This Row],[코드]])*(입출고DB[일자]&lt;=$C$3)*(입출고DB[수량]))</f>
        <v>241</v>
      </c>
      <c r="L16" s="36">
        <f>일일재고[[#This Row],[단가]]*일일재고[[#This Row],[총입고량]]</f>
        <v>37596</v>
      </c>
      <c r="M16" s="37">
        <f>SUMPRODUCT((입출고DB[코드]=일일재고[[#This Row],[코드]])*(입출고DB[일자]&lt;=$C$3)*(입출고DB[수량2]))</f>
        <v>0</v>
      </c>
      <c r="N16" s="37">
        <f>IF(OR(일일재고[[#This Row],[코드]]=0,일일재고[[#This Row],[코드]]=""),0,VLOOKUP(일일재고[[#This Row],[코드]],단가DB[],5,0))</f>
        <v>161</v>
      </c>
      <c r="O16" s="79">
        <f>일일재고[[#This Row],[총출고량]]*일일재고[[#This Row],[판매단가]]</f>
        <v>0</v>
      </c>
    </row>
    <row r="17" spans="1:15" s="32" customFormat="1" ht="20.100000000000001" customHeight="1" x14ac:dyDescent="0.15">
      <c r="A17" s="77">
        <v>203</v>
      </c>
      <c r="B17" s="33" t="s">
        <v>114</v>
      </c>
      <c r="C17" s="34" t="s">
        <v>115</v>
      </c>
      <c r="D17" s="35">
        <f>SUMPRODUCT((입출고DB[코드]=일일재고[[#This Row],[코드]])*(입출고DB[일자]&lt;$C$3),(입출고DB[수량]-입출고DB[수량2]))</f>
        <v>0</v>
      </c>
      <c r="E17" s="36">
        <f>SUMPRODUCT((입출고DB[코드]=일일재고[[#This Row],[코드]])*(입출고DB[일자]=$C$3)*(입출고DB[수량]))</f>
        <v>0</v>
      </c>
      <c r="F17" s="37">
        <f>SUMPRODUCT((입출고DB[코드]=$A17)*(입출고DB[일자]=$C$3)*(입출고DB[수량2]))</f>
        <v>0</v>
      </c>
      <c r="G17" s="38">
        <f>SUM(일일재고[[#This Row],[이월수량]:[오늘입고]])-일일재고[[#This Row],[오늘출고]]</f>
        <v>0</v>
      </c>
      <c r="H17" s="44">
        <f>일일재고[[#This Row],[재고량]]-일일재고[[#This Row],[이월수량]]</f>
        <v>0</v>
      </c>
      <c r="I17" s="38">
        <f>IF(OR(일일재고[[#This Row],[코드]]=0,일일재고[[#This Row],[코드]]=""),0,VLOOKUP(일일재고[[#This Row],[코드]],단가DB[],4,0))</f>
        <v>3600</v>
      </c>
      <c r="J17" s="39">
        <f>일일재고[[#This Row],[재고량]]*일일재고[[#This Row],[단가]]</f>
        <v>0</v>
      </c>
      <c r="K17" s="40">
        <f>SUMPRODUCT((입출고DB[코드]=일일재고[[#This Row],[코드]])*(입출고DB[일자]&lt;=$C$3)*(입출고DB[수량]))</f>
        <v>0</v>
      </c>
      <c r="L17" s="36">
        <f>일일재고[[#This Row],[단가]]*일일재고[[#This Row],[총입고량]]</f>
        <v>0</v>
      </c>
      <c r="M17" s="37">
        <f>SUMPRODUCT((입출고DB[코드]=일일재고[[#This Row],[코드]])*(입출고DB[일자]&lt;=$C$3)*(입출고DB[수량2]))</f>
        <v>0</v>
      </c>
      <c r="N17" s="37">
        <f>IF(OR(일일재고[[#This Row],[코드]]=0,일일재고[[#This Row],[코드]]=""),0,VLOOKUP(일일재고[[#This Row],[코드]],단가DB[],5,0))</f>
        <v>4697</v>
      </c>
      <c r="O17" s="79">
        <f>일일재고[[#This Row],[총출고량]]*일일재고[[#This Row],[판매단가]]</f>
        <v>0</v>
      </c>
    </row>
    <row r="18" spans="1:15" s="32" customFormat="1" ht="20.100000000000001" customHeight="1" x14ac:dyDescent="0.15">
      <c r="A18" s="72"/>
      <c r="B18" s="81"/>
      <c r="C18" s="82"/>
      <c r="D18" s="80">
        <f>SUBTOTAL(109,일일재고[이월수량])</f>
        <v>711</v>
      </c>
      <c r="E18" s="80">
        <f>SUBTOTAL(109,일일재고[오늘입고])</f>
        <v>858</v>
      </c>
      <c r="F18" s="80">
        <f>SUBTOTAL(109,일일재고[오늘출고])</f>
        <v>323</v>
      </c>
      <c r="G18" s="80">
        <f>SUBTOTAL(109,일일재고[재고량])</f>
        <v>1246</v>
      </c>
      <c r="H18" s="80">
        <f>SUBTOTAL(109,일일재고[증감])</f>
        <v>535</v>
      </c>
      <c r="I18" s="80">
        <f>SUBTOTAL(109,일일재고[단가])</f>
        <v>64256</v>
      </c>
      <c r="J18" s="80">
        <f>SUBTOTAL(109,일일재고[재고금액])</f>
        <v>3090030</v>
      </c>
      <c r="K18" s="80">
        <f>SUBTOTAL(109,일일재고[총입고량])</f>
        <v>1569</v>
      </c>
      <c r="L18" s="80">
        <f>SUBTOTAL(109,일일재고[총입고금액])</f>
        <v>4142082</v>
      </c>
      <c r="M18" s="80">
        <f>SUBTOTAL(109,일일재고[총출고량])</f>
        <v>323</v>
      </c>
      <c r="N18" s="80">
        <f>SUBTOTAL(109,일일재고[판매단가])</f>
        <v>81127</v>
      </c>
      <c r="O18" s="83">
        <f>SUBTOTAL(109,일일재고[판매금액])</f>
        <v>1183439</v>
      </c>
    </row>
    <row r="21" spans="1:15" ht="20.100000000000001" customHeight="1" x14ac:dyDescent="0.15">
      <c r="D21" s="93"/>
    </row>
  </sheetData>
  <mergeCells count="2">
    <mergeCell ref="I2:J2"/>
    <mergeCell ref="K2:L2"/>
  </mergeCells>
  <phoneticPr fontId="2" type="noConversion"/>
  <pageMargins left="0.75" right="0.75" top="1" bottom="1" header="0.5" footer="0.5"/>
  <headerFooter alignWithMargins="0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8"/>
  <sheetViews>
    <sheetView zoomScale="85" zoomScaleNormal="8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21" sqref="E21"/>
    </sheetView>
  </sheetViews>
  <sheetFormatPr defaultRowHeight="20.100000000000001" customHeight="1" x14ac:dyDescent="0.15"/>
  <cols>
    <col min="1" max="1" width="6" style="10" customWidth="1"/>
    <col min="2" max="2" width="11.77734375" style="10" customWidth="1"/>
    <col min="3" max="3" width="12.77734375" style="10" customWidth="1"/>
    <col min="4" max="6" width="9.5546875" style="10" customWidth="1"/>
    <col min="7" max="7" width="7.77734375" style="10" customWidth="1"/>
    <col min="8" max="8" width="8.33203125" style="41" bestFit="1" customWidth="1"/>
    <col min="9" max="9" width="7.77734375" style="10" bestFit="1" customWidth="1"/>
    <col min="10" max="10" width="13" style="10" customWidth="1"/>
    <col min="11" max="11" width="9.5546875" style="10" customWidth="1"/>
    <col min="12" max="12" width="14" style="10" bestFit="1" customWidth="1"/>
    <col min="13" max="14" width="9.5546875" style="10" customWidth="1"/>
    <col min="15" max="15" width="13.33203125" style="10" customWidth="1"/>
    <col min="16" max="16" width="8.88671875" style="10"/>
    <col min="17" max="17" width="11.44140625" style="10" bestFit="1" customWidth="1"/>
    <col min="18" max="16384" width="8.88671875" style="10"/>
  </cols>
  <sheetData>
    <row r="1" spans="1:17" ht="20.100000000000001" customHeight="1" thickBot="1" x14ac:dyDescent="0.2">
      <c r="B1" s="12"/>
      <c r="Q1" s="20">
        <v>42400</v>
      </c>
    </row>
    <row r="2" spans="1:17" ht="20.100000000000001" customHeight="1" thickBot="1" x14ac:dyDescent="0.2">
      <c r="I2" s="109" t="s">
        <v>67</v>
      </c>
      <c r="J2" s="110"/>
      <c r="K2" s="111">
        <f ca="1">J18</f>
        <v>13372873</v>
      </c>
      <c r="L2" s="112"/>
      <c r="Q2" s="20">
        <v>42429</v>
      </c>
    </row>
    <row r="3" spans="1:17" ht="20.100000000000001" customHeight="1" thickBot="1" x14ac:dyDescent="0.2">
      <c r="A3" s="11"/>
      <c r="B3" s="22" t="s">
        <v>68</v>
      </c>
      <c r="C3" s="23">
        <v>42429</v>
      </c>
      <c r="Q3" s="20">
        <v>42460</v>
      </c>
    </row>
    <row r="4" spans="1:17" ht="20.100000000000001" customHeight="1" thickBot="1" x14ac:dyDescent="0.2">
      <c r="A4" s="63" t="s">
        <v>69</v>
      </c>
      <c r="B4" s="17" t="s">
        <v>70</v>
      </c>
      <c r="C4" s="17" t="s">
        <v>71</v>
      </c>
      <c r="D4" s="17" t="s">
        <v>72</v>
      </c>
      <c r="E4" s="17" t="s">
        <v>73</v>
      </c>
      <c r="F4" s="17" t="s">
        <v>74</v>
      </c>
      <c r="G4" s="17" t="s">
        <v>75</v>
      </c>
      <c r="H4" s="64" t="s">
        <v>116</v>
      </c>
      <c r="I4" s="17" t="s">
        <v>76</v>
      </c>
      <c r="J4" s="17" t="s">
        <v>77</v>
      </c>
      <c r="K4" s="17" t="s">
        <v>78</v>
      </c>
      <c r="L4" s="17" t="s">
        <v>79</v>
      </c>
      <c r="M4" s="17" t="s">
        <v>80</v>
      </c>
      <c r="N4" s="17" t="s">
        <v>81</v>
      </c>
      <c r="O4" s="18" t="s">
        <v>82</v>
      </c>
      <c r="Q4" s="20">
        <v>42490</v>
      </c>
    </row>
    <row r="5" spans="1:17" ht="20.100000000000001" customHeight="1" x14ac:dyDescent="0.15">
      <c r="A5" s="57">
        <v>101</v>
      </c>
      <c r="B5" s="45" t="s">
        <v>96</v>
      </c>
      <c r="C5" s="46" t="s">
        <v>97</v>
      </c>
      <c r="D5" s="47">
        <f t="shared" ref="D5:D17" ca="1" si="0">SUMPRODUCT((입출_코드=$A5)*(입출_일자&lt;기준일),(입출_입고-입출_출고))</f>
        <v>119</v>
      </c>
      <c r="E5" s="48">
        <f t="shared" ref="E5:E17" ca="1" si="1">SUMPRODUCT((입출_코드=$A5)*(MONTH(입출_일자)=MONTH(기준일)),(입출_입고))</f>
        <v>500</v>
      </c>
      <c r="F5" s="49">
        <f t="shared" ref="F5:F17" ca="1" si="2">SUMPRODUCT((입출_코드=$A5)*(MONTH(입출_일자)=MONTH(기준일)),(입출_출고))</f>
        <v>370</v>
      </c>
      <c r="G5" s="50">
        <f ca="1">SUM(D5:E5)-F5</f>
        <v>249</v>
      </c>
      <c r="H5" s="43">
        <f ca="1">G5-D5</f>
        <v>130</v>
      </c>
      <c r="I5" s="50">
        <f t="shared" ref="I5:I17" ca="1" si="3">IF(OR(A5=0,A5=""),0,VLOOKUP(A5,상품목록,4,0))</f>
        <v>2352</v>
      </c>
      <c r="J5" s="50">
        <f ca="1">G5*I5</f>
        <v>585648</v>
      </c>
      <c r="K5" s="48">
        <f ca="1">SUMPRODUCT((입출_코드=$A5)*(입출_일자&lt;=EOMONTH(기준일,0))*(입출_입고))</f>
        <v>700</v>
      </c>
      <c r="L5" s="48">
        <f ca="1">I5*K5</f>
        <v>1646400</v>
      </c>
      <c r="M5" s="49">
        <f ca="1">SUMPRODUCT((입출_코드=$A5)*(입출_일자&lt;=EOMONTH(기준일,0))*(입출_출고))</f>
        <v>451</v>
      </c>
      <c r="N5" s="49">
        <f t="shared" ref="N5:N17" ca="1" si="4">IF(OR(A5=0,A5=""),0,VLOOKUP(A5,상품목록,5,0))</f>
        <v>3097</v>
      </c>
      <c r="O5" s="61">
        <f ca="1">M5*N5</f>
        <v>1396747</v>
      </c>
      <c r="Q5" s="20">
        <v>42521</v>
      </c>
    </row>
    <row r="6" spans="1:17" ht="20.100000000000001" customHeight="1" x14ac:dyDescent="0.15">
      <c r="A6" s="58">
        <v>102</v>
      </c>
      <c r="B6" s="51" t="s">
        <v>96</v>
      </c>
      <c r="C6" s="52" t="s">
        <v>98</v>
      </c>
      <c r="D6" s="53">
        <f t="shared" ca="1" si="0"/>
        <v>298</v>
      </c>
      <c r="E6" s="54">
        <f t="shared" ca="1" si="1"/>
        <v>600</v>
      </c>
      <c r="F6" s="55">
        <f t="shared" ca="1" si="2"/>
        <v>355</v>
      </c>
      <c r="G6" s="56">
        <f t="shared" ref="G6:G17" ca="1" si="5">SUM(D6:E6)-F6</f>
        <v>543</v>
      </c>
      <c r="H6" s="44">
        <f t="shared" ref="H6:H17" ca="1" si="6">G6-D6</f>
        <v>245</v>
      </c>
      <c r="I6" s="56">
        <f t="shared" ca="1" si="3"/>
        <v>4650</v>
      </c>
      <c r="J6" s="56">
        <f t="shared" ref="J6:J17" ca="1" si="7">G6*I6</f>
        <v>2524950</v>
      </c>
      <c r="K6" s="54">
        <f ca="1">SUMPRODUCT((입출_코드=$A6)*(입출_일자&lt;=EOMONTH(기준일,0))*(입출_입고))</f>
        <v>900</v>
      </c>
      <c r="L6" s="54">
        <f t="shared" ref="L6:L17" ca="1" si="8">I6*K6</f>
        <v>4185000</v>
      </c>
      <c r="M6" s="55">
        <f ca="1">SUMPRODUCT((입출_코드=$A6)*(입출_일자&lt;=EOMONTH(기준일,0))*(입출_출고))</f>
        <v>357</v>
      </c>
      <c r="N6" s="55">
        <f t="shared" ca="1" si="4"/>
        <v>4771</v>
      </c>
      <c r="O6" s="62">
        <f t="shared" ref="O6:O17" ca="1" si="9">M6*N6</f>
        <v>1703247</v>
      </c>
      <c r="Q6" s="20">
        <v>42551</v>
      </c>
    </row>
    <row r="7" spans="1:17" ht="20.100000000000001" customHeight="1" x14ac:dyDescent="0.15">
      <c r="A7" s="58">
        <v>103</v>
      </c>
      <c r="B7" s="51" t="s">
        <v>96</v>
      </c>
      <c r="C7" s="52" t="s">
        <v>99</v>
      </c>
      <c r="D7" s="53">
        <f t="shared" ca="1" si="0"/>
        <v>187</v>
      </c>
      <c r="E7" s="54">
        <f t="shared" ca="1" si="1"/>
        <v>0</v>
      </c>
      <c r="F7" s="55">
        <f t="shared" ca="1" si="2"/>
        <v>0</v>
      </c>
      <c r="G7" s="56">
        <f t="shared" ca="1" si="5"/>
        <v>187</v>
      </c>
      <c r="H7" s="44">
        <f t="shared" ca="1" si="6"/>
        <v>0</v>
      </c>
      <c r="I7" s="56">
        <f t="shared" ca="1" si="3"/>
        <v>4663</v>
      </c>
      <c r="J7" s="56">
        <f t="shared" ca="1" si="7"/>
        <v>871981</v>
      </c>
      <c r="K7" s="54">
        <f ca="1">SUMPRODUCT((입출_코드=$A7)*(입출_일자&lt;=EOMONTH(기준일,0))*(입출_입고))</f>
        <v>512</v>
      </c>
      <c r="L7" s="54">
        <f t="shared" ca="1" si="8"/>
        <v>2387456</v>
      </c>
      <c r="M7" s="55">
        <f ca="1">SUMPRODUCT((입출_코드=$A7)*(입출_일자&lt;=EOMONTH(기준일,0))*(입출_출고))</f>
        <v>325</v>
      </c>
      <c r="N7" s="55">
        <f t="shared" ca="1" si="4"/>
        <v>4829</v>
      </c>
      <c r="O7" s="62">
        <f t="shared" ca="1" si="9"/>
        <v>1569425</v>
      </c>
      <c r="Q7" s="20">
        <v>42582</v>
      </c>
    </row>
    <row r="8" spans="1:17" ht="20.100000000000001" customHeight="1" x14ac:dyDescent="0.15">
      <c r="A8" s="58">
        <v>104</v>
      </c>
      <c r="B8" s="51" t="s">
        <v>96</v>
      </c>
      <c r="C8" s="52" t="s">
        <v>100</v>
      </c>
      <c r="D8" s="53">
        <f t="shared" ca="1" si="0"/>
        <v>58</v>
      </c>
      <c r="E8" s="54">
        <f t="shared" ca="1" si="1"/>
        <v>300</v>
      </c>
      <c r="F8" s="55">
        <f t="shared" ca="1" si="2"/>
        <v>248</v>
      </c>
      <c r="G8" s="56">
        <f t="shared" ca="1" si="5"/>
        <v>110</v>
      </c>
      <c r="H8" s="44">
        <f t="shared" ca="1" si="6"/>
        <v>52</v>
      </c>
      <c r="I8" s="56">
        <f t="shared" ca="1" si="3"/>
        <v>8520</v>
      </c>
      <c r="J8" s="56">
        <f t="shared" ca="1" si="7"/>
        <v>937200</v>
      </c>
      <c r="K8" s="54">
        <f ca="1">SUMPRODUCT((입출_코드=$A8)*(입출_일자&lt;=EOMONTH(기준일,0))*(입출_입고))</f>
        <v>513</v>
      </c>
      <c r="L8" s="54">
        <f t="shared" ca="1" si="8"/>
        <v>4370760</v>
      </c>
      <c r="M8" s="55">
        <f ca="1">SUMPRODUCT((입출_코드=$A8)*(입출_일자&lt;=EOMONTH(기준일,0))*(입출_출고))</f>
        <v>403</v>
      </c>
      <c r="N8" s="55">
        <f t="shared" ca="1" si="4"/>
        <v>11797</v>
      </c>
      <c r="O8" s="62">
        <f t="shared" ca="1" si="9"/>
        <v>4754191</v>
      </c>
      <c r="Q8" s="20">
        <v>42613</v>
      </c>
    </row>
    <row r="9" spans="1:17" ht="20.100000000000001" customHeight="1" x14ac:dyDescent="0.15">
      <c r="A9" s="59">
        <v>105</v>
      </c>
      <c r="B9" s="51" t="s">
        <v>101</v>
      </c>
      <c r="C9" s="52" t="s">
        <v>102</v>
      </c>
      <c r="D9" s="53">
        <f t="shared" ca="1" si="0"/>
        <v>56</v>
      </c>
      <c r="E9" s="54">
        <f t="shared" ca="1" si="1"/>
        <v>0</v>
      </c>
      <c r="F9" s="55">
        <f t="shared" ca="1" si="2"/>
        <v>0</v>
      </c>
      <c r="G9" s="56">
        <f t="shared" ca="1" si="5"/>
        <v>56</v>
      </c>
      <c r="H9" s="44">
        <f t="shared" ca="1" si="6"/>
        <v>0</v>
      </c>
      <c r="I9" s="56">
        <f t="shared" ca="1" si="3"/>
        <v>633</v>
      </c>
      <c r="J9" s="56">
        <f t="shared" ca="1" si="7"/>
        <v>35448</v>
      </c>
      <c r="K9" s="54">
        <f ca="1">SUMPRODUCT((입출_코드=$A9)*(입출_일자&lt;=EOMONTH(기준일,0))*(입출_입고))</f>
        <v>220</v>
      </c>
      <c r="L9" s="54">
        <f t="shared" ca="1" si="8"/>
        <v>139260</v>
      </c>
      <c r="M9" s="55">
        <f ca="1">SUMPRODUCT((입출_코드=$A9)*(입출_일자&lt;=EOMONTH(기준일,0))*(입출_출고))</f>
        <v>164</v>
      </c>
      <c r="N9" s="55">
        <f t="shared" ca="1" si="4"/>
        <v>869</v>
      </c>
      <c r="O9" s="62">
        <f t="shared" ca="1" si="9"/>
        <v>142516</v>
      </c>
      <c r="Q9" s="20">
        <v>42643</v>
      </c>
    </row>
    <row r="10" spans="1:17" ht="20.100000000000001" customHeight="1" x14ac:dyDescent="0.15">
      <c r="A10" s="58">
        <v>106</v>
      </c>
      <c r="B10" s="51" t="s">
        <v>101</v>
      </c>
      <c r="C10" s="52" t="s">
        <v>103</v>
      </c>
      <c r="D10" s="53">
        <f t="shared" ca="1" si="0"/>
        <v>42</v>
      </c>
      <c r="E10" s="54">
        <f t="shared" ca="1" si="1"/>
        <v>0</v>
      </c>
      <c r="F10" s="55">
        <f t="shared" ca="1" si="2"/>
        <v>0</v>
      </c>
      <c r="G10" s="56">
        <f t="shared" ca="1" si="5"/>
        <v>42</v>
      </c>
      <c r="H10" s="44">
        <f t="shared" ca="1" si="6"/>
        <v>0</v>
      </c>
      <c r="I10" s="56">
        <f t="shared" ca="1" si="3"/>
        <v>1320</v>
      </c>
      <c r="J10" s="56">
        <f t="shared" ca="1" si="7"/>
        <v>55440</v>
      </c>
      <c r="K10" s="54">
        <f ca="1">SUMPRODUCT((입출_코드=$A10)*(입출_일자&lt;=EOMONTH(기준일,0))*(입출_입고))</f>
        <v>50</v>
      </c>
      <c r="L10" s="54">
        <f t="shared" ca="1" si="8"/>
        <v>66000</v>
      </c>
      <c r="M10" s="55">
        <f ca="1">SUMPRODUCT((입출_코드=$A10)*(입출_일자&lt;=EOMONTH(기준일,0))*(입출_출고))</f>
        <v>8</v>
      </c>
      <c r="N10" s="55">
        <f t="shared" ca="1" si="4"/>
        <v>1387</v>
      </c>
      <c r="O10" s="62">
        <f t="shared" ca="1" si="9"/>
        <v>11096</v>
      </c>
      <c r="Q10" s="20">
        <v>42674</v>
      </c>
    </row>
    <row r="11" spans="1:17" ht="20.100000000000001" customHeight="1" x14ac:dyDescent="0.15">
      <c r="A11" s="58">
        <v>107</v>
      </c>
      <c r="B11" s="51" t="s">
        <v>101</v>
      </c>
      <c r="C11" s="52" t="s">
        <v>104</v>
      </c>
      <c r="D11" s="53">
        <f t="shared" ca="1" si="0"/>
        <v>217</v>
      </c>
      <c r="E11" s="54">
        <f t="shared" ca="1" si="1"/>
        <v>400</v>
      </c>
      <c r="F11" s="55">
        <f t="shared" ca="1" si="2"/>
        <v>371</v>
      </c>
      <c r="G11" s="56">
        <f t="shared" ca="1" si="5"/>
        <v>246</v>
      </c>
      <c r="H11" s="44">
        <f t="shared" ca="1" si="6"/>
        <v>29</v>
      </c>
      <c r="I11" s="56">
        <f t="shared" ca="1" si="3"/>
        <v>1327</v>
      </c>
      <c r="J11" s="56">
        <f t="shared" ca="1" si="7"/>
        <v>326442</v>
      </c>
      <c r="K11" s="54">
        <f ca="1">SUMPRODUCT((입출_코드=$A11)*(입출_일자&lt;=EOMONTH(기준일,0))*(입출_입고))</f>
        <v>700</v>
      </c>
      <c r="L11" s="54">
        <f t="shared" ca="1" si="8"/>
        <v>928900</v>
      </c>
      <c r="M11" s="55">
        <f ca="1">SUMPRODUCT((입출_코드=$A11)*(입출_일자&lt;=EOMONTH(기준일,0))*(입출_출고))</f>
        <v>454</v>
      </c>
      <c r="N11" s="55">
        <f t="shared" ca="1" si="4"/>
        <v>1880</v>
      </c>
      <c r="O11" s="62">
        <f t="shared" ca="1" si="9"/>
        <v>853520</v>
      </c>
      <c r="Q11" s="20">
        <v>42704</v>
      </c>
    </row>
    <row r="12" spans="1:17" ht="20.100000000000001" customHeight="1" x14ac:dyDescent="0.15">
      <c r="A12" s="59">
        <v>301</v>
      </c>
      <c r="B12" s="51" t="s">
        <v>105</v>
      </c>
      <c r="C12" s="52" t="s">
        <v>106</v>
      </c>
      <c r="D12" s="53">
        <f t="shared" ca="1" si="0"/>
        <v>276</v>
      </c>
      <c r="E12" s="54">
        <f t="shared" ca="1" si="1"/>
        <v>0</v>
      </c>
      <c r="F12" s="55">
        <f t="shared" ca="1" si="2"/>
        <v>0</v>
      </c>
      <c r="G12" s="56">
        <f t="shared" ca="1" si="5"/>
        <v>276</v>
      </c>
      <c r="H12" s="44">
        <f t="shared" ca="1" si="6"/>
        <v>0</v>
      </c>
      <c r="I12" s="56">
        <f t="shared" ca="1" si="3"/>
        <v>35</v>
      </c>
      <c r="J12" s="56">
        <f t="shared" ca="1" si="7"/>
        <v>9660</v>
      </c>
      <c r="K12" s="54">
        <f ca="1">SUMPRODUCT((입출_코드=$A12)*(입출_일자&lt;=EOMONTH(기준일,0))*(입출_입고))</f>
        <v>326</v>
      </c>
      <c r="L12" s="54">
        <f t="shared" ca="1" si="8"/>
        <v>11410</v>
      </c>
      <c r="M12" s="55">
        <f ca="1">SUMPRODUCT((입출_코드=$A12)*(입출_일자&lt;=EOMONTH(기준일,0))*(입출_출고))</f>
        <v>50</v>
      </c>
      <c r="N12" s="55">
        <f t="shared" ca="1" si="4"/>
        <v>44</v>
      </c>
      <c r="O12" s="62">
        <f t="shared" ca="1" si="9"/>
        <v>2200</v>
      </c>
      <c r="Q12" s="20">
        <v>42735</v>
      </c>
    </row>
    <row r="13" spans="1:17" ht="20.100000000000001" customHeight="1" x14ac:dyDescent="0.15">
      <c r="A13" s="59">
        <v>302</v>
      </c>
      <c r="B13" s="51" t="s">
        <v>107</v>
      </c>
      <c r="C13" s="52" t="s">
        <v>108</v>
      </c>
      <c r="D13" s="53">
        <f t="shared" ca="1" si="0"/>
        <v>99</v>
      </c>
      <c r="E13" s="54">
        <f t="shared" ca="1" si="1"/>
        <v>0</v>
      </c>
      <c r="F13" s="55">
        <f t="shared" ca="1" si="2"/>
        <v>0</v>
      </c>
      <c r="G13" s="56">
        <f t="shared" ca="1" si="5"/>
        <v>99</v>
      </c>
      <c r="H13" s="44">
        <f t="shared" ca="1" si="6"/>
        <v>0</v>
      </c>
      <c r="I13" s="56">
        <f t="shared" ca="1" si="3"/>
        <v>400</v>
      </c>
      <c r="J13" s="56">
        <f t="shared" ca="1" si="7"/>
        <v>39600</v>
      </c>
      <c r="K13" s="54">
        <f ca="1">SUMPRODUCT((입출_코드=$A13)*(입출_일자&lt;=EOMONTH(기준일,0))*(입출_입고))</f>
        <v>137</v>
      </c>
      <c r="L13" s="54">
        <f t="shared" ca="1" si="8"/>
        <v>54800</v>
      </c>
      <c r="M13" s="55">
        <f ca="1">SUMPRODUCT((입출_코드=$A13)*(입출_일자&lt;=EOMONTH(기준일,0))*(입출_출고))</f>
        <v>38</v>
      </c>
      <c r="N13" s="55">
        <f t="shared" ca="1" si="4"/>
        <v>521</v>
      </c>
      <c r="O13" s="62">
        <f t="shared" ca="1" si="9"/>
        <v>19798</v>
      </c>
    </row>
    <row r="14" spans="1:17" ht="20.100000000000001" customHeight="1" x14ac:dyDescent="0.15">
      <c r="A14" s="59">
        <v>303</v>
      </c>
      <c r="B14" s="51" t="s">
        <v>109</v>
      </c>
      <c r="C14" s="52" t="s">
        <v>108</v>
      </c>
      <c r="D14" s="53">
        <f t="shared" ca="1" si="0"/>
        <v>53</v>
      </c>
      <c r="E14" s="54">
        <f t="shared" ca="1" si="1"/>
        <v>0</v>
      </c>
      <c r="F14" s="55">
        <f t="shared" ca="1" si="2"/>
        <v>27</v>
      </c>
      <c r="G14" s="56">
        <f t="shared" ca="1" si="5"/>
        <v>26</v>
      </c>
      <c r="H14" s="44">
        <f t="shared" ca="1" si="6"/>
        <v>-27</v>
      </c>
      <c r="I14" s="56">
        <f t="shared" ca="1" si="3"/>
        <v>600</v>
      </c>
      <c r="J14" s="56">
        <f t="shared" ca="1" si="7"/>
        <v>15600</v>
      </c>
      <c r="K14" s="54">
        <f ca="1">SUMPRODUCT((입출_코드=$A14)*(입출_일자&lt;=EOMONTH(기준일,0))*(입출_입고))</f>
        <v>53</v>
      </c>
      <c r="L14" s="54">
        <f t="shared" ca="1" si="8"/>
        <v>31800</v>
      </c>
      <c r="M14" s="55">
        <f ca="1">SUMPRODUCT((입출_코드=$A14)*(입출_일자&lt;=EOMONTH(기준일,0))*(입출_출고))</f>
        <v>27</v>
      </c>
      <c r="N14" s="55">
        <f t="shared" ca="1" si="4"/>
        <v>759</v>
      </c>
      <c r="O14" s="62">
        <f t="shared" ca="1" si="9"/>
        <v>20493</v>
      </c>
    </row>
    <row r="15" spans="1:17" ht="20.100000000000001" customHeight="1" x14ac:dyDescent="0.15">
      <c r="A15" s="59">
        <v>201</v>
      </c>
      <c r="B15" s="51" t="s">
        <v>110</v>
      </c>
      <c r="C15" s="52" t="s">
        <v>111</v>
      </c>
      <c r="D15" s="53">
        <f t="shared" ca="1" si="0"/>
        <v>69</v>
      </c>
      <c r="E15" s="54">
        <f t="shared" ca="1" si="1"/>
        <v>200</v>
      </c>
      <c r="F15" s="55">
        <f t="shared" ca="1" si="2"/>
        <v>93</v>
      </c>
      <c r="G15" s="56">
        <f t="shared" ca="1" si="5"/>
        <v>176</v>
      </c>
      <c r="H15" s="44">
        <f t="shared" ca="1" si="6"/>
        <v>107</v>
      </c>
      <c r="I15" s="56">
        <f t="shared" ca="1" si="3"/>
        <v>36000</v>
      </c>
      <c r="J15" s="56">
        <f t="shared" ca="1" si="7"/>
        <v>6336000</v>
      </c>
      <c r="K15" s="54">
        <f ca="1">SUMPRODUCT((입출_코드=$A15)*(입출_일자&lt;=EOMONTH(기준일,0))*(입출_입고))</f>
        <v>417</v>
      </c>
      <c r="L15" s="54">
        <f t="shared" ca="1" si="8"/>
        <v>15012000</v>
      </c>
      <c r="M15" s="55">
        <f ca="1">SUMPRODUCT((입출_코드=$A15)*(입출_일자&lt;=EOMONTH(기준일,0))*(입출_출고))</f>
        <v>241</v>
      </c>
      <c r="N15" s="55">
        <f t="shared" ca="1" si="4"/>
        <v>46315</v>
      </c>
      <c r="O15" s="62">
        <f t="shared" ca="1" si="9"/>
        <v>11161915</v>
      </c>
    </row>
    <row r="16" spans="1:17" ht="20.100000000000001" customHeight="1" x14ac:dyDescent="0.15">
      <c r="A16" s="59">
        <v>202</v>
      </c>
      <c r="B16" s="51" t="s">
        <v>112</v>
      </c>
      <c r="C16" s="52" t="s">
        <v>113</v>
      </c>
      <c r="D16" s="53">
        <f t="shared" ca="1" si="0"/>
        <v>234</v>
      </c>
      <c r="E16" s="54">
        <f t="shared" ca="1" si="1"/>
        <v>0</v>
      </c>
      <c r="F16" s="55">
        <f t="shared" ca="1" si="2"/>
        <v>0</v>
      </c>
      <c r="G16" s="56">
        <f t="shared" ca="1" si="5"/>
        <v>234</v>
      </c>
      <c r="H16" s="44">
        <f t="shared" ca="1" si="6"/>
        <v>0</v>
      </c>
      <c r="I16" s="56">
        <f t="shared" ca="1" si="3"/>
        <v>156</v>
      </c>
      <c r="J16" s="56">
        <f t="shared" ca="1" si="7"/>
        <v>36504</v>
      </c>
      <c r="K16" s="54">
        <f ca="1">SUMPRODUCT((입출_코드=$A16)*(입출_일자&lt;=EOMONTH(기준일,0))*(입출_입고))</f>
        <v>241</v>
      </c>
      <c r="L16" s="54">
        <f t="shared" ca="1" si="8"/>
        <v>37596</v>
      </c>
      <c r="M16" s="55">
        <f ca="1">SUMPRODUCT((입출_코드=$A16)*(입출_일자&lt;=EOMONTH(기준일,0))*(입출_출고))</f>
        <v>7</v>
      </c>
      <c r="N16" s="55">
        <f t="shared" ca="1" si="4"/>
        <v>161</v>
      </c>
      <c r="O16" s="62">
        <f t="shared" ca="1" si="9"/>
        <v>1127</v>
      </c>
    </row>
    <row r="17" spans="1:15" ht="20.100000000000001" customHeight="1" x14ac:dyDescent="0.15">
      <c r="A17" s="59">
        <v>203</v>
      </c>
      <c r="B17" s="51" t="s">
        <v>114</v>
      </c>
      <c r="C17" s="52" t="s">
        <v>115</v>
      </c>
      <c r="D17" s="53">
        <f t="shared" ca="1" si="0"/>
        <v>130</v>
      </c>
      <c r="E17" s="54">
        <f t="shared" ca="1" si="1"/>
        <v>500</v>
      </c>
      <c r="F17" s="55">
        <f t="shared" ca="1" si="2"/>
        <v>186</v>
      </c>
      <c r="G17" s="56">
        <f t="shared" ca="1" si="5"/>
        <v>444</v>
      </c>
      <c r="H17" s="44">
        <f t="shared" ca="1" si="6"/>
        <v>314</v>
      </c>
      <c r="I17" s="56">
        <f t="shared" ca="1" si="3"/>
        <v>3600</v>
      </c>
      <c r="J17" s="56">
        <f t="shared" ca="1" si="7"/>
        <v>1598400</v>
      </c>
      <c r="K17" s="54">
        <f ca="1">SUMPRODUCT((입출_코드=$A17)*(입출_일자&lt;=EOMONTH(기준일,0))*(입출_입고))</f>
        <v>852</v>
      </c>
      <c r="L17" s="54">
        <f t="shared" ca="1" si="8"/>
        <v>3067200</v>
      </c>
      <c r="M17" s="55">
        <f ca="1">SUMPRODUCT((입출_코드=$A17)*(입출_일자&lt;=EOMONTH(기준일,0))*(입출_출고))</f>
        <v>408</v>
      </c>
      <c r="N17" s="55">
        <f t="shared" ca="1" si="4"/>
        <v>4697</v>
      </c>
      <c r="O17" s="62">
        <f t="shared" ca="1" si="9"/>
        <v>1916376</v>
      </c>
    </row>
    <row r="18" spans="1:15" ht="20.100000000000001" customHeight="1" x14ac:dyDescent="0.15">
      <c r="A18" s="73"/>
      <c r="B18" s="65"/>
      <c r="C18" s="66"/>
      <c r="D18" s="74">
        <f t="shared" ref="D18:O18" ca="1" si="10">SUBTOTAL(109,D5:D17)</f>
        <v>1838</v>
      </c>
      <c r="E18" s="69">
        <f t="shared" ca="1" si="10"/>
        <v>2500</v>
      </c>
      <c r="F18" s="68">
        <f t="shared" ca="1" si="10"/>
        <v>1650</v>
      </c>
      <c r="G18" s="70">
        <f t="shared" ca="1" si="10"/>
        <v>2688</v>
      </c>
      <c r="H18" s="71">
        <f t="shared" ca="1" si="10"/>
        <v>850</v>
      </c>
      <c r="I18" s="70">
        <f t="shared" ca="1" si="10"/>
        <v>64256</v>
      </c>
      <c r="J18" s="70">
        <f t="shared" ca="1" si="10"/>
        <v>13372873</v>
      </c>
      <c r="K18" s="69">
        <f t="shared" ca="1" si="10"/>
        <v>5621</v>
      </c>
      <c r="L18" s="69">
        <f t="shared" ca="1" si="10"/>
        <v>31938582</v>
      </c>
      <c r="M18" s="68">
        <f t="shared" ca="1" si="10"/>
        <v>2933</v>
      </c>
      <c r="N18" s="68">
        <f t="shared" ca="1" si="10"/>
        <v>81127</v>
      </c>
      <c r="O18" s="67">
        <f t="shared" ca="1" si="10"/>
        <v>23552651</v>
      </c>
    </row>
  </sheetData>
  <mergeCells count="2">
    <mergeCell ref="I2:J2"/>
    <mergeCell ref="K2:L2"/>
  </mergeCells>
  <phoneticPr fontId="2" type="noConversion"/>
  <conditionalFormatting sqref="G1:G17 G19:G65536">
    <cfRule type="expression" dxfId="33" priority="1" stopIfTrue="1">
      <formula>$G1&lt;VLOOKUP($A1,상품목록,6,0)</formula>
    </cfRule>
  </conditionalFormatting>
  <dataValidations disablePrompts="1" count="1">
    <dataValidation type="list" allowBlank="1" showInputMessage="1" showErrorMessage="1" sqref="C3">
      <formula1>$Q$1:$Q$12</formula1>
    </dataValidation>
  </dataValidations>
  <pageMargins left="0.75" right="0.75" top="1" bottom="1" header="0.5" footer="0.5"/>
  <pageSetup orientation="portrait" copies="0" r:id="rId1"/>
  <headerFooter alignWithMargins="0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E9" sqref="E9"/>
    </sheetView>
  </sheetViews>
  <sheetFormatPr defaultRowHeight="13.5" x14ac:dyDescent="0.15"/>
  <cols>
    <col min="1" max="1" width="3.109375" style="94" customWidth="1"/>
    <col min="2" max="2" width="8.88671875" style="94"/>
    <col min="3" max="6" width="9.88671875" style="94" bestFit="1" customWidth="1"/>
    <col min="7" max="7" width="2.6640625" style="94" customWidth="1"/>
    <col min="8" max="256" width="8.88671875" style="94"/>
    <col min="257" max="257" width="3.109375" style="94" customWidth="1"/>
    <col min="258" max="258" width="8.88671875" style="94"/>
    <col min="259" max="262" width="9.88671875" style="94" bestFit="1" customWidth="1"/>
    <col min="263" max="263" width="2.6640625" style="94" customWidth="1"/>
    <col min="264" max="512" width="8.88671875" style="94"/>
    <col min="513" max="513" width="3.109375" style="94" customWidth="1"/>
    <col min="514" max="514" width="8.88671875" style="94"/>
    <col min="515" max="518" width="9.88671875" style="94" bestFit="1" customWidth="1"/>
    <col min="519" max="519" width="2.6640625" style="94" customWidth="1"/>
    <col min="520" max="768" width="8.88671875" style="94"/>
    <col min="769" max="769" width="3.109375" style="94" customWidth="1"/>
    <col min="770" max="770" width="8.88671875" style="94"/>
    <col min="771" max="774" width="9.88671875" style="94" bestFit="1" customWidth="1"/>
    <col min="775" max="775" width="2.6640625" style="94" customWidth="1"/>
    <col min="776" max="1024" width="8.88671875" style="94"/>
    <col min="1025" max="1025" width="3.109375" style="94" customWidth="1"/>
    <col min="1026" max="1026" width="8.88671875" style="94"/>
    <col min="1027" max="1030" width="9.88671875" style="94" bestFit="1" customWidth="1"/>
    <col min="1031" max="1031" width="2.6640625" style="94" customWidth="1"/>
    <col min="1032" max="1280" width="8.88671875" style="94"/>
    <col min="1281" max="1281" width="3.109375" style="94" customWidth="1"/>
    <col min="1282" max="1282" width="8.88671875" style="94"/>
    <col min="1283" max="1286" width="9.88671875" style="94" bestFit="1" customWidth="1"/>
    <col min="1287" max="1287" width="2.6640625" style="94" customWidth="1"/>
    <col min="1288" max="1536" width="8.88671875" style="94"/>
    <col min="1537" max="1537" width="3.109375" style="94" customWidth="1"/>
    <col min="1538" max="1538" width="8.88671875" style="94"/>
    <col min="1539" max="1542" width="9.88671875" style="94" bestFit="1" customWidth="1"/>
    <col min="1543" max="1543" width="2.6640625" style="94" customWidth="1"/>
    <col min="1544" max="1792" width="8.88671875" style="94"/>
    <col min="1793" max="1793" width="3.109375" style="94" customWidth="1"/>
    <col min="1794" max="1794" width="8.88671875" style="94"/>
    <col min="1795" max="1798" width="9.88671875" style="94" bestFit="1" customWidth="1"/>
    <col min="1799" max="1799" width="2.6640625" style="94" customWidth="1"/>
    <col min="1800" max="2048" width="8.88671875" style="94"/>
    <col min="2049" max="2049" width="3.109375" style="94" customWidth="1"/>
    <col min="2050" max="2050" width="8.88671875" style="94"/>
    <col min="2051" max="2054" width="9.88671875" style="94" bestFit="1" customWidth="1"/>
    <col min="2055" max="2055" width="2.6640625" style="94" customWidth="1"/>
    <col min="2056" max="2304" width="8.88671875" style="94"/>
    <col min="2305" max="2305" width="3.109375" style="94" customWidth="1"/>
    <col min="2306" max="2306" width="8.88671875" style="94"/>
    <col min="2307" max="2310" width="9.88671875" style="94" bestFit="1" customWidth="1"/>
    <col min="2311" max="2311" width="2.6640625" style="94" customWidth="1"/>
    <col min="2312" max="2560" width="8.88671875" style="94"/>
    <col min="2561" max="2561" width="3.109375" style="94" customWidth="1"/>
    <col min="2562" max="2562" width="8.88671875" style="94"/>
    <col min="2563" max="2566" width="9.88671875" style="94" bestFit="1" customWidth="1"/>
    <col min="2567" max="2567" width="2.6640625" style="94" customWidth="1"/>
    <col min="2568" max="2816" width="8.88671875" style="94"/>
    <col min="2817" max="2817" width="3.109375" style="94" customWidth="1"/>
    <col min="2818" max="2818" width="8.88671875" style="94"/>
    <col min="2819" max="2822" width="9.88671875" style="94" bestFit="1" customWidth="1"/>
    <col min="2823" max="2823" width="2.6640625" style="94" customWidth="1"/>
    <col min="2824" max="3072" width="8.88671875" style="94"/>
    <col min="3073" max="3073" width="3.109375" style="94" customWidth="1"/>
    <col min="3074" max="3074" width="8.88671875" style="94"/>
    <col min="3075" max="3078" width="9.88671875" style="94" bestFit="1" customWidth="1"/>
    <col min="3079" max="3079" width="2.6640625" style="94" customWidth="1"/>
    <col min="3080" max="3328" width="8.88671875" style="94"/>
    <col min="3329" max="3329" width="3.109375" style="94" customWidth="1"/>
    <col min="3330" max="3330" width="8.88671875" style="94"/>
    <col min="3331" max="3334" width="9.88671875" style="94" bestFit="1" customWidth="1"/>
    <col min="3335" max="3335" width="2.6640625" style="94" customWidth="1"/>
    <col min="3336" max="3584" width="8.88671875" style="94"/>
    <col min="3585" max="3585" width="3.109375" style="94" customWidth="1"/>
    <col min="3586" max="3586" width="8.88671875" style="94"/>
    <col min="3587" max="3590" width="9.88671875" style="94" bestFit="1" customWidth="1"/>
    <col min="3591" max="3591" width="2.6640625" style="94" customWidth="1"/>
    <col min="3592" max="3840" width="8.88671875" style="94"/>
    <col min="3841" max="3841" width="3.109375" style="94" customWidth="1"/>
    <col min="3842" max="3842" width="8.88671875" style="94"/>
    <col min="3843" max="3846" width="9.88671875" style="94" bestFit="1" customWidth="1"/>
    <col min="3847" max="3847" width="2.6640625" style="94" customWidth="1"/>
    <col min="3848" max="4096" width="8.88671875" style="94"/>
    <col min="4097" max="4097" width="3.109375" style="94" customWidth="1"/>
    <col min="4098" max="4098" width="8.88671875" style="94"/>
    <col min="4099" max="4102" width="9.88671875" style="94" bestFit="1" customWidth="1"/>
    <col min="4103" max="4103" width="2.6640625" style="94" customWidth="1"/>
    <col min="4104" max="4352" width="8.88671875" style="94"/>
    <col min="4353" max="4353" width="3.109375" style="94" customWidth="1"/>
    <col min="4354" max="4354" width="8.88671875" style="94"/>
    <col min="4355" max="4358" width="9.88671875" style="94" bestFit="1" customWidth="1"/>
    <col min="4359" max="4359" width="2.6640625" style="94" customWidth="1"/>
    <col min="4360" max="4608" width="8.88671875" style="94"/>
    <col min="4609" max="4609" width="3.109375" style="94" customWidth="1"/>
    <col min="4610" max="4610" width="8.88671875" style="94"/>
    <col min="4611" max="4614" width="9.88671875" style="94" bestFit="1" customWidth="1"/>
    <col min="4615" max="4615" width="2.6640625" style="94" customWidth="1"/>
    <col min="4616" max="4864" width="8.88671875" style="94"/>
    <col min="4865" max="4865" width="3.109375" style="94" customWidth="1"/>
    <col min="4866" max="4866" width="8.88671875" style="94"/>
    <col min="4867" max="4870" width="9.88671875" style="94" bestFit="1" customWidth="1"/>
    <col min="4871" max="4871" width="2.6640625" style="94" customWidth="1"/>
    <col min="4872" max="5120" width="8.88671875" style="94"/>
    <col min="5121" max="5121" width="3.109375" style="94" customWidth="1"/>
    <col min="5122" max="5122" width="8.88671875" style="94"/>
    <col min="5123" max="5126" width="9.88671875" style="94" bestFit="1" customWidth="1"/>
    <col min="5127" max="5127" width="2.6640625" style="94" customWidth="1"/>
    <col min="5128" max="5376" width="8.88671875" style="94"/>
    <col min="5377" max="5377" width="3.109375" style="94" customWidth="1"/>
    <col min="5378" max="5378" width="8.88671875" style="94"/>
    <col min="5379" max="5382" width="9.88671875" style="94" bestFit="1" customWidth="1"/>
    <col min="5383" max="5383" width="2.6640625" style="94" customWidth="1"/>
    <col min="5384" max="5632" width="8.88671875" style="94"/>
    <col min="5633" max="5633" width="3.109375" style="94" customWidth="1"/>
    <col min="5634" max="5634" width="8.88671875" style="94"/>
    <col min="5635" max="5638" width="9.88671875" style="94" bestFit="1" customWidth="1"/>
    <col min="5639" max="5639" width="2.6640625" style="94" customWidth="1"/>
    <col min="5640" max="5888" width="8.88671875" style="94"/>
    <col min="5889" max="5889" width="3.109375" style="94" customWidth="1"/>
    <col min="5890" max="5890" width="8.88671875" style="94"/>
    <col min="5891" max="5894" width="9.88671875" style="94" bestFit="1" customWidth="1"/>
    <col min="5895" max="5895" width="2.6640625" style="94" customWidth="1"/>
    <col min="5896" max="6144" width="8.88671875" style="94"/>
    <col min="6145" max="6145" width="3.109375" style="94" customWidth="1"/>
    <col min="6146" max="6146" width="8.88671875" style="94"/>
    <col min="6147" max="6150" width="9.88671875" style="94" bestFit="1" customWidth="1"/>
    <col min="6151" max="6151" width="2.6640625" style="94" customWidth="1"/>
    <col min="6152" max="6400" width="8.88671875" style="94"/>
    <col min="6401" max="6401" width="3.109375" style="94" customWidth="1"/>
    <col min="6402" max="6402" width="8.88671875" style="94"/>
    <col min="6403" max="6406" width="9.88671875" style="94" bestFit="1" customWidth="1"/>
    <col min="6407" max="6407" width="2.6640625" style="94" customWidth="1"/>
    <col min="6408" max="6656" width="8.88671875" style="94"/>
    <col min="6657" max="6657" width="3.109375" style="94" customWidth="1"/>
    <col min="6658" max="6658" width="8.88671875" style="94"/>
    <col min="6659" max="6662" width="9.88671875" style="94" bestFit="1" customWidth="1"/>
    <col min="6663" max="6663" width="2.6640625" style="94" customWidth="1"/>
    <col min="6664" max="6912" width="8.88671875" style="94"/>
    <col min="6913" max="6913" width="3.109375" style="94" customWidth="1"/>
    <col min="6914" max="6914" width="8.88671875" style="94"/>
    <col min="6915" max="6918" width="9.88671875" style="94" bestFit="1" customWidth="1"/>
    <col min="6919" max="6919" width="2.6640625" style="94" customWidth="1"/>
    <col min="6920" max="7168" width="8.88671875" style="94"/>
    <col min="7169" max="7169" width="3.109375" style="94" customWidth="1"/>
    <col min="7170" max="7170" width="8.88671875" style="94"/>
    <col min="7171" max="7174" width="9.88671875" style="94" bestFit="1" customWidth="1"/>
    <col min="7175" max="7175" width="2.6640625" style="94" customWidth="1"/>
    <col min="7176" max="7424" width="8.88671875" style="94"/>
    <col min="7425" max="7425" width="3.109375" style="94" customWidth="1"/>
    <col min="7426" max="7426" width="8.88671875" style="94"/>
    <col min="7427" max="7430" width="9.88671875" style="94" bestFit="1" customWidth="1"/>
    <col min="7431" max="7431" width="2.6640625" style="94" customWidth="1"/>
    <col min="7432" max="7680" width="8.88671875" style="94"/>
    <col min="7681" max="7681" width="3.109375" style="94" customWidth="1"/>
    <col min="7682" max="7682" width="8.88671875" style="94"/>
    <col min="7683" max="7686" width="9.88671875" style="94" bestFit="1" customWidth="1"/>
    <col min="7687" max="7687" width="2.6640625" style="94" customWidth="1"/>
    <col min="7688" max="7936" width="8.88671875" style="94"/>
    <col min="7937" max="7937" width="3.109375" style="94" customWidth="1"/>
    <col min="7938" max="7938" width="8.88671875" style="94"/>
    <col min="7939" max="7942" width="9.88671875" style="94" bestFit="1" customWidth="1"/>
    <col min="7943" max="7943" width="2.6640625" style="94" customWidth="1"/>
    <col min="7944" max="8192" width="8.88671875" style="94"/>
    <col min="8193" max="8193" width="3.109375" style="94" customWidth="1"/>
    <col min="8194" max="8194" width="8.88671875" style="94"/>
    <col min="8195" max="8198" width="9.88671875" style="94" bestFit="1" customWidth="1"/>
    <col min="8199" max="8199" width="2.6640625" style="94" customWidth="1"/>
    <col min="8200" max="8448" width="8.88671875" style="94"/>
    <col min="8449" max="8449" width="3.109375" style="94" customWidth="1"/>
    <col min="8450" max="8450" width="8.88671875" style="94"/>
    <col min="8451" max="8454" width="9.88671875" style="94" bestFit="1" customWidth="1"/>
    <col min="8455" max="8455" width="2.6640625" style="94" customWidth="1"/>
    <col min="8456" max="8704" width="8.88671875" style="94"/>
    <col min="8705" max="8705" width="3.109375" style="94" customWidth="1"/>
    <col min="8706" max="8706" width="8.88671875" style="94"/>
    <col min="8707" max="8710" width="9.88671875" style="94" bestFit="1" customWidth="1"/>
    <col min="8711" max="8711" width="2.6640625" style="94" customWidth="1"/>
    <col min="8712" max="8960" width="8.88671875" style="94"/>
    <col min="8961" max="8961" width="3.109375" style="94" customWidth="1"/>
    <col min="8962" max="8962" width="8.88671875" style="94"/>
    <col min="8963" max="8966" width="9.88671875" style="94" bestFit="1" customWidth="1"/>
    <col min="8967" max="8967" width="2.6640625" style="94" customWidth="1"/>
    <col min="8968" max="9216" width="8.88671875" style="94"/>
    <col min="9217" max="9217" width="3.109375" style="94" customWidth="1"/>
    <col min="9218" max="9218" width="8.88671875" style="94"/>
    <col min="9219" max="9222" width="9.88671875" style="94" bestFit="1" customWidth="1"/>
    <col min="9223" max="9223" width="2.6640625" style="94" customWidth="1"/>
    <col min="9224" max="9472" width="8.88671875" style="94"/>
    <col min="9473" max="9473" width="3.109375" style="94" customWidth="1"/>
    <col min="9474" max="9474" width="8.88671875" style="94"/>
    <col min="9475" max="9478" width="9.88671875" style="94" bestFit="1" customWidth="1"/>
    <col min="9479" max="9479" width="2.6640625" style="94" customWidth="1"/>
    <col min="9480" max="9728" width="8.88671875" style="94"/>
    <col min="9729" max="9729" width="3.109375" style="94" customWidth="1"/>
    <col min="9730" max="9730" width="8.88671875" style="94"/>
    <col min="9731" max="9734" width="9.88671875" style="94" bestFit="1" customWidth="1"/>
    <col min="9735" max="9735" width="2.6640625" style="94" customWidth="1"/>
    <col min="9736" max="9984" width="8.88671875" style="94"/>
    <col min="9985" max="9985" width="3.109375" style="94" customWidth="1"/>
    <col min="9986" max="9986" width="8.88671875" style="94"/>
    <col min="9987" max="9990" width="9.88671875" style="94" bestFit="1" customWidth="1"/>
    <col min="9991" max="9991" width="2.6640625" style="94" customWidth="1"/>
    <col min="9992" max="10240" width="8.88671875" style="94"/>
    <col min="10241" max="10241" width="3.109375" style="94" customWidth="1"/>
    <col min="10242" max="10242" width="8.88671875" style="94"/>
    <col min="10243" max="10246" width="9.88671875" style="94" bestFit="1" customWidth="1"/>
    <col min="10247" max="10247" width="2.6640625" style="94" customWidth="1"/>
    <col min="10248" max="10496" width="8.88671875" style="94"/>
    <col min="10497" max="10497" width="3.109375" style="94" customWidth="1"/>
    <col min="10498" max="10498" width="8.88671875" style="94"/>
    <col min="10499" max="10502" width="9.88671875" style="94" bestFit="1" customWidth="1"/>
    <col min="10503" max="10503" width="2.6640625" style="94" customWidth="1"/>
    <col min="10504" max="10752" width="8.88671875" style="94"/>
    <col min="10753" max="10753" width="3.109375" style="94" customWidth="1"/>
    <col min="10754" max="10754" width="8.88671875" style="94"/>
    <col min="10755" max="10758" width="9.88671875" style="94" bestFit="1" customWidth="1"/>
    <col min="10759" max="10759" width="2.6640625" style="94" customWidth="1"/>
    <col min="10760" max="11008" width="8.88671875" style="94"/>
    <col min="11009" max="11009" width="3.109375" style="94" customWidth="1"/>
    <col min="11010" max="11010" width="8.88671875" style="94"/>
    <col min="11011" max="11014" width="9.88671875" style="94" bestFit="1" customWidth="1"/>
    <col min="11015" max="11015" width="2.6640625" style="94" customWidth="1"/>
    <col min="11016" max="11264" width="8.88671875" style="94"/>
    <col min="11265" max="11265" width="3.109375" style="94" customWidth="1"/>
    <col min="11266" max="11266" width="8.88671875" style="94"/>
    <col min="11267" max="11270" width="9.88671875" style="94" bestFit="1" customWidth="1"/>
    <col min="11271" max="11271" width="2.6640625" style="94" customWidth="1"/>
    <col min="11272" max="11520" width="8.88671875" style="94"/>
    <col min="11521" max="11521" width="3.109375" style="94" customWidth="1"/>
    <col min="11522" max="11522" width="8.88671875" style="94"/>
    <col min="11523" max="11526" width="9.88671875" style="94" bestFit="1" customWidth="1"/>
    <col min="11527" max="11527" width="2.6640625" style="94" customWidth="1"/>
    <col min="11528" max="11776" width="8.88671875" style="94"/>
    <col min="11777" max="11777" width="3.109375" style="94" customWidth="1"/>
    <col min="11778" max="11778" width="8.88671875" style="94"/>
    <col min="11779" max="11782" width="9.88671875" style="94" bestFit="1" customWidth="1"/>
    <col min="11783" max="11783" width="2.6640625" style="94" customWidth="1"/>
    <col min="11784" max="12032" width="8.88671875" style="94"/>
    <col min="12033" max="12033" width="3.109375" style="94" customWidth="1"/>
    <col min="12034" max="12034" width="8.88671875" style="94"/>
    <col min="12035" max="12038" width="9.88671875" style="94" bestFit="1" customWidth="1"/>
    <col min="12039" max="12039" width="2.6640625" style="94" customWidth="1"/>
    <col min="12040" max="12288" width="8.88671875" style="94"/>
    <col min="12289" max="12289" width="3.109375" style="94" customWidth="1"/>
    <col min="12290" max="12290" width="8.88671875" style="94"/>
    <col min="12291" max="12294" width="9.88671875" style="94" bestFit="1" customWidth="1"/>
    <col min="12295" max="12295" width="2.6640625" style="94" customWidth="1"/>
    <col min="12296" max="12544" width="8.88671875" style="94"/>
    <col min="12545" max="12545" width="3.109375" style="94" customWidth="1"/>
    <col min="12546" max="12546" width="8.88671875" style="94"/>
    <col min="12547" max="12550" width="9.88671875" style="94" bestFit="1" customWidth="1"/>
    <col min="12551" max="12551" width="2.6640625" style="94" customWidth="1"/>
    <col min="12552" max="12800" width="8.88671875" style="94"/>
    <col min="12801" max="12801" width="3.109375" style="94" customWidth="1"/>
    <col min="12802" max="12802" width="8.88671875" style="94"/>
    <col min="12803" max="12806" width="9.88671875" style="94" bestFit="1" customWidth="1"/>
    <col min="12807" max="12807" width="2.6640625" style="94" customWidth="1"/>
    <col min="12808" max="13056" width="8.88671875" style="94"/>
    <col min="13057" max="13057" width="3.109375" style="94" customWidth="1"/>
    <col min="13058" max="13058" width="8.88671875" style="94"/>
    <col min="13059" max="13062" width="9.88671875" style="94" bestFit="1" customWidth="1"/>
    <col min="13063" max="13063" width="2.6640625" style="94" customWidth="1"/>
    <col min="13064" max="13312" width="8.88671875" style="94"/>
    <col min="13313" max="13313" width="3.109375" style="94" customWidth="1"/>
    <col min="13314" max="13314" width="8.88671875" style="94"/>
    <col min="13315" max="13318" width="9.88671875" style="94" bestFit="1" customWidth="1"/>
    <col min="13319" max="13319" width="2.6640625" style="94" customWidth="1"/>
    <col min="13320" max="13568" width="8.88671875" style="94"/>
    <col min="13569" max="13569" width="3.109375" style="94" customWidth="1"/>
    <col min="13570" max="13570" width="8.88671875" style="94"/>
    <col min="13571" max="13574" width="9.88671875" style="94" bestFit="1" customWidth="1"/>
    <col min="13575" max="13575" width="2.6640625" style="94" customWidth="1"/>
    <col min="13576" max="13824" width="8.88671875" style="94"/>
    <col min="13825" max="13825" width="3.109375" style="94" customWidth="1"/>
    <col min="13826" max="13826" width="8.88671875" style="94"/>
    <col min="13827" max="13830" width="9.88671875" style="94" bestFit="1" customWidth="1"/>
    <col min="13831" max="13831" width="2.6640625" style="94" customWidth="1"/>
    <col min="13832" max="14080" width="8.88671875" style="94"/>
    <col min="14081" max="14081" width="3.109375" style="94" customWidth="1"/>
    <col min="14082" max="14082" width="8.88671875" style="94"/>
    <col min="14083" max="14086" width="9.88671875" style="94" bestFit="1" customWidth="1"/>
    <col min="14087" max="14087" width="2.6640625" style="94" customWidth="1"/>
    <col min="14088" max="14336" width="8.88671875" style="94"/>
    <col min="14337" max="14337" width="3.109375" style="94" customWidth="1"/>
    <col min="14338" max="14338" width="8.88671875" style="94"/>
    <col min="14339" max="14342" width="9.88671875" style="94" bestFit="1" customWidth="1"/>
    <col min="14343" max="14343" width="2.6640625" style="94" customWidth="1"/>
    <col min="14344" max="14592" width="8.88671875" style="94"/>
    <col min="14593" max="14593" width="3.109375" style="94" customWidth="1"/>
    <col min="14594" max="14594" width="8.88671875" style="94"/>
    <col min="14595" max="14598" width="9.88671875" style="94" bestFit="1" customWidth="1"/>
    <col min="14599" max="14599" width="2.6640625" style="94" customWidth="1"/>
    <col min="14600" max="14848" width="8.88671875" style="94"/>
    <col min="14849" max="14849" width="3.109375" style="94" customWidth="1"/>
    <col min="14850" max="14850" width="8.88671875" style="94"/>
    <col min="14851" max="14854" width="9.88671875" style="94" bestFit="1" customWidth="1"/>
    <col min="14855" max="14855" width="2.6640625" style="94" customWidth="1"/>
    <col min="14856" max="15104" width="8.88671875" style="94"/>
    <col min="15105" max="15105" width="3.109375" style="94" customWidth="1"/>
    <col min="15106" max="15106" width="8.88671875" style="94"/>
    <col min="15107" max="15110" width="9.88671875" style="94" bestFit="1" customWidth="1"/>
    <col min="15111" max="15111" width="2.6640625" style="94" customWidth="1"/>
    <col min="15112" max="15360" width="8.88671875" style="94"/>
    <col min="15361" max="15361" width="3.109375" style="94" customWidth="1"/>
    <col min="15362" max="15362" width="8.88671875" style="94"/>
    <col min="15363" max="15366" width="9.88671875" style="94" bestFit="1" customWidth="1"/>
    <col min="15367" max="15367" width="2.6640625" style="94" customWidth="1"/>
    <col min="15368" max="15616" width="8.88671875" style="94"/>
    <col min="15617" max="15617" width="3.109375" style="94" customWidth="1"/>
    <col min="15618" max="15618" width="8.88671875" style="94"/>
    <col min="15619" max="15622" width="9.88671875" style="94" bestFit="1" customWidth="1"/>
    <col min="15623" max="15623" width="2.6640625" style="94" customWidth="1"/>
    <col min="15624" max="15872" width="8.88671875" style="94"/>
    <col min="15873" max="15873" width="3.109375" style="94" customWidth="1"/>
    <col min="15874" max="15874" width="8.88671875" style="94"/>
    <col min="15875" max="15878" width="9.88671875" style="94" bestFit="1" customWidth="1"/>
    <col min="15879" max="15879" width="2.6640625" style="94" customWidth="1"/>
    <col min="15880" max="16128" width="8.88671875" style="94"/>
    <col min="16129" max="16129" width="3.109375" style="94" customWidth="1"/>
    <col min="16130" max="16130" width="8.88671875" style="94"/>
    <col min="16131" max="16134" width="9.88671875" style="94" bestFit="1" customWidth="1"/>
    <col min="16135" max="16135" width="2.6640625" style="94" customWidth="1"/>
    <col min="16136" max="16384" width="8.88671875" style="94"/>
  </cols>
  <sheetData>
    <row r="1" spans="2:6" ht="14.25" thickBot="1" x14ac:dyDescent="0.2"/>
    <row r="2" spans="2:6" ht="27" customHeight="1" thickBot="1" x14ac:dyDescent="0.2">
      <c r="B2" s="113" t="s">
        <v>120</v>
      </c>
      <c r="C2" s="113"/>
      <c r="D2" s="113"/>
      <c r="E2" s="113"/>
      <c r="F2" s="95"/>
    </row>
    <row r="3" spans="2:6" ht="14.25" thickBot="1" x14ac:dyDescent="0.2"/>
    <row r="4" spans="2:6" s="98" customFormat="1" ht="24" customHeight="1" thickTop="1" x14ac:dyDescent="0.15">
      <c r="B4" s="96"/>
      <c r="C4" s="97" t="s">
        <v>121</v>
      </c>
      <c r="D4" s="97" t="s">
        <v>122</v>
      </c>
      <c r="E4" s="97" t="s">
        <v>123</v>
      </c>
      <c r="F4" s="97" t="s">
        <v>124</v>
      </c>
    </row>
    <row r="5" spans="2:6" ht="22.5" customHeight="1" x14ac:dyDescent="0.15">
      <c r="B5" s="99" t="s">
        <v>125</v>
      </c>
      <c r="C5" s="100">
        <v>33000</v>
      </c>
      <c r="D5" s="100">
        <v>45000</v>
      </c>
      <c r="E5" s="100">
        <v>32000</v>
      </c>
      <c r="F5" s="100">
        <v>21000</v>
      </c>
    </row>
    <row r="6" spans="2:6" ht="22.5" customHeight="1" x14ac:dyDescent="0.15">
      <c r="B6" s="99" t="s">
        <v>126</v>
      </c>
      <c r="C6" s="100">
        <v>21000</v>
      </c>
      <c r="D6" s="100">
        <v>22000</v>
      </c>
      <c r="E6" s="100">
        <v>13000</v>
      </c>
      <c r="F6" s="100">
        <v>55000</v>
      </c>
    </row>
    <row r="7" spans="2:6" ht="22.5" customHeight="1" x14ac:dyDescent="0.15">
      <c r="B7" s="99" t="s">
        <v>127</v>
      </c>
      <c r="C7" s="100">
        <v>22000</v>
      </c>
      <c r="D7" s="100">
        <v>19000</v>
      </c>
      <c r="E7" s="100">
        <v>17000</v>
      </c>
      <c r="F7" s="100">
        <v>11000</v>
      </c>
    </row>
    <row r="8" spans="2:6" ht="22.5" customHeight="1" x14ac:dyDescent="0.15">
      <c r="B8" s="99" t="s">
        <v>128</v>
      </c>
      <c r="C8" s="100">
        <v>32000</v>
      </c>
      <c r="D8" s="100">
        <v>18000</v>
      </c>
      <c r="E8" s="100">
        <v>19000</v>
      </c>
      <c r="F8" s="100">
        <v>12000</v>
      </c>
    </row>
    <row r="9" spans="2:6" ht="22.5" customHeight="1" x14ac:dyDescent="0.15">
      <c r="B9" s="99" t="s">
        <v>129</v>
      </c>
      <c r="C9" s="100">
        <v>12000</v>
      </c>
      <c r="D9" s="100">
        <v>16000</v>
      </c>
      <c r="E9" s="100">
        <v>11000</v>
      </c>
      <c r="F9" s="100">
        <v>12000</v>
      </c>
    </row>
    <row r="10" spans="2:6" ht="22.5" customHeight="1" thickBot="1" x14ac:dyDescent="0.2">
      <c r="B10" s="101" t="s">
        <v>130</v>
      </c>
      <c r="C10" s="101">
        <v>22000</v>
      </c>
      <c r="D10" s="101">
        <v>15000</v>
      </c>
      <c r="E10" s="101">
        <v>22000</v>
      </c>
      <c r="F10" s="101">
        <v>13000</v>
      </c>
    </row>
    <row r="11" spans="2:6" ht="14.25" thickTop="1" x14ac:dyDescent="0.15"/>
  </sheetData>
  <mergeCells count="1">
    <mergeCell ref="B2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workbookViewId="0">
      <selection activeCell="E9" sqref="E9"/>
    </sheetView>
  </sheetViews>
  <sheetFormatPr defaultRowHeight="13.5" x14ac:dyDescent="0.15"/>
  <cols>
    <col min="1" max="1" width="3.109375" style="94" customWidth="1"/>
    <col min="2" max="2" width="8.88671875" style="94"/>
    <col min="3" max="3" width="9.88671875" style="94" bestFit="1" customWidth="1"/>
    <col min="4" max="4" width="9.88671875" style="94" customWidth="1"/>
    <col min="5" max="5" width="9" style="94" bestFit="1" customWidth="1"/>
    <col min="6" max="256" width="8.88671875" style="94"/>
    <col min="257" max="257" width="3.109375" style="94" customWidth="1"/>
    <col min="258" max="258" width="8.88671875" style="94"/>
    <col min="259" max="259" width="9.88671875" style="94" bestFit="1" customWidth="1"/>
    <col min="260" max="260" width="9.88671875" style="94" customWidth="1"/>
    <col min="261" max="261" width="9" style="94" bestFit="1" customWidth="1"/>
    <col min="262" max="512" width="8.88671875" style="94"/>
    <col min="513" max="513" width="3.109375" style="94" customWidth="1"/>
    <col min="514" max="514" width="8.88671875" style="94"/>
    <col min="515" max="515" width="9.88671875" style="94" bestFit="1" customWidth="1"/>
    <col min="516" max="516" width="9.88671875" style="94" customWidth="1"/>
    <col min="517" max="517" width="9" style="94" bestFit="1" customWidth="1"/>
    <col min="518" max="768" width="8.88671875" style="94"/>
    <col min="769" max="769" width="3.109375" style="94" customWidth="1"/>
    <col min="770" max="770" width="8.88671875" style="94"/>
    <col min="771" max="771" width="9.88671875" style="94" bestFit="1" customWidth="1"/>
    <col min="772" max="772" width="9.88671875" style="94" customWidth="1"/>
    <col min="773" max="773" width="9" style="94" bestFit="1" customWidth="1"/>
    <col min="774" max="1024" width="8.88671875" style="94"/>
    <col min="1025" max="1025" width="3.109375" style="94" customWidth="1"/>
    <col min="1026" max="1026" width="8.88671875" style="94"/>
    <col min="1027" max="1027" width="9.88671875" style="94" bestFit="1" customWidth="1"/>
    <col min="1028" max="1028" width="9.88671875" style="94" customWidth="1"/>
    <col min="1029" max="1029" width="9" style="94" bestFit="1" customWidth="1"/>
    <col min="1030" max="1280" width="8.88671875" style="94"/>
    <col min="1281" max="1281" width="3.109375" style="94" customWidth="1"/>
    <col min="1282" max="1282" width="8.88671875" style="94"/>
    <col min="1283" max="1283" width="9.88671875" style="94" bestFit="1" customWidth="1"/>
    <col min="1284" max="1284" width="9.88671875" style="94" customWidth="1"/>
    <col min="1285" max="1285" width="9" style="94" bestFit="1" customWidth="1"/>
    <col min="1286" max="1536" width="8.88671875" style="94"/>
    <col min="1537" max="1537" width="3.109375" style="94" customWidth="1"/>
    <col min="1538" max="1538" width="8.88671875" style="94"/>
    <col min="1539" max="1539" width="9.88671875" style="94" bestFit="1" customWidth="1"/>
    <col min="1540" max="1540" width="9.88671875" style="94" customWidth="1"/>
    <col min="1541" max="1541" width="9" style="94" bestFit="1" customWidth="1"/>
    <col min="1542" max="1792" width="8.88671875" style="94"/>
    <col min="1793" max="1793" width="3.109375" style="94" customWidth="1"/>
    <col min="1794" max="1794" width="8.88671875" style="94"/>
    <col min="1795" max="1795" width="9.88671875" style="94" bestFit="1" customWidth="1"/>
    <col min="1796" max="1796" width="9.88671875" style="94" customWidth="1"/>
    <col min="1797" max="1797" width="9" style="94" bestFit="1" customWidth="1"/>
    <col min="1798" max="2048" width="8.88671875" style="94"/>
    <col min="2049" max="2049" width="3.109375" style="94" customWidth="1"/>
    <col min="2050" max="2050" width="8.88671875" style="94"/>
    <col min="2051" max="2051" width="9.88671875" style="94" bestFit="1" customWidth="1"/>
    <col min="2052" max="2052" width="9.88671875" style="94" customWidth="1"/>
    <col min="2053" max="2053" width="9" style="94" bestFit="1" customWidth="1"/>
    <col min="2054" max="2304" width="8.88671875" style="94"/>
    <col min="2305" max="2305" width="3.109375" style="94" customWidth="1"/>
    <col min="2306" max="2306" width="8.88671875" style="94"/>
    <col min="2307" max="2307" width="9.88671875" style="94" bestFit="1" customWidth="1"/>
    <col min="2308" max="2308" width="9.88671875" style="94" customWidth="1"/>
    <col min="2309" max="2309" width="9" style="94" bestFit="1" customWidth="1"/>
    <col min="2310" max="2560" width="8.88671875" style="94"/>
    <col min="2561" max="2561" width="3.109375" style="94" customWidth="1"/>
    <col min="2562" max="2562" width="8.88671875" style="94"/>
    <col min="2563" max="2563" width="9.88671875" style="94" bestFit="1" customWidth="1"/>
    <col min="2564" max="2564" width="9.88671875" style="94" customWidth="1"/>
    <col min="2565" max="2565" width="9" style="94" bestFit="1" customWidth="1"/>
    <col min="2566" max="2816" width="8.88671875" style="94"/>
    <col min="2817" max="2817" width="3.109375" style="94" customWidth="1"/>
    <col min="2818" max="2818" width="8.88671875" style="94"/>
    <col min="2819" max="2819" width="9.88671875" style="94" bestFit="1" customWidth="1"/>
    <col min="2820" max="2820" width="9.88671875" style="94" customWidth="1"/>
    <col min="2821" max="2821" width="9" style="94" bestFit="1" customWidth="1"/>
    <col min="2822" max="3072" width="8.88671875" style="94"/>
    <col min="3073" max="3073" width="3.109375" style="94" customWidth="1"/>
    <col min="3074" max="3074" width="8.88671875" style="94"/>
    <col min="3075" max="3075" width="9.88671875" style="94" bestFit="1" customWidth="1"/>
    <col min="3076" max="3076" width="9.88671875" style="94" customWidth="1"/>
    <col min="3077" max="3077" width="9" style="94" bestFit="1" customWidth="1"/>
    <col min="3078" max="3328" width="8.88671875" style="94"/>
    <col min="3329" max="3329" width="3.109375" style="94" customWidth="1"/>
    <col min="3330" max="3330" width="8.88671875" style="94"/>
    <col min="3331" max="3331" width="9.88671875" style="94" bestFit="1" customWidth="1"/>
    <col min="3332" max="3332" width="9.88671875" style="94" customWidth="1"/>
    <col min="3333" max="3333" width="9" style="94" bestFit="1" customWidth="1"/>
    <col min="3334" max="3584" width="8.88671875" style="94"/>
    <col min="3585" max="3585" width="3.109375" style="94" customWidth="1"/>
    <col min="3586" max="3586" width="8.88671875" style="94"/>
    <col min="3587" max="3587" width="9.88671875" style="94" bestFit="1" customWidth="1"/>
    <col min="3588" max="3588" width="9.88671875" style="94" customWidth="1"/>
    <col min="3589" max="3589" width="9" style="94" bestFit="1" customWidth="1"/>
    <col min="3590" max="3840" width="8.88671875" style="94"/>
    <col min="3841" max="3841" width="3.109375" style="94" customWidth="1"/>
    <col min="3842" max="3842" width="8.88671875" style="94"/>
    <col min="3843" max="3843" width="9.88671875" style="94" bestFit="1" customWidth="1"/>
    <col min="3844" max="3844" width="9.88671875" style="94" customWidth="1"/>
    <col min="3845" max="3845" width="9" style="94" bestFit="1" customWidth="1"/>
    <col min="3846" max="4096" width="8.88671875" style="94"/>
    <col min="4097" max="4097" width="3.109375" style="94" customWidth="1"/>
    <col min="4098" max="4098" width="8.88671875" style="94"/>
    <col min="4099" max="4099" width="9.88671875" style="94" bestFit="1" customWidth="1"/>
    <col min="4100" max="4100" width="9.88671875" style="94" customWidth="1"/>
    <col min="4101" max="4101" width="9" style="94" bestFit="1" customWidth="1"/>
    <col min="4102" max="4352" width="8.88671875" style="94"/>
    <col min="4353" max="4353" width="3.109375" style="94" customWidth="1"/>
    <col min="4354" max="4354" width="8.88671875" style="94"/>
    <col min="4355" max="4355" width="9.88671875" style="94" bestFit="1" customWidth="1"/>
    <col min="4356" max="4356" width="9.88671875" style="94" customWidth="1"/>
    <col min="4357" max="4357" width="9" style="94" bestFit="1" customWidth="1"/>
    <col min="4358" max="4608" width="8.88671875" style="94"/>
    <col min="4609" max="4609" width="3.109375" style="94" customWidth="1"/>
    <col min="4610" max="4610" width="8.88671875" style="94"/>
    <col min="4611" max="4611" width="9.88671875" style="94" bestFit="1" customWidth="1"/>
    <col min="4612" max="4612" width="9.88671875" style="94" customWidth="1"/>
    <col min="4613" max="4613" width="9" style="94" bestFit="1" customWidth="1"/>
    <col min="4614" max="4864" width="8.88671875" style="94"/>
    <col min="4865" max="4865" width="3.109375" style="94" customWidth="1"/>
    <col min="4866" max="4866" width="8.88671875" style="94"/>
    <col min="4867" max="4867" width="9.88671875" style="94" bestFit="1" customWidth="1"/>
    <col min="4868" max="4868" width="9.88671875" style="94" customWidth="1"/>
    <col min="4869" max="4869" width="9" style="94" bestFit="1" customWidth="1"/>
    <col min="4870" max="5120" width="8.88671875" style="94"/>
    <col min="5121" max="5121" width="3.109375" style="94" customWidth="1"/>
    <col min="5122" max="5122" width="8.88671875" style="94"/>
    <col min="5123" max="5123" width="9.88671875" style="94" bestFit="1" customWidth="1"/>
    <col min="5124" max="5124" width="9.88671875" style="94" customWidth="1"/>
    <col min="5125" max="5125" width="9" style="94" bestFit="1" customWidth="1"/>
    <col min="5126" max="5376" width="8.88671875" style="94"/>
    <col min="5377" max="5377" width="3.109375" style="94" customWidth="1"/>
    <col min="5378" max="5378" width="8.88671875" style="94"/>
    <col min="5379" max="5379" width="9.88671875" style="94" bestFit="1" customWidth="1"/>
    <col min="5380" max="5380" width="9.88671875" style="94" customWidth="1"/>
    <col min="5381" max="5381" width="9" style="94" bestFit="1" customWidth="1"/>
    <col min="5382" max="5632" width="8.88671875" style="94"/>
    <col min="5633" max="5633" width="3.109375" style="94" customWidth="1"/>
    <col min="5634" max="5634" width="8.88671875" style="94"/>
    <col min="5635" max="5635" width="9.88671875" style="94" bestFit="1" customWidth="1"/>
    <col min="5636" max="5636" width="9.88671875" style="94" customWidth="1"/>
    <col min="5637" max="5637" width="9" style="94" bestFit="1" customWidth="1"/>
    <col min="5638" max="5888" width="8.88671875" style="94"/>
    <col min="5889" max="5889" width="3.109375" style="94" customWidth="1"/>
    <col min="5890" max="5890" width="8.88671875" style="94"/>
    <col min="5891" max="5891" width="9.88671875" style="94" bestFit="1" customWidth="1"/>
    <col min="5892" max="5892" width="9.88671875" style="94" customWidth="1"/>
    <col min="5893" max="5893" width="9" style="94" bestFit="1" customWidth="1"/>
    <col min="5894" max="6144" width="8.88671875" style="94"/>
    <col min="6145" max="6145" width="3.109375" style="94" customWidth="1"/>
    <col min="6146" max="6146" width="8.88671875" style="94"/>
    <col min="6147" max="6147" width="9.88671875" style="94" bestFit="1" customWidth="1"/>
    <col min="6148" max="6148" width="9.88671875" style="94" customWidth="1"/>
    <col min="6149" max="6149" width="9" style="94" bestFit="1" customWidth="1"/>
    <col min="6150" max="6400" width="8.88671875" style="94"/>
    <col min="6401" max="6401" width="3.109375" style="94" customWidth="1"/>
    <col min="6402" max="6402" width="8.88671875" style="94"/>
    <col min="6403" max="6403" width="9.88671875" style="94" bestFit="1" customWidth="1"/>
    <col min="6404" max="6404" width="9.88671875" style="94" customWidth="1"/>
    <col min="6405" max="6405" width="9" style="94" bestFit="1" customWidth="1"/>
    <col min="6406" max="6656" width="8.88671875" style="94"/>
    <col min="6657" max="6657" width="3.109375" style="94" customWidth="1"/>
    <col min="6658" max="6658" width="8.88671875" style="94"/>
    <col min="6659" max="6659" width="9.88671875" style="94" bestFit="1" customWidth="1"/>
    <col min="6660" max="6660" width="9.88671875" style="94" customWidth="1"/>
    <col min="6661" max="6661" width="9" style="94" bestFit="1" customWidth="1"/>
    <col min="6662" max="6912" width="8.88671875" style="94"/>
    <col min="6913" max="6913" width="3.109375" style="94" customWidth="1"/>
    <col min="6914" max="6914" width="8.88671875" style="94"/>
    <col min="6915" max="6915" width="9.88671875" style="94" bestFit="1" customWidth="1"/>
    <col min="6916" max="6916" width="9.88671875" style="94" customWidth="1"/>
    <col min="6917" max="6917" width="9" style="94" bestFit="1" customWidth="1"/>
    <col min="6918" max="7168" width="8.88671875" style="94"/>
    <col min="7169" max="7169" width="3.109375" style="94" customWidth="1"/>
    <col min="7170" max="7170" width="8.88671875" style="94"/>
    <col min="7171" max="7171" width="9.88671875" style="94" bestFit="1" customWidth="1"/>
    <col min="7172" max="7172" width="9.88671875" style="94" customWidth="1"/>
    <col min="7173" max="7173" width="9" style="94" bestFit="1" customWidth="1"/>
    <col min="7174" max="7424" width="8.88671875" style="94"/>
    <col min="7425" max="7425" width="3.109375" style="94" customWidth="1"/>
    <col min="7426" max="7426" width="8.88671875" style="94"/>
    <col min="7427" max="7427" width="9.88671875" style="94" bestFit="1" customWidth="1"/>
    <col min="7428" max="7428" width="9.88671875" style="94" customWidth="1"/>
    <col min="7429" max="7429" width="9" style="94" bestFit="1" customWidth="1"/>
    <col min="7430" max="7680" width="8.88671875" style="94"/>
    <col min="7681" max="7681" width="3.109375" style="94" customWidth="1"/>
    <col min="7682" max="7682" width="8.88671875" style="94"/>
    <col min="7683" max="7683" width="9.88671875" style="94" bestFit="1" customWidth="1"/>
    <col min="7684" max="7684" width="9.88671875" style="94" customWidth="1"/>
    <col min="7685" max="7685" width="9" style="94" bestFit="1" customWidth="1"/>
    <col min="7686" max="7936" width="8.88671875" style="94"/>
    <col min="7937" max="7937" width="3.109375" style="94" customWidth="1"/>
    <col min="7938" max="7938" width="8.88671875" style="94"/>
    <col min="7939" max="7939" width="9.88671875" style="94" bestFit="1" customWidth="1"/>
    <col min="7940" max="7940" width="9.88671875" style="94" customWidth="1"/>
    <col min="7941" max="7941" width="9" style="94" bestFit="1" customWidth="1"/>
    <col min="7942" max="8192" width="8.88671875" style="94"/>
    <col min="8193" max="8193" width="3.109375" style="94" customWidth="1"/>
    <col min="8194" max="8194" width="8.88671875" style="94"/>
    <col min="8195" max="8195" width="9.88671875" style="94" bestFit="1" customWidth="1"/>
    <col min="8196" max="8196" width="9.88671875" style="94" customWidth="1"/>
    <col min="8197" max="8197" width="9" style="94" bestFit="1" customWidth="1"/>
    <col min="8198" max="8448" width="8.88671875" style="94"/>
    <col min="8449" max="8449" width="3.109375" style="94" customWidth="1"/>
    <col min="8450" max="8450" width="8.88671875" style="94"/>
    <col min="8451" max="8451" width="9.88671875" style="94" bestFit="1" customWidth="1"/>
    <col min="8452" max="8452" width="9.88671875" style="94" customWidth="1"/>
    <col min="8453" max="8453" width="9" style="94" bestFit="1" customWidth="1"/>
    <col min="8454" max="8704" width="8.88671875" style="94"/>
    <col min="8705" max="8705" width="3.109375" style="94" customWidth="1"/>
    <col min="8706" max="8706" width="8.88671875" style="94"/>
    <col min="8707" max="8707" width="9.88671875" style="94" bestFit="1" customWidth="1"/>
    <col min="8708" max="8708" width="9.88671875" style="94" customWidth="1"/>
    <col min="8709" max="8709" width="9" style="94" bestFit="1" customWidth="1"/>
    <col min="8710" max="8960" width="8.88671875" style="94"/>
    <col min="8961" max="8961" width="3.109375" style="94" customWidth="1"/>
    <col min="8962" max="8962" width="8.88671875" style="94"/>
    <col min="8963" max="8963" width="9.88671875" style="94" bestFit="1" customWidth="1"/>
    <col min="8964" max="8964" width="9.88671875" style="94" customWidth="1"/>
    <col min="8965" max="8965" width="9" style="94" bestFit="1" customWidth="1"/>
    <col min="8966" max="9216" width="8.88671875" style="94"/>
    <col min="9217" max="9217" width="3.109375" style="94" customWidth="1"/>
    <col min="9218" max="9218" width="8.88671875" style="94"/>
    <col min="9219" max="9219" width="9.88671875" style="94" bestFit="1" customWidth="1"/>
    <col min="9220" max="9220" width="9.88671875" style="94" customWidth="1"/>
    <col min="9221" max="9221" width="9" style="94" bestFit="1" customWidth="1"/>
    <col min="9222" max="9472" width="8.88671875" style="94"/>
    <col min="9473" max="9473" width="3.109375" style="94" customWidth="1"/>
    <col min="9474" max="9474" width="8.88671875" style="94"/>
    <col min="9475" max="9475" width="9.88671875" style="94" bestFit="1" customWidth="1"/>
    <col min="9476" max="9476" width="9.88671875" style="94" customWidth="1"/>
    <col min="9477" max="9477" width="9" style="94" bestFit="1" customWidth="1"/>
    <col min="9478" max="9728" width="8.88671875" style="94"/>
    <col min="9729" max="9729" width="3.109375" style="94" customWidth="1"/>
    <col min="9730" max="9730" width="8.88671875" style="94"/>
    <col min="9731" max="9731" width="9.88671875" style="94" bestFit="1" customWidth="1"/>
    <col min="9732" max="9732" width="9.88671875" style="94" customWidth="1"/>
    <col min="9733" max="9733" width="9" style="94" bestFit="1" customWidth="1"/>
    <col min="9734" max="9984" width="8.88671875" style="94"/>
    <col min="9985" max="9985" width="3.109375" style="94" customWidth="1"/>
    <col min="9986" max="9986" width="8.88671875" style="94"/>
    <col min="9987" max="9987" width="9.88671875" style="94" bestFit="1" customWidth="1"/>
    <col min="9988" max="9988" width="9.88671875" style="94" customWidth="1"/>
    <col min="9989" max="9989" width="9" style="94" bestFit="1" customWidth="1"/>
    <col min="9990" max="10240" width="8.88671875" style="94"/>
    <col min="10241" max="10241" width="3.109375" style="94" customWidth="1"/>
    <col min="10242" max="10242" width="8.88671875" style="94"/>
    <col min="10243" max="10243" width="9.88671875" style="94" bestFit="1" customWidth="1"/>
    <col min="10244" max="10244" width="9.88671875" style="94" customWidth="1"/>
    <col min="10245" max="10245" width="9" style="94" bestFit="1" customWidth="1"/>
    <col min="10246" max="10496" width="8.88671875" style="94"/>
    <col min="10497" max="10497" width="3.109375" style="94" customWidth="1"/>
    <col min="10498" max="10498" width="8.88671875" style="94"/>
    <col min="10499" max="10499" width="9.88671875" style="94" bestFit="1" customWidth="1"/>
    <col min="10500" max="10500" width="9.88671875" style="94" customWidth="1"/>
    <col min="10501" max="10501" width="9" style="94" bestFit="1" customWidth="1"/>
    <col min="10502" max="10752" width="8.88671875" style="94"/>
    <col min="10753" max="10753" width="3.109375" style="94" customWidth="1"/>
    <col min="10754" max="10754" width="8.88671875" style="94"/>
    <col min="10755" max="10755" width="9.88671875" style="94" bestFit="1" customWidth="1"/>
    <col min="10756" max="10756" width="9.88671875" style="94" customWidth="1"/>
    <col min="10757" max="10757" width="9" style="94" bestFit="1" customWidth="1"/>
    <col min="10758" max="11008" width="8.88671875" style="94"/>
    <col min="11009" max="11009" width="3.109375" style="94" customWidth="1"/>
    <col min="11010" max="11010" width="8.88671875" style="94"/>
    <col min="11011" max="11011" width="9.88671875" style="94" bestFit="1" customWidth="1"/>
    <col min="11012" max="11012" width="9.88671875" style="94" customWidth="1"/>
    <col min="11013" max="11013" width="9" style="94" bestFit="1" customWidth="1"/>
    <col min="11014" max="11264" width="8.88671875" style="94"/>
    <col min="11265" max="11265" width="3.109375" style="94" customWidth="1"/>
    <col min="11266" max="11266" width="8.88671875" style="94"/>
    <col min="11267" max="11267" width="9.88671875" style="94" bestFit="1" customWidth="1"/>
    <col min="11268" max="11268" width="9.88671875" style="94" customWidth="1"/>
    <col min="11269" max="11269" width="9" style="94" bestFit="1" customWidth="1"/>
    <col min="11270" max="11520" width="8.88671875" style="94"/>
    <col min="11521" max="11521" width="3.109375" style="94" customWidth="1"/>
    <col min="11522" max="11522" width="8.88671875" style="94"/>
    <col min="11523" max="11523" width="9.88671875" style="94" bestFit="1" customWidth="1"/>
    <col min="11524" max="11524" width="9.88671875" style="94" customWidth="1"/>
    <col min="11525" max="11525" width="9" style="94" bestFit="1" customWidth="1"/>
    <col min="11526" max="11776" width="8.88671875" style="94"/>
    <col min="11777" max="11777" width="3.109375" style="94" customWidth="1"/>
    <col min="11778" max="11778" width="8.88671875" style="94"/>
    <col min="11779" max="11779" width="9.88671875" style="94" bestFit="1" customWidth="1"/>
    <col min="11780" max="11780" width="9.88671875" style="94" customWidth="1"/>
    <col min="11781" max="11781" width="9" style="94" bestFit="1" customWidth="1"/>
    <col min="11782" max="12032" width="8.88671875" style="94"/>
    <col min="12033" max="12033" width="3.109375" style="94" customWidth="1"/>
    <col min="12034" max="12034" width="8.88671875" style="94"/>
    <col min="12035" max="12035" width="9.88671875" style="94" bestFit="1" customWidth="1"/>
    <col min="12036" max="12036" width="9.88671875" style="94" customWidth="1"/>
    <col min="12037" max="12037" width="9" style="94" bestFit="1" customWidth="1"/>
    <col min="12038" max="12288" width="8.88671875" style="94"/>
    <col min="12289" max="12289" width="3.109375" style="94" customWidth="1"/>
    <col min="12290" max="12290" width="8.88671875" style="94"/>
    <col min="12291" max="12291" width="9.88671875" style="94" bestFit="1" customWidth="1"/>
    <col min="12292" max="12292" width="9.88671875" style="94" customWidth="1"/>
    <col min="12293" max="12293" width="9" style="94" bestFit="1" customWidth="1"/>
    <col min="12294" max="12544" width="8.88671875" style="94"/>
    <col min="12545" max="12545" width="3.109375" style="94" customWidth="1"/>
    <col min="12546" max="12546" width="8.88671875" style="94"/>
    <col min="12547" max="12547" width="9.88671875" style="94" bestFit="1" customWidth="1"/>
    <col min="12548" max="12548" width="9.88671875" style="94" customWidth="1"/>
    <col min="12549" max="12549" width="9" style="94" bestFit="1" customWidth="1"/>
    <col min="12550" max="12800" width="8.88671875" style="94"/>
    <col min="12801" max="12801" width="3.109375" style="94" customWidth="1"/>
    <col min="12802" max="12802" width="8.88671875" style="94"/>
    <col min="12803" max="12803" width="9.88671875" style="94" bestFit="1" customWidth="1"/>
    <col min="12804" max="12804" width="9.88671875" style="94" customWidth="1"/>
    <col min="12805" max="12805" width="9" style="94" bestFit="1" customWidth="1"/>
    <col min="12806" max="13056" width="8.88671875" style="94"/>
    <col min="13057" max="13057" width="3.109375" style="94" customWidth="1"/>
    <col min="13058" max="13058" width="8.88671875" style="94"/>
    <col min="13059" max="13059" width="9.88671875" style="94" bestFit="1" customWidth="1"/>
    <col min="13060" max="13060" width="9.88671875" style="94" customWidth="1"/>
    <col min="13061" max="13061" width="9" style="94" bestFit="1" customWidth="1"/>
    <col min="13062" max="13312" width="8.88671875" style="94"/>
    <col min="13313" max="13313" width="3.109375" style="94" customWidth="1"/>
    <col min="13314" max="13314" width="8.88671875" style="94"/>
    <col min="13315" max="13315" width="9.88671875" style="94" bestFit="1" customWidth="1"/>
    <col min="13316" max="13316" width="9.88671875" style="94" customWidth="1"/>
    <col min="13317" max="13317" width="9" style="94" bestFit="1" customWidth="1"/>
    <col min="13318" max="13568" width="8.88671875" style="94"/>
    <col min="13569" max="13569" width="3.109375" style="94" customWidth="1"/>
    <col min="13570" max="13570" width="8.88671875" style="94"/>
    <col min="13571" max="13571" width="9.88671875" style="94" bestFit="1" customWidth="1"/>
    <col min="13572" max="13572" width="9.88671875" style="94" customWidth="1"/>
    <col min="13573" max="13573" width="9" style="94" bestFit="1" customWidth="1"/>
    <col min="13574" max="13824" width="8.88671875" style="94"/>
    <col min="13825" max="13825" width="3.109375" style="94" customWidth="1"/>
    <col min="13826" max="13826" width="8.88671875" style="94"/>
    <col min="13827" max="13827" width="9.88671875" style="94" bestFit="1" customWidth="1"/>
    <col min="13828" max="13828" width="9.88671875" style="94" customWidth="1"/>
    <col min="13829" max="13829" width="9" style="94" bestFit="1" customWidth="1"/>
    <col min="13830" max="14080" width="8.88671875" style="94"/>
    <col min="14081" max="14081" width="3.109375" style="94" customWidth="1"/>
    <col min="14082" max="14082" width="8.88671875" style="94"/>
    <col min="14083" max="14083" width="9.88671875" style="94" bestFit="1" customWidth="1"/>
    <col min="14084" max="14084" width="9.88671875" style="94" customWidth="1"/>
    <col min="14085" max="14085" width="9" style="94" bestFit="1" customWidth="1"/>
    <col min="14086" max="14336" width="8.88671875" style="94"/>
    <col min="14337" max="14337" width="3.109375" style="94" customWidth="1"/>
    <col min="14338" max="14338" width="8.88671875" style="94"/>
    <col min="14339" max="14339" width="9.88671875" style="94" bestFit="1" customWidth="1"/>
    <col min="14340" max="14340" width="9.88671875" style="94" customWidth="1"/>
    <col min="14341" max="14341" width="9" style="94" bestFit="1" customWidth="1"/>
    <col min="14342" max="14592" width="8.88671875" style="94"/>
    <col min="14593" max="14593" width="3.109375" style="94" customWidth="1"/>
    <col min="14594" max="14594" width="8.88671875" style="94"/>
    <col min="14595" max="14595" width="9.88671875" style="94" bestFit="1" customWidth="1"/>
    <col min="14596" max="14596" width="9.88671875" style="94" customWidth="1"/>
    <col min="14597" max="14597" width="9" style="94" bestFit="1" customWidth="1"/>
    <col min="14598" max="14848" width="8.88671875" style="94"/>
    <col min="14849" max="14849" width="3.109375" style="94" customWidth="1"/>
    <col min="14850" max="14850" width="8.88671875" style="94"/>
    <col min="14851" max="14851" width="9.88671875" style="94" bestFit="1" customWidth="1"/>
    <col min="14852" max="14852" width="9.88671875" style="94" customWidth="1"/>
    <col min="14853" max="14853" width="9" style="94" bestFit="1" customWidth="1"/>
    <col min="14854" max="15104" width="8.88671875" style="94"/>
    <col min="15105" max="15105" width="3.109375" style="94" customWidth="1"/>
    <col min="15106" max="15106" width="8.88671875" style="94"/>
    <col min="15107" max="15107" width="9.88671875" style="94" bestFit="1" customWidth="1"/>
    <col min="15108" max="15108" width="9.88671875" style="94" customWidth="1"/>
    <col min="15109" max="15109" width="9" style="94" bestFit="1" customWidth="1"/>
    <col min="15110" max="15360" width="8.88671875" style="94"/>
    <col min="15361" max="15361" width="3.109375" style="94" customWidth="1"/>
    <col min="15362" max="15362" width="8.88671875" style="94"/>
    <col min="15363" max="15363" width="9.88671875" style="94" bestFit="1" customWidth="1"/>
    <col min="15364" max="15364" width="9.88671875" style="94" customWidth="1"/>
    <col min="15365" max="15365" width="9" style="94" bestFit="1" customWidth="1"/>
    <col min="15366" max="15616" width="8.88671875" style="94"/>
    <col min="15617" max="15617" width="3.109375" style="94" customWidth="1"/>
    <col min="15618" max="15618" width="8.88671875" style="94"/>
    <col min="15619" max="15619" width="9.88671875" style="94" bestFit="1" customWidth="1"/>
    <col min="15620" max="15620" width="9.88671875" style="94" customWidth="1"/>
    <col min="15621" max="15621" width="9" style="94" bestFit="1" customWidth="1"/>
    <col min="15622" max="15872" width="8.88671875" style="94"/>
    <col min="15873" max="15873" width="3.109375" style="94" customWidth="1"/>
    <col min="15874" max="15874" width="8.88671875" style="94"/>
    <col min="15875" max="15875" width="9.88671875" style="94" bestFit="1" customWidth="1"/>
    <col min="15876" max="15876" width="9.88671875" style="94" customWidth="1"/>
    <col min="15877" max="15877" width="9" style="94" bestFit="1" customWidth="1"/>
    <col min="15878" max="16128" width="8.88671875" style="94"/>
    <col min="16129" max="16129" width="3.109375" style="94" customWidth="1"/>
    <col min="16130" max="16130" width="8.88671875" style="94"/>
    <col min="16131" max="16131" width="9.88671875" style="94" bestFit="1" customWidth="1"/>
    <col min="16132" max="16132" width="9.88671875" style="94" customWidth="1"/>
    <col min="16133" max="16133" width="9" style="94" bestFit="1" customWidth="1"/>
    <col min="16134" max="16384" width="8.88671875" style="94"/>
  </cols>
  <sheetData>
    <row r="1" spans="2:5" ht="14.25" thickBot="1" x14ac:dyDescent="0.2"/>
    <row r="2" spans="2:5" ht="27" customHeight="1" thickBot="1" x14ac:dyDescent="0.2">
      <c r="B2" s="113" t="s">
        <v>120</v>
      </c>
      <c r="C2" s="113"/>
      <c r="D2" s="113"/>
      <c r="E2" s="113"/>
    </row>
    <row r="3" spans="2:5" ht="14.25" thickBot="1" x14ac:dyDescent="0.2"/>
    <row r="4" spans="2:5" s="98" customFormat="1" ht="24" customHeight="1" thickTop="1" x14ac:dyDescent="0.15">
      <c r="B4" s="96"/>
      <c r="C4" s="97" t="s">
        <v>123</v>
      </c>
      <c r="D4" s="97" t="s">
        <v>124</v>
      </c>
      <c r="E4" s="97" t="s">
        <v>131</v>
      </c>
    </row>
    <row r="5" spans="2:5" ht="22.5" customHeight="1" x14ac:dyDescent="0.15">
      <c r="B5" s="99" t="s">
        <v>125</v>
      </c>
      <c r="C5" s="100">
        <v>33000</v>
      </c>
      <c r="D5" s="100">
        <v>13000</v>
      </c>
      <c r="E5" s="100">
        <v>15000</v>
      </c>
    </row>
    <row r="6" spans="2:5" ht="22.5" customHeight="1" x14ac:dyDescent="0.15">
      <c r="B6" s="99" t="s">
        <v>126</v>
      </c>
      <c r="C6" s="100">
        <v>12000</v>
      </c>
      <c r="D6" s="100">
        <v>19000</v>
      </c>
      <c r="E6" s="100">
        <v>12000</v>
      </c>
    </row>
    <row r="7" spans="2:5" ht="22.5" customHeight="1" x14ac:dyDescent="0.15">
      <c r="B7" s="99" t="s">
        <v>127</v>
      </c>
      <c r="C7" s="100">
        <v>25000</v>
      </c>
      <c r="D7" s="100">
        <v>17000</v>
      </c>
      <c r="E7" s="100">
        <v>13000</v>
      </c>
    </row>
    <row r="8" spans="2:5" ht="22.5" customHeight="1" x14ac:dyDescent="0.15">
      <c r="B8" s="99" t="s">
        <v>128</v>
      </c>
      <c r="C8" s="100">
        <v>14000</v>
      </c>
      <c r="D8" s="100">
        <v>14000</v>
      </c>
      <c r="E8" s="100">
        <v>10000</v>
      </c>
    </row>
    <row r="9" spans="2:5" ht="22.5" customHeight="1" x14ac:dyDescent="0.15">
      <c r="B9" s="99" t="s">
        <v>129</v>
      </c>
      <c r="C9" s="100">
        <v>51000</v>
      </c>
      <c r="D9" s="100">
        <v>22000</v>
      </c>
      <c r="E9" s="100">
        <v>15000</v>
      </c>
    </row>
    <row r="10" spans="2:5" ht="22.5" customHeight="1" thickBot="1" x14ac:dyDescent="0.2">
      <c r="B10" s="101" t="s">
        <v>130</v>
      </c>
      <c r="C10" s="101">
        <v>12000</v>
      </c>
      <c r="D10" s="101">
        <v>12000</v>
      </c>
      <c r="E10" s="101">
        <v>32000</v>
      </c>
    </row>
    <row r="11" spans="2:5" ht="14.25" thickTop="1" x14ac:dyDescent="0.15"/>
  </sheetData>
  <mergeCells count="1">
    <mergeCell ref="B2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workbookViewId="0">
      <selection activeCell="E9" sqref="E9"/>
    </sheetView>
  </sheetViews>
  <sheetFormatPr defaultRowHeight="13.5" x14ac:dyDescent="0.15"/>
  <cols>
    <col min="1" max="1" width="3.109375" style="94" customWidth="1"/>
    <col min="2" max="2" width="8.88671875" style="94"/>
    <col min="3" max="4" width="9.88671875" style="94" bestFit="1" customWidth="1"/>
    <col min="5" max="256" width="8.88671875" style="94"/>
    <col min="257" max="257" width="3.109375" style="94" customWidth="1"/>
    <col min="258" max="258" width="8.88671875" style="94"/>
    <col min="259" max="260" width="9.88671875" style="94" bestFit="1" customWidth="1"/>
    <col min="261" max="512" width="8.88671875" style="94"/>
    <col min="513" max="513" width="3.109375" style="94" customWidth="1"/>
    <col min="514" max="514" width="8.88671875" style="94"/>
    <col min="515" max="516" width="9.88671875" style="94" bestFit="1" customWidth="1"/>
    <col min="517" max="768" width="8.88671875" style="94"/>
    <col min="769" max="769" width="3.109375" style="94" customWidth="1"/>
    <col min="770" max="770" width="8.88671875" style="94"/>
    <col min="771" max="772" width="9.88671875" style="94" bestFit="1" customWidth="1"/>
    <col min="773" max="1024" width="8.88671875" style="94"/>
    <col min="1025" max="1025" width="3.109375" style="94" customWidth="1"/>
    <col min="1026" max="1026" width="8.88671875" style="94"/>
    <col min="1027" max="1028" width="9.88671875" style="94" bestFit="1" customWidth="1"/>
    <col min="1029" max="1280" width="8.88671875" style="94"/>
    <col min="1281" max="1281" width="3.109375" style="94" customWidth="1"/>
    <col min="1282" max="1282" width="8.88671875" style="94"/>
    <col min="1283" max="1284" width="9.88671875" style="94" bestFit="1" customWidth="1"/>
    <col min="1285" max="1536" width="8.88671875" style="94"/>
    <col min="1537" max="1537" width="3.109375" style="94" customWidth="1"/>
    <col min="1538" max="1538" width="8.88671875" style="94"/>
    <col min="1539" max="1540" width="9.88671875" style="94" bestFit="1" customWidth="1"/>
    <col min="1541" max="1792" width="8.88671875" style="94"/>
    <col min="1793" max="1793" width="3.109375" style="94" customWidth="1"/>
    <col min="1794" max="1794" width="8.88671875" style="94"/>
    <col min="1795" max="1796" width="9.88671875" style="94" bestFit="1" customWidth="1"/>
    <col min="1797" max="2048" width="8.88671875" style="94"/>
    <col min="2049" max="2049" width="3.109375" style="94" customWidth="1"/>
    <col min="2050" max="2050" width="8.88671875" style="94"/>
    <col min="2051" max="2052" width="9.88671875" style="94" bestFit="1" customWidth="1"/>
    <col min="2053" max="2304" width="8.88671875" style="94"/>
    <col min="2305" max="2305" width="3.109375" style="94" customWidth="1"/>
    <col min="2306" max="2306" width="8.88671875" style="94"/>
    <col min="2307" max="2308" width="9.88671875" style="94" bestFit="1" customWidth="1"/>
    <col min="2309" max="2560" width="8.88671875" style="94"/>
    <col min="2561" max="2561" width="3.109375" style="94" customWidth="1"/>
    <col min="2562" max="2562" width="8.88671875" style="94"/>
    <col min="2563" max="2564" width="9.88671875" style="94" bestFit="1" customWidth="1"/>
    <col min="2565" max="2816" width="8.88671875" style="94"/>
    <col min="2817" max="2817" width="3.109375" style="94" customWidth="1"/>
    <col min="2818" max="2818" width="8.88671875" style="94"/>
    <col min="2819" max="2820" width="9.88671875" style="94" bestFit="1" customWidth="1"/>
    <col min="2821" max="3072" width="8.88671875" style="94"/>
    <col min="3073" max="3073" width="3.109375" style="94" customWidth="1"/>
    <col min="3074" max="3074" width="8.88671875" style="94"/>
    <col min="3075" max="3076" width="9.88671875" style="94" bestFit="1" customWidth="1"/>
    <col min="3077" max="3328" width="8.88671875" style="94"/>
    <col min="3329" max="3329" width="3.109375" style="94" customWidth="1"/>
    <col min="3330" max="3330" width="8.88671875" style="94"/>
    <col min="3331" max="3332" width="9.88671875" style="94" bestFit="1" customWidth="1"/>
    <col min="3333" max="3584" width="8.88671875" style="94"/>
    <col min="3585" max="3585" width="3.109375" style="94" customWidth="1"/>
    <col min="3586" max="3586" width="8.88671875" style="94"/>
    <col min="3587" max="3588" width="9.88671875" style="94" bestFit="1" customWidth="1"/>
    <col min="3589" max="3840" width="8.88671875" style="94"/>
    <col min="3841" max="3841" width="3.109375" style="94" customWidth="1"/>
    <col min="3842" max="3842" width="8.88671875" style="94"/>
    <col min="3843" max="3844" width="9.88671875" style="94" bestFit="1" customWidth="1"/>
    <col min="3845" max="4096" width="8.88671875" style="94"/>
    <col min="4097" max="4097" width="3.109375" style="94" customWidth="1"/>
    <col min="4098" max="4098" width="8.88671875" style="94"/>
    <col min="4099" max="4100" width="9.88671875" style="94" bestFit="1" customWidth="1"/>
    <col min="4101" max="4352" width="8.88671875" style="94"/>
    <col min="4353" max="4353" width="3.109375" style="94" customWidth="1"/>
    <col min="4354" max="4354" width="8.88671875" style="94"/>
    <col min="4355" max="4356" width="9.88671875" style="94" bestFit="1" customWidth="1"/>
    <col min="4357" max="4608" width="8.88671875" style="94"/>
    <col min="4609" max="4609" width="3.109375" style="94" customWidth="1"/>
    <col min="4610" max="4610" width="8.88671875" style="94"/>
    <col min="4611" max="4612" width="9.88671875" style="94" bestFit="1" customWidth="1"/>
    <col min="4613" max="4864" width="8.88671875" style="94"/>
    <col min="4865" max="4865" width="3.109375" style="94" customWidth="1"/>
    <col min="4866" max="4866" width="8.88671875" style="94"/>
    <col min="4867" max="4868" width="9.88671875" style="94" bestFit="1" customWidth="1"/>
    <col min="4869" max="5120" width="8.88671875" style="94"/>
    <col min="5121" max="5121" width="3.109375" style="94" customWidth="1"/>
    <col min="5122" max="5122" width="8.88671875" style="94"/>
    <col min="5123" max="5124" width="9.88671875" style="94" bestFit="1" customWidth="1"/>
    <col min="5125" max="5376" width="8.88671875" style="94"/>
    <col min="5377" max="5377" width="3.109375" style="94" customWidth="1"/>
    <col min="5378" max="5378" width="8.88671875" style="94"/>
    <col min="5379" max="5380" width="9.88671875" style="94" bestFit="1" customWidth="1"/>
    <col min="5381" max="5632" width="8.88671875" style="94"/>
    <col min="5633" max="5633" width="3.109375" style="94" customWidth="1"/>
    <col min="5634" max="5634" width="8.88671875" style="94"/>
    <col min="5635" max="5636" width="9.88671875" style="94" bestFit="1" customWidth="1"/>
    <col min="5637" max="5888" width="8.88671875" style="94"/>
    <col min="5889" max="5889" width="3.109375" style="94" customWidth="1"/>
    <col min="5890" max="5890" width="8.88671875" style="94"/>
    <col min="5891" max="5892" width="9.88671875" style="94" bestFit="1" customWidth="1"/>
    <col min="5893" max="6144" width="8.88671875" style="94"/>
    <col min="6145" max="6145" width="3.109375" style="94" customWidth="1"/>
    <col min="6146" max="6146" width="8.88671875" style="94"/>
    <col min="6147" max="6148" width="9.88671875" style="94" bestFit="1" customWidth="1"/>
    <col min="6149" max="6400" width="8.88671875" style="94"/>
    <col min="6401" max="6401" width="3.109375" style="94" customWidth="1"/>
    <col min="6402" max="6402" width="8.88671875" style="94"/>
    <col min="6403" max="6404" width="9.88671875" style="94" bestFit="1" customWidth="1"/>
    <col min="6405" max="6656" width="8.88671875" style="94"/>
    <col min="6657" max="6657" width="3.109375" style="94" customWidth="1"/>
    <col min="6658" max="6658" width="8.88671875" style="94"/>
    <col min="6659" max="6660" width="9.88671875" style="94" bestFit="1" customWidth="1"/>
    <col min="6661" max="6912" width="8.88671875" style="94"/>
    <col min="6913" max="6913" width="3.109375" style="94" customWidth="1"/>
    <col min="6914" max="6914" width="8.88671875" style="94"/>
    <col min="6915" max="6916" width="9.88671875" style="94" bestFit="1" customWidth="1"/>
    <col min="6917" max="7168" width="8.88671875" style="94"/>
    <col min="7169" max="7169" width="3.109375" style="94" customWidth="1"/>
    <col min="7170" max="7170" width="8.88671875" style="94"/>
    <col min="7171" max="7172" width="9.88671875" style="94" bestFit="1" customWidth="1"/>
    <col min="7173" max="7424" width="8.88671875" style="94"/>
    <col min="7425" max="7425" width="3.109375" style="94" customWidth="1"/>
    <col min="7426" max="7426" width="8.88671875" style="94"/>
    <col min="7427" max="7428" width="9.88671875" style="94" bestFit="1" customWidth="1"/>
    <col min="7429" max="7680" width="8.88671875" style="94"/>
    <col min="7681" max="7681" width="3.109375" style="94" customWidth="1"/>
    <col min="7682" max="7682" width="8.88671875" style="94"/>
    <col min="7683" max="7684" width="9.88671875" style="94" bestFit="1" customWidth="1"/>
    <col min="7685" max="7936" width="8.88671875" style="94"/>
    <col min="7937" max="7937" width="3.109375" style="94" customWidth="1"/>
    <col min="7938" max="7938" width="8.88671875" style="94"/>
    <col min="7939" max="7940" width="9.88671875" style="94" bestFit="1" customWidth="1"/>
    <col min="7941" max="8192" width="8.88671875" style="94"/>
    <col min="8193" max="8193" width="3.109375" style="94" customWidth="1"/>
    <col min="8194" max="8194" width="8.88671875" style="94"/>
    <col min="8195" max="8196" width="9.88671875" style="94" bestFit="1" customWidth="1"/>
    <col min="8197" max="8448" width="8.88671875" style="94"/>
    <col min="8449" max="8449" width="3.109375" style="94" customWidth="1"/>
    <col min="8450" max="8450" width="8.88671875" style="94"/>
    <col min="8451" max="8452" width="9.88671875" style="94" bestFit="1" customWidth="1"/>
    <col min="8453" max="8704" width="8.88671875" style="94"/>
    <col min="8705" max="8705" width="3.109375" style="94" customWidth="1"/>
    <col min="8706" max="8706" width="8.88671875" style="94"/>
    <col min="8707" max="8708" width="9.88671875" style="94" bestFit="1" customWidth="1"/>
    <col min="8709" max="8960" width="8.88671875" style="94"/>
    <col min="8961" max="8961" width="3.109375" style="94" customWidth="1"/>
    <col min="8962" max="8962" width="8.88671875" style="94"/>
    <col min="8963" max="8964" width="9.88671875" style="94" bestFit="1" customWidth="1"/>
    <col min="8965" max="9216" width="8.88671875" style="94"/>
    <col min="9217" max="9217" width="3.109375" style="94" customWidth="1"/>
    <col min="9218" max="9218" width="8.88671875" style="94"/>
    <col min="9219" max="9220" width="9.88671875" style="94" bestFit="1" customWidth="1"/>
    <col min="9221" max="9472" width="8.88671875" style="94"/>
    <col min="9473" max="9473" width="3.109375" style="94" customWidth="1"/>
    <col min="9474" max="9474" width="8.88671875" style="94"/>
    <col min="9475" max="9476" width="9.88671875" style="94" bestFit="1" customWidth="1"/>
    <col min="9477" max="9728" width="8.88671875" style="94"/>
    <col min="9729" max="9729" width="3.109375" style="94" customWidth="1"/>
    <col min="9730" max="9730" width="8.88671875" style="94"/>
    <col min="9731" max="9732" width="9.88671875" style="94" bestFit="1" customWidth="1"/>
    <col min="9733" max="9984" width="8.88671875" style="94"/>
    <col min="9985" max="9985" width="3.109375" style="94" customWidth="1"/>
    <col min="9986" max="9986" width="8.88671875" style="94"/>
    <col min="9987" max="9988" width="9.88671875" style="94" bestFit="1" customWidth="1"/>
    <col min="9989" max="10240" width="8.88671875" style="94"/>
    <col min="10241" max="10241" width="3.109375" style="94" customWidth="1"/>
    <col min="10242" max="10242" width="8.88671875" style="94"/>
    <col min="10243" max="10244" width="9.88671875" style="94" bestFit="1" customWidth="1"/>
    <col min="10245" max="10496" width="8.88671875" style="94"/>
    <col min="10497" max="10497" width="3.109375" style="94" customWidth="1"/>
    <col min="10498" max="10498" width="8.88671875" style="94"/>
    <col min="10499" max="10500" width="9.88671875" style="94" bestFit="1" customWidth="1"/>
    <col min="10501" max="10752" width="8.88671875" style="94"/>
    <col min="10753" max="10753" width="3.109375" style="94" customWidth="1"/>
    <col min="10754" max="10754" width="8.88671875" style="94"/>
    <col min="10755" max="10756" width="9.88671875" style="94" bestFit="1" customWidth="1"/>
    <col min="10757" max="11008" width="8.88671875" style="94"/>
    <col min="11009" max="11009" width="3.109375" style="94" customWidth="1"/>
    <col min="11010" max="11010" width="8.88671875" style="94"/>
    <col min="11011" max="11012" width="9.88671875" style="94" bestFit="1" customWidth="1"/>
    <col min="11013" max="11264" width="8.88671875" style="94"/>
    <col min="11265" max="11265" width="3.109375" style="94" customWidth="1"/>
    <col min="11266" max="11266" width="8.88671875" style="94"/>
    <col min="11267" max="11268" width="9.88671875" style="94" bestFit="1" customWidth="1"/>
    <col min="11269" max="11520" width="8.88671875" style="94"/>
    <col min="11521" max="11521" width="3.109375" style="94" customWidth="1"/>
    <col min="11522" max="11522" width="8.88671875" style="94"/>
    <col min="11523" max="11524" width="9.88671875" style="94" bestFit="1" customWidth="1"/>
    <col min="11525" max="11776" width="8.88671875" style="94"/>
    <col min="11777" max="11777" width="3.109375" style="94" customWidth="1"/>
    <col min="11778" max="11778" width="8.88671875" style="94"/>
    <col min="11779" max="11780" width="9.88671875" style="94" bestFit="1" customWidth="1"/>
    <col min="11781" max="12032" width="8.88671875" style="94"/>
    <col min="12033" max="12033" width="3.109375" style="94" customWidth="1"/>
    <col min="12034" max="12034" width="8.88671875" style="94"/>
    <col min="12035" max="12036" width="9.88671875" style="94" bestFit="1" customWidth="1"/>
    <col min="12037" max="12288" width="8.88671875" style="94"/>
    <col min="12289" max="12289" width="3.109375" style="94" customWidth="1"/>
    <col min="12290" max="12290" width="8.88671875" style="94"/>
    <col min="12291" max="12292" width="9.88671875" style="94" bestFit="1" customWidth="1"/>
    <col min="12293" max="12544" width="8.88671875" style="94"/>
    <col min="12545" max="12545" width="3.109375" style="94" customWidth="1"/>
    <col min="12546" max="12546" width="8.88671875" style="94"/>
    <col min="12547" max="12548" width="9.88671875" style="94" bestFit="1" customWidth="1"/>
    <col min="12549" max="12800" width="8.88671875" style="94"/>
    <col min="12801" max="12801" width="3.109375" style="94" customWidth="1"/>
    <col min="12802" max="12802" width="8.88671875" style="94"/>
    <col min="12803" max="12804" width="9.88671875" style="94" bestFit="1" customWidth="1"/>
    <col min="12805" max="13056" width="8.88671875" style="94"/>
    <col min="13057" max="13057" width="3.109375" style="94" customWidth="1"/>
    <col min="13058" max="13058" width="8.88671875" style="94"/>
    <col min="13059" max="13060" width="9.88671875" style="94" bestFit="1" customWidth="1"/>
    <col min="13061" max="13312" width="8.88671875" style="94"/>
    <col min="13313" max="13313" width="3.109375" style="94" customWidth="1"/>
    <col min="13314" max="13314" width="8.88671875" style="94"/>
    <col min="13315" max="13316" width="9.88671875" style="94" bestFit="1" customWidth="1"/>
    <col min="13317" max="13568" width="8.88671875" style="94"/>
    <col min="13569" max="13569" width="3.109375" style="94" customWidth="1"/>
    <col min="13570" max="13570" width="8.88671875" style="94"/>
    <col min="13571" max="13572" width="9.88671875" style="94" bestFit="1" customWidth="1"/>
    <col min="13573" max="13824" width="8.88671875" style="94"/>
    <col min="13825" max="13825" width="3.109375" style="94" customWidth="1"/>
    <col min="13826" max="13826" width="8.88671875" style="94"/>
    <col min="13827" max="13828" width="9.88671875" style="94" bestFit="1" customWidth="1"/>
    <col min="13829" max="14080" width="8.88671875" style="94"/>
    <col min="14081" max="14081" width="3.109375" style="94" customWidth="1"/>
    <col min="14082" max="14082" width="8.88671875" style="94"/>
    <col min="14083" max="14084" width="9.88671875" style="94" bestFit="1" customWidth="1"/>
    <col min="14085" max="14336" width="8.88671875" style="94"/>
    <col min="14337" max="14337" width="3.109375" style="94" customWidth="1"/>
    <col min="14338" max="14338" width="8.88671875" style="94"/>
    <col min="14339" max="14340" width="9.88671875" style="94" bestFit="1" customWidth="1"/>
    <col min="14341" max="14592" width="8.88671875" style="94"/>
    <col min="14593" max="14593" width="3.109375" style="94" customWidth="1"/>
    <col min="14594" max="14594" width="8.88671875" style="94"/>
    <col min="14595" max="14596" width="9.88671875" style="94" bestFit="1" customWidth="1"/>
    <col min="14597" max="14848" width="8.88671875" style="94"/>
    <col min="14849" max="14849" width="3.109375" style="94" customWidth="1"/>
    <col min="14850" max="14850" width="8.88671875" style="94"/>
    <col min="14851" max="14852" width="9.88671875" style="94" bestFit="1" customWidth="1"/>
    <col min="14853" max="15104" width="8.88671875" style="94"/>
    <col min="15105" max="15105" width="3.109375" style="94" customWidth="1"/>
    <col min="15106" max="15106" width="8.88671875" style="94"/>
    <col min="15107" max="15108" width="9.88671875" style="94" bestFit="1" customWidth="1"/>
    <col min="15109" max="15360" width="8.88671875" style="94"/>
    <col min="15361" max="15361" width="3.109375" style="94" customWidth="1"/>
    <col min="15362" max="15362" width="8.88671875" style="94"/>
    <col min="15363" max="15364" width="9.88671875" style="94" bestFit="1" customWidth="1"/>
    <col min="15365" max="15616" width="8.88671875" style="94"/>
    <col min="15617" max="15617" width="3.109375" style="94" customWidth="1"/>
    <col min="15618" max="15618" width="8.88671875" style="94"/>
    <col min="15619" max="15620" width="9.88671875" style="94" bestFit="1" customWidth="1"/>
    <col min="15621" max="15872" width="8.88671875" style="94"/>
    <col min="15873" max="15873" width="3.109375" style="94" customWidth="1"/>
    <col min="15874" max="15874" width="8.88671875" style="94"/>
    <col min="15875" max="15876" width="9.88671875" style="94" bestFit="1" customWidth="1"/>
    <col min="15877" max="16128" width="8.88671875" style="94"/>
    <col min="16129" max="16129" width="3.109375" style="94" customWidth="1"/>
    <col min="16130" max="16130" width="8.88671875" style="94"/>
    <col min="16131" max="16132" width="9.88671875" style="94" bestFit="1" customWidth="1"/>
    <col min="16133" max="16384" width="8.88671875" style="94"/>
  </cols>
  <sheetData>
    <row r="1" spans="2:5" ht="14.25" thickBot="1" x14ac:dyDescent="0.2"/>
    <row r="2" spans="2:5" ht="27" customHeight="1" thickBot="1" x14ac:dyDescent="0.2">
      <c r="B2" s="113" t="s">
        <v>120</v>
      </c>
      <c r="C2" s="113"/>
      <c r="D2" s="113"/>
      <c r="E2" s="113"/>
    </row>
    <row r="3" spans="2:5" ht="14.25" thickBot="1" x14ac:dyDescent="0.2"/>
    <row r="4" spans="2:5" s="98" customFormat="1" ht="24" customHeight="1" thickTop="1" x14ac:dyDescent="0.15">
      <c r="B4" s="96"/>
      <c r="C4" s="97" t="s">
        <v>121</v>
      </c>
      <c r="D4" s="97" t="s">
        <v>122</v>
      </c>
      <c r="E4" s="97" t="s">
        <v>131</v>
      </c>
    </row>
    <row r="5" spans="2:5" ht="22.5" customHeight="1" x14ac:dyDescent="0.15">
      <c r="B5" s="99" t="s">
        <v>125</v>
      </c>
      <c r="C5" s="100">
        <v>12500</v>
      </c>
      <c r="D5" s="100">
        <v>54000</v>
      </c>
      <c r="E5" s="100">
        <v>15000</v>
      </c>
    </row>
    <row r="6" spans="2:5" ht="22.5" customHeight="1" x14ac:dyDescent="0.15">
      <c r="B6" s="99" t="s">
        <v>126</v>
      </c>
      <c r="C6" s="100">
        <v>32500</v>
      </c>
      <c r="D6" s="100">
        <v>23000</v>
      </c>
      <c r="E6" s="100">
        <v>12000</v>
      </c>
    </row>
    <row r="7" spans="2:5" ht="22.5" customHeight="1" x14ac:dyDescent="0.15">
      <c r="B7" s="99" t="s">
        <v>127</v>
      </c>
      <c r="C7" s="100">
        <v>56000</v>
      </c>
      <c r="D7" s="100">
        <v>14000</v>
      </c>
      <c r="E7" s="100">
        <v>13000</v>
      </c>
    </row>
    <row r="8" spans="2:5" ht="22.5" customHeight="1" x14ac:dyDescent="0.15">
      <c r="B8" s="99" t="s">
        <v>128</v>
      </c>
      <c r="C8" s="100">
        <v>33000</v>
      </c>
      <c r="D8" s="100">
        <v>21000</v>
      </c>
      <c r="E8" s="100">
        <v>10000</v>
      </c>
    </row>
    <row r="9" spans="2:5" ht="22.5" customHeight="1" x14ac:dyDescent="0.15">
      <c r="B9" s="99" t="s">
        <v>129</v>
      </c>
      <c r="C9" s="100">
        <v>12000</v>
      </c>
      <c r="D9" s="100">
        <v>65000</v>
      </c>
      <c r="E9" s="100">
        <v>15000</v>
      </c>
    </row>
    <row r="10" spans="2:5" ht="22.5" customHeight="1" thickBot="1" x14ac:dyDescent="0.2">
      <c r="B10" s="101" t="s">
        <v>130</v>
      </c>
      <c r="C10" s="101">
        <v>54000</v>
      </c>
      <c r="D10" s="101">
        <v>12000</v>
      </c>
      <c r="E10" s="101">
        <v>32000</v>
      </c>
    </row>
    <row r="11" spans="2:5" ht="14.25" thickTop="1" x14ac:dyDescent="0.15"/>
  </sheetData>
  <mergeCells count="1">
    <mergeCell ref="B2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workbookViewId="0">
      <selection activeCell="E12" sqref="E12"/>
    </sheetView>
  </sheetViews>
  <sheetFormatPr defaultRowHeight="13.5" outlineLevelRow="1" x14ac:dyDescent="0.15"/>
  <cols>
    <col min="1" max="1" width="3.109375" style="94" customWidth="1"/>
    <col min="2" max="2" width="8.88671875" style="94"/>
    <col min="3" max="6" width="9.88671875" style="94" bestFit="1" customWidth="1"/>
    <col min="7" max="7" width="10" style="94" customWidth="1"/>
    <col min="8" max="256" width="8.88671875" style="94"/>
    <col min="257" max="257" width="3.109375" style="94" customWidth="1"/>
    <col min="258" max="258" width="8.88671875" style="94"/>
    <col min="259" max="262" width="9.88671875" style="94" bestFit="1" customWidth="1"/>
    <col min="263" max="263" width="10" style="94" customWidth="1"/>
    <col min="264" max="512" width="8.88671875" style="94"/>
    <col min="513" max="513" width="3.109375" style="94" customWidth="1"/>
    <col min="514" max="514" width="8.88671875" style="94"/>
    <col min="515" max="518" width="9.88671875" style="94" bestFit="1" customWidth="1"/>
    <col min="519" max="519" width="10" style="94" customWidth="1"/>
    <col min="520" max="768" width="8.88671875" style="94"/>
    <col min="769" max="769" width="3.109375" style="94" customWidth="1"/>
    <col min="770" max="770" width="8.88671875" style="94"/>
    <col min="771" max="774" width="9.88671875" style="94" bestFit="1" customWidth="1"/>
    <col min="775" max="775" width="10" style="94" customWidth="1"/>
    <col min="776" max="1024" width="8.88671875" style="94"/>
    <col min="1025" max="1025" width="3.109375" style="94" customWidth="1"/>
    <col min="1026" max="1026" width="8.88671875" style="94"/>
    <col min="1027" max="1030" width="9.88671875" style="94" bestFit="1" customWidth="1"/>
    <col min="1031" max="1031" width="10" style="94" customWidth="1"/>
    <col min="1032" max="1280" width="8.88671875" style="94"/>
    <col min="1281" max="1281" width="3.109375" style="94" customWidth="1"/>
    <col min="1282" max="1282" width="8.88671875" style="94"/>
    <col min="1283" max="1286" width="9.88671875" style="94" bestFit="1" customWidth="1"/>
    <col min="1287" max="1287" width="10" style="94" customWidth="1"/>
    <col min="1288" max="1536" width="8.88671875" style="94"/>
    <col min="1537" max="1537" width="3.109375" style="94" customWidth="1"/>
    <col min="1538" max="1538" width="8.88671875" style="94"/>
    <col min="1539" max="1542" width="9.88671875" style="94" bestFit="1" customWidth="1"/>
    <col min="1543" max="1543" width="10" style="94" customWidth="1"/>
    <col min="1544" max="1792" width="8.88671875" style="94"/>
    <col min="1793" max="1793" width="3.109375" style="94" customWidth="1"/>
    <col min="1794" max="1794" width="8.88671875" style="94"/>
    <col min="1795" max="1798" width="9.88671875" style="94" bestFit="1" customWidth="1"/>
    <col min="1799" max="1799" width="10" style="94" customWidth="1"/>
    <col min="1800" max="2048" width="8.88671875" style="94"/>
    <col min="2049" max="2049" width="3.109375" style="94" customWidth="1"/>
    <col min="2050" max="2050" width="8.88671875" style="94"/>
    <col min="2051" max="2054" width="9.88671875" style="94" bestFit="1" customWidth="1"/>
    <col min="2055" max="2055" width="10" style="94" customWidth="1"/>
    <col min="2056" max="2304" width="8.88671875" style="94"/>
    <col min="2305" max="2305" width="3.109375" style="94" customWidth="1"/>
    <col min="2306" max="2306" width="8.88671875" style="94"/>
    <col min="2307" max="2310" width="9.88671875" style="94" bestFit="1" customWidth="1"/>
    <col min="2311" max="2311" width="10" style="94" customWidth="1"/>
    <col min="2312" max="2560" width="8.88671875" style="94"/>
    <col min="2561" max="2561" width="3.109375" style="94" customWidth="1"/>
    <col min="2562" max="2562" width="8.88671875" style="94"/>
    <col min="2563" max="2566" width="9.88671875" style="94" bestFit="1" customWidth="1"/>
    <col min="2567" max="2567" width="10" style="94" customWidth="1"/>
    <col min="2568" max="2816" width="8.88671875" style="94"/>
    <col min="2817" max="2817" width="3.109375" style="94" customWidth="1"/>
    <col min="2818" max="2818" width="8.88671875" style="94"/>
    <col min="2819" max="2822" width="9.88671875" style="94" bestFit="1" customWidth="1"/>
    <col min="2823" max="2823" width="10" style="94" customWidth="1"/>
    <col min="2824" max="3072" width="8.88671875" style="94"/>
    <col min="3073" max="3073" width="3.109375" style="94" customWidth="1"/>
    <col min="3074" max="3074" width="8.88671875" style="94"/>
    <col min="3075" max="3078" width="9.88671875" style="94" bestFit="1" customWidth="1"/>
    <col min="3079" max="3079" width="10" style="94" customWidth="1"/>
    <col min="3080" max="3328" width="8.88671875" style="94"/>
    <col min="3329" max="3329" width="3.109375" style="94" customWidth="1"/>
    <col min="3330" max="3330" width="8.88671875" style="94"/>
    <col min="3331" max="3334" width="9.88671875" style="94" bestFit="1" customWidth="1"/>
    <col min="3335" max="3335" width="10" style="94" customWidth="1"/>
    <col min="3336" max="3584" width="8.88671875" style="94"/>
    <col min="3585" max="3585" width="3.109375" style="94" customWidth="1"/>
    <col min="3586" max="3586" width="8.88671875" style="94"/>
    <col min="3587" max="3590" width="9.88671875" style="94" bestFit="1" customWidth="1"/>
    <col min="3591" max="3591" width="10" style="94" customWidth="1"/>
    <col min="3592" max="3840" width="8.88671875" style="94"/>
    <col min="3841" max="3841" width="3.109375" style="94" customWidth="1"/>
    <col min="3842" max="3842" width="8.88671875" style="94"/>
    <col min="3843" max="3846" width="9.88671875" style="94" bestFit="1" customWidth="1"/>
    <col min="3847" max="3847" width="10" style="94" customWidth="1"/>
    <col min="3848" max="4096" width="8.88671875" style="94"/>
    <col min="4097" max="4097" width="3.109375" style="94" customWidth="1"/>
    <col min="4098" max="4098" width="8.88671875" style="94"/>
    <col min="4099" max="4102" width="9.88671875" style="94" bestFit="1" customWidth="1"/>
    <col min="4103" max="4103" width="10" style="94" customWidth="1"/>
    <col min="4104" max="4352" width="8.88671875" style="94"/>
    <col min="4353" max="4353" width="3.109375" style="94" customWidth="1"/>
    <col min="4354" max="4354" width="8.88671875" style="94"/>
    <col min="4355" max="4358" width="9.88671875" style="94" bestFit="1" customWidth="1"/>
    <col min="4359" max="4359" width="10" style="94" customWidth="1"/>
    <col min="4360" max="4608" width="8.88671875" style="94"/>
    <col min="4609" max="4609" width="3.109375" style="94" customWidth="1"/>
    <col min="4610" max="4610" width="8.88671875" style="94"/>
    <col min="4611" max="4614" width="9.88671875" style="94" bestFit="1" customWidth="1"/>
    <col min="4615" max="4615" width="10" style="94" customWidth="1"/>
    <col min="4616" max="4864" width="8.88671875" style="94"/>
    <col min="4865" max="4865" width="3.109375" style="94" customWidth="1"/>
    <col min="4866" max="4866" width="8.88671875" style="94"/>
    <col min="4867" max="4870" width="9.88671875" style="94" bestFit="1" customWidth="1"/>
    <col min="4871" max="4871" width="10" style="94" customWidth="1"/>
    <col min="4872" max="5120" width="8.88671875" style="94"/>
    <col min="5121" max="5121" width="3.109375" style="94" customWidth="1"/>
    <col min="5122" max="5122" width="8.88671875" style="94"/>
    <col min="5123" max="5126" width="9.88671875" style="94" bestFit="1" customWidth="1"/>
    <col min="5127" max="5127" width="10" style="94" customWidth="1"/>
    <col min="5128" max="5376" width="8.88671875" style="94"/>
    <col min="5377" max="5377" width="3.109375" style="94" customWidth="1"/>
    <col min="5378" max="5378" width="8.88671875" style="94"/>
    <col min="5379" max="5382" width="9.88671875" style="94" bestFit="1" customWidth="1"/>
    <col min="5383" max="5383" width="10" style="94" customWidth="1"/>
    <col min="5384" max="5632" width="8.88671875" style="94"/>
    <col min="5633" max="5633" width="3.109375" style="94" customWidth="1"/>
    <col min="5634" max="5634" width="8.88671875" style="94"/>
    <col min="5635" max="5638" width="9.88671875" style="94" bestFit="1" customWidth="1"/>
    <col min="5639" max="5639" width="10" style="94" customWidth="1"/>
    <col min="5640" max="5888" width="8.88671875" style="94"/>
    <col min="5889" max="5889" width="3.109375" style="94" customWidth="1"/>
    <col min="5890" max="5890" width="8.88671875" style="94"/>
    <col min="5891" max="5894" width="9.88671875" style="94" bestFit="1" customWidth="1"/>
    <col min="5895" max="5895" width="10" style="94" customWidth="1"/>
    <col min="5896" max="6144" width="8.88671875" style="94"/>
    <col min="6145" max="6145" width="3.109375" style="94" customWidth="1"/>
    <col min="6146" max="6146" width="8.88671875" style="94"/>
    <col min="6147" max="6150" width="9.88671875" style="94" bestFit="1" customWidth="1"/>
    <col min="6151" max="6151" width="10" style="94" customWidth="1"/>
    <col min="6152" max="6400" width="8.88671875" style="94"/>
    <col min="6401" max="6401" width="3.109375" style="94" customWidth="1"/>
    <col min="6402" max="6402" width="8.88671875" style="94"/>
    <col min="6403" max="6406" width="9.88671875" style="94" bestFit="1" customWidth="1"/>
    <col min="6407" max="6407" width="10" style="94" customWidth="1"/>
    <col min="6408" max="6656" width="8.88671875" style="94"/>
    <col min="6657" max="6657" width="3.109375" style="94" customWidth="1"/>
    <col min="6658" max="6658" width="8.88671875" style="94"/>
    <col min="6659" max="6662" width="9.88671875" style="94" bestFit="1" customWidth="1"/>
    <col min="6663" max="6663" width="10" style="94" customWidth="1"/>
    <col min="6664" max="6912" width="8.88671875" style="94"/>
    <col min="6913" max="6913" width="3.109375" style="94" customWidth="1"/>
    <col min="6914" max="6914" width="8.88671875" style="94"/>
    <col min="6915" max="6918" width="9.88671875" style="94" bestFit="1" customWidth="1"/>
    <col min="6919" max="6919" width="10" style="94" customWidth="1"/>
    <col min="6920" max="7168" width="8.88671875" style="94"/>
    <col min="7169" max="7169" width="3.109375" style="94" customWidth="1"/>
    <col min="7170" max="7170" width="8.88671875" style="94"/>
    <col min="7171" max="7174" width="9.88671875" style="94" bestFit="1" customWidth="1"/>
    <col min="7175" max="7175" width="10" style="94" customWidth="1"/>
    <col min="7176" max="7424" width="8.88671875" style="94"/>
    <col min="7425" max="7425" width="3.109375" style="94" customWidth="1"/>
    <col min="7426" max="7426" width="8.88671875" style="94"/>
    <col min="7427" max="7430" width="9.88671875" style="94" bestFit="1" customWidth="1"/>
    <col min="7431" max="7431" width="10" style="94" customWidth="1"/>
    <col min="7432" max="7680" width="8.88671875" style="94"/>
    <col min="7681" max="7681" width="3.109375" style="94" customWidth="1"/>
    <col min="7682" max="7682" width="8.88671875" style="94"/>
    <col min="7683" max="7686" width="9.88671875" style="94" bestFit="1" customWidth="1"/>
    <col min="7687" max="7687" width="10" style="94" customWidth="1"/>
    <col min="7688" max="7936" width="8.88671875" style="94"/>
    <col min="7937" max="7937" width="3.109375" style="94" customWidth="1"/>
    <col min="7938" max="7938" width="8.88671875" style="94"/>
    <col min="7939" max="7942" width="9.88671875" style="94" bestFit="1" customWidth="1"/>
    <col min="7943" max="7943" width="10" style="94" customWidth="1"/>
    <col min="7944" max="8192" width="8.88671875" style="94"/>
    <col min="8193" max="8193" width="3.109375" style="94" customWidth="1"/>
    <col min="8194" max="8194" width="8.88671875" style="94"/>
    <col min="8195" max="8198" width="9.88671875" style="94" bestFit="1" customWidth="1"/>
    <col min="8199" max="8199" width="10" style="94" customWidth="1"/>
    <col min="8200" max="8448" width="8.88671875" style="94"/>
    <col min="8449" max="8449" width="3.109375" style="94" customWidth="1"/>
    <col min="8450" max="8450" width="8.88671875" style="94"/>
    <col min="8451" max="8454" width="9.88671875" style="94" bestFit="1" customWidth="1"/>
    <col min="8455" max="8455" width="10" style="94" customWidth="1"/>
    <col min="8456" max="8704" width="8.88671875" style="94"/>
    <col min="8705" max="8705" width="3.109375" style="94" customWidth="1"/>
    <col min="8706" max="8706" width="8.88671875" style="94"/>
    <col min="8707" max="8710" width="9.88671875" style="94" bestFit="1" customWidth="1"/>
    <col min="8711" max="8711" width="10" style="94" customWidth="1"/>
    <col min="8712" max="8960" width="8.88671875" style="94"/>
    <col min="8961" max="8961" width="3.109375" style="94" customWidth="1"/>
    <col min="8962" max="8962" width="8.88671875" style="94"/>
    <col min="8963" max="8966" width="9.88671875" style="94" bestFit="1" customWidth="1"/>
    <col min="8967" max="8967" width="10" style="94" customWidth="1"/>
    <col min="8968" max="9216" width="8.88671875" style="94"/>
    <col min="9217" max="9217" width="3.109375" style="94" customWidth="1"/>
    <col min="9218" max="9218" width="8.88671875" style="94"/>
    <col min="9219" max="9222" width="9.88671875" style="94" bestFit="1" customWidth="1"/>
    <col min="9223" max="9223" width="10" style="94" customWidth="1"/>
    <col min="9224" max="9472" width="8.88671875" style="94"/>
    <col min="9473" max="9473" width="3.109375" style="94" customWidth="1"/>
    <col min="9474" max="9474" width="8.88671875" style="94"/>
    <col min="9475" max="9478" width="9.88671875" style="94" bestFit="1" customWidth="1"/>
    <col min="9479" max="9479" width="10" style="94" customWidth="1"/>
    <col min="9480" max="9728" width="8.88671875" style="94"/>
    <col min="9729" max="9729" width="3.109375" style="94" customWidth="1"/>
    <col min="9730" max="9730" width="8.88671875" style="94"/>
    <col min="9731" max="9734" width="9.88671875" style="94" bestFit="1" customWidth="1"/>
    <col min="9735" max="9735" width="10" style="94" customWidth="1"/>
    <col min="9736" max="9984" width="8.88671875" style="94"/>
    <col min="9985" max="9985" width="3.109375" style="94" customWidth="1"/>
    <col min="9986" max="9986" width="8.88671875" style="94"/>
    <col min="9987" max="9990" width="9.88671875" style="94" bestFit="1" customWidth="1"/>
    <col min="9991" max="9991" width="10" style="94" customWidth="1"/>
    <col min="9992" max="10240" width="8.88671875" style="94"/>
    <col min="10241" max="10241" width="3.109375" style="94" customWidth="1"/>
    <col min="10242" max="10242" width="8.88671875" style="94"/>
    <col min="10243" max="10246" width="9.88671875" style="94" bestFit="1" customWidth="1"/>
    <col min="10247" max="10247" width="10" style="94" customWidth="1"/>
    <col min="10248" max="10496" width="8.88671875" style="94"/>
    <col min="10497" max="10497" width="3.109375" style="94" customWidth="1"/>
    <col min="10498" max="10498" width="8.88671875" style="94"/>
    <col min="10499" max="10502" width="9.88671875" style="94" bestFit="1" customWidth="1"/>
    <col min="10503" max="10503" width="10" style="94" customWidth="1"/>
    <col min="10504" max="10752" width="8.88671875" style="94"/>
    <col min="10753" max="10753" width="3.109375" style="94" customWidth="1"/>
    <col min="10754" max="10754" width="8.88671875" style="94"/>
    <col min="10755" max="10758" width="9.88671875" style="94" bestFit="1" customWidth="1"/>
    <col min="10759" max="10759" width="10" style="94" customWidth="1"/>
    <col min="10760" max="11008" width="8.88671875" style="94"/>
    <col min="11009" max="11009" width="3.109375" style="94" customWidth="1"/>
    <col min="11010" max="11010" width="8.88671875" style="94"/>
    <col min="11011" max="11014" width="9.88671875" style="94" bestFit="1" customWidth="1"/>
    <col min="11015" max="11015" width="10" style="94" customWidth="1"/>
    <col min="11016" max="11264" width="8.88671875" style="94"/>
    <col min="11265" max="11265" width="3.109375" style="94" customWidth="1"/>
    <col min="11266" max="11266" width="8.88671875" style="94"/>
    <col min="11267" max="11270" width="9.88671875" style="94" bestFit="1" customWidth="1"/>
    <col min="11271" max="11271" width="10" style="94" customWidth="1"/>
    <col min="11272" max="11520" width="8.88671875" style="94"/>
    <col min="11521" max="11521" width="3.109375" style="94" customWidth="1"/>
    <col min="11522" max="11522" width="8.88671875" style="94"/>
    <col min="11523" max="11526" width="9.88671875" style="94" bestFit="1" customWidth="1"/>
    <col min="11527" max="11527" width="10" style="94" customWidth="1"/>
    <col min="11528" max="11776" width="8.88671875" style="94"/>
    <col min="11777" max="11777" width="3.109375" style="94" customWidth="1"/>
    <col min="11778" max="11778" width="8.88671875" style="94"/>
    <col min="11779" max="11782" width="9.88671875" style="94" bestFit="1" customWidth="1"/>
    <col min="11783" max="11783" width="10" style="94" customWidth="1"/>
    <col min="11784" max="12032" width="8.88671875" style="94"/>
    <col min="12033" max="12033" width="3.109375" style="94" customWidth="1"/>
    <col min="12034" max="12034" width="8.88671875" style="94"/>
    <col min="12035" max="12038" width="9.88671875" style="94" bestFit="1" customWidth="1"/>
    <col min="12039" max="12039" width="10" style="94" customWidth="1"/>
    <col min="12040" max="12288" width="8.88671875" style="94"/>
    <col min="12289" max="12289" width="3.109375" style="94" customWidth="1"/>
    <col min="12290" max="12290" width="8.88671875" style="94"/>
    <col min="12291" max="12294" width="9.88671875" style="94" bestFit="1" customWidth="1"/>
    <col min="12295" max="12295" width="10" style="94" customWidth="1"/>
    <col min="12296" max="12544" width="8.88671875" style="94"/>
    <col min="12545" max="12545" width="3.109375" style="94" customWidth="1"/>
    <col min="12546" max="12546" width="8.88671875" style="94"/>
    <col min="12547" max="12550" width="9.88671875" style="94" bestFit="1" customWidth="1"/>
    <col min="12551" max="12551" width="10" style="94" customWidth="1"/>
    <col min="12552" max="12800" width="8.88671875" style="94"/>
    <col min="12801" max="12801" width="3.109375" style="94" customWidth="1"/>
    <col min="12802" max="12802" width="8.88671875" style="94"/>
    <col min="12803" max="12806" width="9.88671875" style="94" bestFit="1" customWidth="1"/>
    <col min="12807" max="12807" width="10" style="94" customWidth="1"/>
    <col min="12808" max="13056" width="8.88671875" style="94"/>
    <col min="13057" max="13057" width="3.109375" style="94" customWidth="1"/>
    <col min="13058" max="13058" width="8.88671875" style="94"/>
    <col min="13059" max="13062" width="9.88671875" style="94" bestFit="1" customWidth="1"/>
    <col min="13063" max="13063" width="10" style="94" customWidth="1"/>
    <col min="13064" max="13312" width="8.88671875" style="94"/>
    <col min="13313" max="13313" width="3.109375" style="94" customWidth="1"/>
    <col min="13314" max="13314" width="8.88671875" style="94"/>
    <col min="13315" max="13318" width="9.88671875" style="94" bestFit="1" customWidth="1"/>
    <col min="13319" max="13319" width="10" style="94" customWidth="1"/>
    <col min="13320" max="13568" width="8.88671875" style="94"/>
    <col min="13569" max="13569" width="3.109375" style="94" customWidth="1"/>
    <col min="13570" max="13570" width="8.88671875" style="94"/>
    <col min="13571" max="13574" width="9.88671875" style="94" bestFit="1" customWidth="1"/>
    <col min="13575" max="13575" width="10" style="94" customWidth="1"/>
    <col min="13576" max="13824" width="8.88671875" style="94"/>
    <col min="13825" max="13825" width="3.109375" style="94" customWidth="1"/>
    <col min="13826" max="13826" width="8.88671875" style="94"/>
    <col min="13827" max="13830" width="9.88671875" style="94" bestFit="1" customWidth="1"/>
    <col min="13831" max="13831" width="10" style="94" customWidth="1"/>
    <col min="13832" max="14080" width="8.88671875" style="94"/>
    <col min="14081" max="14081" width="3.109375" style="94" customWidth="1"/>
    <col min="14082" max="14082" width="8.88671875" style="94"/>
    <col min="14083" max="14086" width="9.88671875" style="94" bestFit="1" customWidth="1"/>
    <col min="14087" max="14087" width="10" style="94" customWidth="1"/>
    <col min="14088" max="14336" width="8.88671875" style="94"/>
    <col min="14337" max="14337" width="3.109375" style="94" customWidth="1"/>
    <col min="14338" max="14338" width="8.88671875" style="94"/>
    <col min="14339" max="14342" width="9.88671875" style="94" bestFit="1" customWidth="1"/>
    <col min="14343" max="14343" width="10" style="94" customWidth="1"/>
    <col min="14344" max="14592" width="8.88671875" style="94"/>
    <col min="14593" max="14593" width="3.109375" style="94" customWidth="1"/>
    <col min="14594" max="14594" width="8.88671875" style="94"/>
    <col min="14595" max="14598" width="9.88671875" style="94" bestFit="1" customWidth="1"/>
    <col min="14599" max="14599" width="10" style="94" customWidth="1"/>
    <col min="14600" max="14848" width="8.88671875" style="94"/>
    <col min="14849" max="14849" width="3.109375" style="94" customWidth="1"/>
    <col min="14850" max="14850" width="8.88671875" style="94"/>
    <col min="14851" max="14854" width="9.88671875" style="94" bestFit="1" customWidth="1"/>
    <col min="14855" max="14855" width="10" style="94" customWidth="1"/>
    <col min="14856" max="15104" width="8.88671875" style="94"/>
    <col min="15105" max="15105" width="3.109375" style="94" customWidth="1"/>
    <col min="15106" max="15106" width="8.88671875" style="94"/>
    <col min="15107" max="15110" width="9.88671875" style="94" bestFit="1" customWidth="1"/>
    <col min="15111" max="15111" width="10" style="94" customWidth="1"/>
    <col min="15112" max="15360" width="8.88671875" style="94"/>
    <col min="15361" max="15361" width="3.109375" style="94" customWidth="1"/>
    <col min="15362" max="15362" width="8.88671875" style="94"/>
    <col min="15363" max="15366" width="9.88671875" style="94" bestFit="1" customWidth="1"/>
    <col min="15367" max="15367" width="10" style="94" customWidth="1"/>
    <col min="15368" max="15616" width="8.88671875" style="94"/>
    <col min="15617" max="15617" width="3.109375" style="94" customWidth="1"/>
    <col min="15618" max="15618" width="8.88671875" style="94"/>
    <col min="15619" max="15622" width="9.88671875" style="94" bestFit="1" customWidth="1"/>
    <col min="15623" max="15623" width="10" style="94" customWidth="1"/>
    <col min="15624" max="15872" width="8.88671875" style="94"/>
    <col min="15873" max="15873" width="3.109375" style="94" customWidth="1"/>
    <col min="15874" max="15874" width="8.88671875" style="94"/>
    <col min="15875" max="15878" width="9.88671875" style="94" bestFit="1" customWidth="1"/>
    <col min="15879" max="15879" width="10" style="94" customWidth="1"/>
    <col min="15880" max="16128" width="8.88671875" style="94"/>
    <col min="16129" max="16129" width="3.109375" style="94" customWidth="1"/>
    <col min="16130" max="16130" width="8.88671875" style="94"/>
    <col min="16131" max="16134" width="9.88671875" style="94" bestFit="1" customWidth="1"/>
    <col min="16135" max="16135" width="10" style="94" customWidth="1"/>
    <col min="16136" max="16384" width="8.88671875" style="94"/>
  </cols>
  <sheetData>
    <row r="1" spans="2:7" ht="14.25" thickBot="1" x14ac:dyDescent="0.2"/>
    <row r="2" spans="2:7" ht="27" customHeight="1" thickTop="1" thickBot="1" x14ac:dyDescent="0.2">
      <c r="B2" s="114" t="s">
        <v>132</v>
      </c>
      <c r="C2" s="114"/>
      <c r="D2" s="114"/>
      <c r="E2" s="114"/>
      <c r="F2" s="114"/>
      <c r="G2" s="114"/>
    </row>
    <row r="3" spans="2:7" ht="15" thickTop="1" thickBot="1" x14ac:dyDescent="0.2"/>
    <row r="4" spans="2:7" ht="22.5" customHeight="1" thickTop="1" x14ac:dyDescent="0.15">
      <c r="B4" s="96"/>
      <c r="C4" s="97" t="s">
        <v>133</v>
      </c>
      <c r="D4" s="97" t="s">
        <v>134</v>
      </c>
      <c r="E4" s="97" t="s">
        <v>135</v>
      </c>
      <c r="F4" s="97" t="s">
        <v>136</v>
      </c>
      <c r="G4" s="97" t="s">
        <v>137</v>
      </c>
    </row>
    <row r="5" spans="2:7" ht="22.5" hidden="1" customHeight="1" outlineLevel="1" x14ac:dyDescent="0.15">
      <c r="B5" s="102"/>
      <c r="C5" s="103"/>
      <c r="D5" s="103"/>
      <c r="E5" s="104">
        <f>대구지점!$C$5</f>
        <v>33000</v>
      </c>
      <c r="F5" s="104">
        <f>대구지점!$D$5</f>
        <v>13000</v>
      </c>
      <c r="G5" s="104">
        <f>대구지점!$E$5</f>
        <v>15000</v>
      </c>
    </row>
    <row r="6" spans="2:7" ht="22.5" hidden="1" customHeight="1" outlineLevel="1" x14ac:dyDescent="0.15">
      <c r="B6" s="102"/>
      <c r="C6" s="104">
        <f>부산지점!$C$5</f>
        <v>12500</v>
      </c>
      <c r="D6" s="104">
        <f>부산지점!$D$5</f>
        <v>54000</v>
      </c>
      <c r="E6" s="103"/>
      <c r="F6" s="103"/>
      <c r="G6" s="104">
        <f>부산지점!$E$5</f>
        <v>15000</v>
      </c>
    </row>
    <row r="7" spans="2:7" ht="22.5" hidden="1" customHeight="1" outlineLevel="1" x14ac:dyDescent="0.15">
      <c r="B7" s="102"/>
      <c r="C7" s="104">
        <f>서울지점!$C$5</f>
        <v>33000</v>
      </c>
      <c r="D7" s="104">
        <f>서울지점!$D$5</f>
        <v>45000</v>
      </c>
      <c r="E7" s="104">
        <f>서울지점!$E$5</f>
        <v>32000</v>
      </c>
      <c r="F7" s="104">
        <f>서울지점!$F$5</f>
        <v>21000</v>
      </c>
      <c r="G7" s="103"/>
    </row>
    <row r="8" spans="2:7" ht="22.5" customHeight="1" collapsed="1" x14ac:dyDescent="0.15">
      <c r="B8" s="99" t="s">
        <v>138</v>
      </c>
      <c r="C8" s="105">
        <f>SUM(C5:C7)</f>
        <v>45500</v>
      </c>
      <c r="D8" s="105">
        <f>SUM(D5:D7)</f>
        <v>99000</v>
      </c>
      <c r="E8" s="105">
        <f>SUM(E5:E7)</f>
        <v>65000</v>
      </c>
      <c r="F8" s="105">
        <f>SUM(F5:F7)</f>
        <v>34000</v>
      </c>
      <c r="G8" s="105">
        <f>SUM(G5:G7)</f>
        <v>30000</v>
      </c>
    </row>
    <row r="9" spans="2:7" ht="22.5" hidden="1" customHeight="1" outlineLevel="1" x14ac:dyDescent="0.15">
      <c r="B9" s="99"/>
      <c r="C9" s="99"/>
      <c r="D9" s="99"/>
      <c r="E9" s="105">
        <f>대구지점!$C$6</f>
        <v>12000</v>
      </c>
      <c r="F9" s="105">
        <f>대구지점!$D$6</f>
        <v>19000</v>
      </c>
      <c r="G9" s="105">
        <f>대구지점!$E$6</f>
        <v>12000</v>
      </c>
    </row>
    <row r="10" spans="2:7" ht="22.5" hidden="1" customHeight="1" outlineLevel="1" x14ac:dyDescent="0.15">
      <c r="B10" s="99"/>
      <c r="C10" s="105">
        <f>부산지점!$C$6</f>
        <v>32500</v>
      </c>
      <c r="D10" s="105">
        <f>부산지점!$D$6</f>
        <v>23000</v>
      </c>
      <c r="E10" s="99"/>
      <c r="F10" s="99"/>
      <c r="G10" s="105">
        <f>부산지점!$E$6</f>
        <v>12000</v>
      </c>
    </row>
    <row r="11" spans="2:7" ht="22.5" hidden="1" customHeight="1" outlineLevel="1" x14ac:dyDescent="0.15">
      <c r="B11" s="99"/>
      <c r="C11" s="105">
        <f>서울지점!$C$6</f>
        <v>21000</v>
      </c>
      <c r="D11" s="105">
        <f>서울지점!$D$6</f>
        <v>22000</v>
      </c>
      <c r="E11" s="105">
        <f>서울지점!$E$6</f>
        <v>13000</v>
      </c>
      <c r="F11" s="105">
        <f>서울지점!$F$6</f>
        <v>55000</v>
      </c>
      <c r="G11" s="99"/>
    </row>
    <row r="12" spans="2:7" ht="22.5" customHeight="1" collapsed="1" x14ac:dyDescent="0.15">
      <c r="B12" s="99" t="s">
        <v>126</v>
      </c>
      <c r="C12" s="105">
        <f>SUM(C9:C11)</f>
        <v>53500</v>
      </c>
      <c r="D12" s="105">
        <f>SUM(D9:D11)</f>
        <v>45000</v>
      </c>
      <c r="E12" s="105">
        <f>SUM(E9:E11)</f>
        <v>25000</v>
      </c>
      <c r="F12" s="105">
        <f>SUM(F9:F11)</f>
        <v>74000</v>
      </c>
      <c r="G12" s="105">
        <f>SUM(G9:G11)</f>
        <v>24000</v>
      </c>
    </row>
    <row r="13" spans="2:7" ht="22.5" hidden="1" customHeight="1" outlineLevel="1" x14ac:dyDescent="0.15">
      <c r="B13" s="99"/>
      <c r="C13" s="99"/>
      <c r="D13" s="99"/>
      <c r="E13" s="105">
        <f>대구지점!$C$7</f>
        <v>25000</v>
      </c>
      <c r="F13" s="105">
        <f>대구지점!$D$7</f>
        <v>17000</v>
      </c>
      <c r="G13" s="105">
        <f>대구지점!$E$7</f>
        <v>13000</v>
      </c>
    </row>
    <row r="14" spans="2:7" ht="22.5" hidden="1" customHeight="1" outlineLevel="1" x14ac:dyDescent="0.15">
      <c r="B14" s="99"/>
      <c r="C14" s="105">
        <f>부산지점!$C$7</f>
        <v>56000</v>
      </c>
      <c r="D14" s="105">
        <f>부산지점!$D$7</f>
        <v>14000</v>
      </c>
      <c r="E14" s="99"/>
      <c r="F14" s="99"/>
      <c r="G14" s="105">
        <f>부산지점!$E$7</f>
        <v>13000</v>
      </c>
    </row>
    <row r="15" spans="2:7" ht="22.5" hidden="1" customHeight="1" outlineLevel="1" x14ac:dyDescent="0.15">
      <c r="B15" s="99"/>
      <c r="C15" s="105">
        <f>서울지점!$C$7</f>
        <v>22000</v>
      </c>
      <c r="D15" s="105">
        <f>서울지점!$D$7</f>
        <v>19000</v>
      </c>
      <c r="E15" s="105">
        <f>서울지점!$E$7</f>
        <v>17000</v>
      </c>
      <c r="F15" s="105">
        <f>서울지점!$F$7</f>
        <v>11000</v>
      </c>
      <c r="G15" s="99"/>
    </row>
    <row r="16" spans="2:7" ht="22.5" customHeight="1" collapsed="1" x14ac:dyDescent="0.15">
      <c r="B16" s="99" t="s">
        <v>127</v>
      </c>
      <c r="C16" s="105">
        <f>SUM(C13:C15)</f>
        <v>78000</v>
      </c>
      <c r="D16" s="105">
        <f>SUM(D13:D15)</f>
        <v>33000</v>
      </c>
      <c r="E16" s="105">
        <f>SUM(E13:E15)</f>
        <v>42000</v>
      </c>
      <c r="F16" s="105">
        <f>SUM(F13:F15)</f>
        <v>28000</v>
      </c>
      <c r="G16" s="105">
        <f>SUM(G13:G15)</f>
        <v>26000</v>
      </c>
    </row>
    <row r="17" spans="2:7" ht="22.5" hidden="1" customHeight="1" outlineLevel="1" x14ac:dyDescent="0.15">
      <c r="B17" s="99"/>
      <c r="C17" s="99"/>
      <c r="D17" s="99"/>
      <c r="E17" s="105">
        <f>대구지점!$C$8</f>
        <v>14000</v>
      </c>
      <c r="F17" s="105">
        <f>대구지점!$D$8</f>
        <v>14000</v>
      </c>
      <c r="G17" s="105">
        <f>대구지점!$E$8</f>
        <v>10000</v>
      </c>
    </row>
    <row r="18" spans="2:7" ht="22.5" hidden="1" customHeight="1" outlineLevel="1" x14ac:dyDescent="0.15">
      <c r="B18" s="99"/>
      <c r="C18" s="105">
        <f>부산지점!$C$8</f>
        <v>33000</v>
      </c>
      <c r="D18" s="105">
        <f>부산지점!$D$8</f>
        <v>21000</v>
      </c>
      <c r="E18" s="99"/>
      <c r="F18" s="99"/>
      <c r="G18" s="105">
        <f>부산지점!$E$8</f>
        <v>10000</v>
      </c>
    </row>
    <row r="19" spans="2:7" ht="22.5" hidden="1" customHeight="1" outlineLevel="1" x14ac:dyDescent="0.15">
      <c r="B19" s="99"/>
      <c r="C19" s="105">
        <f>서울지점!$C$8</f>
        <v>32000</v>
      </c>
      <c r="D19" s="105">
        <f>서울지점!$D$8</f>
        <v>18000</v>
      </c>
      <c r="E19" s="105">
        <f>서울지점!$E$8</f>
        <v>19000</v>
      </c>
      <c r="F19" s="105">
        <f>서울지점!$F$8</f>
        <v>12000</v>
      </c>
      <c r="G19" s="99"/>
    </row>
    <row r="20" spans="2:7" ht="22.5" customHeight="1" collapsed="1" x14ac:dyDescent="0.15">
      <c r="B20" s="99" t="s">
        <v>128</v>
      </c>
      <c r="C20" s="105">
        <f>SUM(C17:C19)</f>
        <v>65000</v>
      </c>
      <c r="D20" s="105">
        <f>SUM(D17:D19)</f>
        <v>39000</v>
      </c>
      <c r="E20" s="105">
        <f>SUM(E17:E19)</f>
        <v>33000</v>
      </c>
      <c r="F20" s="105">
        <f>SUM(F17:F19)</f>
        <v>26000</v>
      </c>
      <c r="G20" s="105">
        <f>SUM(G17:G19)</f>
        <v>20000</v>
      </c>
    </row>
    <row r="21" spans="2:7" ht="22.5" hidden="1" customHeight="1" outlineLevel="1" x14ac:dyDescent="0.15">
      <c r="B21" s="99"/>
      <c r="C21" s="99"/>
      <c r="D21" s="99"/>
      <c r="E21" s="105">
        <f>대구지점!$C$9</f>
        <v>51000</v>
      </c>
      <c r="F21" s="105">
        <f>대구지점!$D$9</f>
        <v>22000</v>
      </c>
      <c r="G21" s="105">
        <f>대구지점!$E$9</f>
        <v>15000</v>
      </c>
    </row>
    <row r="22" spans="2:7" ht="22.5" hidden="1" customHeight="1" outlineLevel="1" x14ac:dyDescent="0.15">
      <c r="B22" s="99"/>
      <c r="C22" s="105">
        <f>부산지점!$C$9</f>
        <v>12000</v>
      </c>
      <c r="D22" s="105">
        <f>부산지점!$D$9</f>
        <v>65000</v>
      </c>
      <c r="E22" s="99"/>
      <c r="F22" s="99"/>
      <c r="G22" s="105">
        <f>부산지점!$E$9</f>
        <v>15000</v>
      </c>
    </row>
    <row r="23" spans="2:7" ht="22.5" hidden="1" customHeight="1" outlineLevel="1" x14ac:dyDescent="0.15">
      <c r="B23" s="99"/>
      <c r="C23" s="105">
        <f>서울지점!$C$9</f>
        <v>12000</v>
      </c>
      <c r="D23" s="105">
        <f>서울지점!$D$9</f>
        <v>16000</v>
      </c>
      <c r="E23" s="105">
        <f>서울지점!$E$9</f>
        <v>11000</v>
      </c>
      <c r="F23" s="105">
        <f>서울지점!$F$9</f>
        <v>12000</v>
      </c>
      <c r="G23" s="99"/>
    </row>
    <row r="24" spans="2:7" ht="22.5" customHeight="1" collapsed="1" x14ac:dyDescent="0.15">
      <c r="B24" s="99" t="s">
        <v>129</v>
      </c>
      <c r="C24" s="105">
        <f>SUM(C21:C23)</f>
        <v>24000</v>
      </c>
      <c r="D24" s="105">
        <f>SUM(D21:D23)</f>
        <v>81000</v>
      </c>
      <c r="E24" s="105">
        <f>SUM(E21:E23)</f>
        <v>62000</v>
      </c>
      <c r="F24" s="105">
        <f>SUM(F21:F23)</f>
        <v>34000</v>
      </c>
      <c r="G24" s="105">
        <f>SUM(G21:G23)</f>
        <v>30000</v>
      </c>
    </row>
    <row r="25" spans="2:7" ht="22.5" hidden="1" customHeight="1" outlineLevel="1" x14ac:dyDescent="0.15">
      <c r="B25" s="106"/>
      <c r="C25" s="106"/>
      <c r="D25" s="106"/>
      <c r="E25" s="106">
        <f>대구지점!$C$10</f>
        <v>12000</v>
      </c>
      <c r="F25" s="106">
        <f>대구지점!$D$10</f>
        <v>12000</v>
      </c>
      <c r="G25" s="106">
        <f>대구지점!$E$10</f>
        <v>32000</v>
      </c>
    </row>
    <row r="26" spans="2:7" ht="22.5" hidden="1" customHeight="1" outlineLevel="1" x14ac:dyDescent="0.15">
      <c r="B26" s="106"/>
      <c r="C26" s="106">
        <f>부산지점!$C$10</f>
        <v>54000</v>
      </c>
      <c r="D26" s="106">
        <f>부산지점!$D$10</f>
        <v>12000</v>
      </c>
      <c r="E26" s="106"/>
      <c r="F26" s="106"/>
      <c r="G26" s="106">
        <f>부산지점!$E$10</f>
        <v>32000</v>
      </c>
    </row>
    <row r="27" spans="2:7" ht="22.5" hidden="1" customHeight="1" outlineLevel="1" x14ac:dyDescent="0.15">
      <c r="B27" s="106"/>
      <c r="C27" s="106">
        <f>서울지점!$C$10</f>
        <v>22000</v>
      </c>
      <c r="D27" s="106">
        <f>서울지점!$D$10</f>
        <v>15000</v>
      </c>
      <c r="E27" s="106">
        <f>서울지점!$E$10</f>
        <v>22000</v>
      </c>
      <c r="F27" s="106">
        <f>서울지점!$F$10</f>
        <v>13000</v>
      </c>
      <c r="G27" s="106"/>
    </row>
    <row r="28" spans="2:7" ht="22.5" customHeight="1" collapsed="1" thickBot="1" x14ac:dyDescent="0.2">
      <c r="B28" s="101" t="s">
        <v>130</v>
      </c>
      <c r="C28" s="101">
        <f>SUM(C25:C27)</f>
        <v>76000</v>
      </c>
      <c r="D28" s="101">
        <f>SUM(D25:D27)</f>
        <v>27000</v>
      </c>
      <c r="E28" s="101">
        <f>SUM(E25:E27)</f>
        <v>34000</v>
      </c>
      <c r="F28" s="101">
        <f>SUM(F25:F27)</f>
        <v>25000</v>
      </c>
      <c r="G28" s="101">
        <f>SUM(G25:G27)</f>
        <v>64000</v>
      </c>
    </row>
    <row r="29" spans="2:7" ht="14.25" thickTop="1" x14ac:dyDescent="0.15"/>
  </sheetData>
  <dataConsolidate topLabels="1" link="1">
    <dataRefs count="3">
      <dataRef ref="B4:E10" sheet="대구지점"/>
      <dataRef ref="B4:E10" sheet="부산지점"/>
      <dataRef ref="B4:F10" sheet="서울지점"/>
    </dataRefs>
  </dataConsolidate>
  <mergeCells count="1">
    <mergeCell ref="B2:G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단가표</vt:lpstr>
      <vt:lpstr>상품입출고내역</vt:lpstr>
      <vt:lpstr>일일재고</vt:lpstr>
      <vt:lpstr>월말재고</vt:lpstr>
      <vt:lpstr>서울지점</vt:lpstr>
      <vt:lpstr>대구지점</vt:lpstr>
      <vt:lpstr>부산지점</vt:lpstr>
      <vt:lpstr>지점합계</vt:lpstr>
    </vt:vector>
  </TitlesOfParts>
  <Company>well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</dc:creator>
  <cp:lastModifiedBy>Windows 사용자</cp:lastModifiedBy>
  <cp:lastPrinted>2006-11-19T06:59:47Z</cp:lastPrinted>
  <dcterms:created xsi:type="dcterms:W3CDTF">2006-09-03T23:23:36Z</dcterms:created>
  <dcterms:modified xsi:type="dcterms:W3CDTF">2016-05-01T13:01:54Z</dcterms:modified>
</cp:coreProperties>
</file>