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yu\경대_교양전산교육학부\SOHO Business\SOHO 수업자료(엑셀)\10회차(급여대장)\"/>
    </mc:Choice>
  </mc:AlternateContent>
  <bookViews>
    <workbookView xWindow="0" yWindow="0" windowWidth="21240" windowHeight="12465"/>
  </bookViews>
  <sheets>
    <sheet name="직원평가" sheetId="3" r:id="rId1"/>
    <sheet name="성적처리" sheetId="5" r:id="rId2"/>
    <sheet name="출근장부" sheetId="6" r:id="rId3"/>
    <sheet name="사원명부" sheetId="7" r:id="rId4"/>
    <sheet name="퇴직금" sheetId="2" r:id="rId5"/>
  </sheets>
  <externalReferences>
    <externalReference r:id="rId6"/>
    <externalReference r:id="rId7"/>
    <externalReference r:id="rId8"/>
    <externalReference r:id="rId9"/>
  </externalReferences>
  <definedNames>
    <definedName name="과제만점" localSheetId="3">[2]성적처리!$S$9</definedName>
    <definedName name="과제만점" localSheetId="2">[2]성적처리!$S$9</definedName>
    <definedName name="과제만점">성적처리!$S$9</definedName>
    <definedName name="과제배점" localSheetId="3">[2]성적처리!$S$10</definedName>
    <definedName name="과제배점" localSheetId="2">[2]성적처리!$S$10</definedName>
    <definedName name="과제배점">성적처리!$S$10</definedName>
    <definedName name="기말만점" localSheetId="3">[2]성적처리!$R$9</definedName>
    <definedName name="기말만점" localSheetId="2">[2]성적처리!$R$9</definedName>
    <definedName name="기말만점">성적처리!$R$9</definedName>
    <definedName name="기말배점" localSheetId="3">[2]성적처리!$R$10</definedName>
    <definedName name="기말배점" localSheetId="2">[2]성적처리!$R$10</definedName>
    <definedName name="기말배점">성적처리!$R$10</definedName>
    <definedName name="나이">[1]설문조사!$C$2:$C$21</definedName>
    <definedName name="대표">[3]직원관리대장!$I$3</definedName>
    <definedName name="사번">사원명부!$B$4:$B$29</definedName>
    <definedName name="사은품">[4]가격표!$A$4:$B$9</definedName>
    <definedName name="성명">사원명부!$C$4:$C$29</definedName>
    <definedName name="성별">[1]설문조사!$D$2:$D$21</definedName>
    <definedName name="소속">사원명부!$E$4:$E$29</definedName>
    <definedName name="소재지">[3]직원관리대장!$I$4</definedName>
    <definedName name="응답">[1]설문조사!$B$2:$B$21</definedName>
    <definedName name="입사일">사원명부!$G$4:$G$29</definedName>
    <definedName name="주민번호">사원명부!$D$4:$D$29</definedName>
    <definedName name="주소">사원명부!$I$4:$I$29</definedName>
    <definedName name="중간만점" localSheetId="3">[2]성적처리!$Q$9</definedName>
    <definedName name="중간만점" localSheetId="2">[2]성적처리!$Q$9</definedName>
    <definedName name="중간만점">성적처리!$Q$9</definedName>
    <definedName name="중간배점" localSheetId="3">[2]성적처리!$Q$10</definedName>
    <definedName name="중간배점" localSheetId="2">[2]성적처리!$Q$10</definedName>
    <definedName name="중간배점">성적처리!$Q$10</definedName>
    <definedName name="직원정보">사원명부!$B$4:$I$29</definedName>
    <definedName name="직위">사원명부!$F$4:$F$29</definedName>
    <definedName name="최대할인액">[1]카드내역!$I$1</definedName>
    <definedName name="출석기준표" localSheetId="3">[2]성적처리!$Q$4:$U$5</definedName>
    <definedName name="출석기준표" localSheetId="2">[2]성적처리!$Q$4:$U$5</definedName>
    <definedName name="출석기준표">성적처리!$Q$4:$U$5</definedName>
    <definedName name="출석표" localSheetId="3">#REF!</definedName>
    <definedName name="출석표" localSheetId="2">#REF!</definedName>
    <definedName name="출석표">#REF!</definedName>
    <definedName name="퇴사일">사원명부!$H$4:$H$29</definedName>
    <definedName name="학점기준표" localSheetId="3">[2]성적처리!$P$14:$Q$26</definedName>
    <definedName name="학점기준표" localSheetId="2">[2]성적처리!$P$14:$Q$26</definedName>
    <definedName name="학점기준표">성적처리!$P$14:$Q$26</definedName>
    <definedName name="회사명">[3]직원관리대장!$I$2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B30" i="6"/>
  <c r="E30" i="6" s="1"/>
  <c r="B29" i="6"/>
  <c r="E29" i="6" s="1"/>
  <c r="F29" i="6" s="1"/>
  <c r="E28" i="6"/>
  <c r="F28" i="6" s="1"/>
  <c r="B28" i="6"/>
  <c r="B27" i="6"/>
  <c r="B26" i="6"/>
  <c r="E26" i="6" s="1"/>
  <c r="B25" i="6"/>
  <c r="E25" i="6" s="1"/>
  <c r="F25" i="6" s="1"/>
  <c r="E24" i="6"/>
  <c r="F24" i="6" s="1"/>
  <c r="B24" i="6"/>
  <c r="B23" i="6"/>
  <c r="B22" i="6"/>
  <c r="E22" i="6" s="1"/>
  <c r="B21" i="6"/>
  <c r="E21" i="6" s="1"/>
  <c r="F21" i="6" s="1"/>
  <c r="E20" i="6"/>
  <c r="F20" i="6" s="1"/>
  <c r="B20" i="6"/>
  <c r="B19" i="6"/>
  <c r="B18" i="6"/>
  <c r="B17" i="6"/>
  <c r="E17" i="6" s="1"/>
  <c r="B16" i="6"/>
  <c r="E16" i="6" s="1"/>
  <c r="F16" i="6" s="1"/>
  <c r="E15" i="6"/>
  <c r="F15" i="6" s="1"/>
  <c r="B15" i="6"/>
  <c r="B14" i="6"/>
  <c r="B13" i="6"/>
  <c r="E13" i="6" s="1"/>
  <c r="B12" i="6"/>
  <c r="E12" i="6" s="1"/>
  <c r="F12" i="6" s="1"/>
  <c r="E11" i="6"/>
  <c r="F11" i="6" s="1"/>
  <c r="B11" i="6"/>
  <c r="B10" i="6"/>
  <c r="B9" i="6"/>
  <c r="E9" i="6" s="1"/>
  <c r="B8" i="6"/>
  <c r="E8" i="6" s="1"/>
  <c r="F8" i="6" s="1"/>
  <c r="E7" i="6"/>
  <c r="F7" i="6" s="1"/>
  <c r="B7" i="6"/>
  <c r="C3" i="6"/>
  <c r="C2" i="6"/>
  <c r="F14" i="6" l="1"/>
  <c r="F23" i="6"/>
  <c r="F31" i="6"/>
  <c r="F10" i="6"/>
  <c r="E10" i="6"/>
  <c r="E23" i="6"/>
  <c r="F9" i="6"/>
  <c r="F13" i="6"/>
  <c r="F17" i="6"/>
  <c r="F22" i="6"/>
  <c r="F26" i="6"/>
  <c r="F30" i="6"/>
  <c r="E14" i="6"/>
  <c r="E19" i="6"/>
  <c r="F19" i="6" s="1"/>
  <c r="E27" i="6"/>
  <c r="F27" i="6" s="1"/>
  <c r="E31" i="6"/>
  <c r="E18" i="6"/>
  <c r="F18" i="6" s="1"/>
  <c r="C4" i="6" l="1"/>
  <c r="F4" i="2" l="1"/>
  <c r="L31" i="5" l="1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M4" i="5" l="1"/>
  <c r="N4" i="5" s="1"/>
  <c r="M5" i="5"/>
  <c r="N5" i="5" s="1"/>
  <c r="M8" i="5"/>
  <c r="N8" i="5" s="1"/>
  <c r="M9" i="5"/>
  <c r="N9" i="5" s="1"/>
  <c r="M12" i="5"/>
  <c r="N12" i="5" s="1"/>
  <c r="M13" i="5"/>
  <c r="N13" i="5" s="1"/>
  <c r="M17" i="5"/>
  <c r="N17" i="5" s="1"/>
  <c r="M25" i="5"/>
  <c r="N25" i="5" s="1"/>
  <c r="M30" i="5"/>
  <c r="N30" i="5" s="1"/>
  <c r="M29" i="5"/>
  <c r="N14" i="5"/>
  <c r="M23" i="5"/>
  <c r="M31" i="5"/>
  <c r="N31" i="5" s="1"/>
  <c r="M6" i="5"/>
  <c r="N6" i="5" s="1"/>
  <c r="M10" i="5"/>
  <c r="N10" i="5" s="1"/>
  <c r="M14" i="5"/>
  <c r="M18" i="5"/>
  <c r="N18" i="5" s="1"/>
  <c r="M19" i="5"/>
  <c r="M20" i="5"/>
  <c r="N20" i="5" s="1"/>
  <c r="M21" i="5"/>
  <c r="N21" i="5" s="1"/>
  <c r="N29" i="5"/>
  <c r="M15" i="5"/>
  <c r="M22" i="5"/>
  <c r="N22" i="5" s="1"/>
  <c r="M26" i="5"/>
  <c r="N26" i="5" s="1"/>
  <c r="M27" i="5"/>
  <c r="N27" i="5" s="1"/>
  <c r="M28" i="5"/>
  <c r="N28" i="5" s="1"/>
  <c r="N15" i="5"/>
  <c r="N19" i="5"/>
  <c r="N23" i="5"/>
  <c r="M7" i="5"/>
  <c r="N7" i="5" s="1"/>
  <c r="M16" i="5"/>
  <c r="N16" i="5" s="1"/>
  <c r="M24" i="5"/>
  <c r="N24" i="5" s="1"/>
  <c r="M11" i="5"/>
  <c r="N11" i="5" s="1"/>
  <c r="E12" i="3"/>
  <c r="F12" i="3" s="1"/>
  <c r="G12" i="3" s="1"/>
  <c r="A12" i="3"/>
  <c r="E11" i="3"/>
  <c r="F11" i="3" s="1"/>
  <c r="G11" i="3" s="1"/>
  <c r="A11" i="3"/>
  <c r="E10" i="3"/>
  <c r="F10" i="3" s="1"/>
  <c r="G10" i="3" s="1"/>
  <c r="K9" i="3" s="1"/>
  <c r="A10" i="3"/>
  <c r="E9" i="3"/>
  <c r="F9" i="3" s="1"/>
  <c r="G9" i="3" s="1"/>
  <c r="A9" i="3"/>
  <c r="E8" i="3"/>
  <c r="F8" i="3" s="1"/>
  <c r="G8" i="3" s="1"/>
  <c r="A8" i="3"/>
  <c r="E7" i="3"/>
  <c r="F7" i="3" s="1"/>
  <c r="G7" i="3" s="1"/>
  <c r="A7" i="3"/>
  <c r="E6" i="3"/>
  <c r="F6" i="3" s="1"/>
  <c r="G6" i="3" s="1"/>
  <c r="A6" i="3"/>
  <c r="E5" i="3"/>
  <c r="F5" i="3" s="1"/>
  <c r="G5" i="3" s="1"/>
  <c r="A5" i="3"/>
  <c r="E4" i="3"/>
  <c r="F4" i="3" s="1"/>
  <c r="G4" i="3" s="1"/>
  <c r="A4" i="3"/>
  <c r="R18" i="5" l="1"/>
  <c r="R24" i="5"/>
  <c r="R21" i="5"/>
  <c r="R15" i="5"/>
  <c r="R22" i="5"/>
  <c r="R16" i="5"/>
  <c r="R19" i="5"/>
  <c r="R17" i="5"/>
  <c r="R14" i="5"/>
  <c r="R25" i="5"/>
  <c r="R26" i="5"/>
  <c r="R20" i="5"/>
  <c r="R23" i="5"/>
  <c r="H9" i="3"/>
  <c r="H8" i="3"/>
  <c r="H7" i="3"/>
  <c r="H6" i="3"/>
  <c r="H5" i="3"/>
  <c r="H12" i="3"/>
  <c r="H11" i="3"/>
  <c r="H4" i="3" l="1"/>
  <c r="H10" i="3"/>
  <c r="K10" i="3" s="1"/>
  <c r="D4" i="2" l="1"/>
  <c r="G4" i="2"/>
  <c r="I4" i="2" s="1"/>
  <c r="H4" i="2"/>
  <c r="D5" i="2"/>
  <c r="F5" i="2"/>
  <c r="G5" i="2"/>
  <c r="H5" i="2" s="1"/>
  <c r="D6" i="2"/>
  <c r="F6" i="2"/>
  <c r="G6" i="2" s="1"/>
  <c r="D7" i="2"/>
  <c r="F7" i="2"/>
  <c r="G7" i="2" s="1"/>
  <c r="D8" i="2"/>
  <c r="F8" i="2"/>
  <c r="I8" i="2" s="1"/>
  <c r="G8" i="2"/>
  <c r="H8" i="2"/>
  <c r="D9" i="2"/>
  <c r="F9" i="2"/>
  <c r="G9" i="2"/>
  <c r="H9" i="2" s="1"/>
  <c r="I9" i="2" s="1"/>
  <c r="D10" i="2"/>
  <c r="F10" i="2"/>
  <c r="G10" i="2" s="1"/>
  <c r="H10" i="2" s="1"/>
  <c r="D11" i="2"/>
  <c r="F11" i="2"/>
  <c r="G11" i="2"/>
  <c r="H11" i="2"/>
  <c r="I11" i="2"/>
  <c r="I5" i="2" l="1"/>
  <c r="H7" i="2"/>
  <c r="I7" i="2"/>
  <c r="H6" i="2"/>
  <c r="I6" i="2"/>
  <c r="I10" i="2"/>
</calcChain>
</file>

<file path=xl/sharedStrings.xml><?xml version="1.0" encoding="utf-8"?>
<sst xmlns="http://schemas.openxmlformats.org/spreadsheetml/2006/main" count="311" uniqueCount="243">
  <si>
    <t>성적 기본 자료</t>
    <phoneticPr fontId="11" type="noConversion"/>
  </si>
  <si>
    <t>소속</t>
  </si>
  <si>
    <t>학번</t>
  </si>
  <si>
    <t>이름</t>
    <phoneticPr fontId="19" type="noConversion"/>
  </si>
  <si>
    <t>과제</t>
    <phoneticPr fontId="19" type="noConversion"/>
  </si>
  <si>
    <t>중간</t>
    <phoneticPr fontId="19" type="noConversion"/>
  </si>
  <si>
    <t>기말</t>
    <phoneticPr fontId="19" type="noConversion"/>
  </si>
  <si>
    <t>김솔기</t>
    <phoneticPr fontId="10" type="noConversion"/>
  </si>
  <si>
    <t>기계공학</t>
  </si>
  <si>
    <t>물리학</t>
  </si>
  <si>
    <t>최고수</t>
    <phoneticPr fontId="10" type="noConversion"/>
  </si>
  <si>
    <t>화학공학</t>
  </si>
  <si>
    <t>나정재</t>
  </si>
  <si>
    <t>김세종</t>
  </si>
  <si>
    <t>여동주</t>
  </si>
  <si>
    <t>중간</t>
  </si>
  <si>
    <t>기말</t>
  </si>
  <si>
    <t>만점</t>
    <phoneticPr fontId="11" type="noConversion"/>
  </si>
  <si>
    <t>배점</t>
    <phoneticPr fontId="11" type="noConversion"/>
  </si>
  <si>
    <t>해당수</t>
    <phoneticPr fontId="11" type="noConversion"/>
  </si>
  <si>
    <t>F</t>
    <phoneticPr fontId="19" type="noConversion"/>
  </si>
  <si>
    <t>강다원</t>
  </si>
  <si>
    <t>박보미</t>
    <phoneticPr fontId="10" type="noConversion"/>
  </si>
  <si>
    <t>나동건</t>
    <phoneticPr fontId="19" type="noConversion"/>
  </si>
  <si>
    <t>최고수</t>
  </si>
  <si>
    <t>유원빈</t>
    <phoneticPr fontId="19" type="noConversion"/>
  </si>
  <si>
    <t>구하리</t>
  </si>
  <si>
    <t>유아남</t>
  </si>
  <si>
    <t>아이요</t>
  </si>
  <si>
    <t>지급액</t>
    <phoneticPr fontId="10" type="noConversion"/>
  </si>
  <si>
    <t>주민세</t>
    <phoneticPr fontId="10" type="noConversion"/>
  </si>
  <si>
    <t>소득세</t>
    <phoneticPr fontId="10" type="noConversion"/>
  </si>
  <si>
    <t>퇴직금</t>
    <phoneticPr fontId="10" type="noConversion"/>
  </si>
  <si>
    <t>월평균임금</t>
    <phoneticPr fontId="19" type="noConversion"/>
  </si>
  <si>
    <t>재직기간</t>
    <phoneticPr fontId="19" type="noConversion"/>
  </si>
  <si>
    <t>퇴사일</t>
    <phoneticPr fontId="19" type="noConversion"/>
  </si>
  <si>
    <t>입사일</t>
    <phoneticPr fontId="19" type="noConversion"/>
  </si>
  <si>
    <t>성명</t>
    <phoneticPr fontId="19" type="noConversion"/>
  </si>
  <si>
    <t xml:space="preserve">2015년 12월 퇴직금 지급 내역 </t>
    <phoneticPr fontId="10" type="noConversion"/>
  </si>
  <si>
    <t>직원 컴활 능력 시험 평가표</t>
    <phoneticPr fontId="10" type="noConversion"/>
  </si>
  <si>
    <t>No.</t>
    <phoneticPr fontId="10" type="noConversion"/>
  </si>
  <si>
    <t>이름</t>
    <phoneticPr fontId="10" type="noConversion"/>
  </si>
  <si>
    <t>수험번호</t>
    <phoneticPr fontId="10" type="noConversion"/>
  </si>
  <si>
    <t>점수</t>
    <phoneticPr fontId="10" type="noConversion"/>
  </si>
  <si>
    <t>유형</t>
    <phoneticPr fontId="10" type="noConversion"/>
  </si>
  <si>
    <t>가산율</t>
    <phoneticPr fontId="10" type="noConversion"/>
  </si>
  <si>
    <t>총점</t>
    <phoneticPr fontId="10" type="noConversion"/>
  </si>
  <si>
    <t>평가</t>
    <phoneticPr fontId="10" type="noConversion"/>
  </si>
  <si>
    <t>유형별 가산율표</t>
    <phoneticPr fontId="10" type="noConversion"/>
  </si>
  <si>
    <t>고사연</t>
    <phoneticPr fontId="10" type="noConversion"/>
  </si>
  <si>
    <t>유형</t>
    <phoneticPr fontId="10" type="noConversion"/>
  </si>
  <si>
    <t>1급필기</t>
    <phoneticPr fontId="10" type="noConversion"/>
  </si>
  <si>
    <t>1급실기</t>
    <phoneticPr fontId="10" type="noConversion"/>
  </si>
  <si>
    <t>2급필기</t>
    <phoneticPr fontId="10" type="noConversion"/>
  </si>
  <si>
    <t>2급실기</t>
    <phoneticPr fontId="10" type="noConversion"/>
  </si>
  <si>
    <t>김주동</t>
    <phoneticPr fontId="10" type="noConversion"/>
  </si>
  <si>
    <t>나태희</t>
    <phoneticPr fontId="10" type="noConversion"/>
  </si>
  <si>
    <t>문건영</t>
    <phoneticPr fontId="10" type="noConversion"/>
  </si>
  <si>
    <t>평가 결과 조회</t>
    <phoneticPr fontId="10" type="noConversion"/>
  </si>
  <si>
    <t>평가 기준표</t>
    <phoneticPr fontId="10" type="noConversion"/>
  </si>
  <si>
    <t>소지법</t>
    <phoneticPr fontId="10" type="noConversion"/>
  </si>
  <si>
    <t>이름</t>
    <phoneticPr fontId="10" type="noConversion"/>
  </si>
  <si>
    <t>유원빈</t>
    <phoneticPr fontId="10" type="noConversion"/>
  </si>
  <si>
    <t>점수범위</t>
    <phoneticPr fontId="10" type="noConversion"/>
  </si>
  <si>
    <t>등급</t>
    <phoneticPr fontId="10" type="noConversion"/>
  </si>
  <si>
    <t>비고</t>
    <phoneticPr fontId="10" type="noConversion"/>
  </si>
  <si>
    <t>손다정</t>
    <phoneticPr fontId="10" type="noConversion"/>
  </si>
  <si>
    <t>총점</t>
    <phoneticPr fontId="10" type="noConversion"/>
  </si>
  <si>
    <t>미달</t>
    <phoneticPr fontId="10" type="noConversion"/>
  </si>
  <si>
    <t>0~</t>
    <phoneticPr fontId="10" type="noConversion"/>
  </si>
  <si>
    <t>유원빈</t>
    <phoneticPr fontId="10" type="noConversion"/>
  </si>
  <si>
    <t>평가</t>
    <phoneticPr fontId="10" type="noConversion"/>
  </si>
  <si>
    <t>하</t>
    <phoneticPr fontId="10" type="noConversion"/>
  </si>
  <si>
    <t>70~</t>
    <phoneticPr fontId="10" type="noConversion"/>
  </si>
  <si>
    <t>유재수</t>
    <phoneticPr fontId="10" type="noConversion"/>
  </si>
  <si>
    <t>중</t>
    <phoneticPr fontId="10" type="noConversion"/>
  </si>
  <si>
    <t>80~</t>
    <phoneticPr fontId="10" type="noConversion"/>
  </si>
  <si>
    <t>이현빈</t>
    <phoneticPr fontId="10" type="noConversion"/>
  </si>
  <si>
    <t>상</t>
    <phoneticPr fontId="10" type="noConversion"/>
  </si>
  <si>
    <t>90~</t>
    <phoneticPr fontId="10" type="noConversion"/>
  </si>
  <si>
    <t>총점</t>
    <phoneticPr fontId="19" type="noConversion"/>
  </si>
  <si>
    <t>신소재학</t>
    <phoneticPr fontId="11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</si>
  <si>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0</t>
    </r>
    <phoneticPr fontId="19" type="noConversion"/>
  </si>
  <si>
    <t>천문학</t>
    <phoneticPr fontId="11" type="noConversion"/>
  </si>
  <si>
    <t>이기자</t>
    <phoneticPr fontId="10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</si>
  <si>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0</t>
    </r>
    <phoneticPr fontId="19" type="noConversion"/>
  </si>
  <si>
    <t>이정치</t>
    <phoneticPr fontId="10" type="noConversion"/>
  </si>
  <si>
    <t>B-</t>
    <phoneticPr fontId="19" type="noConversion"/>
  </si>
  <si>
    <t>이한근</t>
    <phoneticPr fontId="11" type="noConversion"/>
  </si>
  <si>
    <t>B0</t>
    <phoneticPr fontId="19" type="noConversion"/>
  </si>
  <si>
    <t>서명인</t>
    <phoneticPr fontId="11" type="noConversion"/>
  </si>
  <si>
    <t>B+</t>
    <phoneticPr fontId="19" type="noConversion"/>
  </si>
  <si>
    <t>강서길</t>
    <phoneticPr fontId="11" type="noConversion"/>
  </si>
  <si>
    <t>A-</t>
    <phoneticPr fontId="19" type="noConversion"/>
  </si>
  <si>
    <t>A0</t>
    <phoneticPr fontId="19" type="noConversion"/>
  </si>
  <si>
    <t>대한국</t>
    <phoneticPr fontId="11" type="noConversion"/>
  </si>
  <si>
    <t>A+</t>
    <phoneticPr fontId="19" type="noConversion"/>
  </si>
  <si>
    <t>권리인</t>
    <phoneticPr fontId="11" type="noConversion"/>
  </si>
  <si>
    <t>현세인</t>
    <phoneticPr fontId="11" type="noConversion"/>
  </si>
  <si>
    <t>고석봉</t>
    <phoneticPr fontId="11" type="noConversion"/>
  </si>
  <si>
    <t>고분자학</t>
    <phoneticPr fontId="11" type="noConversion"/>
  </si>
  <si>
    <t>학생 정보</t>
    <phoneticPr fontId="11" type="noConversion"/>
  </si>
  <si>
    <t>성적 최종 결과</t>
    <phoneticPr fontId="11" type="noConversion"/>
  </si>
  <si>
    <t>순번</t>
    <phoneticPr fontId="19" type="noConversion"/>
  </si>
  <si>
    <t>시험1</t>
    <phoneticPr fontId="19" type="noConversion"/>
  </si>
  <si>
    <t>시험2</t>
    <phoneticPr fontId="19" type="noConversion"/>
  </si>
  <si>
    <t>결석수</t>
    <phoneticPr fontId="19" type="noConversion"/>
  </si>
  <si>
    <t>출석</t>
    <phoneticPr fontId="19" type="noConversion"/>
  </si>
  <si>
    <t>학점</t>
    <phoneticPr fontId="19" type="noConversion"/>
  </si>
  <si>
    <t>출석기준표</t>
    <phoneticPr fontId="10" type="noConversion"/>
  </si>
  <si>
    <t>태연희</t>
    <phoneticPr fontId="10" type="noConversion"/>
  </si>
  <si>
    <t>점수</t>
    <phoneticPr fontId="19" type="noConversion"/>
  </si>
  <si>
    <t>정승범</t>
    <phoneticPr fontId="10" type="noConversion"/>
  </si>
  <si>
    <t>송주기</t>
    <phoneticPr fontId="10" type="noConversion"/>
  </si>
  <si>
    <t>배점표</t>
    <phoneticPr fontId="10" type="noConversion"/>
  </si>
  <si>
    <t>이종식</t>
    <phoneticPr fontId="19" type="noConversion"/>
  </si>
  <si>
    <t>문건영</t>
    <phoneticPr fontId="10" type="noConversion"/>
  </si>
  <si>
    <t>유아남</t>
    <phoneticPr fontId="19" type="noConversion"/>
  </si>
  <si>
    <t>오선지</t>
    <phoneticPr fontId="10" type="noConversion"/>
  </si>
  <si>
    <t>학점기준표</t>
    <phoneticPr fontId="10" type="noConversion"/>
  </si>
  <si>
    <t>한가한</t>
    <phoneticPr fontId="19" type="noConversion"/>
  </si>
  <si>
    <t>박가을</t>
    <phoneticPr fontId="19" type="noConversion"/>
  </si>
  <si>
    <t>유하늘</t>
    <phoneticPr fontId="10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</si>
  <si>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-</t>
    </r>
    <phoneticPr fontId="19" type="noConversion"/>
  </si>
  <si>
    <t>생명과학</t>
    <phoneticPr fontId="11" type="noConversion"/>
  </si>
  <si>
    <t>김해수</t>
    <phoneticPr fontId="10" type="noConversion"/>
  </si>
  <si>
    <t>하정유</t>
    <phoneticPr fontId="10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</si>
  <si>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+</t>
    </r>
    <phoneticPr fontId="19" type="noConversion"/>
  </si>
  <si>
    <t>구하리</t>
    <phoneticPr fontId="10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</si>
  <si>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-</t>
    </r>
    <phoneticPr fontId="19" type="noConversion"/>
  </si>
  <si>
    <t>강소리</t>
    <phoneticPr fontId="10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</si>
  <si>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+</t>
    </r>
    <phoneticPr fontId="19" type="noConversion"/>
  </si>
  <si>
    <t>이름</t>
    <phoneticPr fontId="10" type="noConversion"/>
  </si>
  <si>
    <t>민형진</t>
    <phoneticPr fontId="10" type="noConversion"/>
  </si>
  <si>
    <t>주민번호</t>
    <phoneticPr fontId="10" type="noConversion"/>
  </si>
  <si>
    <t>거주시</t>
    <phoneticPr fontId="10" type="noConversion"/>
  </si>
  <si>
    <t>시간외수당합계</t>
    <phoneticPr fontId="10" type="noConversion"/>
  </si>
  <si>
    <t xml:space="preserve"> </t>
    <phoneticPr fontId="10" type="noConversion"/>
  </si>
  <si>
    <t>날짜</t>
    <phoneticPr fontId="10" type="noConversion"/>
  </si>
  <si>
    <t>요일</t>
    <phoneticPr fontId="10" type="noConversion"/>
  </si>
  <si>
    <t>출근시간</t>
    <phoneticPr fontId="10" type="noConversion"/>
  </si>
  <si>
    <t>퇴근시간</t>
    <phoneticPr fontId="10" type="noConversion"/>
  </si>
  <si>
    <t>시간외
근무시간</t>
    <phoneticPr fontId="10" type="noConversion"/>
  </si>
  <si>
    <t>시간외수당</t>
    <phoneticPr fontId="10" type="noConversion"/>
  </si>
  <si>
    <t>사원명부</t>
    <phoneticPr fontId="10" type="noConversion"/>
  </si>
  <si>
    <t>사번</t>
    <phoneticPr fontId="10" type="noConversion"/>
  </si>
  <si>
    <t>성명</t>
    <phoneticPr fontId="10" type="noConversion"/>
  </si>
  <si>
    <t>소속</t>
    <phoneticPr fontId="10" type="noConversion"/>
  </si>
  <si>
    <t>직위</t>
    <phoneticPr fontId="10" type="noConversion"/>
  </si>
  <si>
    <t>입사일</t>
    <phoneticPr fontId="10" type="noConversion"/>
  </si>
  <si>
    <t>퇴사일</t>
    <phoneticPr fontId="10" type="noConversion"/>
  </si>
  <si>
    <t>주소</t>
    <phoneticPr fontId="10" type="noConversion"/>
  </si>
  <si>
    <t>B1011</t>
    <phoneticPr fontId="10" type="noConversion"/>
  </si>
  <si>
    <t>송영호</t>
    <phoneticPr fontId="10" type="noConversion"/>
  </si>
  <si>
    <t>영업부</t>
    <phoneticPr fontId="10" type="noConversion"/>
  </si>
  <si>
    <t>상무</t>
    <phoneticPr fontId="10" type="noConversion"/>
  </si>
  <si>
    <t>서울시 중구 남대문로2가 1000</t>
    <phoneticPr fontId="10" type="noConversion"/>
  </si>
  <si>
    <t>P1012</t>
    <phoneticPr fontId="10" type="noConversion"/>
  </si>
  <si>
    <t>박종호</t>
    <phoneticPr fontId="10" type="noConversion"/>
  </si>
  <si>
    <t>기획부</t>
    <phoneticPr fontId="10" type="noConversion"/>
  </si>
  <si>
    <t>경기도 안양시 동구 수성동 27</t>
    <phoneticPr fontId="10" type="noConversion"/>
  </si>
  <si>
    <t>G1013</t>
    <phoneticPr fontId="10" type="noConversion"/>
  </si>
  <si>
    <t>김영보</t>
    <phoneticPr fontId="10" type="noConversion"/>
  </si>
  <si>
    <t>총무부</t>
    <phoneticPr fontId="10" type="noConversion"/>
  </si>
  <si>
    <t>차장</t>
    <phoneticPr fontId="10" type="noConversion"/>
  </si>
  <si>
    <t>경기도 평택시 대원동 123</t>
    <phoneticPr fontId="10" type="noConversion"/>
  </si>
  <si>
    <t>R1018</t>
    <phoneticPr fontId="10" type="noConversion"/>
  </si>
  <si>
    <t>정수호</t>
    <phoneticPr fontId="10" type="noConversion"/>
  </si>
  <si>
    <t>개발부</t>
    <phoneticPr fontId="10" type="noConversion"/>
  </si>
  <si>
    <t>인천시 계양구 효성1동 829</t>
    <phoneticPr fontId="10" type="noConversion"/>
  </si>
  <si>
    <t>M1014</t>
    <phoneticPr fontId="10" type="noConversion"/>
  </si>
  <si>
    <t>강순영</t>
    <phoneticPr fontId="10" type="noConversion"/>
  </si>
  <si>
    <t>생산부</t>
    <phoneticPr fontId="10" type="noConversion"/>
  </si>
  <si>
    <t>부장</t>
    <phoneticPr fontId="10" type="noConversion"/>
  </si>
  <si>
    <t>광주시 광산구 도산2동 34</t>
    <phoneticPr fontId="10" type="noConversion"/>
  </si>
  <si>
    <t>H1015</t>
    <phoneticPr fontId="10" type="noConversion"/>
  </si>
  <si>
    <t>박경철</t>
    <phoneticPr fontId="10" type="noConversion"/>
  </si>
  <si>
    <t>인사부</t>
    <phoneticPr fontId="10" type="noConversion"/>
  </si>
  <si>
    <t>경기도 성남시 분당구 야탑동 230</t>
    <phoneticPr fontId="10" type="noConversion"/>
  </si>
  <si>
    <t>P1016</t>
    <phoneticPr fontId="10" type="noConversion"/>
  </si>
  <si>
    <t>김성민</t>
    <phoneticPr fontId="10" type="noConversion"/>
  </si>
  <si>
    <t>대구시 동구 신천동 899</t>
    <phoneticPr fontId="10" type="noConversion"/>
  </si>
  <si>
    <t>B1017</t>
    <phoneticPr fontId="10" type="noConversion"/>
  </si>
  <si>
    <t>이상호</t>
    <phoneticPr fontId="10" type="noConversion"/>
  </si>
  <si>
    <t>영업부</t>
  </si>
  <si>
    <t>대전시 유성구 대정3동 98</t>
    <phoneticPr fontId="10" type="noConversion"/>
  </si>
  <si>
    <t>R1019</t>
    <phoneticPr fontId="10" type="noConversion"/>
  </si>
  <si>
    <t>노자훈</t>
    <phoneticPr fontId="10" type="noConversion"/>
  </si>
  <si>
    <t>서울시 서초구 우면동 189</t>
    <phoneticPr fontId="10" type="noConversion"/>
  </si>
  <si>
    <t>H1020</t>
    <phoneticPr fontId="10" type="noConversion"/>
  </si>
  <si>
    <t>김신협</t>
    <phoneticPr fontId="10" type="noConversion"/>
  </si>
  <si>
    <t>과장</t>
    <phoneticPr fontId="10" type="noConversion"/>
  </si>
  <si>
    <t>울산시 중구 학산동 230</t>
    <phoneticPr fontId="10" type="noConversion"/>
  </si>
  <si>
    <t>P1021</t>
    <phoneticPr fontId="10" type="noConversion"/>
  </si>
  <si>
    <t>김원숙</t>
    <phoneticPr fontId="10" type="noConversion"/>
  </si>
  <si>
    <t>경기도 고양시 일산동구 중산2동 312</t>
    <phoneticPr fontId="10" type="noConversion"/>
  </si>
  <si>
    <t>M1022</t>
    <phoneticPr fontId="10" type="noConversion"/>
  </si>
  <si>
    <t>최정순</t>
    <phoneticPr fontId="10" type="noConversion"/>
  </si>
  <si>
    <t>인천시 부평구 청천1동 456</t>
    <phoneticPr fontId="10" type="noConversion"/>
  </si>
  <si>
    <t>G1023</t>
    <phoneticPr fontId="10" type="noConversion"/>
  </si>
  <si>
    <t>이영민</t>
    <phoneticPr fontId="10" type="noConversion"/>
  </si>
  <si>
    <t>서울시 성동구 옥수동 302</t>
    <phoneticPr fontId="10" type="noConversion"/>
  </si>
  <si>
    <t>R1024</t>
    <phoneticPr fontId="10" type="noConversion"/>
  </si>
  <si>
    <t>최시은</t>
    <phoneticPr fontId="10" type="noConversion"/>
  </si>
  <si>
    <t>서울시 중구 회현동 68</t>
    <phoneticPr fontId="10" type="noConversion"/>
  </si>
  <si>
    <t>M1025</t>
    <phoneticPr fontId="10" type="noConversion"/>
  </si>
  <si>
    <t>대리</t>
    <phoneticPr fontId="10" type="noConversion"/>
  </si>
  <si>
    <t>경기도 수원시 영통구 영통동 105</t>
    <phoneticPr fontId="10" type="noConversion"/>
  </si>
  <si>
    <t>P1026</t>
    <phoneticPr fontId="10" type="noConversion"/>
  </si>
  <si>
    <t>신이현</t>
    <phoneticPr fontId="10" type="noConversion"/>
  </si>
  <si>
    <t>인천시 동구 송림동 100</t>
    <phoneticPr fontId="10" type="noConversion"/>
  </si>
  <si>
    <t>M1027</t>
    <phoneticPr fontId="10" type="noConversion"/>
  </si>
  <si>
    <t>하수영</t>
    <phoneticPr fontId="10" type="noConversion"/>
  </si>
  <si>
    <t>울산시 중구 북산동 1241</t>
    <phoneticPr fontId="10" type="noConversion"/>
  </si>
  <si>
    <t>R1028</t>
    <phoneticPr fontId="10" type="noConversion"/>
  </si>
  <si>
    <t>유정석</t>
    <phoneticPr fontId="10" type="noConversion"/>
  </si>
  <si>
    <t>광주시 동구 대인동 230</t>
    <phoneticPr fontId="10" type="noConversion"/>
  </si>
  <si>
    <t>B1029</t>
    <phoneticPr fontId="10" type="noConversion"/>
  </si>
  <si>
    <t>조아라</t>
    <phoneticPr fontId="10" type="noConversion"/>
  </si>
  <si>
    <t>경기시 용인시 기흥구 564</t>
    <phoneticPr fontId="10" type="noConversion"/>
  </si>
  <si>
    <t>B1030</t>
    <phoneticPr fontId="10" type="noConversion"/>
  </si>
  <si>
    <t>박철민</t>
    <phoneticPr fontId="10" type="noConversion"/>
  </si>
  <si>
    <t>사원</t>
    <phoneticPr fontId="10" type="noConversion"/>
  </si>
  <si>
    <t>서울시 동대문구 제기동 1021</t>
    <phoneticPr fontId="10" type="noConversion"/>
  </si>
  <si>
    <t>R1031</t>
    <phoneticPr fontId="10" type="noConversion"/>
  </si>
  <si>
    <t>정나리</t>
    <phoneticPr fontId="10" type="noConversion"/>
  </si>
  <si>
    <t>서울시 송파구 잠실동 235</t>
    <phoneticPr fontId="10" type="noConversion"/>
  </si>
  <si>
    <t>M1032</t>
    <phoneticPr fontId="10" type="noConversion"/>
  </si>
  <si>
    <t>유소현</t>
    <phoneticPr fontId="10" type="noConversion"/>
  </si>
  <si>
    <t>대전시 서구 도마동 35</t>
    <phoneticPr fontId="10" type="noConversion"/>
  </si>
  <si>
    <t>B1033</t>
    <phoneticPr fontId="10" type="noConversion"/>
  </si>
  <si>
    <t>조민성</t>
    <phoneticPr fontId="10" type="noConversion"/>
  </si>
  <si>
    <t>경기도 파주시 금촌동 451</t>
    <phoneticPr fontId="10" type="noConversion"/>
  </si>
  <si>
    <t>H1034</t>
    <phoneticPr fontId="10" type="noConversion"/>
  </si>
  <si>
    <t>문정수</t>
    <phoneticPr fontId="10" type="noConversion"/>
  </si>
  <si>
    <t>인사부</t>
  </si>
  <si>
    <t>대구시 수성구 범어3동 1002</t>
    <phoneticPr fontId="10" type="noConversion"/>
  </si>
  <si>
    <t>G1035</t>
    <phoneticPr fontId="10" type="noConversion"/>
  </si>
  <si>
    <t>김초롱</t>
    <phoneticPr fontId="10" type="noConversion"/>
  </si>
  <si>
    <t xml:space="preserve">서울시 광진구  구의2동 101 </t>
    <phoneticPr fontId="10" type="noConversion"/>
  </si>
  <si>
    <t>M1036</t>
    <phoneticPr fontId="10" type="noConversion"/>
  </si>
  <si>
    <t>정영숙</t>
    <phoneticPr fontId="10" type="noConversion"/>
  </si>
  <si>
    <t>경기도 성남시 수정구 단대1동 80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</si>
</sst>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General&quot;~&quot;"/>
    <numFmt numFmtId="178" formatCode="General&quot;명&quot;"/>
    <numFmt numFmtId="179" formatCode="yyyy\.\ mm\.\ dd"/>
    <numFmt numFmtId="180" formatCode="m&quot;월&quot;\ d&quot;일&quot;;@"/>
    <numFmt numFmtId="181" formatCode="0.0"/>
    <numFmt numFmtId="182" formatCode="&quot;₩&quot;__#,##0&quot;원 정&quot;"/>
    <numFmt numFmtId="183" formatCode="mm&quot;월&quot;\ dd&quot;일&quot;"/>
    <numFmt numFmtId="184" formatCode="aaa"/>
    <numFmt numFmtId="185" formatCode="h:mm;@"/>
    <numFmt numFmtId="186" formatCode="General;0;0"/>
    <numFmt numFmtId="187" formatCode="0_);[Red]\(0\)"/>
  </numFmts>
  <fonts count="38"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sz val="11"/>
      <color theme="5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i/>
      <u/>
      <sz val="10"/>
      <name val="맑은 고딕"/>
      <family val="3"/>
      <charset val="129"/>
      <scheme val="minor"/>
    </font>
    <font>
      <u/>
      <sz val="10"/>
      <color indexed="2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6"/>
      <color theme="4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4" tint="-0.49998474074526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3">
    <xf numFmtId="0" fontId="0" fillId="0" borderId="0"/>
    <xf numFmtId="0" fontId="6" fillId="2" borderId="2" applyNumberFormat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/>
    <xf numFmtId="0" fontId="14" fillId="0" borderId="0" xfId="5" applyNumberFormat="1" applyFont="1" applyFill="1">
      <alignment vertical="center"/>
    </xf>
    <xf numFmtId="0" fontId="0" fillId="0" borderId="0" xfId="0" applyFill="1"/>
    <xf numFmtId="0" fontId="14" fillId="0" borderId="0" xfId="5" applyNumberFormat="1" applyFont="1" applyFill="1" applyAlignment="1">
      <alignment horizontal="center" vertical="center"/>
    </xf>
    <xf numFmtId="0" fontId="16" fillId="0" borderId="0" xfId="0" applyFont="1"/>
    <xf numFmtId="0" fontId="14" fillId="0" borderId="0" xfId="5" applyNumberFormat="1" applyFont="1" applyFill="1" applyBorder="1">
      <alignment vertical="center"/>
    </xf>
    <xf numFmtId="0" fontId="17" fillId="0" borderId="0" xfId="5" applyNumberFormat="1" applyFont="1" applyFill="1">
      <alignment vertical="center"/>
    </xf>
    <xf numFmtId="0" fontId="18" fillId="5" borderId="3" xfId="4" applyNumberFormat="1" applyFont="1" applyBorder="1" applyAlignment="1">
      <alignment horizontal="center" vertical="center"/>
    </xf>
    <xf numFmtId="0" fontId="18" fillId="3" borderId="3" xfId="3" applyNumberFormat="1" applyFont="1" applyBorder="1" applyAlignment="1">
      <alignment horizontal="center" vertical="center" wrapText="1"/>
    </xf>
    <xf numFmtId="0" fontId="18" fillId="3" borderId="3" xfId="3" applyNumberFormat="1" applyFont="1" applyBorder="1" applyAlignment="1">
      <alignment horizontal="center" vertical="center"/>
    </xf>
    <xf numFmtId="176" fontId="20" fillId="0" borderId="3" xfId="6" applyNumberFormat="1" applyFont="1" applyFill="1" applyBorder="1" applyAlignment="1" applyProtection="1">
      <alignment horizontal="center" vertical="center"/>
      <protection locked="0"/>
    </xf>
    <xf numFmtId="0" fontId="20" fillId="0" borderId="3" xfId="6" applyFont="1" applyFill="1" applyBorder="1" applyAlignment="1" applyProtection="1">
      <alignment horizontal="center" vertic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21" fillId="0" borderId="3" xfId="6" applyFont="1" applyFill="1" applyBorder="1" applyAlignment="1">
      <alignment vertical="center"/>
    </xf>
    <xf numFmtId="0" fontId="20" fillId="0" borderId="3" xfId="5" applyNumberFormat="1" applyFont="1" applyFill="1" applyBorder="1" applyAlignment="1">
      <alignment vertical="center"/>
    </xf>
    <xf numFmtId="0" fontId="22" fillId="0" borderId="3" xfId="5" applyNumberFormat="1" applyFont="1" applyFill="1" applyBorder="1" applyAlignment="1">
      <alignment horizontal="left" vertical="center" indent="1"/>
    </xf>
    <xf numFmtId="0" fontId="23" fillId="0" borderId="0" xfId="5" applyNumberFormat="1" applyFont="1" applyFill="1">
      <alignment vertical="center"/>
    </xf>
    <xf numFmtId="0" fontId="24" fillId="0" borderId="0" xfId="5" applyNumberFormat="1" applyFont="1" applyFill="1">
      <alignment vertical="center"/>
    </xf>
    <xf numFmtId="0" fontId="16" fillId="0" borderId="3" xfId="0" applyFont="1" applyBorder="1" applyAlignment="1">
      <alignment horizontal="center" vertical="center"/>
    </xf>
    <xf numFmtId="0" fontId="25" fillId="0" borderId="0" xfId="5" applyNumberFormat="1" applyFont="1" applyFill="1">
      <alignment vertical="center"/>
    </xf>
    <xf numFmtId="0" fontId="26" fillId="0" borderId="0" xfId="5" applyNumberFormat="1" applyFont="1" applyFill="1">
      <alignment vertical="center"/>
    </xf>
    <xf numFmtId="0" fontId="20" fillId="0" borderId="0" xfId="5" applyNumberFormat="1" applyFont="1" applyFill="1">
      <alignment vertical="center"/>
    </xf>
    <xf numFmtId="0" fontId="21" fillId="0" borderId="3" xfId="5" applyNumberFormat="1" applyFont="1" applyFill="1" applyBorder="1" applyAlignment="1">
      <alignment vertical="center" wrapText="1"/>
    </xf>
    <xf numFmtId="0" fontId="16" fillId="0" borderId="0" xfId="5" applyNumberFormat="1" applyFont="1" applyFill="1">
      <alignment vertical="center"/>
    </xf>
    <xf numFmtId="0" fontId="27" fillId="0" borderId="0" xfId="5" applyNumberFormat="1" applyFont="1" applyFill="1">
      <alignment vertical="center"/>
    </xf>
    <xf numFmtId="0" fontId="28" fillId="0" borderId="0" xfId="5" applyNumberFormat="1" applyFont="1" applyFill="1">
      <alignment vertical="center"/>
    </xf>
    <xf numFmtId="0" fontId="29" fillId="0" borderId="0" xfId="5" applyNumberFormat="1" applyFont="1" applyFill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0" fillId="0" borderId="0" xfId="5" applyNumberFormat="1" applyFont="1" applyFill="1" applyAlignment="1">
      <alignment vertical="center"/>
    </xf>
    <xf numFmtId="0" fontId="20" fillId="0" borderId="0" xfId="5" applyNumberFormat="1" applyFont="1" applyFill="1" applyBorder="1" applyAlignment="1">
      <alignment vertical="center" wrapText="1"/>
    </xf>
    <xf numFmtId="0" fontId="20" fillId="0" borderId="0" xfId="5" applyNumberFormat="1" applyFont="1" applyFill="1" applyBorder="1" applyAlignment="1">
      <alignment vertical="center"/>
    </xf>
    <xf numFmtId="0" fontId="14" fillId="0" borderId="0" xfId="5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4" fillId="0" borderId="0" xfId="5" applyNumberFormat="1" applyFont="1" applyFill="1" applyBorder="1" applyAlignment="1">
      <alignment horizontal="center" vertical="center"/>
    </xf>
    <xf numFmtId="0" fontId="30" fillId="0" borderId="3" xfId="5" applyNumberFormat="1" applyFont="1" applyFill="1" applyBorder="1" applyAlignment="1">
      <alignment horizontal="center" vertical="center"/>
    </xf>
    <xf numFmtId="0" fontId="30" fillId="0" borderId="0" xfId="5" applyNumberFormat="1" applyFont="1" applyFill="1" applyBorder="1" applyAlignment="1">
      <alignment vertical="center"/>
    </xf>
    <xf numFmtId="0" fontId="20" fillId="0" borderId="0" xfId="5" applyNumberFormat="1" applyFont="1" applyFill="1" applyBorder="1" applyAlignment="1">
      <alignment horizontal="left" vertical="center"/>
    </xf>
    <xf numFmtId="0" fontId="14" fillId="0" borderId="0" xfId="5" applyNumberFormat="1" applyFont="1" applyFill="1" applyBorder="1" applyAlignment="1">
      <alignment horizontal="left" vertical="center"/>
    </xf>
    <xf numFmtId="0" fontId="20" fillId="7" borderId="3" xfId="5" applyNumberFormat="1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3" xfId="5" applyNumberFormat="1" applyFont="1" applyFill="1" applyBorder="1" applyAlignment="1">
      <alignment horizontal="center" vertical="center"/>
    </xf>
    <xf numFmtId="178" fontId="16" fillId="0" borderId="3" xfId="0" applyNumberFormat="1" applyFont="1" applyBorder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12" applyFont="1">
      <alignment vertical="center"/>
    </xf>
    <xf numFmtId="42" fontId="16" fillId="0" borderId="5" xfId="12" applyNumberFormat="1" applyFont="1" applyBorder="1">
      <alignment vertical="center"/>
    </xf>
    <xf numFmtId="42" fontId="16" fillId="0" borderId="6" xfId="12" applyNumberFormat="1" applyFont="1" applyBorder="1">
      <alignment vertical="center"/>
    </xf>
    <xf numFmtId="42" fontId="20" fillId="0" borderId="6" xfId="13" applyNumberFormat="1" applyFont="1" applyFill="1" applyBorder="1" applyAlignment="1">
      <alignment vertical="center"/>
    </xf>
    <xf numFmtId="0" fontId="20" fillId="0" borderId="6" xfId="12" applyNumberFormat="1" applyFont="1" applyFill="1" applyBorder="1" applyAlignment="1">
      <alignment horizontal="center" vertical="center"/>
    </xf>
    <xf numFmtId="179" fontId="20" fillId="0" borderId="6" xfId="12" applyNumberFormat="1" applyFont="1" applyFill="1" applyBorder="1" applyAlignment="1">
      <alignment horizontal="center" vertical="center"/>
    </xf>
    <xf numFmtId="0" fontId="20" fillId="0" borderId="7" xfId="12" applyFont="1" applyFill="1" applyBorder="1" applyAlignment="1">
      <alignment horizontal="center" vertical="center"/>
    </xf>
    <xf numFmtId="42" fontId="16" fillId="0" borderId="8" xfId="12" applyNumberFormat="1" applyFont="1" applyBorder="1">
      <alignment vertical="center"/>
    </xf>
    <xf numFmtId="42" fontId="16" fillId="0" borderId="3" xfId="12" applyNumberFormat="1" applyFont="1" applyBorder="1">
      <alignment vertical="center"/>
    </xf>
    <xf numFmtId="42" fontId="20" fillId="0" borderId="3" xfId="13" applyNumberFormat="1" applyFont="1" applyFill="1" applyBorder="1" applyAlignment="1">
      <alignment vertical="center"/>
    </xf>
    <xf numFmtId="0" fontId="20" fillId="0" borderId="3" xfId="12" applyNumberFormat="1" applyFont="1" applyFill="1" applyBorder="1" applyAlignment="1">
      <alignment horizontal="center" vertical="center"/>
    </xf>
    <xf numFmtId="179" fontId="20" fillId="0" borderId="3" xfId="12" applyNumberFormat="1" applyFont="1" applyFill="1" applyBorder="1" applyAlignment="1">
      <alignment horizontal="center" vertical="center"/>
    </xf>
    <xf numFmtId="0" fontId="16" fillId="0" borderId="9" xfId="12" applyFont="1" applyBorder="1" applyAlignment="1">
      <alignment horizontal="center" vertical="center"/>
    </xf>
    <xf numFmtId="0" fontId="16" fillId="0" borderId="9" xfId="12" applyNumberFormat="1" applyFont="1" applyFill="1" applyBorder="1" applyAlignment="1">
      <alignment horizontal="center" vertical="center"/>
    </xf>
    <xf numFmtId="0" fontId="20" fillId="0" borderId="9" xfId="12" applyFont="1" applyFill="1" applyBorder="1" applyAlignment="1">
      <alignment horizontal="center" vertical="center"/>
    </xf>
    <xf numFmtId="0" fontId="8" fillId="8" borderId="10" xfId="11" applyBorder="1" applyAlignment="1">
      <alignment horizontal="center" vertical="center"/>
    </xf>
    <xf numFmtId="0" fontId="8" fillId="8" borderId="11" xfId="11" applyBorder="1" applyAlignment="1">
      <alignment horizontal="center" vertical="center"/>
    </xf>
    <xf numFmtId="0" fontId="8" fillId="8" borderId="12" xfId="11" applyBorder="1" applyAlignment="1">
      <alignment horizontal="center" vertical="center"/>
    </xf>
    <xf numFmtId="0" fontId="4" fillId="0" borderId="0" xfId="12">
      <alignment vertical="center"/>
    </xf>
    <xf numFmtId="0" fontId="4" fillId="0" borderId="0" xfId="12" applyAlignment="1">
      <alignment horizontal="center" vertical="center"/>
    </xf>
    <xf numFmtId="0" fontId="16" fillId="0" borderId="3" xfId="12" applyNumberFormat="1" applyFont="1" applyBorder="1" applyAlignment="1">
      <alignment horizontal="center" vertical="center"/>
    </xf>
    <xf numFmtId="180" fontId="16" fillId="0" borderId="3" xfId="12" applyNumberFormat="1" applyFont="1" applyBorder="1" applyAlignment="1">
      <alignment horizontal="center" vertical="center"/>
    </xf>
    <xf numFmtId="0" fontId="16" fillId="0" borderId="3" xfId="12" applyFont="1" applyBorder="1" applyAlignment="1">
      <alignment horizontal="center" vertical="center"/>
    </xf>
    <xf numFmtId="9" fontId="16" fillId="0" borderId="3" xfId="14" applyFont="1" applyFill="1" applyBorder="1" applyAlignment="1">
      <alignment horizontal="center" vertical="center"/>
    </xf>
    <xf numFmtId="181" fontId="16" fillId="0" borderId="3" xfId="12" applyNumberFormat="1" applyFont="1" applyBorder="1" applyAlignment="1">
      <alignment horizontal="center" vertical="center"/>
    </xf>
    <xf numFmtId="0" fontId="16" fillId="0" borderId="3" xfId="13" applyNumberFormat="1" applyFont="1" applyFill="1" applyBorder="1" applyAlignment="1">
      <alignment horizontal="center" vertical="center"/>
    </xf>
    <xf numFmtId="0" fontId="4" fillId="9" borderId="3" xfId="12" applyFill="1" applyBorder="1" applyAlignment="1">
      <alignment horizontal="center" vertical="center"/>
    </xf>
    <xf numFmtId="0" fontId="4" fillId="0" borderId="3" xfId="12" applyBorder="1" applyAlignment="1">
      <alignment horizontal="center" vertical="center"/>
    </xf>
    <xf numFmtId="180" fontId="16" fillId="0" borderId="3" xfId="12" applyNumberFormat="1" applyFont="1" applyFill="1" applyBorder="1" applyAlignment="1">
      <alignment horizontal="center" vertical="center"/>
    </xf>
    <xf numFmtId="0" fontId="16" fillId="0" borderId="3" xfId="12" applyFont="1" applyFill="1" applyBorder="1" applyAlignment="1">
      <alignment horizontal="center" vertical="center"/>
    </xf>
    <xf numFmtId="9" fontId="4" fillId="0" borderId="3" xfId="12" applyNumberFormat="1" applyBorder="1" applyAlignment="1">
      <alignment horizontal="center" vertical="center"/>
    </xf>
    <xf numFmtId="0" fontId="33" fillId="0" borderId="13" xfId="4" applyFont="1" applyFill="1" applyBorder="1" applyAlignment="1">
      <alignment horizontal="left" vertical="center"/>
    </xf>
    <xf numFmtId="180" fontId="20" fillId="9" borderId="3" xfId="12" applyNumberFormat="1" applyFont="1" applyFill="1" applyBorder="1" applyAlignment="1">
      <alignment horizontal="center" vertical="center"/>
    </xf>
    <xf numFmtId="0" fontId="20" fillId="0" borderId="3" xfId="12" applyFont="1" applyFill="1" applyBorder="1" applyAlignment="1">
      <alignment horizontal="center" vertical="center"/>
    </xf>
    <xf numFmtId="0" fontId="4" fillId="0" borderId="3" xfId="12" applyFill="1" applyBorder="1" applyAlignment="1">
      <alignment horizontal="center" vertical="center"/>
    </xf>
    <xf numFmtId="0" fontId="8" fillId="10" borderId="3" xfId="3" applyFill="1" applyBorder="1" applyAlignment="1">
      <alignment horizontal="center" vertical="center"/>
    </xf>
    <xf numFmtId="0" fontId="36" fillId="0" borderId="0" xfId="5" applyNumberFormat="1" applyFont="1" applyFill="1" applyAlignment="1">
      <alignment horizontal="left" vertical="center"/>
    </xf>
    <xf numFmtId="0" fontId="36" fillId="0" borderId="0" xfId="5" applyNumberFormat="1" applyFont="1" applyFill="1" applyAlignment="1">
      <alignment horizontal="center" vertical="center"/>
    </xf>
    <xf numFmtId="0" fontId="21" fillId="0" borderId="3" xfId="18" applyFont="1" applyFill="1" applyBorder="1" applyAlignment="1">
      <alignment vertical="center"/>
    </xf>
    <xf numFmtId="0" fontId="16" fillId="4" borderId="3" xfId="19" applyNumberFormat="1" applyFont="1" applyBorder="1" applyAlignment="1">
      <alignment vertical="center"/>
    </xf>
    <xf numFmtId="177" fontId="20" fillId="0" borderId="3" xfId="18" applyNumberFormat="1" applyFont="1" applyFill="1" applyBorder="1" applyAlignment="1" applyProtection="1">
      <alignment horizontal="center" vertical="center"/>
      <protection hidden="1"/>
    </xf>
    <xf numFmtId="0" fontId="21" fillId="0" borderId="3" xfId="18" applyNumberFormat="1" applyFont="1" applyFill="1" applyBorder="1" applyAlignment="1">
      <alignment vertical="center"/>
    </xf>
    <xf numFmtId="0" fontId="16" fillId="6" borderId="3" xfId="20" applyNumberFormat="1" applyFont="1" applyBorder="1" applyAlignment="1">
      <alignment horizontal="center" vertical="center"/>
    </xf>
    <xf numFmtId="0" fontId="34" fillId="0" borderId="0" xfId="10" applyFont="1" applyFill="1" applyBorder="1" applyAlignment="1">
      <alignment horizontal="center" vertical="center"/>
    </xf>
    <xf numFmtId="0" fontId="35" fillId="0" borderId="0" xfId="10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left" vertical="center"/>
    </xf>
    <xf numFmtId="0" fontId="9" fillId="0" borderId="3" xfId="2" applyNumberFormat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32" fillId="0" borderId="0" xfId="12" applyFont="1" applyAlignment="1">
      <alignment horizontal="center" vertical="center"/>
    </xf>
    <xf numFmtId="0" fontId="1" fillId="7" borderId="3" xfId="21" applyFill="1" applyBorder="1">
      <alignment vertical="center"/>
    </xf>
    <xf numFmtId="0" fontId="1" fillId="0" borderId="3" xfId="21" applyBorder="1" applyAlignment="1">
      <alignment horizontal="center" vertical="center"/>
    </xf>
    <xf numFmtId="0" fontId="1" fillId="0" borderId="0" xfId="21">
      <alignment vertical="center"/>
    </xf>
    <xf numFmtId="182" fontId="0" fillId="0" borderId="3" xfId="22" applyNumberFormat="1" applyFont="1" applyBorder="1" applyAlignment="1">
      <alignment horizontal="center" vertical="center"/>
    </xf>
    <xf numFmtId="0" fontId="1" fillId="0" borderId="0" xfId="21" applyFill="1" applyBorder="1">
      <alignment vertical="center"/>
    </xf>
    <xf numFmtId="0" fontId="1" fillId="7" borderId="3" xfId="21" applyFill="1" applyBorder="1" applyAlignment="1">
      <alignment horizontal="center" vertical="center"/>
    </xf>
    <xf numFmtId="0" fontId="1" fillId="7" borderId="3" xfId="21" applyFill="1" applyBorder="1" applyAlignment="1">
      <alignment horizontal="center" vertical="center" wrapText="1"/>
    </xf>
    <xf numFmtId="183" fontId="1" fillId="0" borderId="3" xfId="21" applyNumberFormat="1" applyBorder="1">
      <alignment vertical="center"/>
    </xf>
    <xf numFmtId="184" fontId="1" fillId="0" borderId="3" xfId="21" applyNumberFormat="1" applyBorder="1" applyAlignment="1">
      <alignment horizontal="center" vertical="center"/>
    </xf>
    <xf numFmtId="20" fontId="1" fillId="0" borderId="3" xfId="21" applyNumberFormat="1" applyBorder="1">
      <alignment vertical="center"/>
    </xf>
    <xf numFmtId="185" fontId="1" fillId="0" borderId="3" xfId="21" applyNumberFormat="1" applyBorder="1">
      <alignment vertical="center"/>
    </xf>
    <xf numFmtId="186" fontId="1" fillId="0" borderId="3" xfId="21" applyNumberFormat="1" applyBorder="1">
      <alignment vertical="center"/>
    </xf>
    <xf numFmtId="184" fontId="1" fillId="0" borderId="0" xfId="21" applyNumberFormat="1">
      <alignment vertical="center"/>
    </xf>
    <xf numFmtId="0" fontId="1" fillId="0" borderId="0" xfId="21" applyAlignment="1">
      <alignment vertical="center"/>
    </xf>
    <xf numFmtId="0" fontId="37" fillId="11" borderId="3" xfId="21" applyFont="1" applyFill="1" applyBorder="1" applyAlignment="1">
      <alignment horizontal="center" vertical="center"/>
    </xf>
    <xf numFmtId="0" fontId="1" fillId="0" borderId="3" xfId="21" applyBorder="1" applyAlignment="1">
      <alignment horizontal="center" vertical="center"/>
    </xf>
    <xf numFmtId="187" fontId="1" fillId="0" borderId="3" xfId="21" applyNumberFormat="1" applyBorder="1" applyAlignment="1">
      <alignment horizontal="center" vertical="center"/>
    </xf>
    <xf numFmtId="14" fontId="1" fillId="0" borderId="3" xfId="21" applyNumberFormat="1" applyBorder="1" applyAlignment="1">
      <alignment horizontal="center" vertical="center"/>
    </xf>
    <xf numFmtId="0" fontId="1" fillId="0" borderId="3" xfId="21" applyBorder="1" applyAlignment="1">
      <alignment horizontal="left" vertical="center"/>
    </xf>
    <xf numFmtId="0" fontId="1" fillId="0" borderId="3" xfId="21" applyFill="1" applyBorder="1" applyAlignment="1">
      <alignment horizontal="center" vertical="center"/>
    </xf>
    <xf numFmtId="187" fontId="1" fillId="0" borderId="3" xfId="21" applyNumberFormat="1" applyFill="1" applyBorder="1" applyAlignment="1">
      <alignment horizontal="center" vertical="center"/>
    </xf>
    <xf numFmtId="14" fontId="1" fillId="0" borderId="3" xfId="21" applyNumberFormat="1" applyBorder="1">
      <alignment vertical="center"/>
    </xf>
    <xf numFmtId="0" fontId="1" fillId="0" borderId="3" xfId="21" applyBorder="1">
      <alignment vertical="center"/>
    </xf>
  </cellXfs>
  <cellStyles count="23">
    <cellStyle name="20% - 강조색1 3" xfId="8"/>
    <cellStyle name="20% - 강조색1 3 2" xfId="16"/>
    <cellStyle name="20% - 강조색1 3 3" xfId="19"/>
    <cellStyle name="20% - 강조색6 3" xfId="9"/>
    <cellStyle name="20% - 강조색6 3 2" xfId="17"/>
    <cellStyle name="20% - 강조색6 3 3" xfId="20"/>
    <cellStyle name="강조색1" xfId="3" builtinId="29"/>
    <cellStyle name="강조색2" xfId="11" builtinId="33"/>
    <cellStyle name="강조색6" xfId="4" builtinId="49"/>
    <cellStyle name="계산" xfId="2" builtinId="22"/>
    <cellStyle name="백분율 2" xfId="14"/>
    <cellStyle name="쉼표 [0] 2" xfId="13"/>
    <cellStyle name="쉼표 [0] 3" xfId="22"/>
    <cellStyle name="제목 1" xfId="10" builtinId="16"/>
    <cellStyle name="출력" xfId="1" builtinId="21"/>
    <cellStyle name="표준" xfId="0" builtinId="0"/>
    <cellStyle name="표준 12 10 3" xfId="7"/>
    <cellStyle name="표준 12 10 3 2" xfId="15"/>
    <cellStyle name="표준 12 10 3 3" xfId="18"/>
    <cellStyle name="표준 2" xfId="5"/>
    <cellStyle name="표준 3" xfId="6"/>
    <cellStyle name="표준 4" xfId="12"/>
    <cellStyle name="표준 5" xfId="21"/>
  </cellStyles>
  <dxfs count="2">
    <dxf>
      <fill>
        <patternFill>
          <bgColor theme="9" tint="0.79998168889431442"/>
        </patternFill>
      </fill>
    </dxf>
    <dxf>
      <font>
        <strike/>
        <u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RYU/&#44368;&#50577;&#51204;&#49328;&#44368;&#50977;&#54617;&#48512;/SOHO%20business/&#44368;&#51116;/&#54616;&#49368;_&#44368;&#51116;/&#50641;&#49472;_2015_&#51228;&#44277;&#51088;&#47308;_150901_&#23436;/4150_answer/5&#51109;_&#54217;&#44032;&#50696;&#51228;_&#50756;&#494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yu/&#44221;&#45824;_&#44368;&#50577;&#51204;&#49328;&#44368;&#50977;&#54617;&#48512;/SOHO%20Business/&#44368;&#51116;/10&#54924;&#52264;(&#44553;&#50668;&#45824;&#51109;)/10&#51109;_&#50672;&#49845;&#47928;&#5122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yu/&#44221;&#45824;_&#44368;&#50577;&#51204;&#49328;&#44368;&#50977;&#54617;&#48512;/SOHO%20Business/&#44368;&#51116;/8&#54924;&#52264;(&#51116;&#51649;&#51613;&#47749;&#49436;)/&#52280;&#44256;/&#51116;&#51649;(&#44221;&#47141;)&#51613;&#47749;&#4943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yu/&#44221;&#45824;_&#44368;&#50577;&#51204;&#49328;&#44368;&#50977;&#54617;&#48512;/SOHO%20Business/&#44368;&#51116;/8&#54924;&#52264;(&#51116;&#51649;&#51613;&#47749;&#49436;)/8&#51109;_&#50672;&#49845;&#47928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카드내역"/>
      <sheetName val="기록순위"/>
      <sheetName val="성적평가"/>
      <sheetName val="실적순위"/>
      <sheetName val="설문조사"/>
      <sheetName val="퇴직금"/>
      <sheetName val="봉사회"/>
    </sheetNames>
    <sheetDataSet>
      <sheetData sheetId="0">
        <row r="1">
          <cell r="I1">
            <v>10000</v>
          </cell>
        </row>
      </sheetData>
      <sheetData sheetId="1"/>
      <sheetData sheetId="2"/>
      <sheetData sheetId="3"/>
      <sheetData sheetId="4">
        <row r="2">
          <cell r="B2">
            <v>3</v>
          </cell>
          <cell r="C2">
            <v>12</v>
          </cell>
          <cell r="D2" t="str">
            <v>남</v>
          </cell>
        </row>
        <row r="3">
          <cell r="B3">
            <v>2</v>
          </cell>
          <cell r="C3">
            <v>35</v>
          </cell>
          <cell r="D3" t="str">
            <v>여</v>
          </cell>
        </row>
        <row r="4">
          <cell r="B4">
            <v>1</v>
          </cell>
          <cell r="C4">
            <v>48</v>
          </cell>
          <cell r="D4" t="str">
            <v>여</v>
          </cell>
        </row>
        <row r="5">
          <cell r="B5">
            <v>3</v>
          </cell>
          <cell r="C5">
            <v>26</v>
          </cell>
          <cell r="D5" t="str">
            <v>남</v>
          </cell>
        </row>
        <row r="6">
          <cell r="B6">
            <v>4</v>
          </cell>
          <cell r="C6">
            <v>37</v>
          </cell>
          <cell r="D6" t="str">
            <v>남</v>
          </cell>
        </row>
        <row r="7">
          <cell r="B7">
            <v>2</v>
          </cell>
          <cell r="C7">
            <v>42</v>
          </cell>
          <cell r="D7" t="str">
            <v>남</v>
          </cell>
        </row>
        <row r="8">
          <cell r="B8">
            <v>3</v>
          </cell>
          <cell r="C8">
            <v>19</v>
          </cell>
          <cell r="D8" t="str">
            <v>여</v>
          </cell>
        </row>
        <row r="9">
          <cell r="B9">
            <v>1</v>
          </cell>
          <cell r="C9">
            <v>25</v>
          </cell>
          <cell r="D9" t="str">
            <v>여</v>
          </cell>
        </row>
        <row r="10">
          <cell r="B10">
            <v>3</v>
          </cell>
          <cell r="C10">
            <v>27</v>
          </cell>
          <cell r="D10" t="str">
            <v>남</v>
          </cell>
        </row>
        <row r="11">
          <cell r="B11">
            <v>4</v>
          </cell>
          <cell r="C11">
            <v>38</v>
          </cell>
          <cell r="D11" t="str">
            <v>여</v>
          </cell>
        </row>
        <row r="12">
          <cell r="B12">
            <v>2</v>
          </cell>
          <cell r="C12">
            <v>34</v>
          </cell>
          <cell r="D12" t="str">
            <v>여</v>
          </cell>
        </row>
        <row r="13">
          <cell r="B13">
            <v>3</v>
          </cell>
          <cell r="C13">
            <v>41</v>
          </cell>
          <cell r="D13" t="str">
            <v>남</v>
          </cell>
        </row>
        <row r="14">
          <cell r="B14">
            <v>1</v>
          </cell>
          <cell r="C14">
            <v>27</v>
          </cell>
          <cell r="D14" t="str">
            <v>여</v>
          </cell>
        </row>
        <row r="15">
          <cell r="B15">
            <v>2</v>
          </cell>
          <cell r="C15">
            <v>19</v>
          </cell>
          <cell r="D15" t="str">
            <v>여</v>
          </cell>
        </row>
        <row r="16">
          <cell r="B16">
            <v>3</v>
          </cell>
          <cell r="C16">
            <v>32</v>
          </cell>
          <cell r="D16" t="str">
            <v>남</v>
          </cell>
        </row>
        <row r="17">
          <cell r="B17">
            <v>4</v>
          </cell>
          <cell r="C17">
            <v>34</v>
          </cell>
          <cell r="D17" t="str">
            <v>남</v>
          </cell>
        </row>
        <row r="18">
          <cell r="B18">
            <v>3</v>
          </cell>
          <cell r="C18">
            <v>42</v>
          </cell>
          <cell r="D18" t="str">
            <v>여</v>
          </cell>
        </row>
        <row r="19">
          <cell r="B19">
            <v>2</v>
          </cell>
          <cell r="C19">
            <v>47</v>
          </cell>
          <cell r="D19" t="str">
            <v>남</v>
          </cell>
        </row>
        <row r="20">
          <cell r="B20">
            <v>3</v>
          </cell>
          <cell r="C20">
            <v>23</v>
          </cell>
          <cell r="D20" t="str">
            <v>여</v>
          </cell>
        </row>
        <row r="21">
          <cell r="B21">
            <v>1</v>
          </cell>
          <cell r="C21">
            <v>26</v>
          </cell>
          <cell r="D21" t="str">
            <v>여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평가"/>
      <sheetName val="성적처리"/>
      <sheetName val="출근장부"/>
      <sheetName val="사원명부"/>
      <sheetName val="퇴직금"/>
    </sheetNames>
    <sheetDataSet>
      <sheetData sheetId="0" refreshError="1"/>
      <sheetData sheetId="1">
        <row r="4">
          <cell r="Q4">
            <v>0</v>
          </cell>
          <cell r="R4">
            <v>2</v>
          </cell>
          <cell r="S4">
            <v>6</v>
          </cell>
          <cell r="T4">
            <v>10</v>
          </cell>
          <cell r="U4">
            <v>16</v>
          </cell>
        </row>
        <row r="5">
          <cell r="Q5">
            <v>10</v>
          </cell>
          <cell r="R5">
            <v>9</v>
          </cell>
          <cell r="S5">
            <v>8</v>
          </cell>
          <cell r="T5">
            <v>7</v>
          </cell>
          <cell r="U5">
            <v>0</v>
          </cell>
        </row>
        <row r="9">
          <cell r="Q9">
            <v>80</v>
          </cell>
          <cell r="R9">
            <v>77</v>
          </cell>
          <cell r="S9">
            <v>15</v>
          </cell>
        </row>
        <row r="10">
          <cell r="Q10">
            <v>40</v>
          </cell>
          <cell r="R10">
            <v>40</v>
          </cell>
          <cell r="S10">
            <v>10</v>
          </cell>
        </row>
        <row r="14">
          <cell r="P14">
            <v>0</v>
          </cell>
          <cell r="Q14" t="str">
            <v>F</v>
          </cell>
        </row>
        <row r="15">
          <cell r="P15">
            <v>60</v>
          </cell>
          <cell r="Q15" t="str">
            <v>D-</v>
          </cell>
        </row>
        <row r="16">
          <cell r="P16">
            <v>63</v>
          </cell>
          <cell r="Q16" t="str">
            <v>D0</v>
          </cell>
        </row>
        <row r="17">
          <cell r="P17">
            <v>67</v>
          </cell>
          <cell r="Q17" t="str">
            <v>D+</v>
          </cell>
        </row>
        <row r="18">
          <cell r="P18">
            <v>70</v>
          </cell>
          <cell r="Q18" t="str">
            <v>C-</v>
          </cell>
        </row>
        <row r="19">
          <cell r="P19">
            <v>73</v>
          </cell>
          <cell r="Q19" t="str">
            <v>C0</v>
          </cell>
        </row>
        <row r="20">
          <cell r="P20">
            <v>77</v>
          </cell>
          <cell r="Q20" t="str">
            <v>C+</v>
          </cell>
        </row>
        <row r="21">
          <cell r="P21">
            <v>80</v>
          </cell>
          <cell r="Q21" t="str">
            <v>B-</v>
          </cell>
        </row>
        <row r="22">
          <cell r="P22">
            <v>83</v>
          </cell>
          <cell r="Q22" t="str">
            <v>B0</v>
          </cell>
        </row>
        <row r="23">
          <cell r="P23">
            <v>87</v>
          </cell>
          <cell r="Q23" t="str">
            <v>B+</v>
          </cell>
        </row>
        <row r="24">
          <cell r="P24">
            <v>90</v>
          </cell>
          <cell r="Q24" t="str">
            <v>A-</v>
          </cell>
        </row>
        <row r="25">
          <cell r="P25">
            <v>93</v>
          </cell>
          <cell r="Q25" t="str">
            <v>A0</v>
          </cell>
        </row>
        <row r="26">
          <cell r="P26">
            <v>97</v>
          </cell>
          <cell r="Q26" t="str">
            <v>A+</v>
          </cell>
        </row>
      </sheetData>
      <sheetData sheetId="2" refreshError="1"/>
      <sheetData sheetId="3">
        <row r="4">
          <cell r="C4" t="str">
            <v>송영호</v>
          </cell>
          <cell r="D4">
            <v>6207011672012</v>
          </cell>
          <cell r="E4" t="str">
            <v>영업부</v>
          </cell>
          <cell r="F4" t="str">
            <v>상무</v>
          </cell>
          <cell r="G4">
            <v>31780</v>
          </cell>
          <cell r="I4" t="str">
            <v>서울시 중구 남대문로2가 1000</v>
          </cell>
        </row>
        <row r="5">
          <cell r="C5" t="str">
            <v>박종호</v>
          </cell>
          <cell r="D5">
            <v>6211231962152</v>
          </cell>
          <cell r="E5" t="str">
            <v>기획부</v>
          </cell>
          <cell r="F5" t="str">
            <v>상무</v>
          </cell>
          <cell r="G5">
            <v>32782</v>
          </cell>
          <cell r="H5">
            <v>37072</v>
          </cell>
          <cell r="I5" t="str">
            <v>경기도 안양시 동구 수성동 27</v>
          </cell>
        </row>
        <row r="6">
          <cell r="C6" t="str">
            <v>김영보</v>
          </cell>
          <cell r="D6">
            <v>6512181645895</v>
          </cell>
          <cell r="E6" t="str">
            <v>총무부</v>
          </cell>
          <cell r="F6" t="str">
            <v>차장</v>
          </cell>
          <cell r="G6">
            <v>34702</v>
          </cell>
          <cell r="I6" t="str">
            <v>경기도 평택시 대원동 123</v>
          </cell>
        </row>
        <row r="7">
          <cell r="C7" t="str">
            <v>정수호</v>
          </cell>
          <cell r="D7">
            <v>6906041214542</v>
          </cell>
          <cell r="E7" t="str">
            <v>개발부</v>
          </cell>
          <cell r="F7" t="str">
            <v>차장</v>
          </cell>
          <cell r="G7">
            <v>35126</v>
          </cell>
          <cell r="I7" t="str">
            <v>인천시 계양구 효성1동 829</v>
          </cell>
        </row>
        <row r="8">
          <cell r="C8" t="str">
            <v>강순영</v>
          </cell>
          <cell r="D8">
            <v>7010252675486</v>
          </cell>
          <cell r="E8" t="str">
            <v>생산부</v>
          </cell>
          <cell r="F8" t="str">
            <v>부장</v>
          </cell>
          <cell r="G8">
            <v>36221</v>
          </cell>
          <cell r="I8" t="str">
            <v>광주시 광산구 도산2동 34</v>
          </cell>
        </row>
        <row r="9">
          <cell r="C9" t="str">
            <v>박경철</v>
          </cell>
          <cell r="D9">
            <v>7012151405123</v>
          </cell>
          <cell r="E9" t="str">
            <v>인사부</v>
          </cell>
          <cell r="F9" t="str">
            <v>부장</v>
          </cell>
          <cell r="G9">
            <v>36528</v>
          </cell>
          <cell r="I9" t="str">
            <v>경기도 성남시 분당구 야탑동 230</v>
          </cell>
        </row>
        <row r="10">
          <cell r="C10" t="str">
            <v>김성민</v>
          </cell>
          <cell r="D10">
            <v>7106111235894</v>
          </cell>
          <cell r="E10" t="str">
            <v>기획부</v>
          </cell>
          <cell r="F10" t="str">
            <v>부장</v>
          </cell>
          <cell r="G10">
            <v>37438</v>
          </cell>
          <cell r="I10" t="str">
            <v>대구시 동구 신천동 899</v>
          </cell>
        </row>
        <row r="11">
          <cell r="C11" t="str">
            <v>이상호</v>
          </cell>
          <cell r="D11">
            <v>7110131545452</v>
          </cell>
          <cell r="E11" t="str">
            <v>영업부</v>
          </cell>
          <cell r="F11" t="str">
            <v>부장</v>
          </cell>
          <cell r="G11">
            <v>37438</v>
          </cell>
          <cell r="I11" t="str">
            <v>대전시 유성구 대정3동 98</v>
          </cell>
        </row>
        <row r="12">
          <cell r="C12" t="str">
            <v>노자훈</v>
          </cell>
          <cell r="D12">
            <v>7307301564795</v>
          </cell>
          <cell r="E12" t="str">
            <v>개발부</v>
          </cell>
          <cell r="F12" t="str">
            <v>부장</v>
          </cell>
          <cell r="G12">
            <v>38355</v>
          </cell>
          <cell r="I12" t="str">
            <v>서울시 서초구 우면동 189</v>
          </cell>
        </row>
        <row r="13">
          <cell r="C13" t="str">
            <v>김신협</v>
          </cell>
          <cell r="D13">
            <v>7504301795452</v>
          </cell>
          <cell r="E13" t="str">
            <v>인사부</v>
          </cell>
          <cell r="F13" t="str">
            <v>과장</v>
          </cell>
          <cell r="G13">
            <v>39085</v>
          </cell>
          <cell r="I13" t="str">
            <v>울산시 중구 학산동 230</v>
          </cell>
        </row>
        <row r="14">
          <cell r="C14" t="str">
            <v>김원숙</v>
          </cell>
          <cell r="D14">
            <v>7507172405654</v>
          </cell>
          <cell r="E14" t="str">
            <v>기획부</v>
          </cell>
          <cell r="F14" t="str">
            <v>과장</v>
          </cell>
          <cell r="G14">
            <v>39085</v>
          </cell>
          <cell r="I14" t="str">
            <v>경기도 고양시 일산동구 중산2동 312</v>
          </cell>
        </row>
        <row r="15">
          <cell r="C15" t="str">
            <v>최정순</v>
          </cell>
          <cell r="D15">
            <v>7511132791235</v>
          </cell>
          <cell r="E15" t="str">
            <v>생산부</v>
          </cell>
          <cell r="F15" t="str">
            <v>과장</v>
          </cell>
          <cell r="G15">
            <v>39630</v>
          </cell>
          <cell r="I15" t="str">
            <v>인천시 부평구 청천1동 456</v>
          </cell>
        </row>
        <row r="16">
          <cell r="C16" t="str">
            <v>이영민</v>
          </cell>
          <cell r="D16">
            <v>7610181865421</v>
          </cell>
          <cell r="E16" t="str">
            <v>총무부</v>
          </cell>
          <cell r="F16" t="str">
            <v>과장</v>
          </cell>
          <cell r="G16">
            <v>39630</v>
          </cell>
          <cell r="I16" t="str">
            <v>서울시 성동구 옥수동 302</v>
          </cell>
        </row>
        <row r="17">
          <cell r="C17" t="str">
            <v>최시은</v>
          </cell>
          <cell r="D17">
            <v>7709122674215</v>
          </cell>
          <cell r="E17" t="str">
            <v>개발부</v>
          </cell>
          <cell r="F17" t="str">
            <v>과장</v>
          </cell>
          <cell r="G17">
            <v>39816</v>
          </cell>
          <cell r="I17" t="str">
            <v>서울시 중구 회현동 68</v>
          </cell>
        </row>
        <row r="18">
          <cell r="C18" t="str">
            <v>민형진</v>
          </cell>
          <cell r="D18">
            <v>7901031124531</v>
          </cell>
          <cell r="E18" t="str">
            <v>생산부</v>
          </cell>
          <cell r="F18" t="str">
            <v>대리</v>
          </cell>
          <cell r="G18">
            <v>40360</v>
          </cell>
          <cell r="I18" t="str">
            <v>경기도 수원시 영통구 영통동 105</v>
          </cell>
        </row>
        <row r="19">
          <cell r="C19" t="str">
            <v>신이현</v>
          </cell>
          <cell r="D19">
            <v>7908202634585</v>
          </cell>
          <cell r="E19" t="str">
            <v>기획부</v>
          </cell>
          <cell r="F19" t="str">
            <v>대리</v>
          </cell>
          <cell r="G19">
            <v>40360</v>
          </cell>
          <cell r="I19" t="str">
            <v>인천시 동구 송림동 100</v>
          </cell>
        </row>
        <row r="20">
          <cell r="C20" t="str">
            <v>하수영</v>
          </cell>
          <cell r="D20">
            <v>8005032354956</v>
          </cell>
          <cell r="E20" t="str">
            <v>생산부</v>
          </cell>
          <cell r="F20" t="str">
            <v>대리</v>
          </cell>
          <cell r="G20">
            <v>40360</v>
          </cell>
          <cell r="H20">
            <v>41425</v>
          </cell>
          <cell r="I20" t="str">
            <v>울산시 중구 북산동 1241</v>
          </cell>
        </row>
        <row r="21">
          <cell r="C21" t="str">
            <v>유정석</v>
          </cell>
          <cell r="D21">
            <v>8103051625846</v>
          </cell>
          <cell r="E21" t="str">
            <v>개발부</v>
          </cell>
          <cell r="F21" t="str">
            <v>대리</v>
          </cell>
          <cell r="G21">
            <v>39816</v>
          </cell>
          <cell r="H21">
            <v>41942</v>
          </cell>
          <cell r="I21" t="str">
            <v>광주시 동구 대인동 230</v>
          </cell>
        </row>
        <row r="22">
          <cell r="C22" t="str">
            <v>조아라</v>
          </cell>
          <cell r="D22">
            <v>8110302561235</v>
          </cell>
          <cell r="E22" t="str">
            <v>영업부</v>
          </cell>
          <cell r="F22" t="str">
            <v>대리</v>
          </cell>
          <cell r="G22">
            <v>39816</v>
          </cell>
          <cell r="H22">
            <v>41121</v>
          </cell>
          <cell r="I22" t="str">
            <v>경기시 용인시 기흥구 564</v>
          </cell>
        </row>
        <row r="23">
          <cell r="C23" t="str">
            <v>박철민</v>
          </cell>
          <cell r="D23">
            <v>8404061325648</v>
          </cell>
          <cell r="E23" t="str">
            <v>영업부</v>
          </cell>
          <cell r="F23" t="str">
            <v>사원</v>
          </cell>
          <cell r="G23">
            <v>40725</v>
          </cell>
          <cell r="I23" t="str">
            <v>서울시 동대문구 제기동 1021</v>
          </cell>
        </row>
        <row r="24">
          <cell r="C24" t="str">
            <v>정나리</v>
          </cell>
          <cell r="D24">
            <v>8501092789542</v>
          </cell>
          <cell r="E24" t="str">
            <v>개발부</v>
          </cell>
          <cell r="F24" t="str">
            <v>사원</v>
          </cell>
          <cell r="G24">
            <v>40911</v>
          </cell>
          <cell r="I24" t="str">
            <v>서울시 송파구 잠실동 235</v>
          </cell>
        </row>
        <row r="25">
          <cell r="C25" t="str">
            <v>유소현</v>
          </cell>
          <cell r="D25">
            <v>8508072409528</v>
          </cell>
          <cell r="E25" t="str">
            <v>생산부</v>
          </cell>
          <cell r="F25" t="str">
            <v>사원</v>
          </cell>
          <cell r="G25">
            <v>41091</v>
          </cell>
          <cell r="I25" t="str">
            <v>대전시 서구 도마동 35</v>
          </cell>
        </row>
        <row r="26">
          <cell r="C26" t="str">
            <v>조민성</v>
          </cell>
          <cell r="D26">
            <v>8612141254654</v>
          </cell>
          <cell r="E26" t="str">
            <v>영업부</v>
          </cell>
          <cell r="F26" t="str">
            <v>사원</v>
          </cell>
          <cell r="G26">
            <v>41277</v>
          </cell>
          <cell r="I26" t="str">
            <v>경기도 파주시 금촌동 451</v>
          </cell>
        </row>
        <row r="27">
          <cell r="C27" t="str">
            <v>문정수</v>
          </cell>
          <cell r="D27">
            <v>8612141596452</v>
          </cell>
          <cell r="E27" t="str">
            <v>인사부</v>
          </cell>
          <cell r="F27" t="str">
            <v>사원</v>
          </cell>
          <cell r="G27">
            <v>41091</v>
          </cell>
          <cell r="I27" t="str">
            <v>대구시 수성구 범어3동 1002</v>
          </cell>
        </row>
        <row r="28">
          <cell r="C28" t="str">
            <v>김초롱</v>
          </cell>
          <cell r="D28">
            <v>8905062105023</v>
          </cell>
          <cell r="E28" t="str">
            <v>총무부</v>
          </cell>
          <cell r="F28" t="str">
            <v>사원</v>
          </cell>
          <cell r="G28">
            <v>41456</v>
          </cell>
          <cell r="I28" t="str">
            <v xml:space="preserve">서울시 광진구  구의2동 101 </v>
          </cell>
        </row>
        <row r="29">
          <cell r="C29" t="str">
            <v>정영숙</v>
          </cell>
          <cell r="D29">
            <v>8804102105032</v>
          </cell>
          <cell r="E29" t="str">
            <v>생산부</v>
          </cell>
          <cell r="F29" t="str">
            <v>사원</v>
          </cell>
          <cell r="G29">
            <v>41277</v>
          </cell>
          <cell r="I29" t="str">
            <v>경기도 성남시 수정구 단대1동 80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관리대장"/>
      <sheetName val="증명서"/>
    </sheetNames>
    <sheetDataSet>
      <sheetData sheetId="0">
        <row r="2">
          <cell r="I2" t="str">
            <v>주식회사 J&amp;J 비즈니스</v>
          </cell>
        </row>
        <row r="3">
          <cell r="I3" t="str">
            <v>이재원</v>
          </cell>
        </row>
        <row r="4">
          <cell r="I4" t="str">
            <v>서울시 마포구 마포동 강변한신코아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서"/>
      <sheetName val="제품목록"/>
      <sheetName val="사은품_완성"/>
      <sheetName val="가격표"/>
      <sheetName val="봉사회"/>
    </sheetNames>
    <sheetDataSet>
      <sheetData sheetId="0"/>
      <sheetData sheetId="1"/>
      <sheetData sheetId="2"/>
      <sheetData sheetId="3">
        <row r="4">
          <cell r="A4" t="str">
            <v>샴푸2종</v>
          </cell>
          <cell r="B4">
            <v>8000</v>
          </cell>
        </row>
        <row r="5">
          <cell r="A5" t="str">
            <v>주방세제</v>
          </cell>
          <cell r="B5">
            <v>4000</v>
          </cell>
        </row>
        <row r="6">
          <cell r="A6" t="str">
            <v>욕실세제</v>
          </cell>
          <cell r="B6">
            <v>4000</v>
          </cell>
        </row>
        <row r="7">
          <cell r="A7" t="str">
            <v>수건3종</v>
          </cell>
          <cell r="B7">
            <v>6000</v>
          </cell>
        </row>
        <row r="8">
          <cell r="A8" t="str">
            <v>휴지</v>
          </cell>
          <cell r="B8">
            <v>6000</v>
          </cell>
        </row>
        <row r="9">
          <cell r="A9" t="str">
            <v>양말2종</v>
          </cell>
          <cell r="B9">
            <v>8000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tabSelected="1" workbookViewId="0">
      <selection activeCell="C15" sqref="C15"/>
    </sheetView>
  </sheetViews>
  <sheetFormatPr defaultRowHeight="16.5"/>
  <cols>
    <col min="1" max="1" width="4.21875" style="67" customWidth="1"/>
    <col min="2" max="2" width="7.44140625" style="67" customWidth="1"/>
    <col min="3" max="3" width="8" style="67" bestFit="1" customWidth="1"/>
    <col min="4" max="4" width="4.33203125" style="67" customWidth="1"/>
    <col min="5" max="5" width="7.21875" style="67" bestFit="1" customWidth="1"/>
    <col min="6" max="8" width="5.44140625" style="67" customWidth="1"/>
    <col min="9" max="9" width="3.33203125" style="67" customWidth="1"/>
    <col min="10" max="15" width="7" style="67" customWidth="1"/>
    <col min="16" max="16384" width="8.88671875" style="67"/>
  </cols>
  <sheetData>
    <row r="1" spans="1:17" ht="21" customHeight="1">
      <c r="A1" s="92" t="s">
        <v>39</v>
      </c>
      <c r="B1" s="93"/>
      <c r="C1" s="93"/>
      <c r="D1" s="93"/>
      <c r="E1" s="93"/>
      <c r="F1" s="93"/>
      <c r="G1" s="93"/>
      <c r="H1" s="93"/>
    </row>
    <row r="2" spans="1:17" ht="8.25" customHeight="1"/>
    <row r="3" spans="1:17" s="68" customFormat="1">
      <c r="A3" s="84" t="s">
        <v>40</v>
      </c>
      <c r="B3" s="84" t="s">
        <v>41</v>
      </c>
      <c r="C3" s="84" t="s">
        <v>42</v>
      </c>
      <c r="D3" s="84" t="s">
        <v>43</v>
      </c>
      <c r="E3" s="84" t="s">
        <v>44</v>
      </c>
      <c r="F3" s="84" t="s">
        <v>45</v>
      </c>
      <c r="G3" s="84" t="s">
        <v>46</v>
      </c>
      <c r="H3" s="84" t="s">
        <v>47</v>
      </c>
      <c r="J3" s="94" t="s">
        <v>48</v>
      </c>
      <c r="K3" s="94"/>
      <c r="L3" s="94"/>
      <c r="M3" s="94"/>
      <c r="N3" s="94"/>
      <c r="O3" s="67"/>
    </row>
    <row r="4" spans="1:17">
      <c r="A4" s="69">
        <f xml:space="preserve"> ROW()-ROW($A$3)</f>
        <v>1</v>
      </c>
      <c r="B4" s="70" t="s">
        <v>49</v>
      </c>
      <c r="C4" s="71">
        <v>4002</v>
      </c>
      <c r="D4" s="71">
        <v>78</v>
      </c>
      <c r="E4" s="71" t="str">
        <f t="shared" ref="E4:E12" si="0" xml:space="preserve"> CHOOSE(LEFT(C4, 1), "1급필기", "1급실기", "2급필기", "2급실기")</f>
        <v>2급실기</v>
      </c>
      <c r="F4" s="72">
        <f t="shared" ref="F4:F12" si="1" xml:space="preserve"> HLOOKUP(E4, $K$4:$N$5, 2, FALSE)</f>
        <v>0.02</v>
      </c>
      <c r="G4" s="73">
        <f>D4+D4*F4</f>
        <v>79.56</v>
      </c>
      <c r="H4" s="74" t="str">
        <f t="shared" ref="H4:H12" si="2" xml:space="preserve"> VLOOKUP(G4, $M$9:$N$12, 2, TRUE)</f>
        <v>하</v>
      </c>
      <c r="J4" s="75" t="s">
        <v>50</v>
      </c>
      <c r="K4" s="76" t="s">
        <v>51</v>
      </c>
      <c r="L4" s="76" t="s">
        <v>52</v>
      </c>
      <c r="M4" s="76" t="s">
        <v>53</v>
      </c>
      <c r="N4" s="76" t="s">
        <v>54</v>
      </c>
      <c r="O4" s="68"/>
    </row>
    <row r="5" spans="1:17">
      <c r="A5" s="69">
        <f t="shared" ref="A5:A12" si="3" xml:space="preserve"> ROW()-ROW($A$3)</f>
        <v>2</v>
      </c>
      <c r="B5" s="77" t="s">
        <v>55</v>
      </c>
      <c r="C5" s="78">
        <v>1003</v>
      </c>
      <c r="D5" s="71">
        <v>93</v>
      </c>
      <c r="E5" s="71" t="str">
        <f t="shared" si="0"/>
        <v>1급필기</v>
      </c>
      <c r="F5" s="72">
        <f t="shared" si="1"/>
        <v>0.04</v>
      </c>
      <c r="G5" s="73">
        <f t="shared" ref="G5:G12" si="4">D5+D5*F5</f>
        <v>96.72</v>
      </c>
      <c r="H5" s="74" t="str">
        <f t="shared" si="2"/>
        <v>상</v>
      </c>
      <c r="J5" s="75" t="s">
        <v>45</v>
      </c>
      <c r="K5" s="79">
        <v>0.04</v>
      </c>
      <c r="L5" s="79">
        <v>0.05</v>
      </c>
      <c r="M5" s="79">
        <v>0</v>
      </c>
      <c r="N5" s="79">
        <v>0.02</v>
      </c>
    </row>
    <row r="6" spans="1:17" ht="16.5" customHeight="1">
      <c r="A6" s="69">
        <f t="shared" si="3"/>
        <v>3</v>
      </c>
      <c r="B6" s="70" t="s">
        <v>56</v>
      </c>
      <c r="C6" s="71">
        <v>2001</v>
      </c>
      <c r="D6" s="71">
        <v>92</v>
      </c>
      <c r="E6" s="71" t="str">
        <f t="shared" si="0"/>
        <v>1급실기</v>
      </c>
      <c r="F6" s="72">
        <f t="shared" si="1"/>
        <v>0.05</v>
      </c>
      <c r="G6" s="73">
        <f t="shared" si="4"/>
        <v>96.6</v>
      </c>
      <c r="H6" s="74" t="str">
        <f t="shared" si="2"/>
        <v>상</v>
      </c>
    </row>
    <row r="7" spans="1:17">
      <c r="A7" s="69">
        <f t="shared" si="3"/>
        <v>4</v>
      </c>
      <c r="B7" s="70" t="s">
        <v>57</v>
      </c>
      <c r="C7" s="71">
        <v>3002</v>
      </c>
      <c r="D7" s="71">
        <v>87</v>
      </c>
      <c r="E7" s="71" t="str">
        <f xml:space="preserve"> CHOOSE(LEFT(C7, 1), "1급필기", "1급실기", "2급필기", "2급실기")</f>
        <v>2급필기</v>
      </c>
      <c r="F7" s="72">
        <f xml:space="preserve"> HLOOKUP(E7, $K$4:$N$5, 2, FALSE)</f>
        <v>0</v>
      </c>
      <c r="G7" s="73">
        <f>D7+D7*F7</f>
        <v>87</v>
      </c>
      <c r="H7" s="74" t="str">
        <f xml:space="preserve"> VLOOKUP(G7, $M$9:$N$12, 2, TRUE)</f>
        <v>중</v>
      </c>
      <c r="J7" s="80" t="s">
        <v>58</v>
      </c>
      <c r="K7" s="80"/>
      <c r="M7" s="80" t="s">
        <v>59</v>
      </c>
      <c r="N7" s="80"/>
      <c r="O7" s="80"/>
    </row>
    <row r="8" spans="1:17">
      <c r="A8" s="69">
        <f t="shared" si="3"/>
        <v>5</v>
      </c>
      <c r="B8" s="70" t="s">
        <v>60</v>
      </c>
      <c r="C8" s="71">
        <v>2002</v>
      </c>
      <c r="D8" s="71">
        <v>93</v>
      </c>
      <c r="E8" s="71" t="str">
        <f t="shared" si="0"/>
        <v>1급실기</v>
      </c>
      <c r="F8" s="72">
        <f t="shared" si="1"/>
        <v>0.05</v>
      </c>
      <c r="G8" s="73">
        <f t="shared" si="4"/>
        <v>97.65</v>
      </c>
      <c r="H8" s="74" t="str">
        <f t="shared" si="2"/>
        <v>상</v>
      </c>
      <c r="J8" s="81" t="s">
        <v>61</v>
      </c>
      <c r="K8" s="82" t="s">
        <v>62</v>
      </c>
      <c r="M8" s="75" t="s">
        <v>63</v>
      </c>
      <c r="N8" s="75" t="s">
        <v>64</v>
      </c>
      <c r="O8" s="75" t="s">
        <v>65</v>
      </c>
    </row>
    <row r="9" spans="1:17">
      <c r="A9" s="69">
        <f t="shared" si="3"/>
        <v>6</v>
      </c>
      <c r="B9" s="70" t="s">
        <v>66</v>
      </c>
      <c r="C9" s="71">
        <v>1001</v>
      </c>
      <c r="D9" s="71">
        <v>82</v>
      </c>
      <c r="E9" s="71" t="str">
        <f t="shared" si="0"/>
        <v>1급필기</v>
      </c>
      <c r="F9" s="72">
        <f t="shared" si="1"/>
        <v>0.04</v>
      </c>
      <c r="G9" s="73">
        <f t="shared" si="4"/>
        <v>85.28</v>
      </c>
      <c r="H9" s="74" t="str">
        <f t="shared" si="2"/>
        <v>중</v>
      </c>
      <c r="J9" s="75" t="s">
        <v>67</v>
      </c>
      <c r="K9" s="82">
        <f xml:space="preserve"> VLOOKUP($K$8, $B$4:$H$12, 6, FALSE)</f>
        <v>86</v>
      </c>
      <c r="M9" s="83">
        <v>0</v>
      </c>
      <c r="N9" s="83" t="s">
        <v>68</v>
      </c>
      <c r="O9" s="83" t="s">
        <v>69</v>
      </c>
    </row>
    <row r="10" spans="1:17">
      <c r="A10" s="69">
        <f t="shared" si="3"/>
        <v>7</v>
      </c>
      <c r="B10" s="70" t="s">
        <v>70</v>
      </c>
      <c r="C10" s="71">
        <v>3001</v>
      </c>
      <c r="D10" s="71">
        <v>86</v>
      </c>
      <c r="E10" s="71" t="str">
        <f t="shared" si="0"/>
        <v>2급필기</v>
      </c>
      <c r="F10" s="72">
        <f t="shared" si="1"/>
        <v>0</v>
      </c>
      <c r="G10" s="73">
        <f t="shared" si="4"/>
        <v>86</v>
      </c>
      <c r="H10" s="74" t="str">
        <f t="shared" si="2"/>
        <v>중</v>
      </c>
      <c r="J10" s="75" t="s">
        <v>71</v>
      </c>
      <c r="K10" s="82" t="str">
        <f xml:space="preserve"> VLOOKUP($K$8, $B$4:$H$12, 7, FALSE)</f>
        <v>중</v>
      </c>
      <c r="M10" s="83">
        <v>70</v>
      </c>
      <c r="N10" s="83" t="s">
        <v>72</v>
      </c>
      <c r="O10" s="83" t="s">
        <v>73</v>
      </c>
    </row>
    <row r="11" spans="1:17">
      <c r="A11" s="69">
        <f t="shared" si="3"/>
        <v>8</v>
      </c>
      <c r="B11" s="70" t="s">
        <v>74</v>
      </c>
      <c r="C11" s="71">
        <v>4001</v>
      </c>
      <c r="D11" s="71">
        <v>61</v>
      </c>
      <c r="E11" s="71" t="str">
        <f t="shared" si="0"/>
        <v>2급실기</v>
      </c>
      <c r="F11" s="72">
        <f t="shared" si="1"/>
        <v>0.02</v>
      </c>
      <c r="G11" s="73">
        <f t="shared" si="4"/>
        <v>62.22</v>
      </c>
      <c r="H11" s="74" t="str">
        <f t="shared" si="2"/>
        <v>미달</v>
      </c>
      <c r="M11" s="83">
        <v>80</v>
      </c>
      <c r="N11" s="83" t="s">
        <v>75</v>
      </c>
      <c r="O11" s="83" t="s">
        <v>76</v>
      </c>
    </row>
    <row r="12" spans="1:17">
      <c r="A12" s="69">
        <f t="shared" si="3"/>
        <v>9</v>
      </c>
      <c r="B12" s="70" t="s">
        <v>77</v>
      </c>
      <c r="C12" s="71">
        <v>1002</v>
      </c>
      <c r="D12" s="71">
        <v>65</v>
      </c>
      <c r="E12" s="71" t="str">
        <f t="shared" si="0"/>
        <v>1급필기</v>
      </c>
      <c r="F12" s="72">
        <f t="shared" si="1"/>
        <v>0.04</v>
      </c>
      <c r="G12" s="73">
        <f t="shared" si="4"/>
        <v>67.599999999999994</v>
      </c>
      <c r="H12" s="74" t="str">
        <f t="shared" si="2"/>
        <v>미달</v>
      </c>
      <c r="M12" s="83">
        <v>90</v>
      </c>
      <c r="N12" s="83" t="s">
        <v>78</v>
      </c>
      <c r="O12" s="83" t="s">
        <v>79</v>
      </c>
    </row>
    <row r="14" spans="1:17"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F16"/>
      <c r="G16"/>
      <c r="H16"/>
      <c r="I16"/>
    </row>
    <row r="17" spans="6:9">
      <c r="F17"/>
      <c r="G17"/>
      <c r="H17"/>
      <c r="I17"/>
    </row>
    <row r="18" spans="6:9">
      <c r="F18"/>
      <c r="G18"/>
      <c r="H18"/>
      <c r="I18"/>
    </row>
    <row r="19" spans="6:9">
      <c r="F19"/>
      <c r="G19"/>
      <c r="H19"/>
      <c r="I19"/>
    </row>
    <row r="20" spans="6:9">
      <c r="F20"/>
      <c r="G20"/>
      <c r="H20"/>
      <c r="I20"/>
    </row>
    <row r="21" spans="6:9">
      <c r="F21"/>
      <c r="G21"/>
      <c r="H21"/>
      <c r="I21"/>
    </row>
    <row r="22" spans="6:9">
      <c r="F22"/>
      <c r="G22"/>
      <c r="H22"/>
      <c r="I22"/>
    </row>
    <row r="23" spans="6:9">
      <c r="F23"/>
      <c r="G23"/>
      <c r="H23"/>
      <c r="I23"/>
    </row>
  </sheetData>
  <mergeCells count="2">
    <mergeCell ref="A1:H1"/>
    <mergeCell ref="J3:N3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zoomScalePageLayoutView="40" workbookViewId="0">
      <selection activeCell="X35" sqref="X35"/>
    </sheetView>
  </sheetViews>
  <sheetFormatPr defaultRowHeight="16.5" customHeight="1"/>
  <cols>
    <col min="1" max="1" width="3.6640625" style="4" customWidth="1"/>
    <col min="2" max="2" width="8.21875" style="4" customWidth="1"/>
    <col min="3" max="3" width="8.5546875" style="4" customWidth="1"/>
    <col min="4" max="4" width="6.5546875" style="4" bestFit="1" customWidth="1"/>
    <col min="5" max="5" width="5.21875" style="4" customWidth="1"/>
    <col min="6" max="6" width="5" style="4" customWidth="1"/>
    <col min="7" max="7" width="4.44140625" style="4" customWidth="1"/>
    <col min="8" max="8" width="4.77734375" style="4" customWidth="1"/>
    <col min="9" max="12" width="5.109375" style="4" customWidth="1"/>
    <col min="13" max="13" width="6" style="4" customWidth="1"/>
    <col min="14" max="14" width="5.44140625" style="4" customWidth="1"/>
    <col min="15" max="15" width="5.5546875" style="2" customWidth="1"/>
    <col min="16" max="21" width="5.33203125" style="2" customWidth="1"/>
    <col min="22" max="22" width="8.88671875" style="2"/>
  </cols>
  <sheetData>
    <row r="1" spans="1:21" ht="21.75" customHeight="1">
      <c r="A1" s="95" t="s">
        <v>101</v>
      </c>
      <c r="B1" s="95"/>
      <c r="C1" s="95"/>
      <c r="D1" s="95"/>
      <c r="E1" s="96" t="s">
        <v>0</v>
      </c>
      <c r="F1" s="96"/>
      <c r="G1" s="96"/>
      <c r="H1" s="96"/>
      <c r="I1" s="95" t="s">
        <v>102</v>
      </c>
      <c r="J1" s="95"/>
      <c r="K1" s="95"/>
      <c r="L1" s="95"/>
      <c r="M1" s="95"/>
      <c r="N1" s="95"/>
      <c r="O1" s="1"/>
      <c r="P1" s="1"/>
      <c r="Q1" s="1"/>
      <c r="R1" s="1"/>
      <c r="S1" s="1"/>
      <c r="T1" s="1"/>
      <c r="U1" s="1"/>
    </row>
    <row r="2" spans="1:21" ht="16.5" customHeight="1">
      <c r="A2" s="3"/>
      <c r="B2" s="3"/>
      <c r="C2" s="3"/>
      <c r="F2" s="1"/>
      <c r="G2" s="1"/>
      <c r="H2" s="1"/>
      <c r="I2" s="5"/>
      <c r="J2" s="1"/>
      <c r="K2" s="1"/>
      <c r="L2" s="1"/>
      <c r="M2" s="1"/>
      <c r="N2" s="6"/>
      <c r="O2" s="1"/>
      <c r="P2" s="1"/>
      <c r="Q2" s="1"/>
      <c r="R2" s="1"/>
      <c r="S2" s="1"/>
      <c r="T2" s="1"/>
      <c r="U2" s="1"/>
    </row>
    <row r="3" spans="1:21" ht="16.5" customHeight="1">
      <c r="A3" s="7" t="s">
        <v>103</v>
      </c>
      <c r="B3" s="7" t="s">
        <v>1</v>
      </c>
      <c r="C3" s="7" t="s">
        <v>2</v>
      </c>
      <c r="D3" s="7" t="s">
        <v>3</v>
      </c>
      <c r="E3" s="8" t="s">
        <v>104</v>
      </c>
      <c r="F3" s="8" t="s">
        <v>105</v>
      </c>
      <c r="G3" s="9" t="s">
        <v>4</v>
      </c>
      <c r="H3" s="9" t="s">
        <v>106</v>
      </c>
      <c r="I3" s="7" t="s">
        <v>5</v>
      </c>
      <c r="J3" s="7" t="s">
        <v>6</v>
      </c>
      <c r="K3" s="7" t="s">
        <v>4</v>
      </c>
      <c r="L3" s="7" t="s">
        <v>107</v>
      </c>
      <c r="M3" s="7" t="s">
        <v>80</v>
      </c>
      <c r="N3" s="7" t="s">
        <v>108</v>
      </c>
      <c r="O3" s="3"/>
      <c r="P3" s="85" t="s">
        <v>109</v>
      </c>
      <c r="Q3" s="86"/>
      <c r="R3" s="86"/>
      <c r="S3" s="3"/>
      <c r="T3" s="3"/>
      <c r="U3" s="3"/>
    </row>
    <row r="4" spans="1:21" ht="18.75" customHeight="1">
      <c r="A4" s="10">
        <v>1</v>
      </c>
      <c r="B4" s="11" t="s">
        <v>81</v>
      </c>
      <c r="C4" s="10">
        <v>10039012</v>
      </c>
      <c r="D4" s="12" t="s">
        <v>7</v>
      </c>
      <c r="E4" s="13">
        <v>61</v>
      </c>
      <c r="F4" s="87">
        <v>42</v>
      </c>
      <c r="G4" s="87">
        <v>14</v>
      </c>
      <c r="H4" s="13">
        <v>2</v>
      </c>
      <c r="I4" s="14">
        <f xml:space="preserve"> ROUND((중간배점*E4)/중간만점, 1)</f>
        <v>30.5</v>
      </c>
      <c r="J4" s="14">
        <f t="shared" ref="J4:J22" si="0" xml:space="preserve"> ROUND((기말배점*F4)/기말만점, 1)</f>
        <v>21.8</v>
      </c>
      <c r="K4" s="14">
        <f t="shared" ref="K4:K22" si="1" xml:space="preserve"> ROUND((과제배점*G4)/과제만점,  1)</f>
        <v>9.3000000000000007</v>
      </c>
      <c r="L4" s="14">
        <f t="shared" ref="L4:L31" si="2" xml:space="preserve"> HLOOKUP(H4, 출석기준표, 2)</f>
        <v>9</v>
      </c>
      <c r="M4" s="14">
        <f t="shared" ref="M4:M31" si="3" xml:space="preserve"> ROUND(SUM(I4:L4),  1)</f>
        <v>70.599999999999994</v>
      </c>
      <c r="N4" s="15" t="str">
        <f t="shared" ref="N4:N31" si="4" xml:space="preserve"> IF(L4=0, "F", VLOOKUP(M4, 학점기준표, 2))</f>
        <v>C-</v>
      </c>
      <c r="O4" s="16"/>
      <c r="P4" s="88" t="s">
        <v>106</v>
      </c>
      <c r="Q4" s="89">
        <v>0</v>
      </c>
      <c r="R4" s="89">
        <v>2</v>
      </c>
      <c r="S4" s="89">
        <v>6</v>
      </c>
      <c r="T4" s="89">
        <v>10</v>
      </c>
      <c r="U4" s="89">
        <v>16</v>
      </c>
    </row>
    <row r="5" spans="1:21" ht="16.5" customHeight="1">
      <c r="A5" s="10">
        <v>3</v>
      </c>
      <c r="B5" s="11" t="s">
        <v>8</v>
      </c>
      <c r="C5" s="10">
        <v>10040089</v>
      </c>
      <c r="D5" s="12" t="s">
        <v>110</v>
      </c>
      <c r="E5" s="13">
        <v>65</v>
      </c>
      <c r="F5" s="87">
        <v>70</v>
      </c>
      <c r="G5" s="87">
        <v>13</v>
      </c>
      <c r="H5" s="13">
        <v>2</v>
      </c>
      <c r="I5" s="14">
        <f xml:space="preserve"> ROUND((중간배점*E5)/중간만점, 1)</f>
        <v>32.5</v>
      </c>
      <c r="J5" s="14">
        <f t="shared" si="0"/>
        <v>36.4</v>
      </c>
      <c r="K5" s="14">
        <f t="shared" si="1"/>
        <v>8.6999999999999993</v>
      </c>
      <c r="L5" s="14">
        <f t="shared" si="2"/>
        <v>9</v>
      </c>
      <c r="M5" s="14">
        <f t="shared" si="3"/>
        <v>86.6</v>
      </c>
      <c r="N5" s="15" t="str">
        <f t="shared" si="4"/>
        <v>B0</v>
      </c>
      <c r="O5" s="1"/>
      <c r="P5" s="88" t="s">
        <v>111</v>
      </c>
      <c r="Q5" s="37">
        <v>10</v>
      </c>
      <c r="R5" s="37">
        <v>9</v>
      </c>
      <c r="S5" s="37">
        <v>8</v>
      </c>
      <c r="T5" s="37">
        <v>7</v>
      </c>
      <c r="U5" s="37">
        <v>0</v>
      </c>
    </row>
    <row r="6" spans="1:21" ht="16.5" customHeight="1">
      <c r="A6" s="10">
        <v>4</v>
      </c>
      <c r="B6" s="11" t="s">
        <v>9</v>
      </c>
      <c r="C6" s="10">
        <v>11020003</v>
      </c>
      <c r="D6" s="12" t="s">
        <v>112</v>
      </c>
      <c r="E6" s="13">
        <v>46</v>
      </c>
      <c r="F6" s="87">
        <v>45</v>
      </c>
      <c r="G6" s="87">
        <v>13</v>
      </c>
      <c r="H6" s="13">
        <v>4</v>
      </c>
      <c r="I6" s="14">
        <f xml:space="preserve"> ROUND((중간배점*E6)/중간만점, 1)</f>
        <v>23</v>
      </c>
      <c r="J6" s="14">
        <f t="shared" si="0"/>
        <v>23.4</v>
      </c>
      <c r="K6" s="14">
        <f t="shared" si="1"/>
        <v>8.6999999999999993</v>
      </c>
      <c r="L6" s="14">
        <f t="shared" si="2"/>
        <v>9</v>
      </c>
      <c r="M6" s="14">
        <f t="shared" si="3"/>
        <v>64.099999999999994</v>
      </c>
      <c r="N6" s="15" t="str">
        <f t="shared" si="4"/>
        <v>D0</v>
      </c>
      <c r="O6" s="1"/>
      <c r="P6" s="31"/>
      <c r="Q6" s="38"/>
      <c r="R6" s="38"/>
      <c r="S6" s="38"/>
      <c r="T6" s="38"/>
      <c r="U6" s="38"/>
    </row>
    <row r="7" spans="1:21" ht="16.5" customHeight="1">
      <c r="A7" s="10">
        <v>5</v>
      </c>
      <c r="B7" s="11" t="s">
        <v>9</v>
      </c>
      <c r="C7" s="10">
        <v>11020053</v>
      </c>
      <c r="D7" s="12" t="s">
        <v>113</v>
      </c>
      <c r="E7" s="13">
        <v>66</v>
      </c>
      <c r="F7" s="87">
        <v>69</v>
      </c>
      <c r="G7" s="87">
        <v>11</v>
      </c>
      <c r="H7" s="13">
        <v>8</v>
      </c>
      <c r="I7" s="14">
        <f t="shared" ref="I7:I22" si="5" xml:space="preserve"> ROUND((중간배점*E7)/중간만점, 1)</f>
        <v>33</v>
      </c>
      <c r="J7" s="14">
        <f t="shared" si="0"/>
        <v>35.799999999999997</v>
      </c>
      <c r="K7" s="14">
        <f t="shared" si="1"/>
        <v>7.3</v>
      </c>
      <c r="L7" s="14">
        <f t="shared" si="2"/>
        <v>8</v>
      </c>
      <c r="M7" s="14">
        <f t="shared" si="3"/>
        <v>84.1</v>
      </c>
      <c r="N7" s="15" t="str">
        <f t="shared" si="4"/>
        <v>B0</v>
      </c>
      <c r="O7" s="17"/>
      <c r="P7" s="85" t="s">
        <v>114</v>
      </c>
      <c r="U7" s="31"/>
    </row>
    <row r="8" spans="1:21" ht="16.5" customHeight="1">
      <c r="A8" s="10">
        <v>6</v>
      </c>
      <c r="B8" s="11" t="s">
        <v>9</v>
      </c>
      <c r="C8" s="10">
        <v>11020103</v>
      </c>
      <c r="D8" s="18" t="s">
        <v>115</v>
      </c>
      <c r="E8" s="87">
        <v>64</v>
      </c>
      <c r="F8" s="87">
        <v>70</v>
      </c>
      <c r="G8" s="87">
        <v>14</v>
      </c>
      <c r="H8" s="90">
        <v>0</v>
      </c>
      <c r="I8" s="14">
        <f t="shared" si="5"/>
        <v>32</v>
      </c>
      <c r="J8" s="14">
        <f t="shared" si="0"/>
        <v>36.4</v>
      </c>
      <c r="K8" s="14">
        <f t="shared" si="1"/>
        <v>9.3000000000000007</v>
      </c>
      <c r="L8" s="14">
        <f t="shared" si="2"/>
        <v>10</v>
      </c>
      <c r="M8" s="14">
        <f t="shared" si="3"/>
        <v>87.7</v>
      </c>
      <c r="N8" s="15" t="str">
        <f t="shared" si="4"/>
        <v>B+</v>
      </c>
      <c r="O8" s="1"/>
      <c r="P8" s="14"/>
      <c r="Q8" s="91" t="s">
        <v>15</v>
      </c>
      <c r="R8" s="91" t="s">
        <v>16</v>
      </c>
      <c r="S8" s="91" t="s">
        <v>4</v>
      </c>
      <c r="T8" s="91" t="s">
        <v>107</v>
      </c>
      <c r="U8" s="29"/>
    </row>
    <row r="9" spans="1:21" ht="16.5" customHeight="1">
      <c r="A9" s="10">
        <v>7</v>
      </c>
      <c r="B9" s="11" t="s">
        <v>8</v>
      </c>
      <c r="C9" s="10">
        <v>11040138</v>
      </c>
      <c r="D9" s="12" t="s">
        <v>10</v>
      </c>
      <c r="E9" s="13">
        <v>74</v>
      </c>
      <c r="F9" s="87">
        <v>67</v>
      </c>
      <c r="G9" s="87">
        <v>13</v>
      </c>
      <c r="H9" s="13">
        <v>0</v>
      </c>
      <c r="I9" s="14">
        <f t="shared" si="5"/>
        <v>37</v>
      </c>
      <c r="J9" s="14">
        <f t="shared" si="0"/>
        <v>34.799999999999997</v>
      </c>
      <c r="K9" s="14">
        <f t="shared" si="1"/>
        <v>8.6999999999999993</v>
      </c>
      <c r="L9" s="14">
        <f t="shared" si="2"/>
        <v>10</v>
      </c>
      <c r="M9" s="14">
        <f t="shared" si="3"/>
        <v>90.5</v>
      </c>
      <c r="N9" s="15" t="str">
        <f t="shared" si="4"/>
        <v>A-</v>
      </c>
      <c r="O9" s="19"/>
      <c r="P9" s="88" t="s">
        <v>17</v>
      </c>
      <c r="Q9" s="14">
        <v>80</v>
      </c>
      <c r="R9" s="14">
        <v>77</v>
      </c>
      <c r="S9" s="14">
        <v>15</v>
      </c>
      <c r="T9" s="14">
        <v>10</v>
      </c>
      <c r="U9" s="29"/>
    </row>
    <row r="10" spans="1:21" ht="16.5" customHeight="1">
      <c r="A10" s="10">
        <v>8</v>
      </c>
      <c r="B10" s="11" t="s">
        <v>11</v>
      </c>
      <c r="C10" s="10">
        <v>11044008</v>
      </c>
      <c r="D10" s="12" t="s">
        <v>116</v>
      </c>
      <c r="E10" s="13">
        <v>62</v>
      </c>
      <c r="F10" s="87">
        <v>58</v>
      </c>
      <c r="G10" s="87">
        <v>15</v>
      </c>
      <c r="H10" s="13">
        <v>0</v>
      </c>
      <c r="I10" s="14">
        <f t="shared" si="5"/>
        <v>31</v>
      </c>
      <c r="J10" s="14">
        <f t="shared" si="0"/>
        <v>30.1</v>
      </c>
      <c r="K10" s="14">
        <f t="shared" si="1"/>
        <v>10</v>
      </c>
      <c r="L10" s="14">
        <f t="shared" si="2"/>
        <v>10</v>
      </c>
      <c r="M10" s="14">
        <f t="shared" si="3"/>
        <v>81.099999999999994</v>
      </c>
      <c r="N10" s="15" t="str">
        <f t="shared" si="4"/>
        <v>B-</v>
      </c>
      <c r="O10" s="1"/>
      <c r="P10" s="88" t="s">
        <v>18</v>
      </c>
      <c r="Q10" s="14">
        <v>40</v>
      </c>
      <c r="R10" s="14">
        <v>40</v>
      </c>
      <c r="S10" s="14">
        <v>10</v>
      </c>
      <c r="T10" s="14">
        <v>10</v>
      </c>
      <c r="U10" s="1"/>
    </row>
    <row r="11" spans="1:21" ht="16.5" customHeight="1">
      <c r="A11" s="10">
        <v>9</v>
      </c>
      <c r="B11" s="11" t="s">
        <v>11</v>
      </c>
      <c r="C11" s="10">
        <v>11044028</v>
      </c>
      <c r="D11" s="18" t="s">
        <v>117</v>
      </c>
      <c r="E11" s="13">
        <v>81</v>
      </c>
      <c r="F11" s="87">
        <v>67</v>
      </c>
      <c r="G11" s="87">
        <v>15</v>
      </c>
      <c r="H11" s="13">
        <v>0</v>
      </c>
      <c r="I11" s="14">
        <f t="shared" si="5"/>
        <v>40.5</v>
      </c>
      <c r="J11" s="14">
        <f t="shared" si="0"/>
        <v>34.799999999999997</v>
      </c>
      <c r="K11" s="14">
        <f t="shared" si="1"/>
        <v>10</v>
      </c>
      <c r="L11" s="14">
        <f t="shared" si="2"/>
        <v>10</v>
      </c>
      <c r="M11" s="14">
        <f t="shared" si="3"/>
        <v>95.3</v>
      </c>
      <c r="N11" s="15" t="str">
        <f t="shared" si="4"/>
        <v>A0</v>
      </c>
      <c r="O11" s="1"/>
      <c r="P11" s="1"/>
      <c r="Q11" s="1"/>
      <c r="R11" s="1"/>
      <c r="S11" s="1"/>
      <c r="T11" s="1"/>
      <c r="U11" s="1"/>
    </row>
    <row r="12" spans="1:21" ht="16.5" customHeight="1">
      <c r="A12" s="10">
        <v>10</v>
      </c>
      <c r="B12" s="11" t="s">
        <v>11</v>
      </c>
      <c r="C12" s="10">
        <v>11044051</v>
      </c>
      <c r="D12" s="12" t="s">
        <v>118</v>
      </c>
      <c r="E12" s="13">
        <v>54</v>
      </c>
      <c r="F12" s="87">
        <v>62</v>
      </c>
      <c r="G12" s="87">
        <v>15</v>
      </c>
      <c r="H12" s="13">
        <v>0</v>
      </c>
      <c r="I12" s="14">
        <f t="shared" si="5"/>
        <v>27</v>
      </c>
      <c r="J12" s="14">
        <f t="shared" si="0"/>
        <v>32.200000000000003</v>
      </c>
      <c r="K12" s="14">
        <f t="shared" si="1"/>
        <v>10</v>
      </c>
      <c r="L12" s="14">
        <f t="shared" si="2"/>
        <v>10</v>
      </c>
      <c r="M12" s="14">
        <f t="shared" si="3"/>
        <v>79.2</v>
      </c>
      <c r="N12" s="15" t="str">
        <f t="shared" si="4"/>
        <v>C+</v>
      </c>
      <c r="O12" s="20"/>
      <c r="P12" s="85" t="s">
        <v>119</v>
      </c>
      <c r="S12" s="20"/>
      <c r="T12" s="20"/>
      <c r="U12" s="20"/>
    </row>
    <row r="13" spans="1:21" ht="16.5" customHeight="1">
      <c r="A13" s="10">
        <v>11</v>
      </c>
      <c r="B13" s="11" t="s">
        <v>11</v>
      </c>
      <c r="C13" s="10">
        <v>11044057</v>
      </c>
      <c r="D13" s="18" t="s">
        <v>120</v>
      </c>
      <c r="E13" s="13">
        <v>62</v>
      </c>
      <c r="F13" s="87">
        <v>58</v>
      </c>
      <c r="G13" s="87">
        <v>15</v>
      </c>
      <c r="H13" s="13">
        <v>0</v>
      </c>
      <c r="I13" s="14">
        <f t="shared" si="5"/>
        <v>31</v>
      </c>
      <c r="J13" s="14">
        <f t="shared" si="0"/>
        <v>30.1</v>
      </c>
      <c r="K13" s="14">
        <f t="shared" si="1"/>
        <v>10</v>
      </c>
      <c r="L13" s="14">
        <f t="shared" si="2"/>
        <v>10</v>
      </c>
      <c r="M13" s="14">
        <f t="shared" si="3"/>
        <v>81.099999999999994</v>
      </c>
      <c r="N13" s="15" t="str">
        <f t="shared" si="4"/>
        <v>B-</v>
      </c>
      <c r="O13" s="21"/>
      <c r="P13" s="41" t="s">
        <v>80</v>
      </c>
      <c r="Q13" s="41" t="s">
        <v>108</v>
      </c>
      <c r="R13" s="42" t="s">
        <v>19</v>
      </c>
      <c r="S13" s="1"/>
      <c r="T13" s="1"/>
      <c r="U13" s="1"/>
    </row>
    <row r="14" spans="1:21" ht="16.5" customHeight="1">
      <c r="A14" s="10">
        <v>12</v>
      </c>
      <c r="B14" s="11" t="s">
        <v>8</v>
      </c>
      <c r="C14" s="10">
        <v>12040113</v>
      </c>
      <c r="D14" s="18" t="s">
        <v>121</v>
      </c>
      <c r="E14" s="22">
        <v>66</v>
      </c>
      <c r="F14" s="22">
        <v>88</v>
      </c>
      <c r="G14" s="87">
        <v>15</v>
      </c>
      <c r="H14" s="22">
        <v>0</v>
      </c>
      <c r="I14" s="14">
        <f t="shared" si="5"/>
        <v>33</v>
      </c>
      <c r="J14" s="14">
        <f t="shared" si="0"/>
        <v>45.7</v>
      </c>
      <c r="K14" s="14">
        <f t="shared" si="1"/>
        <v>10</v>
      </c>
      <c r="L14" s="14">
        <f t="shared" si="2"/>
        <v>10</v>
      </c>
      <c r="M14" s="14">
        <f t="shared" si="3"/>
        <v>98.7</v>
      </c>
      <c r="N14" s="15" t="str">
        <f t="shared" si="4"/>
        <v>A+</v>
      </c>
      <c r="O14" s="21"/>
      <c r="P14" s="89">
        <v>0</v>
      </c>
      <c r="Q14" s="46" t="s">
        <v>20</v>
      </c>
      <c r="R14" s="47">
        <f t="shared" ref="R14:R26" si="6">COUNTIF($N$4:$N$31, Q14)</f>
        <v>1</v>
      </c>
      <c r="S14" s="1"/>
      <c r="T14" s="1"/>
      <c r="U14" s="1"/>
    </row>
    <row r="15" spans="1:21" ht="16.5" customHeight="1">
      <c r="A15" s="10">
        <v>13</v>
      </c>
      <c r="B15" s="11" t="s">
        <v>8</v>
      </c>
      <c r="C15" s="10">
        <v>12040210</v>
      </c>
      <c r="D15" s="12" t="s">
        <v>122</v>
      </c>
      <c r="E15" s="13">
        <v>53</v>
      </c>
      <c r="F15" s="87">
        <v>50</v>
      </c>
      <c r="G15" s="87">
        <v>14</v>
      </c>
      <c r="H15" s="13">
        <v>2</v>
      </c>
      <c r="I15" s="14">
        <f t="shared" si="5"/>
        <v>26.5</v>
      </c>
      <c r="J15" s="14">
        <f t="shared" si="0"/>
        <v>26</v>
      </c>
      <c r="K15" s="14">
        <f t="shared" si="1"/>
        <v>9.3000000000000007</v>
      </c>
      <c r="L15" s="14">
        <f t="shared" si="2"/>
        <v>9</v>
      </c>
      <c r="M15" s="14">
        <f t="shared" si="3"/>
        <v>70.8</v>
      </c>
      <c r="N15" s="15" t="str">
        <f t="shared" si="4"/>
        <v>C-</v>
      </c>
      <c r="O15" s="21"/>
      <c r="P15" s="89">
        <v>60</v>
      </c>
      <c r="Q15" s="46" t="s">
        <v>123</v>
      </c>
      <c r="R15" s="47">
        <f t="shared" si="6"/>
        <v>0</v>
      </c>
      <c r="S15" s="1"/>
      <c r="T15" s="1"/>
      <c r="U15" s="1"/>
    </row>
    <row r="16" spans="1:21" ht="16.5" customHeight="1">
      <c r="A16" s="10">
        <v>14</v>
      </c>
      <c r="B16" s="11" t="s">
        <v>124</v>
      </c>
      <c r="C16" s="10">
        <v>12079035</v>
      </c>
      <c r="D16" s="12" t="s">
        <v>125</v>
      </c>
      <c r="E16" s="13">
        <v>65</v>
      </c>
      <c r="F16" s="87">
        <v>73</v>
      </c>
      <c r="G16" s="87">
        <v>15</v>
      </c>
      <c r="H16" s="13">
        <v>0</v>
      </c>
      <c r="I16" s="14">
        <f t="shared" si="5"/>
        <v>32.5</v>
      </c>
      <c r="J16" s="14">
        <f t="shared" si="0"/>
        <v>37.9</v>
      </c>
      <c r="K16" s="14">
        <f t="shared" si="1"/>
        <v>10</v>
      </c>
      <c r="L16" s="14">
        <f t="shared" si="2"/>
        <v>10</v>
      </c>
      <c r="M16" s="14">
        <f t="shared" si="3"/>
        <v>90.4</v>
      </c>
      <c r="N16" s="15" t="str">
        <f t="shared" si="4"/>
        <v>A-</v>
      </c>
      <c r="O16" s="21"/>
      <c r="P16" s="89">
        <v>63</v>
      </c>
      <c r="Q16" s="46" t="s">
        <v>82</v>
      </c>
      <c r="R16" s="47">
        <f t="shared" si="6"/>
        <v>1</v>
      </c>
      <c r="S16" s="1"/>
      <c r="T16" s="1"/>
      <c r="U16" s="1"/>
    </row>
    <row r="17" spans="1:22" ht="16.5" customHeight="1">
      <c r="A17" s="10">
        <v>15</v>
      </c>
      <c r="B17" s="11" t="s">
        <v>124</v>
      </c>
      <c r="C17" s="10">
        <v>12079082</v>
      </c>
      <c r="D17" s="12" t="s">
        <v>126</v>
      </c>
      <c r="E17" s="13">
        <v>35</v>
      </c>
      <c r="F17" s="87">
        <v>15</v>
      </c>
      <c r="G17" s="87">
        <v>9</v>
      </c>
      <c r="H17" s="13">
        <v>8</v>
      </c>
      <c r="I17" s="14">
        <f t="shared" si="5"/>
        <v>17.5</v>
      </c>
      <c r="J17" s="14">
        <f t="shared" si="0"/>
        <v>7.8</v>
      </c>
      <c r="K17" s="14">
        <f t="shared" si="1"/>
        <v>6</v>
      </c>
      <c r="L17" s="14">
        <f t="shared" si="2"/>
        <v>8</v>
      </c>
      <c r="M17" s="14">
        <f t="shared" si="3"/>
        <v>39.299999999999997</v>
      </c>
      <c r="N17" s="15" t="str">
        <f t="shared" si="4"/>
        <v>F</v>
      </c>
      <c r="O17" s="21"/>
      <c r="P17" s="89">
        <v>67</v>
      </c>
      <c r="Q17" s="46" t="s">
        <v>127</v>
      </c>
      <c r="R17" s="47">
        <f t="shared" si="6"/>
        <v>0</v>
      </c>
      <c r="S17" s="1"/>
      <c r="T17" s="1"/>
      <c r="U17" s="1"/>
    </row>
    <row r="18" spans="1:22" ht="16.5" customHeight="1">
      <c r="A18" s="10">
        <v>16</v>
      </c>
      <c r="B18" s="11" t="s">
        <v>83</v>
      </c>
      <c r="C18" s="10">
        <v>13028007</v>
      </c>
      <c r="D18" s="12" t="s">
        <v>128</v>
      </c>
      <c r="E18" s="13">
        <v>77</v>
      </c>
      <c r="F18" s="87">
        <v>69</v>
      </c>
      <c r="G18" s="87">
        <v>14</v>
      </c>
      <c r="H18" s="13">
        <v>0</v>
      </c>
      <c r="I18" s="14">
        <f t="shared" si="5"/>
        <v>38.5</v>
      </c>
      <c r="J18" s="14">
        <f t="shared" si="0"/>
        <v>35.799999999999997</v>
      </c>
      <c r="K18" s="14">
        <f t="shared" si="1"/>
        <v>9.3000000000000007</v>
      </c>
      <c r="L18" s="14">
        <f t="shared" si="2"/>
        <v>10</v>
      </c>
      <c r="M18" s="14">
        <f t="shared" si="3"/>
        <v>93.6</v>
      </c>
      <c r="N18" s="15" t="str">
        <f t="shared" si="4"/>
        <v>A0</v>
      </c>
      <c r="O18" s="21"/>
      <c r="P18" s="89">
        <v>70</v>
      </c>
      <c r="Q18" s="46" t="s">
        <v>129</v>
      </c>
      <c r="R18" s="47">
        <f t="shared" si="6"/>
        <v>2</v>
      </c>
      <c r="S18" s="1"/>
      <c r="T18" s="1"/>
      <c r="U18" s="1"/>
    </row>
    <row r="19" spans="1:22" ht="16.5" customHeight="1">
      <c r="A19" s="10">
        <v>17</v>
      </c>
      <c r="B19" s="11" t="s">
        <v>83</v>
      </c>
      <c r="C19" s="10">
        <v>13028009</v>
      </c>
      <c r="D19" s="12" t="s">
        <v>84</v>
      </c>
      <c r="E19" s="13">
        <v>70</v>
      </c>
      <c r="F19" s="87">
        <v>58</v>
      </c>
      <c r="G19" s="87">
        <v>14</v>
      </c>
      <c r="H19" s="13">
        <v>0</v>
      </c>
      <c r="I19" s="14">
        <f t="shared" si="5"/>
        <v>35</v>
      </c>
      <c r="J19" s="14">
        <f t="shared" si="0"/>
        <v>30.1</v>
      </c>
      <c r="K19" s="14">
        <f t="shared" si="1"/>
        <v>9.3000000000000007</v>
      </c>
      <c r="L19" s="14">
        <f t="shared" si="2"/>
        <v>10</v>
      </c>
      <c r="M19" s="14">
        <f t="shared" si="3"/>
        <v>84.4</v>
      </c>
      <c r="N19" s="15" t="str">
        <f t="shared" si="4"/>
        <v>B0</v>
      </c>
      <c r="O19" s="21"/>
      <c r="P19" s="89">
        <v>73</v>
      </c>
      <c r="Q19" s="46" t="s">
        <v>85</v>
      </c>
      <c r="R19" s="47">
        <f t="shared" si="6"/>
        <v>2</v>
      </c>
      <c r="S19" s="1"/>
      <c r="T19" s="1"/>
      <c r="U19" s="1"/>
    </row>
    <row r="20" spans="1:22" ht="16.5" customHeight="1">
      <c r="A20" s="10">
        <v>18</v>
      </c>
      <c r="B20" s="11" t="s">
        <v>83</v>
      </c>
      <c r="C20" s="10">
        <v>13028022</v>
      </c>
      <c r="D20" s="12" t="s">
        <v>130</v>
      </c>
      <c r="E20" s="13">
        <v>78</v>
      </c>
      <c r="F20" s="87">
        <v>75</v>
      </c>
      <c r="G20" s="87">
        <v>15</v>
      </c>
      <c r="H20" s="13">
        <v>0</v>
      </c>
      <c r="I20" s="14">
        <f t="shared" si="5"/>
        <v>39</v>
      </c>
      <c r="J20" s="14">
        <f t="shared" si="0"/>
        <v>39</v>
      </c>
      <c r="K20" s="14">
        <f t="shared" si="1"/>
        <v>10</v>
      </c>
      <c r="L20" s="14">
        <f t="shared" si="2"/>
        <v>10</v>
      </c>
      <c r="M20" s="14">
        <f t="shared" si="3"/>
        <v>98</v>
      </c>
      <c r="N20" s="15" t="str">
        <f t="shared" si="4"/>
        <v>A+</v>
      </c>
      <c r="O20" s="21"/>
      <c r="P20" s="89">
        <v>77</v>
      </c>
      <c r="Q20" s="46" t="s">
        <v>131</v>
      </c>
      <c r="R20" s="47">
        <f t="shared" si="6"/>
        <v>3</v>
      </c>
      <c r="S20" s="1"/>
      <c r="T20" s="1"/>
      <c r="U20" s="1"/>
    </row>
    <row r="21" spans="1:22" ht="16.5" customHeight="1">
      <c r="A21" s="10">
        <v>19</v>
      </c>
      <c r="B21" s="11" t="s">
        <v>83</v>
      </c>
      <c r="C21" s="10">
        <v>13028034</v>
      </c>
      <c r="D21" s="12" t="s">
        <v>86</v>
      </c>
      <c r="E21" s="13">
        <v>57</v>
      </c>
      <c r="F21" s="87">
        <v>68</v>
      </c>
      <c r="G21" s="87">
        <v>14</v>
      </c>
      <c r="H21" s="13">
        <v>0</v>
      </c>
      <c r="I21" s="14">
        <f t="shared" si="5"/>
        <v>28.5</v>
      </c>
      <c r="J21" s="14">
        <f t="shared" si="0"/>
        <v>35.299999999999997</v>
      </c>
      <c r="K21" s="14">
        <f t="shared" si="1"/>
        <v>9.3000000000000007</v>
      </c>
      <c r="L21" s="14">
        <f t="shared" si="2"/>
        <v>10</v>
      </c>
      <c r="M21" s="14">
        <f t="shared" si="3"/>
        <v>83.1</v>
      </c>
      <c r="N21" s="15" t="str">
        <f t="shared" si="4"/>
        <v>B0</v>
      </c>
      <c r="O21" s="21"/>
      <c r="P21" s="89">
        <v>80</v>
      </c>
      <c r="Q21" s="46" t="s">
        <v>87</v>
      </c>
      <c r="R21" s="47">
        <f t="shared" si="6"/>
        <v>3</v>
      </c>
      <c r="S21" s="1"/>
      <c r="T21" s="1"/>
      <c r="U21" s="1"/>
    </row>
    <row r="22" spans="1:22" ht="16.5" customHeight="1">
      <c r="A22" s="10">
        <v>20</v>
      </c>
      <c r="B22" s="11" t="s">
        <v>83</v>
      </c>
      <c r="C22" s="10">
        <v>13028042</v>
      </c>
      <c r="D22" s="11" t="s">
        <v>88</v>
      </c>
      <c r="E22" s="13">
        <v>64</v>
      </c>
      <c r="F22" s="87">
        <v>80</v>
      </c>
      <c r="G22" s="87">
        <v>13</v>
      </c>
      <c r="H22" s="13">
        <v>0</v>
      </c>
      <c r="I22" s="14">
        <f t="shared" si="5"/>
        <v>32</v>
      </c>
      <c r="J22" s="14">
        <f t="shared" si="0"/>
        <v>41.6</v>
      </c>
      <c r="K22" s="14">
        <f t="shared" si="1"/>
        <v>8.6999999999999993</v>
      </c>
      <c r="L22" s="14">
        <f t="shared" si="2"/>
        <v>10</v>
      </c>
      <c r="M22" s="14">
        <f t="shared" si="3"/>
        <v>92.3</v>
      </c>
      <c r="N22" s="15" t="str">
        <f t="shared" si="4"/>
        <v>A-</v>
      </c>
      <c r="O22" s="21"/>
      <c r="P22" s="89">
        <v>83</v>
      </c>
      <c r="Q22" s="46" t="s">
        <v>89</v>
      </c>
      <c r="R22" s="47">
        <f t="shared" si="6"/>
        <v>5</v>
      </c>
      <c r="S22" s="1"/>
      <c r="T22" s="1"/>
      <c r="U22" s="1"/>
    </row>
    <row r="23" spans="1:22" ht="16.5" customHeight="1">
      <c r="A23" s="10">
        <v>21</v>
      </c>
      <c r="B23" s="11" t="s">
        <v>81</v>
      </c>
      <c r="C23" s="10">
        <v>13039003</v>
      </c>
      <c r="D23" s="11" t="s">
        <v>90</v>
      </c>
      <c r="E23" s="13">
        <v>65</v>
      </c>
      <c r="F23" s="87">
        <v>64</v>
      </c>
      <c r="G23" s="87">
        <v>15</v>
      </c>
      <c r="H23" s="13">
        <v>0</v>
      </c>
      <c r="I23" s="14">
        <f t="shared" ref="I23:I31" si="7" xml:space="preserve"> ROUND((중간배점*E23)/중간만점, 1)</f>
        <v>32.5</v>
      </c>
      <c r="J23" s="14">
        <f t="shared" ref="J23:J31" si="8" xml:space="preserve"> ROUND((기말배점*F23)/기말만점, 1)</f>
        <v>33.200000000000003</v>
      </c>
      <c r="K23" s="14">
        <f t="shared" ref="K23:K31" si="9" xml:space="preserve"> ROUND((과제배점*G23)/과제만점,  1)</f>
        <v>10</v>
      </c>
      <c r="L23" s="14">
        <f t="shared" si="2"/>
        <v>10</v>
      </c>
      <c r="M23" s="14">
        <f t="shared" si="3"/>
        <v>85.7</v>
      </c>
      <c r="N23" s="15" t="str">
        <f t="shared" si="4"/>
        <v>B0</v>
      </c>
      <c r="O23" s="23"/>
      <c r="P23" s="89">
        <v>87</v>
      </c>
      <c r="Q23" s="46" t="s">
        <v>91</v>
      </c>
      <c r="R23" s="47">
        <f t="shared" si="6"/>
        <v>3</v>
      </c>
      <c r="S23" s="24"/>
      <c r="T23" s="24"/>
      <c r="U23" s="24"/>
    </row>
    <row r="24" spans="1:22" ht="16.5" customHeight="1">
      <c r="A24" s="10">
        <v>22</v>
      </c>
      <c r="B24" s="11" t="s">
        <v>81</v>
      </c>
      <c r="C24" s="10">
        <v>13039029</v>
      </c>
      <c r="D24" s="11" t="s">
        <v>92</v>
      </c>
      <c r="E24" s="13">
        <v>72</v>
      </c>
      <c r="F24" s="87">
        <v>66</v>
      </c>
      <c r="G24" s="87">
        <v>15</v>
      </c>
      <c r="H24" s="13">
        <v>2</v>
      </c>
      <c r="I24" s="14">
        <f t="shared" si="7"/>
        <v>36</v>
      </c>
      <c r="J24" s="14">
        <f t="shared" si="8"/>
        <v>34.299999999999997</v>
      </c>
      <c r="K24" s="14">
        <f t="shared" si="9"/>
        <v>10</v>
      </c>
      <c r="L24" s="14">
        <f t="shared" si="2"/>
        <v>9</v>
      </c>
      <c r="M24" s="14">
        <f t="shared" si="3"/>
        <v>89.3</v>
      </c>
      <c r="N24" s="15" t="str">
        <f t="shared" si="4"/>
        <v>B+</v>
      </c>
      <c r="O24" s="23"/>
      <c r="P24" s="89">
        <v>90</v>
      </c>
      <c r="Q24" s="46" t="s">
        <v>93</v>
      </c>
      <c r="R24" s="47">
        <f t="shared" si="6"/>
        <v>3</v>
      </c>
      <c r="S24" s="24"/>
      <c r="T24" s="24"/>
      <c r="U24" s="24"/>
    </row>
    <row r="25" spans="1:22" ht="16.5" customHeight="1">
      <c r="A25" s="10">
        <v>23</v>
      </c>
      <c r="B25" s="11" t="s">
        <v>8</v>
      </c>
      <c r="C25" s="10">
        <v>13040036</v>
      </c>
      <c r="D25" s="11" t="s">
        <v>12</v>
      </c>
      <c r="E25" s="13">
        <v>60</v>
      </c>
      <c r="F25" s="87">
        <v>62</v>
      </c>
      <c r="G25" s="87">
        <v>14</v>
      </c>
      <c r="H25" s="13">
        <v>0</v>
      </c>
      <c r="I25" s="14">
        <f t="shared" si="7"/>
        <v>30</v>
      </c>
      <c r="J25" s="14">
        <f t="shared" si="8"/>
        <v>32.200000000000003</v>
      </c>
      <c r="K25" s="14">
        <f t="shared" si="9"/>
        <v>9.3000000000000007</v>
      </c>
      <c r="L25" s="14">
        <f t="shared" si="2"/>
        <v>10</v>
      </c>
      <c r="M25" s="14">
        <f t="shared" si="3"/>
        <v>81.5</v>
      </c>
      <c r="N25" s="15" t="str">
        <f t="shared" si="4"/>
        <v>B-</v>
      </c>
      <c r="O25" s="21"/>
      <c r="P25" s="89">
        <v>93</v>
      </c>
      <c r="Q25" s="46" t="s">
        <v>94</v>
      </c>
      <c r="R25" s="47">
        <f t="shared" si="6"/>
        <v>3</v>
      </c>
      <c r="S25" s="1"/>
      <c r="T25" s="1"/>
      <c r="U25" s="1"/>
    </row>
    <row r="26" spans="1:22" ht="16.5" customHeight="1">
      <c r="A26" s="10">
        <v>24</v>
      </c>
      <c r="B26" s="11" t="s">
        <v>8</v>
      </c>
      <c r="C26" s="10">
        <v>13040042</v>
      </c>
      <c r="D26" s="11" t="s">
        <v>95</v>
      </c>
      <c r="E26" s="13">
        <v>77</v>
      </c>
      <c r="F26" s="87">
        <v>61</v>
      </c>
      <c r="G26" s="87">
        <v>14</v>
      </c>
      <c r="H26" s="13">
        <v>0</v>
      </c>
      <c r="I26" s="14">
        <f t="shared" si="7"/>
        <v>38.5</v>
      </c>
      <c r="J26" s="14">
        <f t="shared" si="8"/>
        <v>31.7</v>
      </c>
      <c r="K26" s="14">
        <f t="shared" si="9"/>
        <v>9.3000000000000007</v>
      </c>
      <c r="L26" s="14">
        <f t="shared" si="2"/>
        <v>10</v>
      </c>
      <c r="M26" s="14">
        <f t="shared" si="3"/>
        <v>89.5</v>
      </c>
      <c r="N26" s="15" t="str">
        <f t="shared" si="4"/>
        <v>B+</v>
      </c>
      <c r="O26" s="21"/>
      <c r="P26" s="89">
        <v>97</v>
      </c>
      <c r="Q26" s="46" t="s">
        <v>96</v>
      </c>
      <c r="R26" s="47">
        <f t="shared" si="6"/>
        <v>2</v>
      </c>
      <c r="S26" s="1"/>
      <c r="T26" s="1"/>
      <c r="U26" s="1"/>
    </row>
    <row r="27" spans="1:22" ht="16.5" customHeight="1">
      <c r="A27" s="10">
        <v>27</v>
      </c>
      <c r="B27" s="11" t="s">
        <v>8</v>
      </c>
      <c r="C27" s="10">
        <v>13040125</v>
      </c>
      <c r="D27" s="11" t="s">
        <v>97</v>
      </c>
      <c r="E27" s="13">
        <v>60</v>
      </c>
      <c r="F27" s="87">
        <v>50</v>
      </c>
      <c r="G27" s="87">
        <v>13</v>
      </c>
      <c r="H27" s="13">
        <v>0</v>
      </c>
      <c r="I27" s="14">
        <f t="shared" si="7"/>
        <v>30</v>
      </c>
      <c r="J27" s="14">
        <f t="shared" si="8"/>
        <v>26</v>
      </c>
      <c r="K27" s="14">
        <f t="shared" si="9"/>
        <v>8.6999999999999993</v>
      </c>
      <c r="L27" s="14">
        <f t="shared" si="2"/>
        <v>10</v>
      </c>
      <c r="M27" s="14">
        <f t="shared" si="3"/>
        <v>74.7</v>
      </c>
      <c r="N27" s="15" t="str">
        <f t="shared" si="4"/>
        <v>C0</v>
      </c>
      <c r="O27" s="21"/>
      <c r="P27" s="21"/>
      <c r="Q27" s="1"/>
      <c r="R27" s="1"/>
      <c r="S27" s="1"/>
      <c r="T27" s="1"/>
      <c r="U27" s="1"/>
    </row>
    <row r="28" spans="1:22" ht="16.5" customHeight="1">
      <c r="A28" s="10">
        <v>28</v>
      </c>
      <c r="B28" s="11" t="s">
        <v>8</v>
      </c>
      <c r="C28" s="10">
        <v>13040127</v>
      </c>
      <c r="D28" s="11" t="s">
        <v>98</v>
      </c>
      <c r="E28" s="22">
        <v>74</v>
      </c>
      <c r="F28" s="22">
        <v>71</v>
      </c>
      <c r="G28" s="87">
        <v>14</v>
      </c>
      <c r="H28" s="22">
        <v>0</v>
      </c>
      <c r="I28" s="14">
        <f t="shared" si="7"/>
        <v>37</v>
      </c>
      <c r="J28" s="14">
        <f t="shared" si="8"/>
        <v>36.9</v>
      </c>
      <c r="K28" s="14">
        <f t="shared" si="9"/>
        <v>9.3000000000000007</v>
      </c>
      <c r="L28" s="14">
        <f t="shared" si="2"/>
        <v>10</v>
      </c>
      <c r="M28" s="14">
        <f t="shared" si="3"/>
        <v>93.2</v>
      </c>
      <c r="N28" s="15" t="str">
        <f t="shared" si="4"/>
        <v>A0</v>
      </c>
      <c r="O28" s="21"/>
      <c r="P28" s="21"/>
      <c r="Q28" s="1"/>
      <c r="R28" s="1"/>
      <c r="S28" s="1"/>
      <c r="T28" s="1"/>
      <c r="U28" s="1"/>
    </row>
    <row r="29" spans="1:22" ht="16.5" customHeight="1">
      <c r="A29" s="10">
        <v>29</v>
      </c>
      <c r="B29" s="11" t="s">
        <v>11</v>
      </c>
      <c r="C29" s="10">
        <v>13044074</v>
      </c>
      <c r="D29" s="11" t="s">
        <v>99</v>
      </c>
      <c r="E29" s="13">
        <v>58</v>
      </c>
      <c r="F29" s="87">
        <v>58</v>
      </c>
      <c r="G29" s="87">
        <v>15</v>
      </c>
      <c r="H29" s="13">
        <v>0</v>
      </c>
      <c r="I29" s="14">
        <f t="shared" si="7"/>
        <v>29</v>
      </c>
      <c r="J29" s="14">
        <f t="shared" si="8"/>
        <v>30.1</v>
      </c>
      <c r="K29" s="14">
        <f t="shared" si="9"/>
        <v>10</v>
      </c>
      <c r="L29" s="14">
        <f t="shared" si="2"/>
        <v>10</v>
      </c>
      <c r="M29" s="14">
        <f t="shared" si="3"/>
        <v>79.099999999999994</v>
      </c>
      <c r="N29" s="15" t="str">
        <f t="shared" si="4"/>
        <v>C+</v>
      </c>
      <c r="O29" s="21"/>
      <c r="P29" s="21"/>
      <c r="Q29" s="1"/>
      <c r="R29" s="1"/>
      <c r="S29" s="1"/>
      <c r="T29" s="1"/>
      <c r="U29" s="1"/>
    </row>
    <row r="30" spans="1:22" ht="16.5" customHeight="1">
      <c r="A30" s="10">
        <v>32</v>
      </c>
      <c r="B30" s="11" t="s">
        <v>100</v>
      </c>
      <c r="C30" s="10">
        <v>14095010</v>
      </c>
      <c r="D30" s="11" t="s">
        <v>13</v>
      </c>
      <c r="E30" s="13">
        <v>55</v>
      </c>
      <c r="F30" s="87">
        <v>60</v>
      </c>
      <c r="G30" s="87">
        <v>15</v>
      </c>
      <c r="H30" s="13">
        <v>0</v>
      </c>
      <c r="I30" s="14">
        <f t="shared" si="7"/>
        <v>27.5</v>
      </c>
      <c r="J30" s="14">
        <f t="shared" si="8"/>
        <v>31.2</v>
      </c>
      <c r="K30" s="14">
        <f t="shared" si="9"/>
        <v>10</v>
      </c>
      <c r="L30" s="14">
        <f t="shared" si="2"/>
        <v>10</v>
      </c>
      <c r="M30" s="14">
        <f t="shared" si="3"/>
        <v>78.7</v>
      </c>
      <c r="N30" s="15" t="str">
        <f t="shared" si="4"/>
        <v>C+</v>
      </c>
      <c r="O30" s="21"/>
      <c r="P30" s="21"/>
      <c r="Q30" s="1"/>
      <c r="R30" s="1"/>
      <c r="S30" s="1"/>
      <c r="T30" s="1"/>
      <c r="U30" s="1"/>
    </row>
    <row r="31" spans="1:22" ht="16.5" customHeight="1">
      <c r="A31" s="10">
        <v>33</v>
      </c>
      <c r="B31" s="11" t="s">
        <v>100</v>
      </c>
      <c r="C31" s="10">
        <v>14095023</v>
      </c>
      <c r="D31" s="11" t="s">
        <v>14</v>
      </c>
      <c r="E31" s="13">
        <v>51</v>
      </c>
      <c r="F31" s="87">
        <v>57</v>
      </c>
      <c r="G31" s="87">
        <v>13</v>
      </c>
      <c r="H31" s="13">
        <v>0</v>
      </c>
      <c r="I31" s="14">
        <f t="shared" si="7"/>
        <v>25.5</v>
      </c>
      <c r="J31" s="14">
        <f t="shared" si="8"/>
        <v>29.6</v>
      </c>
      <c r="K31" s="14">
        <f t="shared" si="9"/>
        <v>8.6999999999999993</v>
      </c>
      <c r="L31" s="14">
        <f t="shared" si="2"/>
        <v>10</v>
      </c>
      <c r="M31" s="14">
        <f t="shared" si="3"/>
        <v>73.8</v>
      </c>
      <c r="N31" s="15" t="str">
        <f t="shared" si="4"/>
        <v>C0</v>
      </c>
      <c r="O31" s="25"/>
      <c r="P31" s="25"/>
      <c r="Q31" s="26"/>
      <c r="R31" s="26"/>
      <c r="S31" s="26"/>
      <c r="T31" s="26"/>
      <c r="U31" s="26"/>
    </row>
    <row r="32" spans="1:22" s="34" customFormat="1" ht="16.5" customHeight="1">
      <c r="A32" s="27"/>
      <c r="B32" s="27"/>
      <c r="C32" s="27"/>
      <c r="D32" s="28"/>
      <c r="E32" s="28"/>
      <c r="F32" s="29"/>
      <c r="G32" s="30"/>
      <c r="H32" s="31"/>
      <c r="I32" s="31"/>
      <c r="J32" s="31"/>
      <c r="K32" s="31"/>
      <c r="L32" s="31"/>
      <c r="M32" s="31"/>
      <c r="N32" s="31"/>
      <c r="O32" s="31"/>
      <c r="P32" s="29"/>
      <c r="Q32" s="32"/>
      <c r="R32" s="32"/>
      <c r="S32" s="32"/>
      <c r="T32" s="32"/>
      <c r="U32" s="32"/>
      <c r="V32" s="33"/>
    </row>
    <row r="34" spans="1:22" s="34" customFormat="1" ht="16.5" customHeight="1">
      <c r="A34" s="27"/>
      <c r="B34" s="27"/>
      <c r="C34" s="27"/>
      <c r="D34" s="28"/>
      <c r="E34" s="28"/>
      <c r="F34" s="29"/>
      <c r="G34" s="29"/>
      <c r="H34" s="31"/>
      <c r="O34" s="35"/>
      <c r="P34" s="29"/>
      <c r="Q34" s="32"/>
      <c r="R34" s="32"/>
      <c r="S34" s="32"/>
      <c r="T34" s="32"/>
      <c r="U34" s="32"/>
      <c r="V34" s="33"/>
    </row>
    <row r="35" spans="1:22" s="34" customFormat="1" ht="16.5" customHeight="1">
      <c r="A35" s="36"/>
      <c r="B35" s="36"/>
      <c r="C35" s="36"/>
      <c r="D35" s="28"/>
      <c r="E35" s="28"/>
      <c r="F35" s="29"/>
      <c r="G35" s="29"/>
      <c r="H35" s="31"/>
      <c r="O35" s="31"/>
      <c r="P35" s="29"/>
      <c r="Q35" s="32"/>
      <c r="R35" s="32"/>
      <c r="S35" s="32"/>
      <c r="T35" s="32"/>
      <c r="U35" s="32"/>
      <c r="V35" s="33"/>
    </row>
    <row r="36" spans="1:22" s="34" customFormat="1" ht="16.5" customHeight="1">
      <c r="A36" s="3"/>
      <c r="B36" s="3"/>
      <c r="C36" s="3"/>
      <c r="D36" s="28"/>
      <c r="E36" s="28"/>
      <c r="F36" s="29"/>
      <c r="G36" s="29"/>
      <c r="H36" s="31"/>
      <c r="O36" s="29"/>
      <c r="P36" s="29"/>
      <c r="Q36" s="32"/>
      <c r="R36" s="32"/>
      <c r="S36" s="32"/>
      <c r="T36" s="32"/>
      <c r="U36" s="33"/>
    </row>
    <row r="37" spans="1:22" s="34" customFormat="1" ht="16.5" customHeight="1">
      <c r="A37" s="3"/>
      <c r="B37" s="3"/>
      <c r="C37" s="3"/>
      <c r="D37" s="28"/>
      <c r="E37" s="28"/>
      <c r="F37" s="29"/>
      <c r="G37" s="29"/>
      <c r="H37" s="31"/>
      <c r="O37" s="29"/>
      <c r="P37" s="29"/>
      <c r="Q37" s="32"/>
      <c r="R37" s="32"/>
      <c r="S37" s="32"/>
      <c r="T37" s="32"/>
      <c r="U37" s="33"/>
    </row>
    <row r="38" spans="1:22" s="34" customFormat="1" ht="16.5" customHeight="1">
      <c r="A38" s="3"/>
      <c r="B38" s="3"/>
      <c r="C38" s="3"/>
      <c r="D38" s="28"/>
      <c r="E38" s="28"/>
      <c r="F38" s="29"/>
      <c r="G38" s="29"/>
      <c r="H38" s="31"/>
      <c r="O38" s="29"/>
      <c r="P38" s="29"/>
      <c r="Q38" s="32"/>
      <c r="R38" s="32"/>
      <c r="S38" s="32"/>
      <c r="T38" s="32"/>
      <c r="U38" s="33"/>
    </row>
    <row r="39" spans="1:22" s="34" customFormat="1" ht="16.5" customHeight="1">
      <c r="A39" s="3"/>
      <c r="B39" s="3"/>
      <c r="C39" s="3"/>
      <c r="D39" s="28"/>
      <c r="E39" s="28"/>
      <c r="F39" s="29"/>
      <c r="G39" s="29"/>
      <c r="H39" s="31"/>
      <c r="I39" s="29"/>
      <c r="J39" s="29"/>
      <c r="K39" s="29"/>
      <c r="L39" s="31"/>
      <c r="M39" s="31"/>
      <c r="N39" s="31"/>
      <c r="O39" s="31"/>
      <c r="P39" s="29"/>
      <c r="Q39" s="32"/>
      <c r="R39" s="32"/>
      <c r="S39" s="32"/>
      <c r="T39" s="32"/>
      <c r="U39" s="32"/>
      <c r="V39" s="33"/>
    </row>
    <row r="40" spans="1:22" s="34" customFormat="1" ht="16.5" customHeight="1">
      <c r="A40" s="3"/>
      <c r="B40" s="3"/>
      <c r="C40" s="3"/>
      <c r="D40" s="28"/>
      <c r="E40" s="28"/>
      <c r="F40" s="29"/>
      <c r="G40" s="29"/>
      <c r="H40" s="31"/>
      <c r="I40" s="39"/>
      <c r="J40" s="39"/>
      <c r="K40" s="39"/>
      <c r="L40" s="39"/>
      <c r="M40" s="39"/>
      <c r="N40" s="39"/>
      <c r="O40" s="39"/>
      <c r="P40" s="39"/>
      <c r="Q40" s="40"/>
      <c r="R40" s="40"/>
      <c r="S40" s="40"/>
      <c r="T40" s="40"/>
      <c r="U40" s="40"/>
      <c r="V40" s="33"/>
    </row>
    <row r="41" spans="1:22" s="45" customFormat="1" ht="16.5" customHeight="1">
      <c r="A41" s="27"/>
      <c r="B41" s="27"/>
      <c r="C41" s="27"/>
      <c r="D41" s="27"/>
      <c r="E41" s="27"/>
      <c r="F41" s="27"/>
      <c r="G41" s="27"/>
      <c r="H41" s="27"/>
      <c r="L41" s="27"/>
      <c r="M41" s="27"/>
      <c r="N41" s="27"/>
      <c r="O41" s="43"/>
      <c r="P41" s="43"/>
      <c r="Q41" s="44"/>
      <c r="R41" s="44"/>
      <c r="S41" s="44"/>
      <c r="T41" s="44"/>
      <c r="U41" s="44"/>
      <c r="V41" s="44"/>
    </row>
    <row r="42" spans="1:22" s="34" customFormat="1" ht="16.5" customHeight="1">
      <c r="A42" s="28"/>
      <c r="B42" s="28"/>
      <c r="C42" s="28"/>
      <c r="D42" s="28"/>
      <c r="E42" s="28"/>
      <c r="F42" s="28"/>
      <c r="G42" s="28"/>
      <c r="H42" s="28"/>
      <c r="L42" s="28"/>
      <c r="M42" s="28"/>
      <c r="N42" s="28"/>
      <c r="O42" s="48"/>
      <c r="P42" s="48"/>
      <c r="Q42" s="33"/>
      <c r="R42" s="33"/>
      <c r="S42" s="33"/>
      <c r="T42" s="33"/>
      <c r="U42" s="33"/>
      <c r="V42" s="33"/>
    </row>
    <row r="43" spans="1:22" s="34" customFormat="1" ht="16.5" customHeight="1">
      <c r="A43" s="28"/>
      <c r="B43" s="28"/>
      <c r="C43" s="28"/>
      <c r="D43" s="28"/>
      <c r="E43" s="28"/>
      <c r="F43" s="28"/>
      <c r="G43" s="28"/>
      <c r="H43" s="28"/>
      <c r="L43" s="28"/>
      <c r="M43" s="28"/>
      <c r="N43" s="28"/>
      <c r="O43" s="48"/>
      <c r="P43" s="48"/>
      <c r="Q43" s="33"/>
      <c r="R43" s="33"/>
      <c r="S43" s="33"/>
      <c r="T43" s="33"/>
      <c r="U43" s="33"/>
      <c r="V43" s="33"/>
    </row>
    <row r="44" spans="1:22" s="34" customFormat="1" ht="16.5" customHeight="1">
      <c r="A44" s="28"/>
      <c r="B44" s="28"/>
      <c r="C44" s="28"/>
      <c r="D44" s="28"/>
      <c r="E44" s="28"/>
      <c r="F44" s="28"/>
      <c r="G44" s="28"/>
      <c r="H44" s="28"/>
      <c r="L44" s="28"/>
      <c r="M44" s="28"/>
      <c r="N44" s="28"/>
      <c r="O44" s="48"/>
      <c r="P44" s="48"/>
      <c r="Q44" s="33"/>
      <c r="R44" s="33"/>
      <c r="S44" s="33"/>
      <c r="T44" s="33"/>
      <c r="U44" s="33"/>
      <c r="V44" s="33"/>
    </row>
    <row r="45" spans="1:22" s="34" customFormat="1" ht="16.5" customHeight="1">
      <c r="A45" s="28"/>
      <c r="B45" s="28"/>
      <c r="C45" s="28"/>
      <c r="D45" s="28"/>
      <c r="E45" s="28"/>
      <c r="F45" s="28"/>
      <c r="G45" s="28"/>
      <c r="H45" s="28"/>
      <c r="L45" s="28"/>
      <c r="M45" s="28"/>
      <c r="N45" s="28"/>
      <c r="O45" s="48"/>
      <c r="P45" s="48"/>
      <c r="Q45" s="33"/>
      <c r="R45" s="33"/>
      <c r="S45" s="33"/>
      <c r="T45" s="33"/>
      <c r="U45" s="33"/>
      <c r="V45" s="33"/>
    </row>
    <row r="46" spans="1:22" s="34" customFormat="1" ht="16.5" customHeight="1">
      <c r="A46" s="28"/>
      <c r="B46" s="28"/>
      <c r="C46" s="28"/>
      <c r="D46" s="28"/>
      <c r="E46" s="28"/>
      <c r="F46" s="28"/>
      <c r="G46" s="28"/>
      <c r="H46" s="28"/>
      <c r="L46" s="28"/>
      <c r="M46" s="28"/>
      <c r="N46" s="28"/>
      <c r="O46" s="48"/>
      <c r="P46" s="48"/>
      <c r="Q46" s="33"/>
      <c r="R46" s="33"/>
      <c r="S46" s="33"/>
      <c r="T46" s="33"/>
      <c r="U46" s="33"/>
      <c r="V46" s="33"/>
    </row>
    <row r="47" spans="1:22" s="34" customFormat="1" ht="16.5" customHeight="1">
      <c r="A47" s="28"/>
      <c r="B47" s="28"/>
      <c r="C47" s="28"/>
      <c r="D47" s="28"/>
      <c r="E47" s="28"/>
      <c r="F47" s="28"/>
      <c r="G47" s="28"/>
      <c r="H47" s="28"/>
      <c r="L47" s="28"/>
      <c r="M47" s="28"/>
      <c r="N47" s="28"/>
      <c r="O47" s="48"/>
      <c r="P47" s="48"/>
      <c r="Q47" s="33"/>
      <c r="R47" s="33"/>
      <c r="S47" s="33"/>
      <c r="T47" s="33"/>
      <c r="U47" s="33"/>
      <c r="V47" s="33"/>
    </row>
    <row r="48" spans="1:22" s="34" customFormat="1" ht="16.5" customHeight="1">
      <c r="A48" s="28"/>
      <c r="B48" s="28"/>
      <c r="C48" s="28"/>
      <c r="D48" s="28"/>
      <c r="E48" s="28"/>
      <c r="F48" s="28"/>
      <c r="G48" s="28"/>
      <c r="H48" s="28"/>
      <c r="L48" s="28"/>
      <c r="M48" s="28"/>
      <c r="N48" s="28"/>
      <c r="O48" s="48"/>
      <c r="P48" s="48"/>
      <c r="Q48" s="33"/>
      <c r="R48" s="33"/>
      <c r="S48" s="33"/>
      <c r="T48" s="33"/>
      <c r="U48" s="33"/>
      <c r="V48" s="33"/>
    </row>
    <row r="49" spans="1:22" s="34" customFormat="1" ht="16.5" customHeight="1">
      <c r="A49" s="28"/>
      <c r="B49" s="28"/>
      <c r="C49" s="28"/>
      <c r="D49" s="28"/>
      <c r="E49" s="28"/>
      <c r="F49" s="28"/>
      <c r="G49" s="28"/>
      <c r="H49" s="28"/>
      <c r="L49" s="28"/>
      <c r="M49" s="28"/>
      <c r="N49" s="28"/>
      <c r="O49" s="48"/>
      <c r="P49" s="48"/>
      <c r="Q49" s="33"/>
      <c r="R49" s="33"/>
      <c r="S49" s="33"/>
      <c r="T49" s="33"/>
      <c r="U49" s="33"/>
      <c r="V49" s="33"/>
    </row>
    <row r="50" spans="1:22" s="34" customFormat="1" ht="16.5" customHeight="1">
      <c r="A50" s="28"/>
      <c r="B50" s="28"/>
      <c r="C50" s="28"/>
      <c r="D50" s="28"/>
      <c r="E50" s="28"/>
      <c r="F50" s="28"/>
      <c r="G50" s="28"/>
      <c r="H50" s="28"/>
      <c r="L50" s="28"/>
      <c r="M50" s="28"/>
      <c r="N50" s="28"/>
      <c r="O50" s="48"/>
      <c r="P50" s="48"/>
      <c r="Q50" s="33"/>
      <c r="R50" s="33"/>
      <c r="S50" s="33"/>
      <c r="T50" s="33"/>
      <c r="U50" s="33"/>
      <c r="V50" s="33"/>
    </row>
    <row r="51" spans="1:22" s="34" customFormat="1" ht="16.5" customHeight="1">
      <c r="A51" s="28"/>
      <c r="B51" s="28"/>
      <c r="C51" s="28"/>
      <c r="D51" s="28"/>
      <c r="E51" s="28"/>
      <c r="F51" s="28"/>
      <c r="G51" s="28"/>
      <c r="H51" s="28"/>
      <c r="L51" s="28"/>
      <c r="M51" s="28"/>
      <c r="N51" s="28"/>
      <c r="O51" s="48"/>
      <c r="P51" s="48"/>
      <c r="Q51" s="33"/>
      <c r="R51" s="33"/>
      <c r="S51" s="33"/>
      <c r="T51" s="33"/>
      <c r="U51" s="33"/>
      <c r="V51" s="33"/>
    </row>
    <row r="52" spans="1:22" s="34" customFormat="1" ht="16.5" customHeight="1">
      <c r="A52" s="28"/>
      <c r="B52" s="28"/>
      <c r="C52" s="28"/>
      <c r="D52" s="28"/>
      <c r="E52" s="28"/>
      <c r="F52" s="28"/>
      <c r="G52" s="28"/>
      <c r="H52" s="28"/>
      <c r="L52" s="28"/>
      <c r="M52" s="28"/>
      <c r="N52" s="28"/>
      <c r="O52" s="48"/>
      <c r="P52" s="48"/>
      <c r="Q52" s="33"/>
      <c r="R52" s="33"/>
      <c r="S52" s="33"/>
      <c r="T52" s="33"/>
      <c r="U52" s="33"/>
      <c r="V52" s="33"/>
    </row>
    <row r="53" spans="1:22" s="34" customFormat="1" ht="16.5" customHeight="1">
      <c r="A53" s="28"/>
      <c r="B53" s="28"/>
      <c r="C53" s="28"/>
      <c r="D53" s="28"/>
      <c r="E53" s="28"/>
      <c r="F53" s="28"/>
      <c r="G53" s="28"/>
      <c r="H53" s="28"/>
      <c r="L53" s="28"/>
      <c r="M53" s="28"/>
      <c r="N53" s="28"/>
      <c r="O53" s="48"/>
      <c r="P53" s="48"/>
      <c r="Q53" s="33"/>
      <c r="R53" s="33"/>
      <c r="S53" s="33"/>
      <c r="T53" s="33"/>
      <c r="U53" s="33"/>
      <c r="V53" s="33"/>
    </row>
    <row r="54" spans="1:22" s="34" customFormat="1" ht="16.5" customHeight="1">
      <c r="A54" s="28"/>
      <c r="B54" s="28"/>
      <c r="C54" s="28"/>
      <c r="D54" s="28"/>
      <c r="E54" s="28"/>
      <c r="F54" s="28"/>
      <c r="G54" s="28"/>
      <c r="H54" s="28"/>
      <c r="L54" s="28"/>
      <c r="M54" s="28"/>
      <c r="N54" s="28"/>
      <c r="O54" s="48"/>
      <c r="P54" s="48"/>
      <c r="Q54" s="33"/>
      <c r="R54" s="33"/>
      <c r="S54" s="33"/>
      <c r="T54" s="33"/>
      <c r="U54" s="33"/>
      <c r="V54" s="33"/>
    </row>
    <row r="55" spans="1:22" s="34" customFormat="1" ht="16.5" customHeight="1">
      <c r="A55" s="28"/>
      <c r="B55" s="28"/>
      <c r="C55" s="28"/>
      <c r="D55" s="28"/>
      <c r="E55" s="28"/>
      <c r="F55" s="28"/>
      <c r="G55" s="28"/>
      <c r="H55" s="28"/>
      <c r="L55" s="28"/>
      <c r="M55" s="28"/>
      <c r="N55" s="28"/>
      <c r="O55" s="48"/>
      <c r="P55" s="48"/>
      <c r="Q55" s="33"/>
      <c r="R55" s="33"/>
      <c r="S55" s="33"/>
      <c r="T55" s="33"/>
      <c r="U55" s="33"/>
      <c r="V55" s="33"/>
    </row>
    <row r="56" spans="1:22" s="34" customFormat="1" ht="16.5" customHeight="1">
      <c r="A56" s="28"/>
      <c r="B56" s="28"/>
      <c r="C56" s="28"/>
      <c r="D56" s="28"/>
      <c r="E56" s="28"/>
      <c r="F56" s="28"/>
      <c r="G56" s="28"/>
      <c r="H56" s="28"/>
      <c r="L56" s="28"/>
      <c r="M56" s="28"/>
      <c r="N56" s="28"/>
      <c r="O56" s="48"/>
      <c r="P56" s="48"/>
      <c r="Q56" s="33"/>
      <c r="R56" s="33"/>
      <c r="S56" s="33"/>
      <c r="T56" s="33"/>
      <c r="U56" s="33"/>
      <c r="V56" s="33"/>
    </row>
    <row r="57" spans="1:22" s="34" customFormat="1" ht="16.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48"/>
      <c r="P57" s="48"/>
      <c r="Q57" s="33"/>
      <c r="R57" s="33"/>
      <c r="S57" s="33"/>
      <c r="T57" s="33"/>
      <c r="U57" s="33"/>
      <c r="V57" s="33"/>
    </row>
    <row r="58" spans="1:22" s="34" customFormat="1" ht="16.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33"/>
      <c r="P58" s="33"/>
      <c r="Q58" s="33"/>
      <c r="R58" s="33"/>
      <c r="S58" s="33"/>
      <c r="T58" s="33"/>
      <c r="U58" s="33"/>
      <c r="V58" s="33"/>
    </row>
    <row r="59" spans="1:22" s="34" customFormat="1" ht="16.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33"/>
      <c r="P59" s="33"/>
      <c r="Q59" s="33"/>
      <c r="R59" s="33"/>
      <c r="S59" s="33"/>
      <c r="T59" s="33"/>
      <c r="U59" s="33"/>
      <c r="V59" s="33"/>
    </row>
    <row r="60" spans="1:22" s="34" customFormat="1" ht="16.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33"/>
      <c r="P60" s="33"/>
      <c r="Q60" s="33"/>
      <c r="R60" s="33"/>
      <c r="S60" s="33"/>
      <c r="T60" s="33"/>
      <c r="U60" s="33"/>
      <c r="V60" s="33"/>
    </row>
    <row r="61" spans="1:22" s="34" customFormat="1" ht="16.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33"/>
      <c r="P61" s="33"/>
      <c r="Q61" s="33"/>
      <c r="R61" s="33"/>
      <c r="S61" s="33"/>
      <c r="T61" s="33"/>
      <c r="U61" s="33"/>
      <c r="V61" s="33"/>
    </row>
  </sheetData>
  <mergeCells count="3">
    <mergeCell ref="A1:D1"/>
    <mergeCell ref="E1:H1"/>
    <mergeCell ref="I1:N1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8" sqref="I18"/>
    </sheetView>
  </sheetViews>
  <sheetFormatPr defaultRowHeight="16.5"/>
  <cols>
    <col min="1" max="1" width="8.88671875" style="100" customWidth="1"/>
    <col min="2" max="2" width="4.21875" style="100" customWidth="1"/>
    <col min="3" max="3" width="7.33203125" style="100" customWidth="1"/>
    <col min="4" max="4" width="7.6640625" style="100" customWidth="1"/>
    <col min="5" max="5" width="8" style="100" customWidth="1"/>
    <col min="6" max="6" width="9.21875" style="100" customWidth="1"/>
    <col min="7" max="16384" width="8.88671875" style="100"/>
  </cols>
  <sheetData>
    <row r="1" spans="1:6">
      <c r="A1" s="98" t="s">
        <v>132</v>
      </c>
      <c r="B1" s="98"/>
      <c r="C1" s="99" t="s">
        <v>133</v>
      </c>
      <c r="D1" s="99"/>
    </row>
    <row r="2" spans="1:6">
      <c r="A2" s="98" t="s">
        <v>134</v>
      </c>
      <c r="B2" s="98"/>
      <c r="C2" s="99" t="str">
        <f>REPLACE(VLOOKUP(C1,[2]사원명부!$C$4:$D$29,2,0),7,7,"-*******")</f>
        <v>790103-*******</v>
      </c>
      <c r="D2" s="99"/>
    </row>
    <row r="3" spans="1:6">
      <c r="A3" s="98" t="s">
        <v>135</v>
      </c>
      <c r="B3" s="98"/>
      <c r="C3" s="99" t="str">
        <f>LEFT(VLOOKUP(C1,[2]사원명부!C4:I29,7,0), SEARCH("시",VLOOKUP(C1,[2]사원명부!C4:I29,7,0)))</f>
        <v>경기도 수원시</v>
      </c>
      <c r="D3" s="99"/>
    </row>
    <row r="4" spans="1:6">
      <c r="A4" s="98" t="s">
        <v>136</v>
      </c>
      <c r="B4" s="98"/>
      <c r="C4" s="101">
        <f>SUM(F7:F31)</f>
        <v>670000</v>
      </c>
      <c r="D4" s="101"/>
    </row>
    <row r="5" spans="1:6">
      <c r="A5" s="102" t="s">
        <v>137</v>
      </c>
    </row>
    <row r="6" spans="1:6" ht="30.75" customHeight="1">
      <c r="A6" s="103" t="s">
        <v>138</v>
      </c>
      <c r="B6" s="103" t="s">
        <v>139</v>
      </c>
      <c r="C6" s="103" t="s">
        <v>140</v>
      </c>
      <c r="D6" s="103" t="s">
        <v>141</v>
      </c>
      <c r="E6" s="104" t="s">
        <v>142</v>
      </c>
      <c r="F6" s="103" t="s">
        <v>143</v>
      </c>
    </row>
    <row r="7" spans="1:6">
      <c r="A7" s="105">
        <v>42370</v>
      </c>
      <c r="B7" s="106">
        <f t="shared" ref="B7:B31" si="0">WEEKDAY(A7,1)</f>
        <v>6</v>
      </c>
      <c r="C7" s="107">
        <v>0.35416666666666669</v>
      </c>
      <c r="D7" s="107">
        <v>0.75694444444444453</v>
      </c>
      <c r="E7" s="108">
        <f t="shared" ref="E7:E31" si="1">IF(OR(B7=1,B7=7),D7-C7,(D7-C7)-8/24)</f>
        <v>6.9444444444444531E-2</v>
      </c>
      <c r="F7" s="109">
        <f t="shared" ref="F7:F31" si="2">IF(OR(B7=1,B7=7), HOUR(E7)*20000, HOUR(E7)*15000)</f>
        <v>15000</v>
      </c>
    </row>
    <row r="8" spans="1:6">
      <c r="A8" s="105">
        <v>42372</v>
      </c>
      <c r="B8" s="106">
        <f t="shared" si="0"/>
        <v>1</v>
      </c>
      <c r="C8" s="107">
        <v>0.4375</v>
      </c>
      <c r="D8" s="107">
        <v>0.58333333333333337</v>
      </c>
      <c r="E8" s="108">
        <f t="shared" si="1"/>
        <v>0.14583333333333337</v>
      </c>
      <c r="F8" s="109">
        <f t="shared" si="2"/>
        <v>60000</v>
      </c>
    </row>
    <row r="9" spans="1:6">
      <c r="A9" s="105">
        <v>42373</v>
      </c>
      <c r="B9" s="106">
        <f t="shared" si="0"/>
        <v>2</v>
      </c>
      <c r="C9" s="107">
        <v>0.36805555555555558</v>
      </c>
      <c r="D9" s="107">
        <v>0.72916666666666663</v>
      </c>
      <c r="E9" s="108">
        <f t="shared" si="1"/>
        <v>2.7777777777777735E-2</v>
      </c>
      <c r="F9" s="109">
        <f t="shared" si="2"/>
        <v>0</v>
      </c>
    </row>
    <row r="10" spans="1:6">
      <c r="A10" s="105">
        <v>42374</v>
      </c>
      <c r="B10" s="106">
        <f t="shared" si="0"/>
        <v>3</v>
      </c>
      <c r="C10" s="107">
        <v>0.36805555555555558</v>
      </c>
      <c r="D10" s="107">
        <v>0.70833333333333337</v>
      </c>
      <c r="E10" s="108">
        <f t="shared" si="1"/>
        <v>6.9444444444444753E-3</v>
      </c>
      <c r="F10" s="109">
        <f t="shared" si="2"/>
        <v>0</v>
      </c>
    </row>
    <row r="11" spans="1:6">
      <c r="A11" s="105">
        <v>42375</v>
      </c>
      <c r="B11" s="106">
        <f t="shared" si="0"/>
        <v>4</v>
      </c>
      <c r="C11" s="107">
        <v>0.375</v>
      </c>
      <c r="D11" s="107">
        <v>0.72916666666666663</v>
      </c>
      <c r="E11" s="108">
        <f t="shared" si="1"/>
        <v>2.0833333333333315E-2</v>
      </c>
      <c r="F11" s="109">
        <f t="shared" si="2"/>
        <v>0</v>
      </c>
    </row>
    <row r="12" spans="1:6">
      <c r="A12" s="105">
        <v>42376</v>
      </c>
      <c r="B12" s="106">
        <f t="shared" si="0"/>
        <v>5</v>
      </c>
      <c r="C12" s="107">
        <v>0.375</v>
      </c>
      <c r="D12" s="107">
        <v>0.875</v>
      </c>
      <c r="E12" s="108">
        <f t="shared" si="1"/>
        <v>0.16666666666666669</v>
      </c>
      <c r="F12" s="109">
        <f t="shared" si="2"/>
        <v>60000</v>
      </c>
    </row>
    <row r="13" spans="1:6">
      <c r="A13" s="105">
        <v>42377</v>
      </c>
      <c r="B13" s="106">
        <f t="shared" si="0"/>
        <v>6</v>
      </c>
      <c r="C13" s="107">
        <v>0.375</v>
      </c>
      <c r="D13" s="107">
        <v>0.85416666666666663</v>
      </c>
      <c r="E13" s="108">
        <f t="shared" si="1"/>
        <v>0.14583333333333331</v>
      </c>
      <c r="F13" s="109">
        <f t="shared" si="2"/>
        <v>45000</v>
      </c>
    </row>
    <row r="14" spans="1:6">
      <c r="A14" s="105">
        <v>42378</v>
      </c>
      <c r="B14" s="106">
        <f t="shared" si="0"/>
        <v>7</v>
      </c>
      <c r="C14" s="107">
        <v>0.375</v>
      </c>
      <c r="D14" s="107">
        <v>0.66666666666666663</v>
      </c>
      <c r="E14" s="108">
        <f t="shared" si="1"/>
        <v>0.29166666666666663</v>
      </c>
      <c r="F14" s="109">
        <f t="shared" si="2"/>
        <v>140000</v>
      </c>
    </row>
    <row r="15" spans="1:6">
      <c r="A15" s="105">
        <v>42379</v>
      </c>
      <c r="B15" s="106">
        <f t="shared" si="0"/>
        <v>1</v>
      </c>
      <c r="C15" s="107">
        <v>0.41666666666666669</v>
      </c>
      <c r="D15" s="107">
        <v>0.58333333333333337</v>
      </c>
      <c r="E15" s="108">
        <f t="shared" si="1"/>
        <v>0.16666666666666669</v>
      </c>
      <c r="F15" s="109">
        <f t="shared" si="2"/>
        <v>80000</v>
      </c>
    </row>
    <row r="16" spans="1:6">
      <c r="A16" s="105">
        <v>42380</v>
      </c>
      <c r="B16" s="106">
        <f t="shared" si="0"/>
        <v>2</v>
      </c>
      <c r="C16" s="107">
        <v>0.375</v>
      </c>
      <c r="D16" s="107">
        <v>0.85416666666666663</v>
      </c>
      <c r="E16" s="108">
        <f t="shared" si="1"/>
        <v>0.14583333333333331</v>
      </c>
      <c r="F16" s="109">
        <f t="shared" si="2"/>
        <v>45000</v>
      </c>
    </row>
    <row r="17" spans="1:9">
      <c r="A17" s="105">
        <v>42381</v>
      </c>
      <c r="B17" s="106">
        <f t="shared" si="0"/>
        <v>3</v>
      </c>
      <c r="C17" s="107">
        <v>0.375</v>
      </c>
      <c r="D17" s="107">
        <v>0.71527777777777779</v>
      </c>
      <c r="E17" s="108">
        <f t="shared" si="1"/>
        <v>6.9444444444444753E-3</v>
      </c>
      <c r="F17" s="109">
        <f t="shared" si="2"/>
        <v>0</v>
      </c>
    </row>
    <row r="18" spans="1:9">
      <c r="A18" s="105">
        <v>42382</v>
      </c>
      <c r="B18" s="106">
        <f t="shared" si="0"/>
        <v>4</v>
      </c>
      <c r="C18" s="107">
        <v>0.35416666666666669</v>
      </c>
      <c r="D18" s="107">
        <v>0.71527777777777779</v>
      </c>
      <c r="E18" s="108">
        <f t="shared" si="1"/>
        <v>2.777777777777779E-2</v>
      </c>
      <c r="F18" s="109">
        <f t="shared" si="2"/>
        <v>0</v>
      </c>
      <c r="I18" s="110"/>
    </row>
    <row r="19" spans="1:9">
      <c r="A19" s="105">
        <v>42383</v>
      </c>
      <c r="B19" s="106">
        <f t="shared" si="0"/>
        <v>5</v>
      </c>
      <c r="C19" s="107">
        <v>0.375</v>
      </c>
      <c r="D19" s="107">
        <v>0.76388888888888884</v>
      </c>
      <c r="E19" s="108">
        <f t="shared" si="1"/>
        <v>5.5555555555555525E-2</v>
      </c>
      <c r="F19" s="109">
        <f t="shared" si="2"/>
        <v>15000</v>
      </c>
    </row>
    <row r="20" spans="1:9">
      <c r="A20" s="105">
        <v>42384</v>
      </c>
      <c r="B20" s="106">
        <f t="shared" si="0"/>
        <v>6</v>
      </c>
      <c r="C20" s="107">
        <v>0.36805555555555558</v>
      </c>
      <c r="D20" s="107">
        <v>0.72222222222222221</v>
      </c>
      <c r="E20" s="108">
        <f t="shared" si="1"/>
        <v>2.0833333333333315E-2</v>
      </c>
      <c r="F20" s="109">
        <f t="shared" si="2"/>
        <v>0</v>
      </c>
    </row>
    <row r="21" spans="1:9">
      <c r="A21" s="105">
        <v>42385</v>
      </c>
      <c r="B21" s="106">
        <f t="shared" si="0"/>
        <v>7</v>
      </c>
      <c r="C21" s="107">
        <v>0.375</v>
      </c>
      <c r="D21" s="107">
        <v>0.5</v>
      </c>
      <c r="E21" s="108">
        <f t="shared" si="1"/>
        <v>0.125</v>
      </c>
      <c r="F21" s="109">
        <f t="shared" si="2"/>
        <v>60000</v>
      </c>
    </row>
    <row r="22" spans="1:9">
      <c r="A22" s="105">
        <v>42387</v>
      </c>
      <c r="B22" s="106">
        <f t="shared" si="0"/>
        <v>2</v>
      </c>
      <c r="C22" s="107">
        <v>0.375</v>
      </c>
      <c r="D22" s="107">
        <v>0.75694444444444453</v>
      </c>
      <c r="E22" s="108">
        <f t="shared" si="1"/>
        <v>4.8611111111111216E-2</v>
      </c>
      <c r="F22" s="109">
        <f t="shared" si="2"/>
        <v>15000</v>
      </c>
    </row>
    <row r="23" spans="1:9">
      <c r="A23" s="105">
        <v>42388</v>
      </c>
      <c r="B23" s="106">
        <f t="shared" si="0"/>
        <v>3</v>
      </c>
      <c r="C23" s="107">
        <v>0.3611111111111111</v>
      </c>
      <c r="D23" s="107">
        <v>0.70138888888888884</v>
      </c>
      <c r="E23" s="108">
        <f t="shared" si="1"/>
        <v>6.9444444444444198E-3</v>
      </c>
      <c r="F23" s="109">
        <f t="shared" si="2"/>
        <v>0</v>
      </c>
    </row>
    <row r="24" spans="1:9">
      <c r="A24" s="105">
        <v>42389</v>
      </c>
      <c r="B24" s="106">
        <f t="shared" si="0"/>
        <v>4</v>
      </c>
      <c r="C24" s="107">
        <v>0.375</v>
      </c>
      <c r="D24" s="107">
        <v>0.72916666666666663</v>
      </c>
      <c r="E24" s="108">
        <f t="shared" si="1"/>
        <v>2.0833333333333315E-2</v>
      </c>
      <c r="F24" s="109">
        <f t="shared" si="2"/>
        <v>0</v>
      </c>
    </row>
    <row r="25" spans="1:9">
      <c r="A25" s="105">
        <v>42390</v>
      </c>
      <c r="B25" s="106">
        <f t="shared" si="0"/>
        <v>5</v>
      </c>
      <c r="C25" s="107">
        <v>0.36805555555555558</v>
      </c>
      <c r="D25" s="107">
        <v>0.73611111111111116</v>
      </c>
      <c r="E25" s="108">
        <f t="shared" si="1"/>
        <v>3.4722222222222265E-2</v>
      </c>
      <c r="F25" s="109">
        <f t="shared" si="2"/>
        <v>0</v>
      </c>
    </row>
    <row r="26" spans="1:9">
      <c r="A26" s="105">
        <v>42391</v>
      </c>
      <c r="B26" s="106">
        <f t="shared" si="0"/>
        <v>6</v>
      </c>
      <c r="C26" s="107">
        <v>0.375</v>
      </c>
      <c r="D26" s="107">
        <v>0.75</v>
      </c>
      <c r="E26" s="108">
        <f t="shared" si="1"/>
        <v>4.1666666666666685E-2</v>
      </c>
      <c r="F26" s="109">
        <f t="shared" si="2"/>
        <v>15000</v>
      </c>
    </row>
    <row r="27" spans="1:9">
      <c r="A27" s="105">
        <v>42394</v>
      </c>
      <c r="B27" s="106">
        <f t="shared" si="0"/>
        <v>2</v>
      </c>
      <c r="C27" s="107">
        <v>0.375</v>
      </c>
      <c r="D27" s="107">
        <v>0.71527777777777779</v>
      </c>
      <c r="E27" s="108">
        <f t="shared" si="1"/>
        <v>6.9444444444444753E-3</v>
      </c>
      <c r="F27" s="109">
        <f t="shared" si="2"/>
        <v>0</v>
      </c>
    </row>
    <row r="28" spans="1:9">
      <c r="A28" s="105">
        <v>42395</v>
      </c>
      <c r="B28" s="106">
        <f t="shared" si="0"/>
        <v>3</v>
      </c>
      <c r="C28" s="107">
        <v>0.35416666666666669</v>
      </c>
      <c r="D28" s="107">
        <v>0.72222222222222221</v>
      </c>
      <c r="E28" s="108">
        <f t="shared" si="1"/>
        <v>3.472222222222221E-2</v>
      </c>
      <c r="F28" s="109">
        <f t="shared" si="2"/>
        <v>0</v>
      </c>
    </row>
    <row r="29" spans="1:9">
      <c r="A29" s="105">
        <v>42396</v>
      </c>
      <c r="B29" s="106">
        <f t="shared" si="0"/>
        <v>4</v>
      </c>
      <c r="C29" s="107">
        <v>0.38194444444444442</v>
      </c>
      <c r="D29" s="107">
        <v>0.72916666666666663</v>
      </c>
      <c r="E29" s="108">
        <f t="shared" si="1"/>
        <v>1.3888888888888895E-2</v>
      </c>
      <c r="F29" s="109">
        <f t="shared" si="2"/>
        <v>0</v>
      </c>
    </row>
    <row r="30" spans="1:9">
      <c r="A30" s="105">
        <v>42397</v>
      </c>
      <c r="B30" s="106">
        <f t="shared" si="0"/>
        <v>5</v>
      </c>
      <c r="C30" s="107">
        <v>0.375</v>
      </c>
      <c r="D30" s="107">
        <v>0.89583333333333337</v>
      </c>
      <c r="E30" s="108">
        <f t="shared" si="1"/>
        <v>0.18750000000000006</v>
      </c>
      <c r="F30" s="109">
        <f t="shared" si="2"/>
        <v>60000</v>
      </c>
    </row>
    <row r="31" spans="1:9">
      <c r="A31" s="105">
        <v>42398</v>
      </c>
      <c r="B31" s="106">
        <f t="shared" si="0"/>
        <v>6</v>
      </c>
      <c r="C31" s="107">
        <v>0.375</v>
      </c>
      <c r="D31" s="107">
        <v>0.875</v>
      </c>
      <c r="E31" s="108">
        <f t="shared" si="1"/>
        <v>0.16666666666666669</v>
      </c>
      <c r="F31" s="109">
        <f t="shared" si="2"/>
        <v>60000</v>
      </c>
    </row>
  </sheetData>
  <mergeCells count="8">
    <mergeCell ref="A4:B4"/>
    <mergeCell ref="C4:D4"/>
    <mergeCell ref="A1:B1"/>
    <mergeCell ref="C1:D1"/>
    <mergeCell ref="A2:B2"/>
    <mergeCell ref="C2:D2"/>
    <mergeCell ref="A3:B3"/>
    <mergeCell ref="C3:D3"/>
  </mergeCells>
  <phoneticPr fontId="11" type="noConversion"/>
  <conditionalFormatting sqref="A7:F31">
    <cfRule type="expression" dxfId="0" priority="1">
      <formula>OR($B7=1,$B7=7)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I31" sqref="I31"/>
    </sheetView>
  </sheetViews>
  <sheetFormatPr defaultRowHeight="16.5"/>
  <cols>
    <col min="1" max="1" width="3.5546875" style="100" customWidth="1"/>
    <col min="2" max="2" width="8.88671875" style="100"/>
    <col min="3" max="3" width="6.33203125" style="100" bestFit="1" customWidth="1"/>
    <col min="4" max="4" width="13.88671875" style="100" bestFit="1" customWidth="1"/>
    <col min="5" max="5" width="6.33203125" style="100" bestFit="1" customWidth="1"/>
    <col min="6" max="6" width="5" style="100" customWidth="1"/>
    <col min="7" max="7" width="10.33203125" style="100" customWidth="1"/>
    <col min="8" max="8" width="9.88671875" style="100" bestFit="1" customWidth="1"/>
    <col min="9" max="9" width="33.88671875" style="100" customWidth="1"/>
    <col min="10" max="12" width="8.88671875" style="100"/>
    <col min="13" max="13" width="4.44140625" style="100" customWidth="1"/>
    <col min="14" max="16384" width="8.88671875" style="100"/>
  </cols>
  <sheetData>
    <row r="1" spans="2:9">
      <c r="B1" s="111" t="s">
        <v>144</v>
      </c>
      <c r="C1" s="111"/>
      <c r="D1" s="111"/>
      <c r="E1" s="111"/>
      <c r="F1" s="111"/>
      <c r="G1" s="111"/>
      <c r="H1" s="111"/>
    </row>
    <row r="3" spans="2:9">
      <c r="B3" s="112" t="s">
        <v>145</v>
      </c>
      <c r="C3" s="112" t="s">
        <v>146</v>
      </c>
      <c r="D3" s="112" t="s">
        <v>134</v>
      </c>
      <c r="E3" s="112" t="s">
        <v>147</v>
      </c>
      <c r="F3" s="112" t="s">
        <v>148</v>
      </c>
      <c r="G3" s="112" t="s">
        <v>149</v>
      </c>
      <c r="H3" s="112" t="s">
        <v>150</v>
      </c>
      <c r="I3" s="112" t="s">
        <v>151</v>
      </c>
    </row>
    <row r="4" spans="2:9">
      <c r="B4" s="113" t="s">
        <v>152</v>
      </c>
      <c r="C4" s="113" t="s">
        <v>153</v>
      </c>
      <c r="D4" s="114">
        <v>6207011672012</v>
      </c>
      <c r="E4" s="113" t="s">
        <v>154</v>
      </c>
      <c r="F4" s="113" t="s">
        <v>155</v>
      </c>
      <c r="G4" s="115">
        <v>31780</v>
      </c>
      <c r="H4" s="113"/>
      <c r="I4" s="116" t="s">
        <v>156</v>
      </c>
    </row>
    <row r="5" spans="2:9">
      <c r="B5" s="113" t="s">
        <v>157</v>
      </c>
      <c r="C5" s="113" t="s">
        <v>158</v>
      </c>
      <c r="D5" s="114">
        <v>6211231962152</v>
      </c>
      <c r="E5" s="113" t="s">
        <v>159</v>
      </c>
      <c r="F5" s="113" t="s">
        <v>155</v>
      </c>
      <c r="G5" s="115">
        <v>32782</v>
      </c>
      <c r="H5" s="115">
        <v>37072</v>
      </c>
      <c r="I5" s="116" t="s">
        <v>160</v>
      </c>
    </row>
    <row r="6" spans="2:9">
      <c r="B6" s="113" t="s">
        <v>161</v>
      </c>
      <c r="C6" s="113" t="s">
        <v>162</v>
      </c>
      <c r="D6" s="114">
        <v>6512181645895</v>
      </c>
      <c r="E6" s="113" t="s">
        <v>163</v>
      </c>
      <c r="F6" s="113" t="s">
        <v>164</v>
      </c>
      <c r="G6" s="115">
        <v>34702</v>
      </c>
      <c r="H6" s="113"/>
      <c r="I6" s="116" t="s">
        <v>165</v>
      </c>
    </row>
    <row r="7" spans="2:9">
      <c r="B7" s="113" t="s">
        <v>166</v>
      </c>
      <c r="C7" s="113" t="s">
        <v>167</v>
      </c>
      <c r="D7" s="114">
        <v>6906041214542</v>
      </c>
      <c r="E7" s="113" t="s">
        <v>168</v>
      </c>
      <c r="F7" s="113" t="s">
        <v>164</v>
      </c>
      <c r="G7" s="115">
        <v>35126</v>
      </c>
      <c r="H7" s="113"/>
      <c r="I7" s="116" t="s">
        <v>169</v>
      </c>
    </row>
    <row r="8" spans="2:9">
      <c r="B8" s="113" t="s">
        <v>170</v>
      </c>
      <c r="C8" s="113" t="s">
        <v>171</v>
      </c>
      <c r="D8" s="114">
        <v>7010252675486</v>
      </c>
      <c r="E8" s="113" t="s">
        <v>172</v>
      </c>
      <c r="F8" s="113" t="s">
        <v>173</v>
      </c>
      <c r="G8" s="115">
        <v>36221</v>
      </c>
      <c r="H8" s="113"/>
      <c r="I8" s="116" t="s">
        <v>174</v>
      </c>
    </row>
    <row r="9" spans="2:9">
      <c r="B9" s="113" t="s">
        <v>175</v>
      </c>
      <c r="C9" s="113" t="s">
        <v>176</v>
      </c>
      <c r="D9" s="114">
        <v>7012151405123</v>
      </c>
      <c r="E9" s="113" t="s">
        <v>177</v>
      </c>
      <c r="F9" s="113" t="s">
        <v>173</v>
      </c>
      <c r="G9" s="115">
        <v>36528</v>
      </c>
      <c r="H9" s="113"/>
      <c r="I9" s="116" t="s">
        <v>178</v>
      </c>
    </row>
    <row r="10" spans="2:9">
      <c r="B10" s="113" t="s">
        <v>179</v>
      </c>
      <c r="C10" s="113" t="s">
        <v>180</v>
      </c>
      <c r="D10" s="114">
        <v>7106111235894</v>
      </c>
      <c r="E10" s="113" t="s">
        <v>159</v>
      </c>
      <c r="F10" s="113" t="s">
        <v>173</v>
      </c>
      <c r="G10" s="115">
        <v>37438</v>
      </c>
      <c r="H10" s="113"/>
      <c r="I10" s="116" t="s">
        <v>181</v>
      </c>
    </row>
    <row r="11" spans="2:9">
      <c r="B11" s="113" t="s">
        <v>182</v>
      </c>
      <c r="C11" s="113" t="s">
        <v>183</v>
      </c>
      <c r="D11" s="114">
        <v>7110131545452</v>
      </c>
      <c r="E11" s="113" t="s">
        <v>184</v>
      </c>
      <c r="F11" s="113" t="s">
        <v>173</v>
      </c>
      <c r="G11" s="115">
        <v>37438</v>
      </c>
      <c r="H11" s="113"/>
      <c r="I11" s="116" t="s">
        <v>185</v>
      </c>
    </row>
    <row r="12" spans="2:9">
      <c r="B12" s="113" t="s">
        <v>186</v>
      </c>
      <c r="C12" s="113" t="s">
        <v>187</v>
      </c>
      <c r="D12" s="114">
        <v>7307301564795</v>
      </c>
      <c r="E12" s="113" t="s">
        <v>168</v>
      </c>
      <c r="F12" s="113" t="s">
        <v>173</v>
      </c>
      <c r="G12" s="115">
        <v>38355</v>
      </c>
      <c r="H12" s="113"/>
      <c r="I12" s="116" t="s">
        <v>188</v>
      </c>
    </row>
    <row r="13" spans="2:9">
      <c r="B13" s="113" t="s">
        <v>189</v>
      </c>
      <c r="C13" s="113" t="s">
        <v>190</v>
      </c>
      <c r="D13" s="114">
        <v>7504301795452</v>
      </c>
      <c r="E13" s="113" t="s">
        <v>177</v>
      </c>
      <c r="F13" s="113" t="s">
        <v>191</v>
      </c>
      <c r="G13" s="115">
        <v>39085</v>
      </c>
      <c r="H13" s="113"/>
      <c r="I13" s="116" t="s">
        <v>192</v>
      </c>
    </row>
    <row r="14" spans="2:9">
      <c r="B14" s="113" t="s">
        <v>193</v>
      </c>
      <c r="C14" s="113" t="s">
        <v>194</v>
      </c>
      <c r="D14" s="114">
        <v>7507172405654</v>
      </c>
      <c r="E14" s="113" t="s">
        <v>159</v>
      </c>
      <c r="F14" s="113" t="s">
        <v>191</v>
      </c>
      <c r="G14" s="115">
        <v>39085</v>
      </c>
      <c r="H14" s="113"/>
      <c r="I14" s="116" t="s">
        <v>195</v>
      </c>
    </row>
    <row r="15" spans="2:9">
      <c r="B15" s="113" t="s">
        <v>196</v>
      </c>
      <c r="C15" s="113" t="s">
        <v>197</v>
      </c>
      <c r="D15" s="114">
        <v>7511132791235</v>
      </c>
      <c r="E15" s="113" t="s">
        <v>172</v>
      </c>
      <c r="F15" s="113" t="s">
        <v>191</v>
      </c>
      <c r="G15" s="115">
        <v>39630</v>
      </c>
      <c r="H15" s="113"/>
      <c r="I15" s="116" t="s">
        <v>198</v>
      </c>
    </row>
    <row r="16" spans="2:9">
      <c r="B16" s="113" t="s">
        <v>199</v>
      </c>
      <c r="C16" s="113" t="s">
        <v>200</v>
      </c>
      <c r="D16" s="114">
        <v>7610181865421</v>
      </c>
      <c r="E16" s="113" t="s">
        <v>163</v>
      </c>
      <c r="F16" s="113" t="s">
        <v>191</v>
      </c>
      <c r="G16" s="115">
        <v>39630</v>
      </c>
      <c r="H16" s="113"/>
      <c r="I16" s="116" t="s">
        <v>201</v>
      </c>
    </row>
    <row r="17" spans="2:9">
      <c r="B17" s="113" t="s">
        <v>202</v>
      </c>
      <c r="C17" s="113" t="s">
        <v>203</v>
      </c>
      <c r="D17" s="114">
        <v>7709122674215</v>
      </c>
      <c r="E17" s="113" t="s">
        <v>168</v>
      </c>
      <c r="F17" s="113" t="s">
        <v>191</v>
      </c>
      <c r="G17" s="115">
        <v>39816</v>
      </c>
      <c r="H17" s="113"/>
      <c r="I17" s="116" t="s">
        <v>204</v>
      </c>
    </row>
    <row r="18" spans="2:9">
      <c r="B18" s="113" t="s">
        <v>205</v>
      </c>
      <c r="C18" s="113" t="s">
        <v>133</v>
      </c>
      <c r="D18" s="114">
        <v>7901031124531</v>
      </c>
      <c r="E18" s="113" t="s">
        <v>172</v>
      </c>
      <c r="F18" s="113" t="s">
        <v>206</v>
      </c>
      <c r="G18" s="115">
        <v>40360</v>
      </c>
      <c r="H18" s="113"/>
      <c r="I18" s="116" t="s">
        <v>207</v>
      </c>
    </row>
    <row r="19" spans="2:9">
      <c r="B19" s="113" t="s">
        <v>208</v>
      </c>
      <c r="C19" s="113" t="s">
        <v>209</v>
      </c>
      <c r="D19" s="114">
        <v>7908202634585</v>
      </c>
      <c r="E19" s="113" t="s">
        <v>159</v>
      </c>
      <c r="F19" s="113" t="s">
        <v>206</v>
      </c>
      <c r="G19" s="115">
        <v>40360</v>
      </c>
      <c r="H19" s="113"/>
      <c r="I19" s="116" t="s">
        <v>210</v>
      </c>
    </row>
    <row r="20" spans="2:9">
      <c r="B20" s="113" t="s">
        <v>211</v>
      </c>
      <c r="C20" s="113" t="s">
        <v>212</v>
      </c>
      <c r="D20" s="114">
        <v>8005032354956</v>
      </c>
      <c r="E20" s="113" t="s">
        <v>172</v>
      </c>
      <c r="F20" s="113" t="s">
        <v>206</v>
      </c>
      <c r="G20" s="115">
        <v>40360</v>
      </c>
      <c r="H20" s="115">
        <v>41425</v>
      </c>
      <c r="I20" s="116" t="s">
        <v>213</v>
      </c>
    </row>
    <row r="21" spans="2:9">
      <c r="B21" s="113" t="s">
        <v>214</v>
      </c>
      <c r="C21" s="113" t="s">
        <v>215</v>
      </c>
      <c r="D21" s="114">
        <v>8103051625846</v>
      </c>
      <c r="E21" s="113" t="s">
        <v>168</v>
      </c>
      <c r="F21" s="113" t="s">
        <v>206</v>
      </c>
      <c r="G21" s="115">
        <v>39816</v>
      </c>
      <c r="H21" s="115">
        <v>41942</v>
      </c>
      <c r="I21" s="116" t="s">
        <v>216</v>
      </c>
    </row>
    <row r="22" spans="2:9">
      <c r="B22" s="113" t="s">
        <v>217</v>
      </c>
      <c r="C22" s="113" t="s">
        <v>218</v>
      </c>
      <c r="D22" s="114">
        <v>8110302561235</v>
      </c>
      <c r="E22" s="113" t="s">
        <v>184</v>
      </c>
      <c r="F22" s="113" t="s">
        <v>206</v>
      </c>
      <c r="G22" s="115">
        <v>39816</v>
      </c>
      <c r="H22" s="115">
        <v>41121</v>
      </c>
      <c r="I22" s="116" t="s">
        <v>219</v>
      </c>
    </row>
    <row r="23" spans="2:9">
      <c r="B23" s="113" t="s">
        <v>220</v>
      </c>
      <c r="C23" s="113" t="s">
        <v>221</v>
      </c>
      <c r="D23" s="114">
        <v>8404061325648</v>
      </c>
      <c r="E23" s="113" t="s">
        <v>154</v>
      </c>
      <c r="F23" s="113" t="s">
        <v>222</v>
      </c>
      <c r="G23" s="115">
        <v>40725</v>
      </c>
      <c r="H23" s="113"/>
      <c r="I23" s="116" t="s">
        <v>223</v>
      </c>
    </row>
    <row r="24" spans="2:9">
      <c r="B24" s="113" t="s">
        <v>224</v>
      </c>
      <c r="C24" s="113" t="s">
        <v>225</v>
      </c>
      <c r="D24" s="114">
        <v>8501092789542</v>
      </c>
      <c r="E24" s="113" t="s">
        <v>168</v>
      </c>
      <c r="F24" s="113" t="s">
        <v>222</v>
      </c>
      <c r="G24" s="115">
        <v>40911</v>
      </c>
      <c r="H24" s="113"/>
      <c r="I24" s="116" t="s">
        <v>226</v>
      </c>
    </row>
    <row r="25" spans="2:9">
      <c r="B25" s="113" t="s">
        <v>227</v>
      </c>
      <c r="C25" s="113" t="s">
        <v>228</v>
      </c>
      <c r="D25" s="114">
        <v>8508072409528</v>
      </c>
      <c r="E25" s="113" t="s">
        <v>172</v>
      </c>
      <c r="F25" s="113" t="s">
        <v>222</v>
      </c>
      <c r="G25" s="115">
        <v>41091</v>
      </c>
      <c r="H25" s="113"/>
      <c r="I25" s="116" t="s">
        <v>229</v>
      </c>
    </row>
    <row r="26" spans="2:9">
      <c r="B26" s="113" t="s">
        <v>230</v>
      </c>
      <c r="C26" s="113" t="s">
        <v>231</v>
      </c>
      <c r="D26" s="114">
        <v>8612141254654</v>
      </c>
      <c r="E26" s="113" t="s">
        <v>154</v>
      </c>
      <c r="F26" s="113" t="s">
        <v>222</v>
      </c>
      <c r="G26" s="115">
        <v>41277</v>
      </c>
      <c r="H26" s="113"/>
      <c r="I26" s="116" t="s">
        <v>232</v>
      </c>
    </row>
    <row r="27" spans="2:9">
      <c r="B27" s="113" t="s">
        <v>233</v>
      </c>
      <c r="C27" s="113" t="s">
        <v>234</v>
      </c>
      <c r="D27" s="114">
        <v>8612141596452</v>
      </c>
      <c r="E27" s="113" t="s">
        <v>235</v>
      </c>
      <c r="F27" s="113" t="s">
        <v>222</v>
      </c>
      <c r="G27" s="115">
        <v>41091</v>
      </c>
      <c r="H27" s="113"/>
      <c r="I27" s="116" t="s">
        <v>236</v>
      </c>
    </row>
    <row r="28" spans="2:9">
      <c r="B28" s="113" t="s">
        <v>237</v>
      </c>
      <c r="C28" s="113" t="s">
        <v>238</v>
      </c>
      <c r="D28" s="114">
        <v>8905062105023</v>
      </c>
      <c r="E28" s="113" t="s">
        <v>163</v>
      </c>
      <c r="F28" s="113" t="s">
        <v>222</v>
      </c>
      <c r="G28" s="115">
        <v>41456</v>
      </c>
      <c r="H28" s="113"/>
      <c r="I28" s="116" t="s">
        <v>239</v>
      </c>
    </row>
    <row r="29" spans="2:9">
      <c r="B29" s="117" t="s">
        <v>240</v>
      </c>
      <c r="C29" s="117" t="s">
        <v>241</v>
      </c>
      <c r="D29" s="118">
        <v>8804102105032</v>
      </c>
      <c r="E29" s="113" t="s">
        <v>172</v>
      </c>
      <c r="F29" s="113" t="s">
        <v>222</v>
      </c>
      <c r="G29" s="119">
        <v>41277</v>
      </c>
      <c r="H29" s="120"/>
      <c r="I29" s="116" t="s">
        <v>242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selection activeCell="E18" sqref="E18"/>
    </sheetView>
  </sheetViews>
  <sheetFormatPr defaultRowHeight="16.5"/>
  <cols>
    <col min="1" max="1" width="6.33203125" style="49" bestFit="1" customWidth="1"/>
    <col min="2" max="3" width="10.33203125" style="49" bestFit="1" customWidth="1"/>
    <col min="4" max="4" width="13.88671875" style="49" customWidth="1"/>
    <col min="5" max="5" width="11" style="49" bestFit="1" customWidth="1"/>
    <col min="6" max="6" width="13" style="49" bestFit="1" customWidth="1"/>
    <col min="7" max="7" width="11" style="49" bestFit="1" customWidth="1"/>
    <col min="8" max="8" width="9.6640625" style="49" bestFit="1" customWidth="1"/>
    <col min="9" max="9" width="13" style="49" bestFit="1" customWidth="1"/>
    <col min="10" max="16384" width="8.88671875" style="49"/>
  </cols>
  <sheetData>
    <row r="1" spans="1:9" ht="26.25">
      <c r="A1" s="97" t="s">
        <v>38</v>
      </c>
      <c r="B1" s="97"/>
      <c r="C1" s="97"/>
      <c r="D1" s="97"/>
      <c r="E1" s="97"/>
      <c r="F1" s="97"/>
      <c r="G1" s="97"/>
      <c r="H1" s="97"/>
      <c r="I1" s="97"/>
    </row>
    <row r="2" spans="1:9" ht="9.75" customHeight="1" thickBot="1"/>
    <row r="3" spans="1:9">
      <c r="A3" s="66" t="s">
        <v>37</v>
      </c>
      <c r="B3" s="65" t="s">
        <v>36</v>
      </c>
      <c r="C3" s="65" t="s">
        <v>35</v>
      </c>
      <c r="D3" s="65" t="s">
        <v>34</v>
      </c>
      <c r="E3" s="65" t="s">
        <v>33</v>
      </c>
      <c r="F3" s="65" t="s">
        <v>32</v>
      </c>
      <c r="G3" s="65" t="s">
        <v>31</v>
      </c>
      <c r="H3" s="65" t="s">
        <v>30</v>
      </c>
      <c r="I3" s="64" t="s">
        <v>29</v>
      </c>
    </row>
    <row r="4" spans="1:9">
      <c r="A4" s="63" t="s">
        <v>28</v>
      </c>
      <c r="B4" s="60">
        <v>30803</v>
      </c>
      <c r="C4" s="60">
        <v>42346</v>
      </c>
      <c r="D4" s="59" t="str">
        <f t="shared" ref="D4:D11" si="0">DATEDIF(B4,C4,"Y")&amp;"년 "&amp;DATEDIF(B4,C4,"YM")&amp;"개월 "&amp;DATEDIF(B4,C4,"MD")&amp;"일"</f>
        <v>31년 7개월 7일</v>
      </c>
      <c r="E4" s="58">
        <v>6375000</v>
      </c>
      <c r="F4" s="57">
        <f>E4*DATEDIF(B4, C4, "D")/365</f>
        <v>201607191.78082192</v>
      </c>
      <c r="G4" s="57">
        <f t="shared" ref="G4:G11" si="1">F4*1.1%</f>
        <v>2217679.1095890412</v>
      </c>
      <c r="H4" s="57">
        <f t="shared" ref="H4:H11" si="2">G4*10%</f>
        <v>221767.91095890413</v>
      </c>
      <c r="I4" s="56">
        <f t="shared" ref="I4:I11" si="3">ROUNDUP(F4-G4-H4, -1)</f>
        <v>199167750</v>
      </c>
    </row>
    <row r="5" spans="1:9">
      <c r="A5" s="61" t="s">
        <v>27</v>
      </c>
      <c r="B5" s="60">
        <v>32174</v>
      </c>
      <c r="C5" s="60">
        <v>42339</v>
      </c>
      <c r="D5" s="59" t="str">
        <f t="shared" si="0"/>
        <v>27년 10개월 0일</v>
      </c>
      <c r="E5" s="58">
        <v>5240000</v>
      </c>
      <c r="F5" s="57">
        <f t="shared" ref="F5:F11" si="4">E5*DATEDIF(B5, C5, "D")/365</f>
        <v>145930410.95890412</v>
      </c>
      <c r="G5" s="57">
        <f t="shared" si="1"/>
        <v>1605234.5205479455</v>
      </c>
      <c r="H5" s="57">
        <f t="shared" si="2"/>
        <v>160523.45205479456</v>
      </c>
      <c r="I5" s="56">
        <f t="shared" si="3"/>
        <v>144164660</v>
      </c>
    </row>
    <row r="6" spans="1:9">
      <c r="A6" s="61" t="s">
        <v>26</v>
      </c>
      <c r="B6" s="60">
        <v>32540</v>
      </c>
      <c r="C6" s="60">
        <v>42348</v>
      </c>
      <c r="D6" s="59" t="str">
        <f t="shared" si="0"/>
        <v>26년 10개월 9일</v>
      </c>
      <c r="E6" s="58">
        <v>4958000</v>
      </c>
      <c r="F6" s="57">
        <f t="shared" si="4"/>
        <v>133227572.60273972</v>
      </c>
      <c r="G6" s="57">
        <f t="shared" si="1"/>
        <v>1465503.298630137</v>
      </c>
      <c r="H6" s="57">
        <f t="shared" si="2"/>
        <v>146550.3298630137</v>
      </c>
      <c r="I6" s="56">
        <f t="shared" si="3"/>
        <v>131615520</v>
      </c>
    </row>
    <row r="7" spans="1:9">
      <c r="A7" s="62" t="s">
        <v>25</v>
      </c>
      <c r="B7" s="60">
        <v>33618</v>
      </c>
      <c r="C7" s="60">
        <v>42363</v>
      </c>
      <c r="D7" s="59" t="str">
        <f t="shared" si="0"/>
        <v>23년 11개월 10일</v>
      </c>
      <c r="E7" s="58">
        <v>4986000</v>
      </c>
      <c r="F7" s="57">
        <f t="shared" si="4"/>
        <v>119459095.89041096</v>
      </c>
      <c r="G7" s="57">
        <f t="shared" si="1"/>
        <v>1314050.0547945206</v>
      </c>
      <c r="H7" s="57">
        <f t="shared" si="2"/>
        <v>131405.00547945205</v>
      </c>
      <c r="I7" s="56">
        <f t="shared" si="3"/>
        <v>118013650</v>
      </c>
    </row>
    <row r="8" spans="1:9">
      <c r="A8" s="61" t="s">
        <v>24</v>
      </c>
      <c r="B8" s="60">
        <v>33939</v>
      </c>
      <c r="C8" s="60">
        <v>42363</v>
      </c>
      <c r="D8" s="59" t="str">
        <f t="shared" si="0"/>
        <v>23년 0개월 24일</v>
      </c>
      <c r="E8" s="58">
        <v>6020000</v>
      </c>
      <c r="F8" s="57">
        <f t="shared" si="4"/>
        <v>138938301.369863</v>
      </c>
      <c r="G8" s="57">
        <f t="shared" si="1"/>
        <v>1528321.3150684931</v>
      </c>
      <c r="H8" s="57">
        <f t="shared" si="2"/>
        <v>152832.13150684931</v>
      </c>
      <c r="I8" s="56">
        <f t="shared" si="3"/>
        <v>137257150</v>
      </c>
    </row>
    <row r="9" spans="1:9">
      <c r="A9" s="62" t="s">
        <v>23</v>
      </c>
      <c r="B9" s="60">
        <v>34881</v>
      </c>
      <c r="C9" s="60">
        <v>42339</v>
      </c>
      <c r="D9" s="59" t="str">
        <f t="shared" si="0"/>
        <v>20년 5개월 0일</v>
      </c>
      <c r="E9" s="58">
        <v>4221000</v>
      </c>
      <c r="F9" s="57">
        <f t="shared" si="4"/>
        <v>86247172.602739722</v>
      </c>
      <c r="G9" s="57">
        <f t="shared" si="1"/>
        <v>948718.89863013709</v>
      </c>
      <c r="H9" s="57">
        <f t="shared" si="2"/>
        <v>94871.889863013712</v>
      </c>
      <c r="I9" s="56">
        <f t="shared" si="3"/>
        <v>85203590</v>
      </c>
    </row>
    <row r="10" spans="1:9">
      <c r="A10" s="61" t="s">
        <v>22</v>
      </c>
      <c r="B10" s="60">
        <v>35079</v>
      </c>
      <c r="C10" s="60">
        <v>42368</v>
      </c>
      <c r="D10" s="59" t="str">
        <f t="shared" si="0"/>
        <v>19년 11개월 15일</v>
      </c>
      <c r="E10" s="58">
        <v>2302000</v>
      </c>
      <c r="F10" s="57">
        <f t="shared" si="4"/>
        <v>45970624.657534249</v>
      </c>
      <c r="G10" s="57">
        <f t="shared" si="1"/>
        <v>505676.87123287679</v>
      </c>
      <c r="H10" s="57">
        <f t="shared" si="2"/>
        <v>50567.68712328768</v>
      </c>
      <c r="I10" s="56">
        <f t="shared" si="3"/>
        <v>45414390</v>
      </c>
    </row>
    <row r="11" spans="1:9" ht="17.25" thickBot="1">
      <c r="A11" s="55" t="s">
        <v>21</v>
      </c>
      <c r="B11" s="54">
        <v>36192</v>
      </c>
      <c r="C11" s="54">
        <v>42339</v>
      </c>
      <c r="D11" s="53" t="str">
        <f t="shared" si="0"/>
        <v>16년 10개월 0일</v>
      </c>
      <c r="E11" s="52">
        <v>3655000</v>
      </c>
      <c r="F11" s="51">
        <f t="shared" si="4"/>
        <v>61554205.479452051</v>
      </c>
      <c r="G11" s="51">
        <f t="shared" si="1"/>
        <v>677096.26027397264</v>
      </c>
      <c r="H11" s="51">
        <f t="shared" si="2"/>
        <v>67709.626027397273</v>
      </c>
      <c r="I11" s="50">
        <f t="shared" si="3"/>
        <v>60809400</v>
      </c>
    </row>
  </sheetData>
  <mergeCells count="1">
    <mergeCell ref="A1:I1"/>
  </mergeCells>
  <phoneticPr fontId="11" type="noConversion"/>
  <conditionalFormatting sqref="A4:A5">
    <cfRule type="expression" dxfId="1" priority="1">
      <formula>#REF! = "휴학"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17</vt:i4>
      </vt:variant>
    </vt:vector>
  </HeadingPairs>
  <TitlesOfParts>
    <vt:vector size="22" baseType="lpstr">
      <vt:lpstr>직원평가</vt:lpstr>
      <vt:lpstr>성적처리</vt:lpstr>
      <vt:lpstr>출근장부</vt:lpstr>
      <vt:lpstr>사원명부</vt:lpstr>
      <vt:lpstr>퇴직금</vt:lpstr>
      <vt:lpstr>과제만점</vt:lpstr>
      <vt:lpstr>과제배점</vt:lpstr>
      <vt:lpstr>기말만점</vt:lpstr>
      <vt:lpstr>기말배점</vt:lpstr>
      <vt:lpstr>사번</vt:lpstr>
      <vt:lpstr>성명</vt:lpstr>
      <vt:lpstr>소속</vt:lpstr>
      <vt:lpstr>입사일</vt:lpstr>
      <vt:lpstr>주민번호</vt:lpstr>
      <vt:lpstr>주소</vt:lpstr>
      <vt:lpstr>중간만점</vt:lpstr>
      <vt:lpstr>중간배점</vt:lpstr>
      <vt:lpstr>직원정보</vt:lpstr>
      <vt:lpstr>직위</vt:lpstr>
      <vt:lpstr>출석기준표</vt:lpstr>
      <vt:lpstr>퇴사일</vt:lpstr>
      <vt:lpstr>학점기준표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BJ-Choi</cp:lastModifiedBy>
  <dcterms:created xsi:type="dcterms:W3CDTF">2016-01-22T06:44:27Z</dcterms:created>
  <dcterms:modified xsi:type="dcterms:W3CDTF">2016-02-17T14:35:33Z</dcterms:modified>
</cp:coreProperties>
</file>