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SOHO_1차원고_完\14장_거래명세표\"/>
    </mc:Choice>
  </mc:AlternateContent>
  <bookViews>
    <workbookView xWindow="0" yWindow="0" windowWidth="19200" windowHeight="11310"/>
  </bookViews>
  <sheets>
    <sheet name="목표값" sheetId="12" r:id="rId1"/>
    <sheet name="거래처목록" sheetId="3" r:id="rId2"/>
    <sheet name="제품목록" sheetId="4" r:id="rId3"/>
    <sheet name="세금계산서" sheetId="16" r:id="rId4"/>
  </sheets>
  <definedNames>
    <definedName name="거래처목록">거래처목록!$A$1:$H$19</definedName>
    <definedName name="공급가액합계">SUM(세금계산서!$U$17:$Z$20)</definedName>
    <definedName name="규격목록">제품목록!$G$2:$G$9</definedName>
    <definedName name="세액합계">SUM(세금계산서!$AA$17:$AE$20)</definedName>
    <definedName name="제품목록">제품목록!$A$1:$D$15</definedName>
    <definedName name="품목목록">제품목록!$F$2:$F$7</definedName>
    <definedName name="합계금액">세금계산서!$B$22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6" l="1"/>
  <c r="G29" i="16"/>
  <c r="H29" i="16"/>
  <c r="I29" i="16"/>
  <c r="J29" i="16"/>
  <c r="K29" i="16"/>
  <c r="L29" i="16"/>
  <c r="M29" i="16"/>
  <c r="N29" i="16"/>
  <c r="O29" i="16"/>
  <c r="P29" i="16"/>
  <c r="Q29" i="16"/>
  <c r="F31" i="16"/>
  <c r="M31" i="16"/>
  <c r="F33" i="16"/>
  <c r="F35" i="16"/>
  <c r="M35" i="16"/>
  <c r="B27" i="16"/>
  <c r="Q27" i="16"/>
  <c r="W27" i="16"/>
  <c r="X27" i="16"/>
  <c r="AB27" i="16"/>
  <c r="AD27" i="16"/>
  <c r="AE27" i="16"/>
  <c r="AG27" i="16"/>
  <c r="X28" i="16"/>
  <c r="AB28" i="16"/>
  <c r="AC28" i="16"/>
  <c r="AD28" i="16"/>
  <c r="AE28" i="16"/>
  <c r="AF28" i="16"/>
  <c r="AG28" i="16"/>
  <c r="B29" i="16"/>
  <c r="C29" i="16"/>
  <c r="R29" i="16"/>
  <c r="S29" i="16"/>
  <c r="C31" i="16"/>
  <c r="L31" i="16"/>
  <c r="Q31" i="16"/>
  <c r="S31" i="16"/>
  <c r="V31" i="16"/>
  <c r="AB31" i="16"/>
  <c r="AG31" i="16"/>
  <c r="C33" i="16"/>
  <c r="S33" i="16"/>
  <c r="C35" i="16"/>
  <c r="L35" i="16"/>
  <c r="S35" i="16"/>
  <c r="AB35" i="16"/>
  <c r="B37" i="16"/>
  <c r="F37" i="16"/>
  <c r="S37" i="16"/>
  <c r="AC37" i="16"/>
  <c r="B38" i="16"/>
  <c r="D38" i="16"/>
  <c r="E38" i="16"/>
  <c r="F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B39" i="16"/>
  <c r="D39" i="16"/>
  <c r="E39" i="16"/>
  <c r="B40" i="16"/>
  <c r="C40" i="16"/>
  <c r="D40" i="16"/>
  <c r="J40" i="16"/>
  <c r="M40" i="16"/>
  <c r="P40" i="16"/>
  <c r="U40" i="16"/>
  <c r="AA40" i="16"/>
  <c r="AF40" i="16"/>
  <c r="B41" i="16"/>
  <c r="C41" i="16"/>
  <c r="D41" i="16"/>
  <c r="J41" i="16"/>
  <c r="M41" i="16"/>
  <c r="AF41" i="16"/>
  <c r="B42" i="16"/>
  <c r="C42" i="16"/>
  <c r="D42" i="16"/>
  <c r="J42" i="16"/>
  <c r="M42" i="16"/>
  <c r="AF42" i="16"/>
  <c r="B43" i="16"/>
  <c r="C43" i="16"/>
  <c r="D43" i="16"/>
  <c r="J43" i="16"/>
  <c r="M43" i="16"/>
  <c r="AF43" i="16"/>
  <c r="B44" i="16"/>
  <c r="C44" i="16"/>
  <c r="D44" i="16"/>
  <c r="J44" i="16"/>
  <c r="M44" i="16"/>
  <c r="P44" i="16"/>
  <c r="U44" i="16"/>
  <c r="AA44" i="16"/>
  <c r="AF44" i="16"/>
  <c r="B45" i="16"/>
  <c r="G45" i="16"/>
  <c r="L45" i="16"/>
  <c r="Q45" i="16"/>
  <c r="V45" i="16"/>
  <c r="AA45" i="16"/>
  <c r="AD45" i="16"/>
  <c r="G46" i="16"/>
  <c r="L46" i="16"/>
  <c r="Q46" i="16"/>
  <c r="V46" i="16"/>
  <c r="AC11" i="16" l="1"/>
  <c r="AC35" i="16" s="1"/>
  <c r="V11" i="16"/>
  <c r="V35" i="16" s="1"/>
  <c r="V9" i="16"/>
  <c r="V33" i="16" s="1"/>
  <c r="AC7" i="16"/>
  <c r="AC31" i="16" s="1"/>
  <c r="W5" i="16"/>
  <c r="W29" i="16" s="1"/>
  <c r="X5" i="16"/>
  <c r="X29" i="16" s="1"/>
  <c r="Y5" i="16"/>
  <c r="Y29" i="16" s="1"/>
  <c r="Z5" i="16"/>
  <c r="Z29" i="16" s="1"/>
  <c r="AA5" i="16"/>
  <c r="AA29" i="16" s="1"/>
  <c r="AB5" i="16"/>
  <c r="AB29" i="16" s="1"/>
  <c r="AC5" i="16"/>
  <c r="AC29" i="16" s="1"/>
  <c r="AD5" i="16"/>
  <c r="AD29" i="16" s="1"/>
  <c r="AE5" i="16"/>
  <c r="AE29" i="16" s="1"/>
  <c r="AF5" i="16"/>
  <c r="AF29" i="16" s="1"/>
  <c r="AG5" i="16"/>
  <c r="AG29" i="16" s="1"/>
  <c r="V5" i="16"/>
  <c r="V29" i="16" s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2" i="4"/>
  <c r="P17" i="16" l="1"/>
  <c r="P18" i="16"/>
  <c r="P19" i="16"/>
  <c r="H4" i="12"/>
  <c r="P43" i="16" l="1"/>
  <c r="U19" i="16"/>
  <c r="P42" i="16"/>
  <c r="U18" i="16"/>
  <c r="P41" i="16"/>
  <c r="U17" i="16"/>
  <c r="L4" i="12"/>
  <c r="L5" i="12" s="1"/>
  <c r="K4" i="12"/>
  <c r="E2" i="12"/>
  <c r="B2" i="12"/>
  <c r="U42" i="16" l="1"/>
  <c r="AA18" i="16"/>
  <c r="AA42" i="16" s="1"/>
  <c r="U41" i="16"/>
  <c r="AA17" i="16"/>
  <c r="U43" i="16"/>
  <c r="AA19" i="16"/>
  <c r="AA43" i="16" s="1"/>
  <c r="B22" i="16"/>
  <c r="B46" i="16" s="1"/>
  <c r="P15" i="16"/>
  <c r="P39" i="16" s="1"/>
  <c r="J15" i="16"/>
  <c r="J39" i="16" s="1"/>
  <c r="K15" i="16" l="1"/>
  <c r="K39" i="16" s="1"/>
  <c r="I15" i="16"/>
  <c r="I39" i="16" s="1"/>
  <c r="O15" i="16"/>
  <c r="O39" i="16" s="1"/>
  <c r="H15" i="16"/>
  <c r="H39" i="16" s="1"/>
  <c r="M15" i="16"/>
  <c r="M39" i="16" s="1"/>
  <c r="R15" i="16"/>
  <c r="R39" i="16" s="1"/>
  <c r="L15" i="16"/>
  <c r="L39" i="16" s="1"/>
  <c r="Q15" i="16"/>
  <c r="Q39" i="16" s="1"/>
  <c r="N15" i="16"/>
  <c r="N39" i="16" s="1"/>
  <c r="AA41" i="16"/>
  <c r="S15" i="16"/>
  <c r="S39" i="16" s="1"/>
  <c r="W15" i="16"/>
  <c r="W39" i="16" s="1"/>
  <c r="AB15" i="16"/>
  <c r="AB39" i="16" s="1"/>
  <c r="V15" i="16"/>
  <c r="V39" i="16" s="1"/>
  <c r="AA15" i="16"/>
  <c r="AA39" i="16" s="1"/>
  <c r="U15" i="16"/>
  <c r="U39" i="16" s="1"/>
  <c r="X15" i="16"/>
  <c r="X39" i="16" s="1"/>
  <c r="Y15" i="16"/>
  <c r="Y39" i="16" s="1"/>
  <c r="T15" i="16"/>
  <c r="T39" i="16" s="1"/>
  <c r="Z15" i="16"/>
  <c r="Z39" i="16" s="1"/>
  <c r="F15" i="16" l="1"/>
  <c r="F39" i="16" s="1"/>
</calcChain>
</file>

<file path=xl/sharedStrings.xml><?xml version="1.0" encoding="utf-8"?>
<sst xmlns="http://schemas.openxmlformats.org/spreadsheetml/2006/main" count="299" uniqueCount="221">
  <si>
    <t>거래처명</t>
    <phoneticPr fontId="5" type="noConversion"/>
  </si>
  <si>
    <t>대표</t>
    <phoneticPr fontId="5" type="noConversion"/>
  </si>
  <si>
    <t>사업자등록번호</t>
    <phoneticPr fontId="5" type="noConversion"/>
  </si>
  <si>
    <t>주소</t>
    <phoneticPr fontId="5" type="noConversion"/>
  </si>
  <si>
    <t>단가</t>
    <phoneticPr fontId="4" type="noConversion"/>
  </si>
  <si>
    <t>복사지</t>
    <phoneticPr fontId="4" type="noConversion"/>
  </si>
  <si>
    <t>아트지</t>
    <phoneticPr fontId="4" type="noConversion"/>
  </si>
  <si>
    <t>스프링노트</t>
    <phoneticPr fontId="4" type="noConversion"/>
  </si>
  <si>
    <t>노트</t>
    <phoneticPr fontId="4" type="noConversion"/>
  </si>
  <si>
    <t>제품명</t>
    <phoneticPr fontId="4" type="noConversion"/>
  </si>
  <si>
    <t>대성학원</t>
    <phoneticPr fontId="4" type="noConversion"/>
  </si>
  <si>
    <t>남한초등학교</t>
    <phoneticPr fontId="4" type="noConversion"/>
  </si>
  <si>
    <t>국제무역</t>
    <phoneticPr fontId="4" type="noConversion"/>
  </si>
  <si>
    <t>미래대학교</t>
    <phoneticPr fontId="4" type="noConversion"/>
  </si>
  <si>
    <t>달성초등학교</t>
    <phoneticPr fontId="4" type="noConversion"/>
  </si>
  <si>
    <t>강산대학</t>
    <phoneticPr fontId="4" type="noConversion"/>
  </si>
  <si>
    <t>강산초등학교</t>
    <phoneticPr fontId="4" type="noConversion"/>
  </si>
  <si>
    <t>강산중학교</t>
    <phoneticPr fontId="4" type="noConversion"/>
  </si>
  <si>
    <t>마니마트</t>
    <phoneticPr fontId="4" type="noConversion"/>
  </si>
  <si>
    <t>성공학원</t>
    <phoneticPr fontId="4" type="noConversion"/>
  </si>
  <si>
    <t>동해초등학교</t>
    <phoneticPr fontId="4" type="noConversion"/>
  </si>
  <si>
    <t>동해고등학교</t>
    <phoneticPr fontId="4" type="noConversion"/>
  </si>
  <si>
    <t>명성학원</t>
    <phoneticPr fontId="4" type="noConversion"/>
  </si>
  <si>
    <t>다익상사</t>
    <phoneticPr fontId="4" type="noConversion"/>
  </si>
  <si>
    <t>럭키마트</t>
    <phoneticPr fontId="4" type="noConversion"/>
  </si>
  <si>
    <t>동해중학교</t>
    <phoneticPr fontId="4" type="noConversion"/>
  </si>
  <si>
    <t>대한대학교</t>
    <phoneticPr fontId="4" type="noConversion"/>
  </si>
  <si>
    <t>윤지수</t>
  </si>
  <si>
    <t>이정병</t>
  </si>
  <si>
    <t>최권기</t>
  </si>
  <si>
    <t>한구원</t>
  </si>
  <si>
    <t>김수지</t>
  </si>
  <si>
    <t>김채연</t>
  </si>
  <si>
    <t>홍강호</t>
  </si>
  <si>
    <t>장수인</t>
    <phoneticPr fontId="4" type="noConversion"/>
  </si>
  <si>
    <t>진기인</t>
    <phoneticPr fontId="4" type="noConversion"/>
  </si>
  <si>
    <t>이소인</t>
    <phoneticPr fontId="4" type="noConversion"/>
  </si>
  <si>
    <t>이상호</t>
    <phoneticPr fontId="4" type="noConversion"/>
  </si>
  <si>
    <t>배영원</t>
    <phoneticPr fontId="4" type="noConversion"/>
  </si>
  <si>
    <t>이백두</t>
    <phoneticPr fontId="4" type="noConversion"/>
  </si>
  <si>
    <t>박도진</t>
    <phoneticPr fontId="4" type="noConversion"/>
  </si>
  <si>
    <t>이장인</t>
    <phoneticPr fontId="4" type="noConversion"/>
  </si>
  <si>
    <t>이대한</t>
    <phoneticPr fontId="4" type="noConversion"/>
  </si>
  <si>
    <t>강대성</t>
    <phoneticPr fontId="4" type="noConversion"/>
  </si>
  <si>
    <t>서울 강남구 청담동 115</t>
  </si>
  <si>
    <t>서울 강남구 청담동 110</t>
    <phoneticPr fontId="4" type="noConversion"/>
  </si>
  <si>
    <t>서울 중구 무교로 17</t>
    <phoneticPr fontId="4" type="noConversion"/>
  </si>
  <si>
    <t>서울 중구 무교로 24</t>
    <phoneticPr fontId="4" type="noConversion"/>
  </si>
  <si>
    <t>서울 중구 무교로 26</t>
    <phoneticPr fontId="4" type="noConversion"/>
  </si>
  <si>
    <t>서울 강남구 논현로 559</t>
    <phoneticPr fontId="4" type="noConversion"/>
  </si>
  <si>
    <t>서울 강남구 논현로 557</t>
    <phoneticPr fontId="4" type="noConversion"/>
  </si>
  <si>
    <t>서울 강남구 논현로 545</t>
    <phoneticPr fontId="4" type="noConversion"/>
  </si>
  <si>
    <t>서울 강남구 논현로 549</t>
    <phoneticPr fontId="4" type="noConversion"/>
  </si>
  <si>
    <t>서울 강남구 테헤란로1길 44</t>
    <phoneticPr fontId="4" type="noConversion"/>
  </si>
  <si>
    <t>서울 강남구 테헤란로1길 48</t>
    <phoneticPr fontId="4" type="noConversion"/>
  </si>
  <si>
    <t>서울 강남구 강남대로98길 11</t>
    <phoneticPr fontId="4" type="noConversion"/>
  </si>
  <si>
    <t>서울 송파구 올림픽로 25</t>
    <phoneticPr fontId="4" type="noConversion"/>
  </si>
  <si>
    <t>서울 송파구 석촌호수로 93</t>
    <phoneticPr fontId="4" type="noConversion"/>
  </si>
  <si>
    <t>서울 중구 을지로 23</t>
  </si>
  <si>
    <t>서울 중구 을지로 29</t>
  </si>
  <si>
    <t>서울 중구 을지로 50</t>
  </si>
  <si>
    <t>서울 중구 을지로 6</t>
  </si>
  <si>
    <t>박군도</t>
    <phoneticPr fontId="4" type="noConversion"/>
  </si>
  <si>
    <t>팩스</t>
    <phoneticPr fontId="5" type="noConversion"/>
  </si>
  <si>
    <t>전화</t>
    <phoneticPr fontId="5" type="noConversion"/>
  </si>
  <si>
    <t>1831-1911</t>
  </si>
  <si>
    <t>1471-6514</t>
  </si>
  <si>
    <t>8158-4284</t>
  </si>
  <si>
    <t>1861-1411</t>
  </si>
  <si>
    <t>2902-7928</t>
  </si>
  <si>
    <t>2132-5925</t>
  </si>
  <si>
    <t>2352-6425</t>
  </si>
  <si>
    <t>3773-2532</t>
  </si>
  <si>
    <t>3603-2739</t>
  </si>
  <si>
    <t>3913-8235</t>
  </si>
  <si>
    <t>3213-6035</t>
  </si>
  <si>
    <t>8538-1684</t>
  </si>
  <si>
    <t>4334-2345</t>
  </si>
  <si>
    <t>4894-5946</t>
  </si>
  <si>
    <t>4164-1643</t>
  </si>
  <si>
    <t>1831-1912</t>
  </si>
  <si>
    <t>1471-6515</t>
  </si>
  <si>
    <t>8158-4285</t>
  </si>
  <si>
    <t>1861-1412</t>
  </si>
  <si>
    <t>2902-7929</t>
  </si>
  <si>
    <t>2132-5926</t>
  </si>
  <si>
    <t>2352-6426</t>
  </si>
  <si>
    <t>3773-2533</t>
  </si>
  <si>
    <t>3913-8236</t>
  </si>
  <si>
    <t>3213-6036</t>
  </si>
  <si>
    <t>8538-1685</t>
  </si>
  <si>
    <t>4334-2346</t>
  </si>
  <si>
    <t>4894-5947</t>
  </si>
  <si>
    <t>4164-1644</t>
  </si>
  <si>
    <t>322-50-26272</t>
  </si>
  <si>
    <t>521-55-20729</t>
  </si>
  <si>
    <t>2752-8828</t>
    <phoneticPr fontId="4" type="noConversion"/>
  </si>
  <si>
    <t>2752-8829</t>
    <phoneticPr fontId="4" type="noConversion"/>
  </si>
  <si>
    <t>3603-2738</t>
    <phoneticPr fontId="4" type="noConversion"/>
  </si>
  <si>
    <t>4894-2649</t>
    <phoneticPr fontId="4" type="noConversion"/>
  </si>
  <si>
    <t>4894-2648</t>
    <phoneticPr fontId="4" type="noConversion"/>
  </si>
  <si>
    <t>5825-7456</t>
    <phoneticPr fontId="4" type="noConversion"/>
  </si>
  <si>
    <t>5825-7457</t>
    <phoneticPr fontId="4" type="noConversion"/>
  </si>
  <si>
    <t>169-73-52201</t>
  </si>
  <si>
    <t>250-75-65979</t>
  </si>
  <si>
    <t>402-72-30127</t>
  </si>
  <si>
    <t>501-71-50092</t>
  </si>
  <si>
    <t>659-02-40270</t>
  </si>
  <si>
    <t>745-22-81169</t>
  </si>
  <si>
    <t>809-20-50529</t>
  </si>
  <si>
    <t>922-71-62971</t>
  </si>
  <si>
    <t>365-10-36210</t>
  </si>
  <si>
    <t>175-97-22569</t>
  </si>
  <si>
    <t>272-65-80925</t>
  </si>
  <si>
    <t>390-77-56222</t>
  </si>
  <si>
    <t>429-75-61790</t>
  </si>
  <si>
    <t>641-79-35062</t>
  </si>
  <si>
    <t>701-67-51102</t>
  </si>
  <si>
    <t>809-90-42225</t>
  </si>
  <si>
    <t>복사지</t>
  </si>
  <si>
    <t>칼라</t>
  </si>
  <si>
    <t>아트지</t>
    <phoneticPr fontId="4" type="noConversion"/>
  </si>
  <si>
    <t>잉크</t>
    <phoneticPr fontId="4" type="noConversion"/>
  </si>
  <si>
    <t>토너</t>
    <phoneticPr fontId="4" type="noConversion"/>
  </si>
  <si>
    <t>공급받는자</t>
    <phoneticPr fontId="11" type="noConversion"/>
  </si>
  <si>
    <t>성명</t>
    <phoneticPr fontId="11" type="noConversion"/>
  </si>
  <si>
    <t>인</t>
    <phoneticPr fontId="11" type="noConversion"/>
  </si>
  <si>
    <t>업     태</t>
    <phoneticPr fontId="11" type="noConversion"/>
  </si>
  <si>
    <t>종목</t>
    <phoneticPr fontId="11" type="noConversion"/>
  </si>
  <si>
    <t>공      급      가      액</t>
    <phoneticPr fontId="11" type="noConversion"/>
  </si>
  <si>
    <t>년</t>
    <phoneticPr fontId="11" type="noConversion"/>
  </si>
  <si>
    <t>월</t>
    <phoneticPr fontId="11" type="noConversion"/>
  </si>
  <si>
    <t>일</t>
    <phoneticPr fontId="11" type="noConversion"/>
  </si>
  <si>
    <t>공란수</t>
    <phoneticPr fontId="11" type="noConversion"/>
  </si>
  <si>
    <t>백</t>
    <phoneticPr fontId="11" type="noConversion"/>
  </si>
  <si>
    <t>십</t>
    <phoneticPr fontId="11" type="noConversion"/>
  </si>
  <si>
    <t>억</t>
    <phoneticPr fontId="11" type="noConversion"/>
  </si>
  <si>
    <t>천</t>
    <phoneticPr fontId="11" type="noConversion"/>
  </si>
  <si>
    <t>만</t>
    <phoneticPr fontId="11" type="noConversion"/>
  </si>
  <si>
    <t>합계금액</t>
    <phoneticPr fontId="11" type="noConversion"/>
  </si>
  <si>
    <t>외상미수금</t>
    <phoneticPr fontId="11" type="noConversion"/>
  </si>
  <si>
    <t>규격</t>
    <phoneticPr fontId="11" type="noConversion"/>
  </si>
  <si>
    <t>수량</t>
    <phoneticPr fontId="11" type="noConversion"/>
  </si>
  <si>
    <t>비고</t>
    <phoneticPr fontId="11" type="noConversion"/>
  </si>
  <si>
    <t>매월상환액</t>
  </si>
  <si>
    <t>대출금</t>
  </si>
  <si>
    <t>기간(횟수)</t>
  </si>
  <si>
    <t>이율</t>
  </si>
  <si>
    <t>반지름</t>
  </si>
  <si>
    <t>가로</t>
  </si>
  <si>
    <t>지부</t>
  </si>
  <si>
    <t>3분기</t>
  </si>
  <si>
    <t>4분기</t>
  </si>
  <si>
    <t>구의 체적</t>
  </si>
  <si>
    <t>정육면체 체적</t>
  </si>
  <si>
    <t>강동</t>
  </si>
  <si>
    <t>강서</t>
  </si>
  <si>
    <t>합계</t>
  </si>
  <si>
    <t>성장률</t>
  </si>
  <si>
    <t>업태</t>
    <phoneticPr fontId="5" type="noConversion"/>
  </si>
  <si>
    <t>종목</t>
    <phoneticPr fontId="5" type="noConversion"/>
  </si>
  <si>
    <t>교육서비스</t>
    <phoneticPr fontId="4" type="noConversion"/>
  </si>
  <si>
    <t>전문대학</t>
    <phoneticPr fontId="4" type="noConversion"/>
  </si>
  <si>
    <t>중학교</t>
    <phoneticPr fontId="4" type="noConversion"/>
  </si>
  <si>
    <t>초등학교</t>
    <phoneticPr fontId="4" type="noConversion"/>
  </si>
  <si>
    <t>도소매</t>
    <phoneticPr fontId="4" type="noConversion"/>
  </si>
  <si>
    <t>상품 중개업</t>
    <phoneticPr fontId="4" type="noConversion"/>
  </si>
  <si>
    <t>가정용품</t>
    <phoneticPr fontId="4" type="noConversion"/>
  </si>
  <si>
    <t>학원</t>
    <phoneticPr fontId="4" type="noConversion"/>
  </si>
  <si>
    <t>소매업</t>
    <phoneticPr fontId="4" type="noConversion"/>
  </si>
  <si>
    <t>슈퍼마켓</t>
    <phoneticPr fontId="4" type="noConversion"/>
  </si>
  <si>
    <t>대학교</t>
    <phoneticPr fontId="4" type="noConversion"/>
  </si>
  <si>
    <t>고등학교</t>
    <phoneticPr fontId="4" type="noConversion"/>
  </si>
  <si>
    <t>스마트SW</t>
    <phoneticPr fontId="4" type="noConversion"/>
  </si>
  <si>
    <t>정보서비스</t>
    <phoneticPr fontId="4" type="noConversion"/>
  </si>
  <si>
    <t>프로그래밍서비스</t>
    <phoneticPr fontId="4" type="noConversion"/>
  </si>
  <si>
    <t>A3</t>
    <phoneticPr fontId="4" type="noConversion"/>
  </si>
  <si>
    <t>A4</t>
  </si>
  <si>
    <t>B4</t>
  </si>
  <si>
    <t>B5</t>
  </si>
  <si>
    <t>16절</t>
  </si>
  <si>
    <t>25절</t>
  </si>
  <si>
    <t>흑색</t>
  </si>
  <si>
    <t>제품명_규격</t>
    <phoneticPr fontId="4" type="noConversion"/>
  </si>
  <si>
    <t>규격</t>
    <phoneticPr fontId="4" type="noConversion"/>
  </si>
  <si>
    <t>(</t>
    <phoneticPr fontId="11" type="noConversion"/>
  </si>
  <si>
    <t>)</t>
    <phoneticPr fontId="6" type="noConversion"/>
  </si>
  <si>
    <t>권</t>
    <phoneticPr fontId="6" type="noConversion"/>
  </si>
  <si>
    <t>호</t>
    <phoneticPr fontId="11" type="noConversion"/>
  </si>
  <si>
    <t>등록번호</t>
    <phoneticPr fontId="11" type="noConversion"/>
  </si>
  <si>
    <t>성명</t>
    <phoneticPr fontId="11" type="noConversion"/>
  </si>
  <si>
    <t>인</t>
    <phoneticPr fontId="11" type="noConversion"/>
  </si>
  <si>
    <t>공급받는자
보관용</t>
    <phoneticPr fontId="11" type="noConversion"/>
  </si>
  <si>
    <t>작성</t>
    <phoneticPr fontId="11" type="noConversion"/>
  </si>
  <si>
    <t>세액</t>
    <phoneticPr fontId="11" type="noConversion"/>
  </si>
  <si>
    <t>품목</t>
    <phoneticPr fontId="11" type="noConversion"/>
  </si>
  <si>
    <t>단가</t>
    <phoneticPr fontId="11" type="noConversion"/>
  </si>
  <si>
    <t>공급가액</t>
    <phoneticPr fontId="11" type="noConversion"/>
  </si>
  <si>
    <t>현금</t>
    <phoneticPr fontId="11" type="noConversion"/>
  </si>
  <si>
    <t>수표</t>
    <phoneticPr fontId="11" type="noConversion"/>
  </si>
  <si>
    <t>어음</t>
    <phoneticPr fontId="11" type="noConversion"/>
  </si>
  <si>
    <t>세금계산서</t>
    <phoneticPr fontId="4" type="noConversion"/>
  </si>
  <si>
    <t>책번호</t>
    <phoneticPr fontId="11" type="noConversion"/>
  </si>
  <si>
    <t>일련번호</t>
    <phoneticPr fontId="11" type="noConversion"/>
  </si>
  <si>
    <t>상     호
(법인명)</t>
    <phoneticPr fontId="11" type="noConversion"/>
  </si>
  <si>
    <t>규격목록</t>
    <phoneticPr fontId="4" type="noConversion"/>
  </si>
  <si>
    <t>사 업 장
주     소</t>
    <phoneticPr fontId="11" type="noConversion"/>
  </si>
  <si>
    <t>공급자</t>
    <phoneticPr fontId="11" type="noConversion"/>
  </si>
  <si>
    <t>-</t>
    <phoneticPr fontId="4" type="noConversion"/>
  </si>
  <si>
    <t>경복상사</t>
    <phoneticPr fontId="4" type="noConversion"/>
  </si>
  <si>
    <t>최경대</t>
    <phoneticPr fontId="4" type="noConversion"/>
  </si>
  <si>
    <t>서울 강남구 논현로 553</t>
    <phoneticPr fontId="4" type="noConversion"/>
  </si>
  <si>
    <t>도소매</t>
    <phoneticPr fontId="4" type="noConversion"/>
  </si>
  <si>
    <t>종합소매업</t>
    <phoneticPr fontId="4" type="noConversion"/>
  </si>
  <si>
    <t>대성학원</t>
    <phoneticPr fontId="4" type="noConversion"/>
  </si>
  <si>
    <t>품목목록</t>
    <phoneticPr fontId="4" type="noConversion"/>
  </si>
  <si>
    <t>토너</t>
  </si>
  <si>
    <t>A3</t>
  </si>
  <si>
    <t>이 금액을</t>
    <phoneticPr fontId="11" type="noConversion"/>
  </si>
  <si>
    <t>공급자
보관용</t>
    <phoneticPr fontId="11" type="noConversion"/>
  </si>
  <si>
    <t>영수함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</si>
</sst>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0.000"/>
    <numFmt numFmtId="178" formatCode="0.0%"/>
    <numFmt numFmtId="179" formatCode="0.0&quot;개&quot;&quot;월&quot;"/>
    <numFmt numFmtId="180" formatCode="0_);[Red]\(0\)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굴림"/>
      <family val="3"/>
      <charset val="129"/>
    </font>
    <font>
      <sz val="11"/>
      <name val="궁서체"/>
      <family val="1"/>
      <charset val="129"/>
    </font>
    <font>
      <sz val="8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color indexed="9"/>
      <name val="굴림"/>
      <family val="3"/>
      <charset val="129"/>
    </font>
    <font>
      <b/>
      <sz val="22"/>
      <color indexed="12"/>
      <name val="굴림"/>
      <family val="3"/>
      <charset val="129"/>
    </font>
    <font>
      <b/>
      <sz val="10"/>
      <color indexed="12"/>
      <name val="굴림"/>
      <family val="3"/>
      <charset val="129"/>
    </font>
    <font>
      <sz val="11"/>
      <color indexed="12"/>
      <name val="굴림"/>
      <family val="3"/>
      <charset val="129"/>
    </font>
    <font>
      <b/>
      <sz val="12"/>
      <name val="굴림"/>
      <family val="3"/>
      <charset val="129"/>
    </font>
    <font>
      <sz val="9"/>
      <color indexed="12"/>
      <name val="굴림"/>
      <family val="3"/>
      <charset val="129"/>
    </font>
    <font>
      <b/>
      <sz val="10"/>
      <name val="굴림"/>
      <family val="3"/>
      <charset val="129"/>
    </font>
    <font>
      <b/>
      <sz val="16"/>
      <color indexed="12"/>
      <name val="굴림"/>
      <family val="3"/>
      <charset val="129"/>
    </font>
    <font>
      <sz val="8"/>
      <color rgb="FF0000FF"/>
      <name val="굴림"/>
      <family val="3"/>
      <charset val="129"/>
    </font>
    <font>
      <b/>
      <sz val="22"/>
      <color rgb="FFFF0000"/>
      <name val="굴림"/>
      <family val="3"/>
      <charset val="129"/>
    </font>
    <font>
      <b/>
      <sz val="16"/>
      <color rgb="FFFF0000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9"/>
      <color rgb="FFFF0000"/>
      <name val="굴림"/>
      <family val="3"/>
      <charset val="129"/>
    </font>
    <font>
      <sz val="10"/>
      <color rgb="FFFF0000"/>
      <name val="굴림"/>
      <family val="3"/>
      <charset val="129"/>
    </font>
    <font>
      <sz val="11"/>
      <color rgb="FFFF0000"/>
      <name val="굴림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9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rgb="FF0000FF"/>
      </left>
      <right style="thin">
        <color indexed="12"/>
      </right>
      <top style="thin">
        <color indexed="12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 style="thin">
        <color indexed="12"/>
      </left>
      <right/>
      <top style="medium">
        <color rgb="FF0000FF"/>
      </top>
      <bottom style="thin">
        <color indexed="12"/>
      </bottom>
      <diagonal/>
    </border>
    <border>
      <left/>
      <right/>
      <top style="medium">
        <color rgb="FF0000FF"/>
      </top>
      <bottom style="thin">
        <color indexed="12"/>
      </bottom>
      <diagonal/>
    </border>
    <border>
      <left/>
      <right style="thin">
        <color indexed="12"/>
      </right>
      <top style="medium">
        <color rgb="FF0000FF"/>
      </top>
      <bottom style="thin">
        <color indexed="12"/>
      </bottom>
      <diagonal/>
    </border>
    <border>
      <left/>
      <right style="medium">
        <color rgb="FF0000FF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medium">
        <color rgb="FF0000FF"/>
      </right>
      <top style="thin">
        <color indexed="12"/>
      </top>
      <bottom/>
      <diagonal/>
    </border>
    <border>
      <left style="medium">
        <color rgb="FF0000FF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rgb="FF0000FF"/>
      </right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indexed="12"/>
      </bottom>
      <diagonal/>
    </border>
    <border>
      <left/>
      <right style="medium">
        <color rgb="FF0000FF"/>
      </right>
      <top style="thin">
        <color indexed="12"/>
      </top>
      <bottom style="thin">
        <color indexed="12"/>
      </bottom>
      <diagonal/>
    </border>
    <border>
      <left/>
      <right style="medium">
        <color rgb="FF0000FF"/>
      </right>
      <top style="thin">
        <color indexed="12"/>
      </top>
      <bottom/>
      <diagonal/>
    </border>
    <border>
      <left style="thin">
        <color indexed="12"/>
      </left>
      <right style="medium">
        <color rgb="FF0000FF"/>
      </right>
      <top style="thin">
        <color indexed="12"/>
      </top>
      <bottom style="thin">
        <color indexed="12"/>
      </bottom>
      <diagonal/>
    </border>
    <border>
      <left style="medium">
        <color rgb="FF0000FF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rgb="FF0000FF"/>
      </right>
      <top style="thin">
        <color indexed="12"/>
      </top>
      <bottom style="medium">
        <color indexed="12"/>
      </bottom>
      <diagonal/>
    </border>
    <border>
      <left style="medium">
        <color rgb="FF0000FF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rgb="FF0000FF"/>
      </right>
      <top/>
      <bottom style="thin">
        <color indexed="12"/>
      </bottom>
      <diagonal/>
    </border>
    <border>
      <left style="medium">
        <color rgb="FF0000FF"/>
      </left>
      <right/>
      <top style="thin">
        <color indexed="12"/>
      </top>
      <bottom style="medium">
        <color rgb="FF0000FF"/>
      </bottom>
      <diagonal/>
    </border>
    <border>
      <left/>
      <right/>
      <top style="thin">
        <color indexed="12"/>
      </top>
      <bottom style="medium">
        <color rgb="FF0000FF"/>
      </bottom>
      <diagonal/>
    </border>
    <border>
      <left/>
      <right style="thin">
        <color indexed="12"/>
      </right>
      <top style="thin">
        <color indexed="12"/>
      </top>
      <bottom style="medium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12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indexed="12"/>
      </top>
      <bottom/>
      <diagonal/>
    </border>
    <border>
      <left/>
      <right style="thin">
        <color rgb="FF0000FF"/>
      </right>
      <top/>
      <bottom style="thin">
        <color indexed="12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indexed="12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 style="thin">
        <color indexed="12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rgb="FF0000FF"/>
      </top>
      <bottom style="thin">
        <color indexed="12"/>
      </bottom>
      <diagonal/>
    </border>
    <border>
      <left style="thin">
        <color rgb="FF0000FF"/>
      </left>
      <right style="thin">
        <color indexed="12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12"/>
      </right>
      <top style="thin">
        <color indexed="12"/>
      </top>
      <bottom style="medium">
        <color rgb="FF0000FF"/>
      </bottom>
      <diagonal/>
    </border>
    <border>
      <left/>
      <right style="thin">
        <color indexed="12"/>
      </right>
      <top/>
      <bottom style="medium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medium">
        <color rgb="FF0000FF"/>
      </top>
      <bottom/>
      <diagonal/>
    </border>
    <border>
      <left style="thin">
        <color indexed="12"/>
      </left>
      <right style="thin">
        <color indexed="12"/>
      </right>
      <top/>
      <bottom style="thin">
        <color rgb="FF0000FF"/>
      </bottom>
      <diagonal/>
    </border>
    <border>
      <left style="medium">
        <color indexed="12"/>
      </left>
      <right style="thin">
        <color indexed="12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medium">
        <color rgb="FF0000FF"/>
      </right>
      <top style="medium">
        <color rgb="FF0000FF"/>
      </top>
      <bottom style="thin">
        <color indexed="12"/>
      </bottom>
      <diagonal/>
    </border>
    <border>
      <left style="thin">
        <color indexed="12"/>
      </left>
      <right style="medium">
        <color rgb="FF0000FF"/>
      </right>
      <top style="thin">
        <color indexed="12"/>
      </top>
      <bottom style="medium">
        <color rgb="FF0000FF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</cellStyleXfs>
  <cellXfs count="293">
    <xf numFmtId="0" fontId="0" fillId="0" borderId="0" xfId="0">
      <alignment vertical="center"/>
    </xf>
    <xf numFmtId="0" fontId="0" fillId="3" borderId="1" xfId="3" applyFont="1" applyBorder="1" applyAlignment="1">
      <alignment horizontal="left" vertical="center" indent="1"/>
    </xf>
    <xf numFmtId="0" fontId="1" fillId="3" borderId="1" xfId="3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41" fontId="0" fillId="0" borderId="1" xfId="1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9" fillId="2" borderId="1" xfId="2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0" xfId="0" applyBorder="1">
      <alignment vertical="center"/>
    </xf>
    <xf numFmtId="41" fontId="7" fillId="0" borderId="1" xfId="1" applyFont="1" applyFill="1" applyBorder="1">
      <alignment vertical="center"/>
    </xf>
    <xf numFmtId="0" fontId="7" fillId="0" borderId="1" xfId="8" applyFont="1" applyFill="1" applyBorder="1" applyAlignment="1">
      <alignment horizontal="center" vertical="center"/>
    </xf>
    <xf numFmtId="0" fontId="1" fillId="4" borderId="1" xfId="6" applyBorder="1">
      <alignment vertical="center"/>
    </xf>
    <xf numFmtId="177" fontId="1" fillId="0" borderId="1" xfId="10" applyNumberFormat="1" applyFill="1" applyBorder="1">
      <alignment vertical="center"/>
    </xf>
    <xf numFmtId="9" fontId="1" fillId="0" borderId="1" xfId="10" applyNumberFormat="1" applyFill="1" applyBorder="1">
      <alignment vertical="center"/>
    </xf>
    <xf numFmtId="0" fontId="1" fillId="4" borderId="1" xfId="6" applyBorder="1" applyAlignment="1">
      <alignment horizontal="center" vertical="center"/>
    </xf>
    <xf numFmtId="177" fontId="1" fillId="8" borderId="1" xfId="10" applyNumberFormat="1" applyFill="1" applyBorder="1">
      <alignment vertical="center"/>
    </xf>
    <xf numFmtId="3" fontId="1" fillId="0" borderId="1" xfId="10" applyNumberFormat="1" applyFill="1" applyBorder="1">
      <alignment vertical="center"/>
    </xf>
    <xf numFmtId="178" fontId="7" fillId="8" borderId="1" xfId="7" applyNumberFormat="1" applyFont="1" applyFill="1" applyBorder="1" applyAlignment="1">
      <alignment vertical="center"/>
    </xf>
    <xf numFmtId="6" fontId="1" fillId="8" borderId="1" xfId="10" applyNumberFormat="1" applyFill="1" applyBorder="1">
      <alignment vertical="center"/>
    </xf>
    <xf numFmtId="179" fontId="1" fillId="0" borderId="1" xfId="10" applyNumberFormat="1" applyFill="1" applyBorder="1">
      <alignment vertical="center"/>
    </xf>
    <xf numFmtId="41" fontId="0" fillId="0" borderId="0" xfId="1" applyFont="1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176" fontId="14" fillId="0" borderId="0" xfId="0" applyNumberFormat="1" applyFont="1" applyFill="1" applyBorder="1" applyAlignment="1">
      <alignment vertical="center"/>
    </xf>
    <xf numFmtId="0" fontId="13" fillId="0" borderId="34" xfId="0" applyNumberFormat="1" applyFont="1" applyFill="1" applyBorder="1" applyAlignment="1">
      <alignment horizontal="center" vertical="center"/>
    </xf>
    <xf numFmtId="0" fontId="13" fillId="0" borderId="35" xfId="0" applyNumberFormat="1" applyFont="1" applyFill="1" applyBorder="1" applyAlignment="1">
      <alignment horizontal="right" vertical="center"/>
    </xf>
    <xf numFmtId="0" fontId="10" fillId="0" borderId="1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0" fillId="0" borderId="36" xfId="0" applyNumberFormat="1" applyFont="1" applyFill="1" applyBorder="1" applyAlignment="1">
      <alignment horizontal="lef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45" xfId="0" applyNumberFormat="1" applyFont="1" applyFill="1" applyBorder="1" applyAlignment="1" applyProtection="1">
      <alignment horizontal="distributed" vertical="center" indent="1"/>
    </xf>
    <xf numFmtId="0" fontId="13" fillId="0" borderId="9" xfId="0" applyNumberFormat="1" applyFont="1" applyFill="1" applyBorder="1" applyAlignment="1" applyProtection="1">
      <alignment horizontal="distributed" vertical="center" indent="1"/>
    </xf>
    <xf numFmtId="0" fontId="12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27" fillId="0" borderId="58" xfId="0" applyNumberFormat="1" applyFont="1" applyFill="1" applyBorder="1" applyAlignment="1">
      <alignment horizontal="center" vertical="center"/>
    </xf>
    <xf numFmtId="0" fontId="27" fillId="0" borderId="59" xfId="0" applyNumberFormat="1" applyFont="1" applyFill="1" applyBorder="1" applyAlignment="1">
      <alignment horizontal="right" vertical="center"/>
    </xf>
    <xf numFmtId="180" fontId="5" fillId="0" borderId="17" xfId="0" applyNumberFormat="1" applyFont="1" applyFill="1" applyBorder="1" applyAlignment="1">
      <alignment horizontal="center" vertical="center"/>
    </xf>
    <xf numFmtId="180" fontId="5" fillId="0" borderId="21" xfId="0" applyNumberFormat="1" applyFont="1" applyFill="1" applyBorder="1" applyAlignment="1">
      <alignment horizontal="center" vertical="center"/>
    </xf>
    <xf numFmtId="180" fontId="20" fillId="0" borderId="17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180" fontId="20" fillId="0" borderId="18" xfId="0" applyNumberFormat="1" applyFont="1" applyFill="1" applyBorder="1" applyAlignment="1">
      <alignment horizontal="center" vertical="center"/>
    </xf>
    <xf numFmtId="0" fontId="13" fillId="0" borderId="42" xfId="0" applyNumberFormat="1" applyFont="1" applyFill="1" applyBorder="1" applyAlignment="1">
      <alignment horizontal="center" vertical="center"/>
    </xf>
    <xf numFmtId="180" fontId="20" fillId="0" borderId="80" xfId="0" applyNumberFormat="1" applyFont="1" applyFill="1" applyBorder="1" applyAlignment="1">
      <alignment horizontal="center" vertical="center"/>
    </xf>
    <xf numFmtId="180" fontId="20" fillId="0" borderId="50" xfId="0" applyNumberFormat="1" applyFont="1" applyFill="1" applyBorder="1" applyAlignment="1">
      <alignment horizontal="center" vertical="center"/>
    </xf>
    <xf numFmtId="180" fontId="20" fillId="0" borderId="87" xfId="0" applyNumberFormat="1" applyFont="1" applyFill="1" applyBorder="1" applyAlignment="1">
      <alignment horizontal="center" vertical="center"/>
    </xf>
    <xf numFmtId="0" fontId="27" fillId="0" borderId="61" xfId="0" applyNumberFormat="1" applyFont="1" applyFill="1" applyBorder="1" applyAlignment="1">
      <alignment horizontal="center" vertical="center"/>
    </xf>
    <xf numFmtId="0" fontId="27" fillId="0" borderId="60" xfId="0" applyNumberFormat="1" applyFont="1" applyFill="1" applyBorder="1" applyAlignment="1">
      <alignment horizontal="center" vertical="center"/>
    </xf>
    <xf numFmtId="0" fontId="27" fillId="0" borderId="62" xfId="0" applyNumberFormat="1" applyFont="1" applyFill="1" applyBorder="1" applyAlignment="1">
      <alignment horizontal="center" vertical="center"/>
    </xf>
    <xf numFmtId="180" fontId="5" fillId="0" borderId="61" xfId="0" applyNumberFormat="1" applyFont="1" applyFill="1" applyBorder="1" applyAlignment="1">
      <alignment horizontal="center" vertical="center"/>
    </xf>
    <xf numFmtId="180" fontId="5" fillId="0" borderId="60" xfId="0" applyNumberFormat="1" applyFont="1" applyFill="1" applyBorder="1" applyAlignment="1" applyProtection="1">
      <alignment horizontal="center" vertical="center"/>
    </xf>
    <xf numFmtId="180" fontId="5" fillId="0" borderId="60" xfId="0" applyNumberFormat="1" applyFont="1" applyFill="1" applyBorder="1" applyAlignment="1">
      <alignment horizontal="center" vertical="center"/>
    </xf>
    <xf numFmtId="0" fontId="27" fillId="0" borderId="72" xfId="0" applyNumberFormat="1" applyFont="1" applyFill="1" applyBorder="1" applyAlignment="1" applyProtection="1">
      <alignment horizontal="distributed" vertical="center" indent="1"/>
    </xf>
    <xf numFmtId="0" fontId="27" fillId="0" borderId="73" xfId="0" applyNumberFormat="1" applyFont="1" applyFill="1" applyBorder="1" applyAlignment="1" applyProtection="1">
      <alignment horizontal="distributed" vertical="center" indent="1"/>
    </xf>
    <xf numFmtId="180" fontId="5" fillId="0" borderId="64" xfId="0" applyNumberFormat="1" applyFont="1" applyFill="1" applyBorder="1" applyAlignment="1">
      <alignment horizontal="center" vertical="center"/>
    </xf>
    <xf numFmtId="180" fontId="5" fillId="0" borderId="65" xfId="0" applyNumberFormat="1" applyFont="1" applyFill="1" applyBorder="1" applyAlignment="1">
      <alignment horizontal="center" vertical="center"/>
    </xf>
    <xf numFmtId="180" fontId="20" fillId="0" borderId="64" xfId="0" applyNumberFormat="1" applyFont="1" applyFill="1" applyBorder="1" applyAlignment="1">
      <alignment horizontal="center" vertical="center"/>
    </xf>
    <xf numFmtId="180" fontId="20" fillId="0" borderId="65" xfId="0" applyNumberFormat="1" applyFont="1" applyFill="1" applyBorder="1" applyAlignment="1">
      <alignment horizontal="center" vertical="center"/>
    </xf>
    <xf numFmtId="180" fontId="20" fillId="0" borderId="63" xfId="0" applyNumberFormat="1" applyFont="1" applyFill="1" applyBorder="1" applyAlignment="1">
      <alignment horizontal="center" vertical="center"/>
    </xf>
    <xf numFmtId="0" fontId="10" fillId="0" borderId="64" xfId="0" applyNumberFormat="1" applyFont="1" applyFill="1" applyBorder="1" applyAlignment="1">
      <alignment horizontal="left" vertical="center"/>
    </xf>
    <xf numFmtId="0" fontId="10" fillId="0" borderId="65" xfId="0" applyNumberFormat="1" applyFont="1" applyFill="1" applyBorder="1" applyAlignment="1">
      <alignment horizontal="left" vertical="center"/>
    </xf>
    <xf numFmtId="180" fontId="5" fillId="0" borderId="37" xfId="0" applyNumberFormat="1" applyFont="1" applyFill="1" applyBorder="1" applyAlignment="1" applyProtection="1">
      <alignment vertical="center"/>
    </xf>
    <xf numFmtId="180" fontId="5" fillId="0" borderId="7" xfId="0" applyNumberFormat="1" applyFont="1" applyFill="1" applyBorder="1" applyAlignment="1">
      <alignment vertical="center"/>
    </xf>
    <xf numFmtId="180" fontId="5" fillId="0" borderId="37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6" borderId="23" xfId="9" applyBorder="1" applyAlignment="1">
      <alignment horizontal="center" vertical="center"/>
    </xf>
    <xf numFmtId="0" fontId="2" fillId="6" borderId="24" xfId="9" applyBorder="1" applyAlignment="1">
      <alignment horizontal="center" vertical="center"/>
    </xf>
    <xf numFmtId="0" fontId="10" fillId="0" borderId="61" xfId="0" applyNumberFormat="1" applyFont="1" applyFill="1" applyBorder="1" applyAlignment="1">
      <alignment horizontal="center" vertical="center" shrinkToFit="1"/>
    </xf>
    <xf numFmtId="0" fontId="10" fillId="0" borderId="61" xfId="0" applyNumberFormat="1" applyFont="1" applyFill="1" applyBorder="1" applyAlignment="1">
      <alignment horizontal="left" vertical="center"/>
    </xf>
    <xf numFmtId="0" fontId="10" fillId="0" borderId="61" xfId="0" applyNumberFormat="1" applyFont="1" applyFill="1" applyBorder="1" applyAlignment="1">
      <alignment horizontal="center" vertical="center"/>
    </xf>
    <xf numFmtId="41" fontId="10" fillId="0" borderId="61" xfId="1" applyFont="1" applyFill="1" applyBorder="1" applyAlignment="1">
      <alignment vertical="center"/>
    </xf>
    <xf numFmtId="0" fontId="10" fillId="0" borderId="62" xfId="0" applyNumberFormat="1" applyFont="1" applyFill="1" applyBorder="1" applyAlignment="1">
      <alignment horizontal="center" vertical="center"/>
    </xf>
    <xf numFmtId="0" fontId="27" fillId="0" borderId="60" xfId="0" applyNumberFormat="1" applyFont="1" applyFill="1" applyBorder="1" applyAlignment="1">
      <alignment horizontal="distributed" vertical="center" indent="1"/>
    </xf>
    <xf numFmtId="0" fontId="27" fillId="0" borderId="61" xfId="0" applyNumberFormat="1" applyFont="1" applyFill="1" applyBorder="1" applyAlignment="1">
      <alignment horizontal="distributed" vertical="center" indent="1"/>
    </xf>
    <xf numFmtId="0" fontId="27" fillId="0" borderId="61" xfId="0" applyNumberFormat="1" applyFont="1" applyFill="1" applyBorder="1" applyAlignment="1">
      <alignment horizontal="center" vertical="center"/>
    </xf>
    <xf numFmtId="0" fontId="27" fillId="0" borderId="66" xfId="0" applyNumberFormat="1" applyFont="1" applyFill="1" applyBorder="1" applyAlignment="1">
      <alignment horizontal="center" vertical="center"/>
    </xf>
    <xf numFmtId="0" fontId="27" fillId="0" borderId="64" xfId="0" applyNumberFormat="1" applyFont="1" applyFill="1" applyBorder="1" applyAlignment="1">
      <alignment horizontal="center" vertical="center"/>
    </xf>
    <xf numFmtId="0" fontId="27" fillId="0" borderId="88" xfId="0" applyNumberFormat="1" applyFont="1" applyFill="1" applyBorder="1" applyAlignment="1">
      <alignment horizontal="center" vertical="center"/>
    </xf>
    <xf numFmtId="0" fontId="27" fillId="0" borderId="93" xfId="0" applyNumberFormat="1" applyFont="1" applyFill="1" applyBorder="1" applyAlignment="1">
      <alignment horizontal="left" vertical="center"/>
    </xf>
    <xf numFmtId="0" fontId="27" fillId="0" borderId="61" xfId="0" applyNumberFormat="1" applyFont="1" applyFill="1" applyBorder="1" applyAlignment="1">
      <alignment horizontal="left" vertical="center"/>
    </xf>
    <xf numFmtId="0" fontId="27" fillId="0" borderId="62" xfId="0" applyNumberFormat="1" applyFont="1" applyFill="1" applyBorder="1" applyAlignment="1">
      <alignment horizontal="left" vertical="center"/>
    </xf>
    <xf numFmtId="0" fontId="27" fillId="0" borderId="90" xfId="0" applyNumberFormat="1" applyFont="1" applyFill="1" applyBorder="1" applyAlignment="1">
      <alignment horizontal="left" vertical="center"/>
    </xf>
    <xf numFmtId="0" fontId="27" fillId="0" borderId="64" xfId="0" applyNumberFormat="1" applyFont="1" applyFill="1" applyBorder="1" applyAlignment="1">
      <alignment horizontal="left" vertical="center"/>
    </xf>
    <xf numFmtId="0" fontId="27" fillId="0" borderId="65" xfId="0" applyNumberFormat="1" applyFont="1" applyFill="1" applyBorder="1" applyAlignment="1">
      <alignment horizontal="left" vertical="center"/>
    </xf>
    <xf numFmtId="42" fontId="20" fillId="0" borderId="63" xfId="12" applyFont="1" applyFill="1" applyBorder="1" applyAlignment="1">
      <alignment horizontal="center" vertical="center"/>
    </xf>
    <xf numFmtId="42" fontId="20" fillId="0" borderId="64" xfId="12" applyFont="1" applyFill="1" applyBorder="1" applyAlignment="1">
      <alignment horizontal="center" vertical="center"/>
    </xf>
    <xf numFmtId="0" fontId="10" fillId="0" borderId="64" xfId="5" applyNumberFormat="1" applyFont="1" applyFill="1" applyBorder="1" applyAlignment="1">
      <alignment horizontal="right" vertical="center"/>
    </xf>
    <xf numFmtId="0" fontId="18" fillId="0" borderId="83" xfId="0" applyNumberFormat="1" applyFont="1" applyFill="1" applyBorder="1" applyAlignment="1">
      <alignment horizontal="center" vertical="center"/>
    </xf>
    <xf numFmtId="0" fontId="18" fillId="0" borderId="84" xfId="0" applyNumberFormat="1" applyFont="1" applyFill="1" applyBorder="1" applyAlignment="1">
      <alignment horizontal="center" vertical="center"/>
    </xf>
    <xf numFmtId="0" fontId="10" fillId="0" borderId="32" xfId="0" applyNumberFormat="1" applyFont="1" applyFill="1" applyBorder="1" applyAlignment="1">
      <alignment horizontal="center" vertical="center"/>
    </xf>
    <xf numFmtId="0" fontId="10" fillId="0" borderId="33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distributed" vertical="center" indent="1"/>
    </xf>
    <xf numFmtId="0" fontId="19" fillId="0" borderId="15" xfId="0" applyNumberFormat="1" applyFont="1" applyFill="1" applyBorder="1" applyAlignment="1">
      <alignment horizontal="distributed" vertical="center" indent="1"/>
    </xf>
    <xf numFmtId="0" fontId="19" fillId="0" borderId="16" xfId="0" applyNumberFormat="1" applyFont="1" applyFill="1" applyBorder="1" applyAlignment="1">
      <alignment horizontal="distributed" vertical="center" indent="1"/>
    </xf>
    <xf numFmtId="0" fontId="17" fillId="0" borderId="76" xfId="0" applyNumberFormat="1" applyFont="1" applyFill="1" applyBorder="1" applyAlignment="1">
      <alignment horizontal="center" vertical="distributed" textRotation="255" indent="2"/>
    </xf>
    <xf numFmtId="0" fontId="17" fillId="0" borderId="37" xfId="0" applyNumberFormat="1" applyFont="1" applyFill="1" applyBorder="1" applyAlignment="1">
      <alignment horizontal="center" vertical="distributed" textRotation="255" indent="2"/>
    </xf>
    <xf numFmtId="0" fontId="17" fillId="0" borderId="80" xfId="0" applyNumberFormat="1" applyFont="1" applyFill="1" applyBorder="1" applyAlignment="1">
      <alignment horizontal="center" vertical="distributed" textRotation="255" indent="2"/>
    </xf>
    <xf numFmtId="0" fontId="19" fillId="0" borderId="77" xfId="0" applyNumberFormat="1" applyFont="1" applyFill="1" applyBorder="1" applyAlignment="1">
      <alignment horizontal="center" vertical="center"/>
    </xf>
    <xf numFmtId="0" fontId="19" fillId="0" borderId="32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8" xfId="0" applyNumberFormat="1" applyFont="1" applyFill="1" applyBorder="1" applyAlignment="1">
      <alignment horizontal="center" vertical="center"/>
    </xf>
    <xf numFmtId="0" fontId="18" fillId="0" borderId="78" xfId="0" applyNumberFormat="1" applyFont="1" applyFill="1" applyBorder="1" applyAlignment="1">
      <alignment horizontal="center" vertical="center"/>
    </xf>
    <xf numFmtId="0" fontId="18" fillId="0" borderId="28" xfId="0" applyNumberFormat="1" applyFont="1" applyFill="1" applyBorder="1" applyAlignment="1">
      <alignment horizontal="center" vertical="center"/>
    </xf>
    <xf numFmtId="0" fontId="18" fillId="0" borderId="77" xfId="0" applyNumberFormat="1" applyFont="1" applyFill="1" applyBorder="1" applyAlignment="1">
      <alignment horizontal="center" vertical="center"/>
    </xf>
    <xf numFmtId="0" fontId="18" fillId="0" borderId="29" xfId="0" applyNumberFormat="1" applyFont="1" applyFill="1" applyBorder="1" applyAlignment="1">
      <alignment horizontal="center" vertical="center"/>
    </xf>
    <xf numFmtId="0" fontId="15" fillId="0" borderId="30" xfId="0" applyNumberFormat="1" applyFont="1" applyFill="1" applyBorder="1" applyAlignment="1">
      <alignment horizontal="distributed" vertical="center" indent="3"/>
    </xf>
    <xf numFmtId="0" fontId="15" fillId="0" borderId="31" xfId="0" applyNumberFormat="1" applyFont="1" applyFill="1" applyBorder="1" applyAlignment="1">
      <alignment horizontal="distributed" vertical="center" indent="3"/>
    </xf>
    <xf numFmtId="0" fontId="15" fillId="0" borderId="75" xfId="0" applyNumberFormat="1" applyFont="1" applyFill="1" applyBorder="1" applyAlignment="1">
      <alignment horizontal="distributed" vertical="center" indent="3"/>
    </xf>
    <xf numFmtId="0" fontId="15" fillId="0" borderId="0" xfId="0" applyNumberFormat="1" applyFont="1" applyFill="1" applyBorder="1" applyAlignment="1">
      <alignment horizontal="distributed" vertical="center" indent="3"/>
    </xf>
    <xf numFmtId="0" fontId="21" fillId="0" borderId="3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16" fillId="0" borderId="31" xfId="0" applyNumberFormat="1" applyFont="1" applyFill="1" applyBorder="1" applyAlignment="1">
      <alignment horizontal="distributed" vertical="center" wrapText="1"/>
    </xf>
    <xf numFmtId="0" fontId="16" fillId="0" borderId="31" xfId="0" applyNumberFormat="1" applyFont="1" applyFill="1" applyBorder="1" applyAlignment="1">
      <alignment horizontal="distributed" vertical="center"/>
    </xf>
    <xf numFmtId="0" fontId="16" fillId="0" borderId="0" xfId="0" applyNumberFormat="1" applyFont="1" applyFill="1" applyBorder="1" applyAlignment="1">
      <alignment horizontal="distributed" vertical="center"/>
    </xf>
    <xf numFmtId="0" fontId="21" fillId="0" borderId="31" xfId="0" applyNumberFormat="1" applyFont="1" applyFill="1" applyBorder="1" applyAlignment="1">
      <alignment horizontal="distributed" vertical="center"/>
    </xf>
    <xf numFmtId="0" fontId="21" fillId="0" borderId="0" xfId="0" applyNumberFormat="1" applyFont="1" applyFill="1" applyBorder="1" applyAlignment="1">
      <alignment horizontal="distributed" vertical="center"/>
    </xf>
    <xf numFmtId="0" fontId="19" fillId="0" borderId="32" xfId="0" applyNumberFormat="1" applyFont="1" applyFill="1" applyBorder="1" applyAlignment="1">
      <alignment horizontal="distributed" vertical="center" indent="1"/>
    </xf>
    <xf numFmtId="0" fontId="19" fillId="0" borderId="33" xfId="0" applyNumberFormat="1" applyFont="1" applyFill="1" applyBorder="1" applyAlignment="1">
      <alignment horizontal="distributed" vertical="center" indent="1"/>
    </xf>
    <xf numFmtId="0" fontId="19" fillId="0" borderId="34" xfId="0" applyNumberFormat="1" applyFont="1" applyFill="1" applyBorder="1" applyAlignment="1">
      <alignment horizontal="distributed" vertical="center" inden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15" xfId="0" applyNumberFormat="1" applyFont="1" applyFill="1" applyBorder="1" applyAlignment="1">
      <alignment horizontal="center" vertical="center"/>
    </xf>
    <xf numFmtId="0" fontId="19" fillId="0" borderId="5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56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 shrinkToFit="1"/>
    </xf>
    <xf numFmtId="0" fontId="13" fillId="0" borderId="25" xfId="0" applyNumberFormat="1" applyFont="1" applyFill="1" applyBorder="1" applyAlignment="1">
      <alignment horizontal="center" vertical="center" textRotation="255"/>
    </xf>
    <xf numFmtId="0" fontId="10" fillId="0" borderId="25" xfId="0" applyNumberFormat="1" applyFont="1" applyFill="1" applyBorder="1" applyAlignment="1">
      <alignment horizontal="center" vertical="center" textRotation="255"/>
    </xf>
    <xf numFmtId="0" fontId="10" fillId="0" borderId="25" xfId="0" applyNumberFormat="1" applyFont="1" applyFill="1" applyBorder="1" applyAlignment="1">
      <alignment horizontal="center" vertical="center"/>
    </xf>
    <xf numFmtId="0" fontId="10" fillId="0" borderId="54" xfId="0" applyNumberFormat="1" applyFont="1" applyFill="1" applyBorder="1" applyAlignment="1">
      <alignment horizontal="center" vertical="center"/>
    </xf>
    <xf numFmtId="0" fontId="22" fillId="0" borderId="82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>
      <alignment horizontal="center" vertical="center" shrinkToFit="1"/>
    </xf>
    <xf numFmtId="0" fontId="10" fillId="0" borderId="0" xfId="0" applyNumberFormat="1" applyFont="1" applyFill="1" applyBorder="1" applyAlignment="1">
      <alignment horizontal="center" vertical="center" shrinkToFit="1"/>
    </xf>
    <xf numFmtId="0" fontId="10" fillId="0" borderId="27" xfId="0" applyNumberFormat="1" applyFont="1" applyFill="1" applyBorder="1" applyAlignment="1">
      <alignment horizontal="center" vertical="center" shrinkToFit="1"/>
    </xf>
    <xf numFmtId="0" fontId="10" fillId="0" borderId="10" xfId="0" applyNumberFormat="1" applyFont="1" applyFill="1" applyBorder="1" applyAlignment="1">
      <alignment horizontal="center" vertical="center" shrinkToFit="1"/>
    </xf>
    <xf numFmtId="0" fontId="10" fillId="0" borderId="5" xfId="0" applyNumberFormat="1" applyFont="1" applyFill="1" applyBorder="1" applyAlignment="1">
      <alignment horizontal="center" vertical="center" shrinkToFit="1"/>
    </xf>
    <xf numFmtId="0" fontId="10" fillId="0" borderId="6" xfId="0" applyNumberFormat="1" applyFont="1" applyFill="1" applyBorder="1" applyAlignment="1">
      <alignment horizontal="center" vertical="center" shrinkToFit="1"/>
    </xf>
    <xf numFmtId="0" fontId="13" fillId="0" borderId="9" xfId="0" applyNumberFormat="1" applyFont="1" applyFill="1" applyBorder="1" applyAlignment="1">
      <alignment horizontal="center" vertical="center" textRotation="255"/>
    </xf>
    <xf numFmtId="0" fontId="10" fillId="0" borderId="7" xfId="0" applyNumberFormat="1" applyFont="1" applyFill="1" applyBorder="1" applyAlignment="1">
      <alignment horizontal="center" vertical="center" textRotation="255"/>
    </xf>
    <xf numFmtId="0" fontId="13" fillId="0" borderId="7" xfId="0" applyNumberFormat="1" applyFont="1" applyFill="1" applyBorder="1" applyAlignment="1">
      <alignment horizontal="center" vertical="center" textRotation="255"/>
    </xf>
    <xf numFmtId="0" fontId="10" fillId="0" borderId="50" xfId="0" applyNumberFormat="1" applyFont="1" applyFill="1" applyBorder="1" applyAlignment="1">
      <alignment horizontal="center" vertical="center" textRotation="255"/>
    </xf>
    <xf numFmtId="0" fontId="18" fillId="0" borderId="79" xfId="0" applyNumberFormat="1" applyFont="1" applyFill="1" applyBorder="1" applyAlignment="1">
      <alignment horizontal="center" vertical="center"/>
    </xf>
    <xf numFmtId="0" fontId="18" fillId="0" borderId="38" xfId="0" applyNumberFormat="1" applyFont="1" applyFill="1" applyBorder="1" applyAlignment="1">
      <alignment horizontal="center" vertical="center"/>
    </xf>
    <xf numFmtId="0" fontId="10" fillId="0" borderId="52" xfId="0" applyNumberFormat="1" applyFont="1" applyFill="1" applyBorder="1" applyAlignment="1">
      <alignment horizontal="center" vertical="center"/>
    </xf>
    <xf numFmtId="0" fontId="10" fillId="0" borderId="53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2" fillId="0" borderId="39" xfId="0" applyNumberFormat="1" applyFont="1" applyFill="1" applyBorder="1" applyAlignment="1">
      <alignment horizontal="center" vertical="center"/>
    </xf>
    <xf numFmtId="0" fontId="22" fillId="0" borderId="40" xfId="0" applyNumberFormat="1" applyFont="1" applyFill="1" applyBorder="1" applyAlignment="1">
      <alignment horizontal="center" vertical="center"/>
    </xf>
    <xf numFmtId="0" fontId="19" fillId="0" borderId="16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14" xfId="0" applyNumberFormat="1" applyFont="1" applyFill="1" applyBorder="1" applyAlignment="1">
      <alignment horizontal="center" vertical="center" wrapText="1"/>
    </xf>
    <xf numFmtId="0" fontId="10" fillId="0" borderId="15" xfId="0" applyNumberFormat="1" applyFont="1" applyFill="1" applyBorder="1" applyAlignment="1">
      <alignment horizontal="center" vertical="center" wrapText="1"/>
    </xf>
    <xf numFmtId="0" fontId="10" fillId="0" borderId="41" xfId="0" applyNumberFormat="1" applyFont="1" applyFill="1" applyBorder="1" applyAlignment="1">
      <alignment horizontal="center" vertical="center" wrapText="1"/>
    </xf>
    <xf numFmtId="0" fontId="10" fillId="0" borderId="39" xfId="0" applyNumberFormat="1" applyFont="1" applyFill="1" applyBorder="1" applyAlignment="1">
      <alignment horizontal="center" vertical="center" wrapText="1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42" xfId="0" applyNumberFormat="1" applyFont="1" applyFill="1" applyBorder="1" applyAlignment="1">
      <alignment horizontal="center" vertical="center" wrapText="1"/>
    </xf>
    <xf numFmtId="0" fontId="10" fillId="0" borderId="19" xfId="0" applyNumberFormat="1" applyFont="1" applyFill="1" applyBorder="1" applyAlignment="1">
      <alignment horizontal="center" vertical="center" wrapText="1"/>
    </xf>
    <xf numFmtId="0" fontId="10" fillId="0" borderId="17" xfId="0" applyNumberFormat="1" applyFont="1" applyFill="1" applyBorder="1" applyAlignment="1">
      <alignment horizontal="center" vertical="center" wrapText="1"/>
    </xf>
    <xf numFmtId="0" fontId="10" fillId="0" borderId="44" xfId="0" applyNumberFormat="1" applyFont="1" applyFill="1" applyBorder="1" applyAlignment="1">
      <alignment horizontal="center" vertical="center" wrapText="1"/>
    </xf>
    <xf numFmtId="180" fontId="5" fillId="0" borderId="43" xfId="0" applyNumberFormat="1" applyFont="1" applyFill="1" applyBorder="1" applyAlignment="1">
      <alignment horizontal="center" vertical="center"/>
    </xf>
    <xf numFmtId="180" fontId="5" fillId="0" borderId="21" xfId="0" applyNumberFormat="1" applyFont="1" applyFill="1" applyBorder="1" applyAlignment="1">
      <alignment horizontal="center" vertical="center"/>
    </xf>
    <xf numFmtId="180" fontId="10" fillId="0" borderId="20" xfId="0" applyNumberFormat="1" applyFont="1" applyFill="1" applyBorder="1" applyAlignment="1">
      <alignment horizontal="center" vertical="center"/>
    </xf>
    <xf numFmtId="180" fontId="10" fillId="0" borderId="19" xfId="0" applyNumberFormat="1" applyFont="1" applyFill="1" applyBorder="1" applyAlignment="1">
      <alignment horizontal="center" vertical="center"/>
    </xf>
    <xf numFmtId="0" fontId="10" fillId="0" borderId="70" xfId="0" applyNumberFormat="1" applyFont="1" applyFill="1" applyBorder="1" applyAlignment="1">
      <alignment horizontal="center" vertical="center" wrapText="1"/>
    </xf>
    <xf numFmtId="0" fontId="10" fillId="0" borderId="51" xfId="0" applyNumberFormat="1" applyFont="1" applyFill="1" applyBorder="1" applyAlignment="1">
      <alignment horizontal="center" vertical="center" wrapText="1"/>
    </xf>
    <xf numFmtId="0" fontId="10" fillId="0" borderId="71" xfId="0" applyNumberFormat="1" applyFont="1" applyFill="1" applyBorder="1" applyAlignment="1">
      <alignment horizontal="center" vertical="center" wrapText="1"/>
    </xf>
    <xf numFmtId="0" fontId="13" fillId="0" borderId="45" xfId="0" applyNumberFormat="1" applyFont="1" applyFill="1" applyBorder="1" applyAlignment="1">
      <alignment horizontal="distributed" vertical="center" indent="1"/>
    </xf>
    <xf numFmtId="0" fontId="13" fillId="0" borderId="9" xfId="0" applyNumberFormat="1" applyFont="1" applyFill="1" applyBorder="1" applyAlignment="1">
      <alignment horizontal="distributed" vertical="center" indent="1"/>
    </xf>
    <xf numFmtId="0" fontId="13" fillId="0" borderId="10" xfId="0" applyNumberFormat="1" applyFont="1" applyFill="1" applyBorder="1" applyAlignment="1">
      <alignment horizontal="distributed" vertical="center" indent="1"/>
    </xf>
    <xf numFmtId="0" fontId="13" fillId="0" borderId="85" xfId="0" applyNumberFormat="1" applyFont="1" applyFill="1" applyBorder="1" applyAlignment="1">
      <alignment horizontal="distributed" vertical="center" indent="4"/>
    </xf>
    <xf numFmtId="0" fontId="13" fillId="0" borderId="77" xfId="0" applyNumberFormat="1" applyFont="1" applyFill="1" applyBorder="1" applyAlignment="1">
      <alignment horizontal="distributed" vertical="center" indent="4"/>
    </xf>
    <xf numFmtId="0" fontId="13" fillId="0" borderId="32" xfId="0" applyNumberFormat="1" applyFont="1" applyFill="1" applyBorder="1" applyAlignment="1">
      <alignment horizontal="distributed" vertical="center" indent="4"/>
    </xf>
    <xf numFmtId="0" fontId="13" fillId="0" borderId="76" xfId="0" applyNumberFormat="1" applyFont="1" applyFill="1" applyBorder="1" applyAlignment="1">
      <alignment horizontal="distributed" vertical="center" indent="4"/>
    </xf>
    <xf numFmtId="0" fontId="13" fillId="0" borderId="86" xfId="0" applyNumberFormat="1" applyFont="1" applyFill="1" applyBorder="1" applyAlignment="1">
      <alignment horizontal="distributed" vertical="center" indent="4"/>
    </xf>
    <xf numFmtId="0" fontId="13" fillId="0" borderId="6" xfId="0" applyNumberFormat="1" applyFont="1" applyFill="1" applyBorder="1" applyAlignment="1">
      <alignment horizontal="distributed" vertical="center" indent="2"/>
    </xf>
    <xf numFmtId="0" fontId="13" fillId="0" borderId="9" xfId="0" applyNumberFormat="1" applyFont="1" applyFill="1" applyBorder="1" applyAlignment="1">
      <alignment horizontal="distributed" vertical="center" indent="2"/>
    </xf>
    <xf numFmtId="0" fontId="13" fillId="0" borderId="46" xfId="0" applyNumberFormat="1" applyFont="1" applyFill="1" applyBorder="1" applyAlignment="1">
      <alignment horizontal="distributed" vertical="center" indent="2"/>
    </xf>
    <xf numFmtId="0" fontId="19" fillId="0" borderId="50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 wrapText="1"/>
    </xf>
    <xf numFmtId="0" fontId="10" fillId="0" borderId="81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distributed" vertical="center" indent="1"/>
    </xf>
    <xf numFmtId="0" fontId="13" fillId="0" borderId="2" xfId="0" applyNumberFormat="1" applyFont="1" applyFill="1" applyBorder="1" applyAlignment="1" applyProtection="1">
      <alignment horizontal="distributed" vertical="center" indent="1"/>
    </xf>
    <xf numFmtId="0" fontId="13" fillId="0" borderId="3" xfId="0" applyNumberFormat="1" applyFont="1" applyFill="1" applyBorder="1" applyAlignment="1" applyProtection="1">
      <alignment horizontal="distributed" vertical="center" indent="1"/>
    </xf>
    <xf numFmtId="0" fontId="13" fillId="0" borderId="4" xfId="0" applyNumberFormat="1" applyFont="1" applyFill="1" applyBorder="1" applyAlignment="1" applyProtection="1">
      <alignment horizontal="distributed" vertical="center" indent="1"/>
    </xf>
    <xf numFmtId="0" fontId="13" fillId="0" borderId="9" xfId="0" applyNumberFormat="1" applyFont="1" applyFill="1" applyBorder="1" applyAlignment="1" applyProtection="1">
      <alignment horizontal="distributed" vertical="center"/>
    </xf>
    <xf numFmtId="0" fontId="13" fillId="0" borderId="46" xfId="0" applyNumberFormat="1" applyFont="1" applyFill="1" applyBorder="1" applyAlignment="1" applyProtection="1">
      <alignment horizontal="distributed" vertical="center"/>
    </xf>
    <xf numFmtId="0" fontId="10" fillId="0" borderId="8" xfId="0" applyNumberFormat="1" applyFont="1" applyFill="1" applyBorder="1" applyAlignment="1">
      <alignment horizontal="center" vertical="center" shrinkToFit="1"/>
    </xf>
    <xf numFmtId="0" fontId="10" fillId="0" borderId="22" xfId="0" applyNumberFormat="1" applyFont="1" applyFill="1" applyBorder="1" applyAlignment="1">
      <alignment horizontal="center" vertical="center" shrinkToFit="1"/>
    </xf>
    <xf numFmtId="0" fontId="10" fillId="0" borderId="12" xfId="0" applyNumberFormat="1" applyFont="1" applyFill="1" applyBorder="1" applyAlignment="1">
      <alignment horizontal="center" vertical="center" shrinkToFit="1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41" fontId="10" fillId="0" borderId="8" xfId="1" applyFont="1" applyFill="1" applyBorder="1" applyAlignment="1">
      <alignment vertical="center"/>
    </xf>
    <xf numFmtId="41" fontId="10" fillId="0" borderId="22" xfId="1" applyFont="1" applyFill="1" applyBorder="1" applyAlignment="1">
      <alignment vertical="center"/>
    </xf>
    <xf numFmtId="41" fontId="10" fillId="0" borderId="12" xfId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42" xfId="0" applyNumberFormat="1" applyFont="1" applyFill="1" applyBorder="1" applyAlignment="1">
      <alignment horizontal="center" vertical="center"/>
    </xf>
    <xf numFmtId="0" fontId="18" fillId="0" borderId="58" xfId="0" applyNumberFormat="1" applyFont="1" applyFill="1" applyBorder="1" applyAlignment="1">
      <alignment horizontal="center" vertical="center"/>
    </xf>
    <xf numFmtId="0" fontId="18" fillId="0" borderId="61" xfId="0" applyNumberFormat="1" applyFont="1" applyFill="1" applyBorder="1" applyAlignment="1">
      <alignment horizontal="center" vertical="center"/>
    </xf>
    <xf numFmtId="0" fontId="18" fillId="0" borderId="59" xfId="0" applyNumberFormat="1" applyFont="1" applyFill="1" applyBorder="1" applyAlignment="1">
      <alignment horizontal="center" vertical="center"/>
    </xf>
    <xf numFmtId="0" fontId="18" fillId="0" borderId="62" xfId="0" applyNumberFormat="1" applyFont="1" applyFill="1" applyBorder="1" applyAlignment="1">
      <alignment horizontal="center" vertical="center"/>
    </xf>
    <xf numFmtId="0" fontId="10" fillId="0" borderId="50" xfId="5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distributed" vertical="center" indent="1"/>
    </xf>
    <xf numFmtId="0" fontId="13" fillId="0" borderId="7" xfId="0" applyNumberFormat="1" applyFont="1" applyFill="1" applyBorder="1" applyAlignment="1">
      <alignment horizontal="distributed" vertical="center" indent="1"/>
    </xf>
    <xf numFmtId="42" fontId="20" fillId="0" borderId="47" xfId="12" applyFont="1" applyFill="1" applyBorder="1" applyAlignment="1">
      <alignment horizontal="center" vertical="center"/>
    </xf>
    <xf numFmtId="42" fontId="20" fillId="0" borderId="48" xfId="12" applyFont="1" applyFill="1" applyBorder="1" applyAlignment="1">
      <alignment horizontal="center" vertical="center"/>
    </xf>
    <xf numFmtId="42" fontId="20" fillId="0" borderId="49" xfId="12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3" fillId="0" borderId="15" xfId="0" applyNumberFormat="1" applyFont="1" applyFill="1" applyBorder="1" applyAlignment="1">
      <alignment horizontal="center" vertical="center"/>
    </xf>
    <xf numFmtId="0" fontId="13" fillId="0" borderId="70" xfId="0" applyNumberFormat="1" applyFont="1" applyFill="1" applyBorder="1" applyAlignment="1">
      <alignment horizontal="center" vertical="center"/>
    </xf>
    <xf numFmtId="0" fontId="13" fillId="0" borderId="51" xfId="0" applyNumberFormat="1" applyFont="1" applyFill="1" applyBorder="1" applyAlignment="1">
      <alignment horizontal="center" vertical="center"/>
    </xf>
    <xf numFmtId="0" fontId="13" fillId="0" borderId="15" xfId="0" applyNumberFormat="1" applyFont="1" applyFill="1" applyBorder="1" applyAlignment="1">
      <alignment horizontal="left" vertical="center"/>
    </xf>
    <xf numFmtId="0" fontId="13" fillId="0" borderId="41" xfId="0" applyNumberFormat="1" applyFont="1" applyFill="1" applyBorder="1" applyAlignment="1">
      <alignment horizontal="left" vertical="center"/>
    </xf>
    <xf numFmtId="0" fontId="13" fillId="0" borderId="51" xfId="0" applyNumberFormat="1" applyFont="1" applyFill="1" applyBorder="1" applyAlignment="1">
      <alignment horizontal="left" vertical="center"/>
    </xf>
    <xf numFmtId="0" fontId="13" fillId="0" borderId="71" xfId="0" applyNumberFormat="1" applyFont="1" applyFill="1" applyBorder="1" applyAlignment="1">
      <alignment horizontal="left" vertical="center"/>
    </xf>
    <xf numFmtId="0" fontId="10" fillId="0" borderId="58" xfId="0" applyNumberFormat="1" applyFont="1" applyFill="1" applyBorder="1" applyAlignment="1">
      <alignment horizontal="center" vertical="center"/>
    </xf>
    <xf numFmtId="0" fontId="26" fillId="0" borderId="64" xfId="0" applyNumberFormat="1" applyFont="1" applyFill="1" applyBorder="1" applyAlignment="1">
      <alignment horizontal="distributed" vertical="center" indent="1"/>
    </xf>
    <xf numFmtId="0" fontId="28" fillId="0" borderId="57" xfId="0" applyNumberFormat="1" applyFont="1" applyFill="1" applyBorder="1" applyAlignment="1">
      <alignment horizontal="center" vertical="distributed" textRotation="255" indent="2"/>
    </xf>
    <xf numFmtId="0" fontId="28" fillId="0" borderId="60" xfId="0" applyNumberFormat="1" applyFont="1" applyFill="1" applyBorder="1" applyAlignment="1">
      <alignment horizontal="center" vertical="distributed" textRotation="255" indent="2"/>
    </xf>
    <xf numFmtId="0" fontId="28" fillId="0" borderId="63" xfId="0" applyNumberFormat="1" applyFont="1" applyFill="1" applyBorder="1" applyAlignment="1">
      <alignment horizontal="center" vertical="distributed" textRotation="255" indent="2"/>
    </xf>
    <xf numFmtId="0" fontId="26" fillId="0" borderId="58" xfId="0" applyNumberFormat="1" applyFont="1" applyFill="1" applyBorder="1" applyAlignment="1">
      <alignment horizontal="center" vertical="center"/>
    </xf>
    <xf numFmtId="0" fontId="26" fillId="0" borderId="61" xfId="0" applyNumberFormat="1" applyFont="1" applyFill="1" applyBorder="1" applyAlignment="1">
      <alignment horizontal="center" vertical="center"/>
    </xf>
    <xf numFmtId="0" fontId="10" fillId="0" borderId="61" xfId="0" applyNumberFormat="1" applyFont="1" applyFill="1" applyBorder="1" applyAlignment="1">
      <alignment horizontal="center" vertical="center" textRotation="255"/>
    </xf>
    <xf numFmtId="0" fontId="10" fillId="0" borderId="66" xfId="0" applyNumberFormat="1" applyFont="1" applyFill="1" applyBorder="1" applyAlignment="1">
      <alignment horizontal="center" vertical="center"/>
    </xf>
    <xf numFmtId="0" fontId="10" fillId="0" borderId="64" xfId="0" applyNumberFormat="1" applyFont="1" applyFill="1" applyBorder="1" applyAlignment="1">
      <alignment horizontal="center" vertical="center" textRotation="255"/>
    </xf>
    <xf numFmtId="0" fontId="10" fillId="0" borderId="61" xfId="0" applyNumberFormat="1" applyFont="1" applyFill="1" applyBorder="1" applyAlignment="1">
      <alignment horizontal="center" vertical="center" wrapText="1"/>
    </xf>
    <xf numFmtId="0" fontId="10" fillId="0" borderId="62" xfId="0" applyNumberFormat="1" applyFont="1" applyFill="1" applyBorder="1" applyAlignment="1">
      <alignment horizontal="center" vertical="center" wrapText="1"/>
    </xf>
    <xf numFmtId="0" fontId="10" fillId="0" borderId="64" xfId="0" applyNumberFormat="1" applyFont="1" applyFill="1" applyBorder="1" applyAlignment="1">
      <alignment horizontal="center" vertical="center" wrapText="1"/>
    </xf>
    <xf numFmtId="0" fontId="10" fillId="0" borderId="65" xfId="0" applyNumberFormat="1" applyFont="1" applyFill="1" applyBorder="1" applyAlignment="1">
      <alignment horizontal="center" vertical="center" wrapText="1"/>
    </xf>
    <xf numFmtId="0" fontId="23" fillId="0" borderId="57" xfId="0" applyNumberFormat="1" applyFont="1" applyFill="1" applyBorder="1" applyAlignment="1">
      <alignment horizontal="distributed" vertical="center" indent="3"/>
    </xf>
    <xf numFmtId="0" fontId="23" fillId="0" borderId="58" xfId="0" applyNumberFormat="1" applyFont="1" applyFill="1" applyBorder="1" applyAlignment="1">
      <alignment horizontal="distributed" vertical="center" indent="3"/>
    </xf>
    <xf numFmtId="0" fontId="23" fillId="0" borderId="67" xfId="0" applyNumberFormat="1" applyFont="1" applyFill="1" applyBorder="1" applyAlignment="1">
      <alignment horizontal="distributed" vertical="center" indent="3"/>
    </xf>
    <xf numFmtId="0" fontId="23" fillId="0" borderId="63" xfId="0" applyNumberFormat="1" applyFont="1" applyFill="1" applyBorder="1" applyAlignment="1">
      <alignment horizontal="distributed" vertical="center" indent="3"/>
    </xf>
    <xf numFmtId="0" fontId="23" fillId="0" borderId="64" xfId="0" applyNumberFormat="1" applyFont="1" applyFill="1" applyBorder="1" applyAlignment="1">
      <alignment horizontal="distributed" vertical="center" indent="3"/>
    </xf>
    <xf numFmtId="0" fontId="23" fillId="0" borderId="88" xfId="0" applyNumberFormat="1" applyFont="1" applyFill="1" applyBorder="1" applyAlignment="1">
      <alignment horizontal="distributed" vertical="center" indent="3"/>
    </xf>
    <xf numFmtId="0" fontId="24" fillId="0" borderId="68" xfId="0" applyNumberFormat="1" applyFont="1" applyFill="1" applyBorder="1" applyAlignment="1">
      <alignment horizontal="center" vertical="center"/>
    </xf>
    <xf numFmtId="0" fontId="24" fillId="0" borderId="89" xfId="0" applyNumberFormat="1" applyFont="1" applyFill="1" applyBorder="1" applyAlignment="1">
      <alignment horizontal="center" vertical="center"/>
    </xf>
    <xf numFmtId="0" fontId="25" fillId="0" borderId="69" xfId="0" applyNumberFormat="1" applyFont="1" applyFill="1" applyBorder="1" applyAlignment="1">
      <alignment horizontal="distributed" vertical="center" wrapText="1"/>
    </xf>
    <xf numFmtId="0" fontId="25" fillId="0" borderId="58" xfId="0" applyNumberFormat="1" applyFont="1" applyFill="1" applyBorder="1" applyAlignment="1">
      <alignment horizontal="distributed" vertical="center"/>
    </xf>
    <xf numFmtId="0" fontId="25" fillId="0" borderId="67" xfId="0" applyNumberFormat="1" applyFont="1" applyFill="1" applyBorder="1" applyAlignment="1">
      <alignment horizontal="distributed" vertical="center"/>
    </xf>
    <xf numFmtId="0" fontId="25" fillId="0" borderId="90" xfId="0" applyNumberFormat="1" applyFont="1" applyFill="1" applyBorder="1" applyAlignment="1">
      <alignment horizontal="distributed" vertical="center"/>
    </xf>
    <xf numFmtId="0" fontId="25" fillId="0" borderId="64" xfId="0" applyNumberFormat="1" applyFont="1" applyFill="1" applyBorder="1" applyAlignment="1">
      <alignment horizontal="distributed" vertical="center"/>
    </xf>
    <xf numFmtId="0" fontId="25" fillId="0" borderId="88" xfId="0" applyNumberFormat="1" applyFont="1" applyFill="1" applyBorder="1" applyAlignment="1">
      <alignment horizontal="distributed" vertical="center"/>
    </xf>
    <xf numFmtId="0" fontId="24" fillId="0" borderId="69" xfId="0" applyNumberFormat="1" applyFont="1" applyFill="1" applyBorder="1" applyAlignment="1">
      <alignment horizontal="distributed" vertical="center"/>
    </xf>
    <xf numFmtId="0" fontId="24" fillId="0" borderId="90" xfId="0" applyNumberFormat="1" applyFont="1" applyFill="1" applyBorder="1" applyAlignment="1">
      <alignment horizontal="distributed" vertical="center"/>
    </xf>
    <xf numFmtId="0" fontId="26" fillId="0" borderId="58" xfId="0" applyNumberFormat="1" applyFont="1" applyFill="1" applyBorder="1" applyAlignment="1">
      <alignment horizontal="distributed" vertical="center" indent="1"/>
    </xf>
    <xf numFmtId="0" fontId="26" fillId="0" borderId="61" xfId="0" applyNumberFormat="1" applyFont="1" applyFill="1" applyBorder="1" applyAlignment="1">
      <alignment horizontal="center" vertical="center" wrapText="1"/>
    </xf>
    <xf numFmtId="0" fontId="18" fillId="0" borderId="67" xfId="0" applyNumberFormat="1" applyFont="1" applyFill="1" applyBorder="1" applyAlignment="1">
      <alignment horizontal="center" vertical="center"/>
    </xf>
    <xf numFmtId="0" fontId="18" fillId="0" borderId="66" xfId="0" applyNumberFormat="1" applyFont="1" applyFill="1" applyBorder="1" applyAlignment="1">
      <alignment horizontal="center" vertical="center"/>
    </xf>
    <xf numFmtId="0" fontId="27" fillId="0" borderId="57" xfId="0" applyNumberFormat="1" applyFont="1" applyFill="1" applyBorder="1" applyAlignment="1">
      <alignment horizontal="distributed" vertical="center" indent="1"/>
    </xf>
    <xf numFmtId="0" fontId="27" fillId="0" borderId="58" xfId="0" applyNumberFormat="1" applyFont="1" applyFill="1" applyBorder="1" applyAlignment="1">
      <alignment horizontal="distributed" vertical="center" indent="1"/>
    </xf>
    <xf numFmtId="0" fontId="27" fillId="0" borderId="59" xfId="0" applyNumberFormat="1" applyFont="1" applyFill="1" applyBorder="1" applyAlignment="1">
      <alignment horizontal="distributed" vertical="center" indent="1"/>
    </xf>
    <xf numFmtId="0" fontId="27" fillId="0" borderId="57" xfId="0" applyNumberFormat="1" applyFont="1" applyFill="1" applyBorder="1" applyAlignment="1">
      <alignment horizontal="distributed" vertical="center" indent="4"/>
    </xf>
    <xf numFmtId="0" fontId="27" fillId="0" borderId="58" xfId="0" applyNumberFormat="1" applyFont="1" applyFill="1" applyBorder="1" applyAlignment="1">
      <alignment horizontal="distributed" vertical="center" indent="4"/>
    </xf>
    <xf numFmtId="0" fontId="27" fillId="0" borderId="59" xfId="0" applyNumberFormat="1" applyFont="1" applyFill="1" applyBorder="1" applyAlignment="1">
      <alignment horizontal="distributed" vertical="center" indent="4"/>
    </xf>
    <xf numFmtId="0" fontId="27" fillId="0" borderId="57" xfId="0" applyNumberFormat="1" applyFont="1" applyFill="1" applyBorder="1" applyAlignment="1">
      <alignment horizontal="distributed" vertical="center" indent="2"/>
    </xf>
    <xf numFmtId="0" fontId="27" fillId="0" borderId="58" xfId="0" applyNumberFormat="1" applyFont="1" applyFill="1" applyBorder="1" applyAlignment="1">
      <alignment horizontal="distributed" vertical="center" indent="2"/>
    </xf>
    <xf numFmtId="0" fontId="27" fillId="0" borderId="59" xfId="0" applyNumberFormat="1" applyFont="1" applyFill="1" applyBorder="1" applyAlignment="1">
      <alignment horizontal="distributed" vertical="center" indent="2"/>
    </xf>
    <xf numFmtId="0" fontId="26" fillId="0" borderId="64" xfId="0" applyNumberFormat="1" applyFont="1" applyFill="1" applyBorder="1" applyAlignment="1">
      <alignment horizontal="center" vertical="center"/>
    </xf>
    <xf numFmtId="0" fontId="10" fillId="0" borderId="66" xfId="0" applyNumberFormat="1" applyFont="1" applyFill="1" applyBorder="1" applyAlignment="1">
      <alignment horizontal="center" vertical="center" wrapText="1"/>
    </xf>
    <xf numFmtId="0" fontId="10" fillId="0" borderId="88" xfId="0" applyNumberFormat="1" applyFont="1" applyFill="1" applyBorder="1" applyAlignment="1">
      <alignment horizontal="center" vertical="center" wrapText="1"/>
    </xf>
    <xf numFmtId="0" fontId="5" fillId="0" borderId="92" xfId="0" applyNumberFormat="1" applyFont="1" applyFill="1" applyBorder="1" applyAlignment="1">
      <alignment horizontal="center" vertical="center"/>
    </xf>
    <xf numFmtId="0" fontId="27" fillId="0" borderId="60" xfId="0" applyNumberFormat="1" applyFont="1" applyFill="1" applyBorder="1" applyAlignment="1">
      <alignment horizontal="center" vertical="center"/>
    </xf>
    <xf numFmtId="0" fontId="10" fillId="0" borderId="60" xfId="0" applyNumberFormat="1" applyFont="1" applyFill="1" applyBorder="1" applyAlignment="1">
      <alignment horizontal="center" vertical="center" wrapText="1"/>
    </xf>
    <xf numFmtId="0" fontId="10" fillId="0" borderId="63" xfId="0" applyNumberFormat="1" applyFont="1" applyFill="1" applyBorder="1" applyAlignment="1">
      <alignment horizontal="center" vertical="center" wrapText="1"/>
    </xf>
    <xf numFmtId="180" fontId="5" fillId="0" borderId="63" xfId="0" applyNumberFormat="1" applyFont="1" applyFill="1" applyBorder="1" applyAlignment="1">
      <alignment horizontal="center" vertical="center"/>
    </xf>
    <xf numFmtId="180" fontId="5" fillId="0" borderId="64" xfId="0" applyNumberFormat="1" applyFont="1" applyFill="1" applyBorder="1" applyAlignment="1">
      <alignment horizontal="center" vertical="center"/>
    </xf>
    <xf numFmtId="180" fontId="10" fillId="0" borderId="63" xfId="0" applyNumberFormat="1" applyFont="1" applyFill="1" applyBorder="1" applyAlignment="1">
      <alignment horizontal="center" vertical="center"/>
    </xf>
    <xf numFmtId="180" fontId="10" fillId="0" borderId="64" xfId="0" applyNumberFormat="1" applyFont="1" applyFill="1" applyBorder="1" applyAlignment="1">
      <alignment horizontal="center" vertical="center"/>
    </xf>
    <xf numFmtId="0" fontId="27" fillId="0" borderId="73" xfId="0" applyNumberFormat="1" applyFont="1" applyFill="1" applyBorder="1" applyAlignment="1" applyProtection="1">
      <alignment horizontal="distributed" vertical="center" indent="1"/>
    </xf>
    <xf numFmtId="0" fontId="27" fillId="0" borderId="73" xfId="0" applyNumberFormat="1" applyFont="1" applyFill="1" applyBorder="1" applyAlignment="1" applyProtection="1">
      <alignment horizontal="distributed" vertical="center"/>
    </xf>
    <xf numFmtId="0" fontId="27" fillId="0" borderId="74" xfId="0" applyNumberFormat="1" applyFont="1" applyFill="1" applyBorder="1" applyAlignment="1" applyProtection="1">
      <alignment horizontal="distributed" vertical="center"/>
    </xf>
    <xf numFmtId="0" fontId="5" fillId="0" borderId="91" xfId="0" applyNumberFormat="1" applyFont="1" applyFill="1" applyBorder="1" applyAlignment="1">
      <alignment horizontal="center" vertical="center"/>
    </xf>
  </cellXfs>
  <cellStyles count="15">
    <cellStyle name="20% - 강조색1" xfId="6" builtinId="30"/>
    <cellStyle name="20% - 강조색4" xfId="10" builtinId="42"/>
    <cellStyle name="20% - 강조색6" xfId="3" builtinId="50"/>
    <cellStyle name="강조색1" xfId="8" builtinId="29"/>
    <cellStyle name="강조색3" xfId="9" builtinId="37"/>
    <cellStyle name="강조색6" xfId="2" builtinId="49"/>
    <cellStyle name="백분율" xfId="7" builtinId="5"/>
    <cellStyle name="쉼표 [0]" xfId="1" builtinId="6"/>
    <cellStyle name="쉼표 [0] 2" xfId="5"/>
    <cellStyle name="쉼표 [0] 3" xfId="14"/>
    <cellStyle name="통화 [0] 2" xfId="12"/>
    <cellStyle name="표준" xfId="0" builtinId="0"/>
    <cellStyle name="표준 2" xfId="4"/>
    <cellStyle name="표준 3" xfId="11"/>
    <cellStyle name="표준 4" xfId="13"/>
  </cellStyles>
  <dxfs count="0"/>
  <tableStyles count="0" defaultTableStyle="TableStyleMedium2" defaultPivotStyle="PivotStyleLight16"/>
  <colors>
    <mruColors>
      <color rgb="FF0000FF"/>
      <color rgb="FFCC33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/>
  </sheetViews>
  <sheetFormatPr defaultColWidth="12.5" defaultRowHeight="16.5" customHeight="1"/>
  <cols>
    <col min="1" max="1" width="9.625" customWidth="1"/>
    <col min="2" max="2" width="7.75" customWidth="1"/>
    <col min="3" max="3" width="2.625" customWidth="1"/>
    <col min="4" max="4" width="12.75" customWidth="1"/>
    <col min="5" max="5" width="7.75" customWidth="1"/>
    <col min="6" max="6" width="6.875" customWidth="1"/>
    <col min="7" max="7" width="10.625" customWidth="1"/>
    <col min="8" max="8" width="11.5" customWidth="1"/>
    <col min="9" max="9" width="6.875" customWidth="1"/>
    <col min="10" max="10" width="7.25" customWidth="1"/>
  </cols>
  <sheetData>
    <row r="1" spans="1:12" ht="16.5" customHeight="1">
      <c r="A1" s="14" t="s">
        <v>148</v>
      </c>
      <c r="B1" s="15">
        <v>3.6278319460023729</v>
      </c>
      <c r="C1" s="11"/>
      <c r="D1" s="14" t="s">
        <v>149</v>
      </c>
      <c r="E1" s="15">
        <v>5.8480354696514363</v>
      </c>
      <c r="F1" s="11"/>
      <c r="G1" s="14" t="s">
        <v>147</v>
      </c>
      <c r="H1" s="16">
        <v>0.04</v>
      </c>
      <c r="J1" s="17" t="s">
        <v>150</v>
      </c>
      <c r="K1" s="17" t="s">
        <v>151</v>
      </c>
      <c r="L1" s="17" t="s">
        <v>152</v>
      </c>
    </row>
    <row r="2" spans="1:12" ht="16.5" customHeight="1">
      <c r="A2" s="14" t="s">
        <v>153</v>
      </c>
      <c r="B2" s="18">
        <f>4/3*3.141592*(B1^3)</f>
        <v>200.00000261669427</v>
      </c>
      <c r="C2" s="11"/>
      <c r="D2" s="14" t="s">
        <v>154</v>
      </c>
      <c r="E2" s="18">
        <f>E1^3</f>
        <v>199.99999930496702</v>
      </c>
      <c r="F2" s="11"/>
      <c r="G2" s="14" t="s">
        <v>146</v>
      </c>
      <c r="H2" s="22">
        <v>43.001763835459499</v>
      </c>
      <c r="J2" s="13" t="s">
        <v>155</v>
      </c>
      <c r="K2" s="12">
        <v>25000000</v>
      </c>
      <c r="L2" s="12">
        <v>26100000</v>
      </c>
    </row>
    <row r="3" spans="1:12" ht="16.5" customHeight="1">
      <c r="A3" s="11"/>
      <c r="B3" s="11"/>
      <c r="C3" s="11"/>
      <c r="D3" s="11"/>
      <c r="E3" s="11"/>
      <c r="F3" s="11"/>
      <c r="G3" s="14" t="s">
        <v>145</v>
      </c>
      <c r="H3" s="19">
        <v>20000000</v>
      </c>
      <c r="J3" s="13" t="s">
        <v>156</v>
      </c>
      <c r="K3" s="12">
        <v>27000000</v>
      </c>
      <c r="L3" s="12">
        <v>27980000</v>
      </c>
    </row>
    <row r="4" spans="1:12" ht="16.5" customHeight="1">
      <c r="A4" s="11"/>
      <c r="B4" s="11"/>
      <c r="C4" s="11"/>
      <c r="D4" s="11"/>
      <c r="E4" s="11"/>
      <c r="F4" s="11"/>
      <c r="G4" s="14" t="s">
        <v>144</v>
      </c>
      <c r="H4" s="21">
        <f xml:space="preserve"> PMT(H1/12, H2, H3)</f>
        <v>-499999.99993985973</v>
      </c>
      <c r="J4" s="13" t="s">
        <v>157</v>
      </c>
      <c r="K4" s="12">
        <f>SUM(K2:K3)</f>
        <v>52000000</v>
      </c>
      <c r="L4" s="12">
        <f>SUM(L2:L3)</f>
        <v>54080000</v>
      </c>
    </row>
    <row r="5" spans="1:12" ht="16.5" customHeight="1">
      <c r="A5" s="11"/>
      <c r="B5" s="11"/>
      <c r="C5" s="11"/>
      <c r="D5" s="11"/>
      <c r="E5" s="11"/>
      <c r="F5" s="11"/>
      <c r="G5" s="11"/>
      <c r="H5" s="11"/>
      <c r="J5" s="73" t="s">
        <v>158</v>
      </c>
      <c r="K5" s="74"/>
      <c r="L5" s="20">
        <f>(L4-K4)/K4</f>
        <v>0.04</v>
      </c>
    </row>
  </sheetData>
  <mergeCells count="1">
    <mergeCell ref="J5:K5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20.100000000000001" customHeight="1"/>
  <cols>
    <col min="1" max="1" width="15.125" style="6" bestFit="1" customWidth="1"/>
    <col min="2" max="2" width="9" style="6" bestFit="1" customWidth="1"/>
    <col min="3" max="3" width="17.25" style="6" bestFit="1" customWidth="1"/>
    <col min="4" max="4" width="30" style="6" bestFit="1" customWidth="1"/>
    <col min="5" max="5" width="12.375" style="6" bestFit="1" customWidth="1"/>
    <col min="6" max="6" width="13.5" style="6" bestFit="1" customWidth="1"/>
    <col min="7" max="7" width="13" style="6" bestFit="1" customWidth="1"/>
    <col min="8" max="8" width="19.25" style="6" bestFit="1" customWidth="1"/>
    <col min="9" max="16384" width="9" style="6"/>
  </cols>
  <sheetData>
    <row r="1" spans="1:8" ht="20.100000000000001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64</v>
      </c>
      <c r="F1" s="8" t="s">
        <v>63</v>
      </c>
      <c r="G1" s="8" t="s">
        <v>159</v>
      </c>
      <c r="H1" s="8" t="s">
        <v>160</v>
      </c>
    </row>
    <row r="2" spans="1:8" ht="20.100000000000001" customHeight="1">
      <c r="A2" s="9" t="s">
        <v>15</v>
      </c>
      <c r="B2" s="3" t="s">
        <v>38</v>
      </c>
      <c r="C2" s="9" t="s">
        <v>103</v>
      </c>
      <c r="D2" s="9" t="s">
        <v>48</v>
      </c>
      <c r="E2" s="9" t="s">
        <v>65</v>
      </c>
      <c r="F2" s="9" t="s">
        <v>80</v>
      </c>
      <c r="G2" s="3" t="s">
        <v>161</v>
      </c>
      <c r="H2" s="7" t="s">
        <v>162</v>
      </c>
    </row>
    <row r="3" spans="1:8" ht="20.100000000000001" customHeight="1">
      <c r="A3" s="9" t="s">
        <v>17</v>
      </c>
      <c r="B3" s="3" t="s">
        <v>34</v>
      </c>
      <c r="C3" s="9" t="s">
        <v>104</v>
      </c>
      <c r="D3" s="10" t="s">
        <v>59</v>
      </c>
      <c r="E3" s="9" t="s">
        <v>66</v>
      </c>
      <c r="F3" s="9" t="s">
        <v>81</v>
      </c>
      <c r="G3" s="3" t="s">
        <v>161</v>
      </c>
      <c r="H3" s="7" t="s">
        <v>163</v>
      </c>
    </row>
    <row r="4" spans="1:8" ht="20.100000000000001" customHeight="1">
      <c r="A4" s="9" t="s">
        <v>16</v>
      </c>
      <c r="B4" s="3" t="s">
        <v>39</v>
      </c>
      <c r="C4" s="9" t="s">
        <v>94</v>
      </c>
      <c r="D4" s="9" t="s">
        <v>57</v>
      </c>
      <c r="E4" s="9" t="s">
        <v>67</v>
      </c>
      <c r="F4" s="9" t="s">
        <v>82</v>
      </c>
      <c r="G4" s="3" t="s">
        <v>161</v>
      </c>
      <c r="H4" s="7" t="s">
        <v>164</v>
      </c>
    </row>
    <row r="5" spans="1:8" ht="20.100000000000001" customHeight="1">
      <c r="A5" s="9" t="s">
        <v>12</v>
      </c>
      <c r="B5" s="3" t="s">
        <v>32</v>
      </c>
      <c r="C5" s="9" t="s">
        <v>105</v>
      </c>
      <c r="D5" s="9" t="s">
        <v>54</v>
      </c>
      <c r="E5" s="9" t="s">
        <v>68</v>
      </c>
      <c r="F5" s="9" t="s">
        <v>83</v>
      </c>
      <c r="G5" s="3" t="s">
        <v>165</v>
      </c>
      <c r="H5" s="7" t="s">
        <v>166</v>
      </c>
    </row>
    <row r="6" spans="1:8" ht="20.100000000000001" customHeight="1">
      <c r="A6" s="9" t="s">
        <v>11</v>
      </c>
      <c r="B6" s="3" t="s">
        <v>35</v>
      </c>
      <c r="C6" s="9" t="s">
        <v>106</v>
      </c>
      <c r="D6" s="9" t="s">
        <v>50</v>
      </c>
      <c r="E6" s="9" t="s">
        <v>96</v>
      </c>
      <c r="F6" s="9" t="s">
        <v>97</v>
      </c>
      <c r="G6" s="3" t="s">
        <v>161</v>
      </c>
      <c r="H6" s="7" t="s">
        <v>164</v>
      </c>
    </row>
    <row r="7" spans="1:8" ht="20.100000000000001" customHeight="1">
      <c r="A7" s="9" t="s">
        <v>23</v>
      </c>
      <c r="B7" s="3" t="s">
        <v>62</v>
      </c>
      <c r="C7" s="9" t="s">
        <v>107</v>
      </c>
      <c r="D7" s="9" t="s">
        <v>46</v>
      </c>
      <c r="E7" s="9" t="s">
        <v>69</v>
      </c>
      <c r="F7" s="9" t="s">
        <v>84</v>
      </c>
      <c r="G7" s="3" t="s">
        <v>165</v>
      </c>
      <c r="H7" s="7" t="s">
        <v>167</v>
      </c>
    </row>
    <row r="8" spans="1:8" ht="20.100000000000001" customHeight="1">
      <c r="A8" s="9" t="s">
        <v>14</v>
      </c>
      <c r="B8" s="3" t="s">
        <v>37</v>
      </c>
      <c r="C8" s="9" t="s">
        <v>108</v>
      </c>
      <c r="D8" s="9" t="s">
        <v>49</v>
      </c>
      <c r="E8" s="9" t="s">
        <v>70</v>
      </c>
      <c r="F8" s="9" t="s">
        <v>85</v>
      </c>
      <c r="G8" s="3" t="s">
        <v>161</v>
      </c>
      <c r="H8" s="7" t="s">
        <v>164</v>
      </c>
    </row>
    <row r="9" spans="1:8" ht="20.100000000000001" customHeight="1">
      <c r="A9" s="9" t="s">
        <v>10</v>
      </c>
      <c r="B9" s="3" t="s">
        <v>43</v>
      </c>
      <c r="C9" s="9" t="s">
        <v>109</v>
      </c>
      <c r="D9" s="10" t="s">
        <v>60</v>
      </c>
      <c r="E9" s="9" t="s">
        <v>71</v>
      </c>
      <c r="F9" s="9" t="s">
        <v>86</v>
      </c>
      <c r="G9" s="3" t="s">
        <v>161</v>
      </c>
      <c r="H9" s="7" t="s">
        <v>168</v>
      </c>
    </row>
    <row r="10" spans="1:8" ht="20.100000000000001" customHeight="1">
      <c r="A10" s="9" t="s">
        <v>26</v>
      </c>
      <c r="B10" s="3" t="s">
        <v>42</v>
      </c>
      <c r="C10" s="9" t="s">
        <v>110</v>
      </c>
      <c r="D10" s="3" t="s">
        <v>61</v>
      </c>
      <c r="E10" s="9" t="s">
        <v>72</v>
      </c>
      <c r="F10" s="9" t="s">
        <v>87</v>
      </c>
      <c r="G10" s="3" t="s">
        <v>161</v>
      </c>
      <c r="H10" s="7" t="s">
        <v>171</v>
      </c>
    </row>
    <row r="11" spans="1:8" ht="20.100000000000001" customHeight="1">
      <c r="A11" s="9" t="s">
        <v>21</v>
      </c>
      <c r="B11" s="3" t="s">
        <v>27</v>
      </c>
      <c r="C11" s="9" t="s">
        <v>111</v>
      </c>
      <c r="D11" s="9" t="s">
        <v>47</v>
      </c>
      <c r="E11" s="9" t="s">
        <v>73</v>
      </c>
      <c r="F11" s="9" t="s">
        <v>98</v>
      </c>
      <c r="G11" s="3" t="s">
        <v>161</v>
      </c>
      <c r="H11" s="7" t="s">
        <v>172</v>
      </c>
    </row>
    <row r="12" spans="1:8" ht="20.100000000000001" customHeight="1">
      <c r="A12" s="9" t="s">
        <v>25</v>
      </c>
      <c r="B12" s="3" t="s">
        <v>40</v>
      </c>
      <c r="C12" s="9" t="s">
        <v>112</v>
      </c>
      <c r="D12" s="9" t="s">
        <v>45</v>
      </c>
      <c r="E12" s="9" t="s">
        <v>74</v>
      </c>
      <c r="F12" s="9" t="s">
        <v>88</v>
      </c>
      <c r="G12" s="3" t="s">
        <v>161</v>
      </c>
      <c r="H12" s="7" t="s">
        <v>163</v>
      </c>
    </row>
    <row r="13" spans="1:8" ht="20.100000000000001" customHeight="1">
      <c r="A13" s="9" t="s">
        <v>20</v>
      </c>
      <c r="B13" s="3" t="s">
        <v>28</v>
      </c>
      <c r="C13" s="9" t="s">
        <v>113</v>
      </c>
      <c r="D13" s="9" t="s">
        <v>52</v>
      </c>
      <c r="E13" s="9" t="s">
        <v>75</v>
      </c>
      <c r="F13" s="9" t="s">
        <v>89</v>
      </c>
      <c r="G13" s="3" t="s">
        <v>161</v>
      </c>
      <c r="H13" s="7" t="s">
        <v>164</v>
      </c>
    </row>
    <row r="14" spans="1:8" ht="20.100000000000001" customHeight="1">
      <c r="A14" s="9" t="s">
        <v>24</v>
      </c>
      <c r="B14" s="3" t="s">
        <v>31</v>
      </c>
      <c r="C14" s="9" t="s">
        <v>114</v>
      </c>
      <c r="D14" s="10" t="s">
        <v>58</v>
      </c>
      <c r="E14" s="9" t="s">
        <v>76</v>
      </c>
      <c r="F14" s="9" t="s">
        <v>90</v>
      </c>
      <c r="G14" s="3" t="s">
        <v>169</v>
      </c>
      <c r="H14" s="7" t="s">
        <v>170</v>
      </c>
    </row>
    <row r="15" spans="1:8" ht="20.100000000000001" customHeight="1">
      <c r="A15" s="9" t="s">
        <v>18</v>
      </c>
      <c r="B15" s="3" t="s">
        <v>33</v>
      </c>
      <c r="C15" s="9" t="s">
        <v>115</v>
      </c>
      <c r="D15" s="9" t="s">
        <v>53</v>
      </c>
      <c r="E15" s="9" t="s">
        <v>100</v>
      </c>
      <c r="F15" s="9" t="s">
        <v>99</v>
      </c>
      <c r="G15" s="3" t="s">
        <v>169</v>
      </c>
      <c r="H15" s="7" t="s">
        <v>170</v>
      </c>
    </row>
    <row r="16" spans="1:8" ht="20.100000000000001" customHeight="1">
      <c r="A16" s="9" t="s">
        <v>22</v>
      </c>
      <c r="B16" s="3" t="s">
        <v>41</v>
      </c>
      <c r="C16" s="9" t="s">
        <v>95</v>
      </c>
      <c r="D16" s="9" t="s">
        <v>51</v>
      </c>
      <c r="E16" s="9" t="s">
        <v>77</v>
      </c>
      <c r="F16" s="9" t="s">
        <v>91</v>
      </c>
      <c r="G16" s="3" t="s">
        <v>161</v>
      </c>
      <c r="H16" s="7" t="s">
        <v>168</v>
      </c>
    </row>
    <row r="17" spans="1:8" ht="20.100000000000001" customHeight="1">
      <c r="A17" s="9" t="s">
        <v>13</v>
      </c>
      <c r="B17" s="3" t="s">
        <v>36</v>
      </c>
      <c r="C17" s="9" t="s">
        <v>116</v>
      </c>
      <c r="D17" s="9" t="s">
        <v>56</v>
      </c>
      <c r="E17" s="9" t="s">
        <v>78</v>
      </c>
      <c r="F17" s="9" t="s">
        <v>92</v>
      </c>
      <c r="G17" s="3" t="s">
        <v>161</v>
      </c>
      <c r="H17" s="7" t="s">
        <v>171</v>
      </c>
    </row>
    <row r="18" spans="1:8" ht="20.100000000000001" customHeight="1">
      <c r="A18" s="9" t="s">
        <v>173</v>
      </c>
      <c r="B18" s="3" t="s">
        <v>29</v>
      </c>
      <c r="C18" s="9" t="s">
        <v>117</v>
      </c>
      <c r="D18" s="9" t="s">
        <v>55</v>
      </c>
      <c r="E18" s="9" t="s">
        <v>79</v>
      </c>
      <c r="F18" s="9" t="s">
        <v>93</v>
      </c>
      <c r="G18" s="3" t="s">
        <v>174</v>
      </c>
      <c r="H18" s="7" t="s">
        <v>175</v>
      </c>
    </row>
    <row r="19" spans="1:8" ht="20.100000000000001" customHeight="1">
      <c r="A19" s="9" t="s">
        <v>19</v>
      </c>
      <c r="B19" s="3" t="s">
        <v>30</v>
      </c>
      <c r="C19" s="9" t="s">
        <v>118</v>
      </c>
      <c r="D19" s="9" t="s">
        <v>44</v>
      </c>
      <c r="E19" s="9" t="s">
        <v>101</v>
      </c>
      <c r="F19" s="9" t="s">
        <v>102</v>
      </c>
      <c r="G19" s="3" t="s">
        <v>161</v>
      </c>
      <c r="H19" s="7" t="s">
        <v>168</v>
      </c>
    </row>
  </sheetData>
  <phoneticPr fontId="4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/>
  </sheetViews>
  <sheetFormatPr defaultRowHeight="16.5"/>
  <cols>
    <col min="1" max="1" width="20.5" style="5" customWidth="1"/>
    <col min="2" max="2" width="13" style="5" bestFit="1" customWidth="1"/>
    <col min="3" max="3" width="7.25" style="5" bestFit="1" customWidth="1"/>
    <col min="4" max="4" width="10.25" style="5" bestFit="1" customWidth="1"/>
    <col min="5" max="5" width="10.25" style="5" customWidth="1"/>
    <col min="6" max="6" width="13" bestFit="1" customWidth="1"/>
    <col min="7" max="7" width="11" bestFit="1" customWidth="1"/>
  </cols>
  <sheetData>
    <row r="1" spans="1:7">
      <c r="A1" s="1" t="s">
        <v>183</v>
      </c>
      <c r="B1" s="1" t="s">
        <v>9</v>
      </c>
      <c r="C1" s="1" t="s">
        <v>184</v>
      </c>
      <c r="D1" s="2" t="s">
        <v>4</v>
      </c>
      <c r="E1"/>
      <c r="F1" s="1" t="s">
        <v>215</v>
      </c>
      <c r="G1" s="1" t="s">
        <v>205</v>
      </c>
    </row>
    <row r="2" spans="1:7">
      <c r="A2" s="24" t="str">
        <f t="shared" ref="A2:A15" si="0">B2&amp;"_"&amp;C2</f>
        <v>복사지_A3</v>
      </c>
      <c r="B2" s="3" t="s">
        <v>5</v>
      </c>
      <c r="C2" s="24" t="s">
        <v>176</v>
      </c>
      <c r="D2" s="4">
        <v>25000</v>
      </c>
      <c r="E2" s="23"/>
      <c r="F2" s="3" t="s">
        <v>5</v>
      </c>
      <c r="G2" s="24" t="s">
        <v>176</v>
      </c>
    </row>
    <row r="3" spans="1:7">
      <c r="A3" s="24" t="str">
        <f t="shared" si="0"/>
        <v>복사지_A4</v>
      </c>
      <c r="B3" s="3" t="s">
        <v>5</v>
      </c>
      <c r="C3" s="24" t="s">
        <v>177</v>
      </c>
      <c r="D3" s="4">
        <v>21000</v>
      </c>
      <c r="E3" s="23"/>
      <c r="F3" s="3" t="s">
        <v>121</v>
      </c>
      <c r="G3" s="24" t="s">
        <v>177</v>
      </c>
    </row>
    <row r="4" spans="1:7">
      <c r="A4" s="24" t="str">
        <f t="shared" si="0"/>
        <v>복사지_B4</v>
      </c>
      <c r="B4" s="3" t="s">
        <v>5</v>
      </c>
      <c r="C4" s="24" t="s">
        <v>178</v>
      </c>
      <c r="D4" s="4">
        <v>39000</v>
      </c>
      <c r="E4" s="23"/>
      <c r="F4" s="3" t="s">
        <v>7</v>
      </c>
      <c r="G4" s="24" t="s">
        <v>178</v>
      </c>
    </row>
    <row r="5" spans="1:7">
      <c r="A5" s="24" t="str">
        <f t="shared" si="0"/>
        <v>복사지_B5</v>
      </c>
      <c r="B5" s="3" t="s">
        <v>5</v>
      </c>
      <c r="C5" s="24" t="s">
        <v>179</v>
      </c>
      <c r="D5" s="4">
        <v>18000</v>
      </c>
      <c r="E5" s="23"/>
      <c r="F5" s="3" t="s">
        <v>8</v>
      </c>
      <c r="G5" s="24" t="s">
        <v>179</v>
      </c>
    </row>
    <row r="6" spans="1:7">
      <c r="A6" s="24" t="str">
        <f t="shared" si="0"/>
        <v>아트지_A4</v>
      </c>
      <c r="B6" s="3" t="s">
        <v>121</v>
      </c>
      <c r="C6" s="24" t="s">
        <v>177</v>
      </c>
      <c r="D6" s="4">
        <v>12000</v>
      </c>
      <c r="E6" s="23"/>
      <c r="F6" s="3" t="s">
        <v>122</v>
      </c>
      <c r="G6" s="24" t="s">
        <v>180</v>
      </c>
    </row>
    <row r="7" spans="1:7">
      <c r="A7" s="24" t="str">
        <f t="shared" si="0"/>
        <v>아트지_B4</v>
      </c>
      <c r="B7" s="3" t="s">
        <v>6</v>
      </c>
      <c r="C7" s="24" t="s">
        <v>178</v>
      </c>
      <c r="D7" s="4">
        <v>9000</v>
      </c>
      <c r="E7" s="23"/>
      <c r="F7" s="3" t="s">
        <v>123</v>
      </c>
      <c r="G7" s="24" t="s">
        <v>181</v>
      </c>
    </row>
    <row r="8" spans="1:7">
      <c r="A8" s="24" t="str">
        <f t="shared" si="0"/>
        <v>스프링노트_16절</v>
      </c>
      <c r="B8" s="3" t="s">
        <v>7</v>
      </c>
      <c r="C8" s="24" t="s">
        <v>180</v>
      </c>
      <c r="D8" s="4">
        <v>3500</v>
      </c>
      <c r="E8" s="23"/>
      <c r="F8" s="11"/>
      <c r="G8" s="24" t="s">
        <v>120</v>
      </c>
    </row>
    <row r="9" spans="1:7">
      <c r="A9" s="24" t="str">
        <f t="shared" si="0"/>
        <v>스프링노트_25절</v>
      </c>
      <c r="B9" s="3" t="s">
        <v>7</v>
      </c>
      <c r="C9" s="24" t="s">
        <v>181</v>
      </c>
      <c r="D9" s="4">
        <v>1400</v>
      </c>
      <c r="E9" s="23"/>
      <c r="F9" s="11"/>
      <c r="G9" s="24" t="s">
        <v>182</v>
      </c>
    </row>
    <row r="10" spans="1:7">
      <c r="A10" s="24" t="str">
        <f t="shared" si="0"/>
        <v>노트_16절</v>
      </c>
      <c r="B10" s="3" t="s">
        <v>8</v>
      </c>
      <c r="C10" s="24" t="s">
        <v>180</v>
      </c>
      <c r="D10" s="4">
        <v>2800</v>
      </c>
      <c r="E10" s="23"/>
    </row>
    <row r="11" spans="1:7">
      <c r="A11" s="24" t="str">
        <f t="shared" si="0"/>
        <v>노트_25절</v>
      </c>
      <c r="B11" s="3" t="s">
        <v>8</v>
      </c>
      <c r="C11" s="24" t="s">
        <v>181</v>
      </c>
      <c r="D11" s="4">
        <v>1750</v>
      </c>
      <c r="E11" s="23"/>
    </row>
    <row r="12" spans="1:7">
      <c r="A12" s="24" t="str">
        <f t="shared" si="0"/>
        <v>잉크_칼라</v>
      </c>
      <c r="B12" s="3" t="s">
        <v>122</v>
      </c>
      <c r="C12" s="24" t="s">
        <v>120</v>
      </c>
      <c r="D12" s="4">
        <v>45600</v>
      </c>
      <c r="E12" s="23"/>
    </row>
    <row r="13" spans="1:7">
      <c r="A13" s="24" t="str">
        <f t="shared" si="0"/>
        <v>잉크_흑색</v>
      </c>
      <c r="B13" s="3" t="s">
        <v>122</v>
      </c>
      <c r="C13" s="24" t="s">
        <v>182</v>
      </c>
      <c r="D13" s="4">
        <v>32500</v>
      </c>
      <c r="E13" s="23"/>
    </row>
    <row r="14" spans="1:7">
      <c r="A14" s="24" t="str">
        <f t="shared" si="0"/>
        <v>토너_칼라</v>
      </c>
      <c r="B14" s="3" t="s">
        <v>123</v>
      </c>
      <c r="C14" s="24" t="s">
        <v>120</v>
      </c>
      <c r="D14" s="4">
        <v>78000</v>
      </c>
      <c r="E14" s="23"/>
    </row>
    <row r="15" spans="1:7">
      <c r="A15" s="24" t="str">
        <f t="shared" si="0"/>
        <v>토너_흑색</v>
      </c>
      <c r="B15" s="3" t="s">
        <v>123</v>
      </c>
      <c r="C15" s="24" t="s">
        <v>182</v>
      </c>
      <c r="D15" s="4">
        <v>54000</v>
      </c>
      <c r="E15" s="23"/>
    </row>
  </sheetData>
  <phoneticPr fontId="4" type="noConversion"/>
  <dataValidations count="1">
    <dataValidation type="list" allowBlank="1" showInputMessage="1" showErrorMessage="1" sqref="H1">
      <formula1>$B$1:$B$15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7"/>
  <sheetViews>
    <sheetView showGridLines="0" zoomScaleNormal="100" workbookViewId="0"/>
  </sheetViews>
  <sheetFormatPr defaultRowHeight="16.5"/>
  <cols>
    <col min="1" max="34" width="2.625" style="25" customWidth="1"/>
    <col min="35" max="16384" width="9" style="25"/>
  </cols>
  <sheetData>
    <row r="1" spans="2:34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2:34" ht="17.25" thickBot="1">
      <c r="B2" s="27"/>
      <c r="C2" s="27"/>
      <c r="D2" s="28"/>
      <c r="E2" s="28"/>
      <c r="F2" s="28"/>
      <c r="G2" s="28"/>
      <c r="H2" s="29"/>
      <c r="I2" s="29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26"/>
    </row>
    <row r="3" spans="2:34" ht="16.5" customHeight="1">
      <c r="B3" s="113" t="s">
        <v>201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7" t="s">
        <v>185</v>
      </c>
      <c r="R3" s="119" t="s">
        <v>192</v>
      </c>
      <c r="S3" s="120"/>
      <c r="T3" s="120"/>
      <c r="U3" s="120"/>
      <c r="V3" s="120"/>
      <c r="W3" s="122" t="s">
        <v>186</v>
      </c>
      <c r="X3" s="124" t="s">
        <v>202</v>
      </c>
      <c r="Y3" s="125"/>
      <c r="Z3" s="125"/>
      <c r="AA3" s="126"/>
      <c r="AB3" s="97"/>
      <c r="AC3" s="98"/>
      <c r="AD3" s="31" t="s">
        <v>187</v>
      </c>
      <c r="AE3" s="97"/>
      <c r="AF3" s="98"/>
      <c r="AG3" s="32" t="s">
        <v>188</v>
      </c>
      <c r="AH3" s="26"/>
    </row>
    <row r="4" spans="2:34" ht="17.25" customHeight="1" thickBot="1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8"/>
      <c r="R4" s="121"/>
      <c r="S4" s="121"/>
      <c r="T4" s="121"/>
      <c r="U4" s="121"/>
      <c r="V4" s="121"/>
      <c r="W4" s="123"/>
      <c r="X4" s="99" t="s">
        <v>203</v>
      </c>
      <c r="Y4" s="100"/>
      <c r="Z4" s="100"/>
      <c r="AA4" s="101"/>
      <c r="AB4" s="33"/>
      <c r="AC4" s="34"/>
      <c r="AD4" s="33"/>
      <c r="AE4" s="33"/>
      <c r="AF4" s="33"/>
      <c r="AG4" s="35"/>
      <c r="AH4" s="26"/>
    </row>
    <row r="5" spans="2:34" ht="16.5" customHeight="1">
      <c r="B5" s="102" t="s">
        <v>207</v>
      </c>
      <c r="C5" s="105" t="s">
        <v>189</v>
      </c>
      <c r="D5" s="105"/>
      <c r="E5" s="106"/>
      <c r="F5" s="109">
        <v>5</v>
      </c>
      <c r="G5" s="111">
        <v>4</v>
      </c>
      <c r="H5" s="111">
        <v>3</v>
      </c>
      <c r="I5" s="111" t="s">
        <v>208</v>
      </c>
      <c r="J5" s="111">
        <v>2</v>
      </c>
      <c r="K5" s="111">
        <v>1</v>
      </c>
      <c r="L5" s="111" t="s">
        <v>208</v>
      </c>
      <c r="M5" s="111">
        <v>0</v>
      </c>
      <c r="N5" s="111">
        <v>9</v>
      </c>
      <c r="O5" s="111">
        <v>8</v>
      </c>
      <c r="P5" s="111">
        <v>7</v>
      </c>
      <c r="Q5" s="149">
        <v>6</v>
      </c>
      <c r="R5" s="102" t="s">
        <v>124</v>
      </c>
      <c r="S5" s="105" t="s">
        <v>189</v>
      </c>
      <c r="T5" s="105"/>
      <c r="U5" s="106"/>
      <c r="V5" s="109" t="str">
        <f t="shared" ref="V5:AG5" si="0" xml:space="preserve"> MID(VLOOKUP($V$7, 거래처목록, 3, FALSE), COLUMN()-COLUMN($V$5)+1, 1)</f>
        <v>8</v>
      </c>
      <c r="W5" s="95" t="str">
        <f t="shared" si="0"/>
        <v>0</v>
      </c>
      <c r="X5" s="95" t="str">
        <f t="shared" si="0"/>
        <v>9</v>
      </c>
      <c r="Y5" s="95" t="str">
        <f t="shared" si="0"/>
        <v>-</v>
      </c>
      <c r="Z5" s="95" t="str">
        <f t="shared" si="0"/>
        <v>2</v>
      </c>
      <c r="AA5" s="95" t="str">
        <f t="shared" si="0"/>
        <v>0</v>
      </c>
      <c r="AB5" s="95" t="str">
        <f t="shared" si="0"/>
        <v>-</v>
      </c>
      <c r="AC5" s="95" t="str">
        <f t="shared" si="0"/>
        <v>5</v>
      </c>
      <c r="AD5" s="95" t="str">
        <f t="shared" si="0"/>
        <v>0</v>
      </c>
      <c r="AE5" s="95" t="str">
        <f t="shared" si="0"/>
        <v>5</v>
      </c>
      <c r="AF5" s="95" t="str">
        <f t="shared" si="0"/>
        <v>2</v>
      </c>
      <c r="AG5" s="149" t="str">
        <f t="shared" si="0"/>
        <v>9</v>
      </c>
      <c r="AH5" s="26"/>
    </row>
    <row r="6" spans="2:34" ht="16.5" customHeight="1">
      <c r="B6" s="103"/>
      <c r="C6" s="107"/>
      <c r="D6" s="107"/>
      <c r="E6" s="108"/>
      <c r="F6" s="110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50"/>
      <c r="R6" s="103"/>
      <c r="S6" s="107"/>
      <c r="T6" s="107"/>
      <c r="U6" s="108"/>
      <c r="V6" s="110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150"/>
      <c r="AH6" s="26"/>
    </row>
    <row r="7" spans="2:34" ht="16.5" customHeight="1">
      <c r="B7" s="103"/>
      <c r="C7" s="127" t="s">
        <v>204</v>
      </c>
      <c r="D7" s="128"/>
      <c r="E7" s="129"/>
      <c r="F7" s="133" t="s">
        <v>209</v>
      </c>
      <c r="G7" s="133"/>
      <c r="H7" s="133"/>
      <c r="I7" s="133"/>
      <c r="J7" s="133"/>
      <c r="K7" s="133"/>
      <c r="L7" s="134" t="s">
        <v>190</v>
      </c>
      <c r="M7" s="136" t="s">
        <v>210</v>
      </c>
      <c r="N7" s="136"/>
      <c r="O7" s="136"/>
      <c r="P7" s="137"/>
      <c r="Q7" s="138" t="s">
        <v>191</v>
      </c>
      <c r="R7" s="103"/>
      <c r="S7" s="127" t="s">
        <v>204</v>
      </c>
      <c r="T7" s="128"/>
      <c r="U7" s="129"/>
      <c r="V7" s="139" t="s">
        <v>214</v>
      </c>
      <c r="W7" s="140"/>
      <c r="X7" s="140"/>
      <c r="Y7" s="140"/>
      <c r="Z7" s="140"/>
      <c r="AA7" s="141"/>
      <c r="AB7" s="145" t="s">
        <v>125</v>
      </c>
      <c r="AC7" s="151" t="str">
        <f>VLOOKUP($V$7, 거래처목록, 2, FALSE)</f>
        <v>강대성</v>
      </c>
      <c r="AD7" s="152"/>
      <c r="AE7" s="152"/>
      <c r="AF7" s="152"/>
      <c r="AG7" s="155" t="s">
        <v>126</v>
      </c>
      <c r="AH7" s="26"/>
    </row>
    <row r="8" spans="2:34" ht="16.5" customHeight="1">
      <c r="B8" s="103"/>
      <c r="C8" s="130"/>
      <c r="D8" s="131"/>
      <c r="E8" s="132"/>
      <c r="F8" s="133"/>
      <c r="G8" s="133"/>
      <c r="H8" s="133"/>
      <c r="I8" s="133"/>
      <c r="J8" s="133"/>
      <c r="K8" s="133"/>
      <c r="L8" s="135"/>
      <c r="M8" s="136"/>
      <c r="N8" s="136"/>
      <c r="O8" s="136"/>
      <c r="P8" s="137"/>
      <c r="Q8" s="138"/>
      <c r="R8" s="103"/>
      <c r="S8" s="130"/>
      <c r="T8" s="131"/>
      <c r="U8" s="132"/>
      <c r="V8" s="142"/>
      <c r="W8" s="143"/>
      <c r="X8" s="143"/>
      <c r="Y8" s="143"/>
      <c r="Z8" s="143"/>
      <c r="AA8" s="144"/>
      <c r="AB8" s="146"/>
      <c r="AC8" s="153"/>
      <c r="AD8" s="154"/>
      <c r="AE8" s="154"/>
      <c r="AF8" s="154"/>
      <c r="AG8" s="156"/>
      <c r="AH8" s="26"/>
    </row>
    <row r="9" spans="2:34" ht="16.5" customHeight="1">
      <c r="B9" s="103"/>
      <c r="C9" s="127" t="s">
        <v>206</v>
      </c>
      <c r="D9" s="128"/>
      <c r="E9" s="157"/>
      <c r="F9" s="159" t="s">
        <v>211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03"/>
      <c r="S9" s="127" t="s">
        <v>206</v>
      </c>
      <c r="T9" s="128"/>
      <c r="U9" s="157"/>
      <c r="V9" s="163" t="str">
        <f>VLOOKUP($V$7, 거래처목록, 4, FALSE)</f>
        <v>서울 중구 을지로 50</v>
      </c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5"/>
      <c r="AH9" s="26"/>
    </row>
    <row r="10" spans="2:34" ht="16.5" customHeight="1">
      <c r="B10" s="103"/>
      <c r="C10" s="130"/>
      <c r="D10" s="131"/>
      <c r="E10" s="158"/>
      <c r="F10" s="161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03"/>
      <c r="S10" s="130"/>
      <c r="T10" s="131"/>
      <c r="U10" s="158"/>
      <c r="V10" s="161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6"/>
      <c r="AH10" s="26"/>
    </row>
    <row r="11" spans="2:34" ht="16.5" customHeight="1">
      <c r="B11" s="103"/>
      <c r="C11" s="107" t="s">
        <v>127</v>
      </c>
      <c r="D11" s="107"/>
      <c r="E11" s="107"/>
      <c r="F11" s="163" t="s">
        <v>212</v>
      </c>
      <c r="G11" s="164"/>
      <c r="H11" s="164"/>
      <c r="I11" s="164"/>
      <c r="J11" s="164"/>
      <c r="K11" s="195"/>
      <c r="L11" s="147" t="s">
        <v>128</v>
      </c>
      <c r="M11" s="163" t="s">
        <v>213</v>
      </c>
      <c r="N11" s="164"/>
      <c r="O11" s="164"/>
      <c r="P11" s="164"/>
      <c r="Q11" s="164"/>
      <c r="R11" s="103"/>
      <c r="S11" s="107" t="s">
        <v>127</v>
      </c>
      <c r="T11" s="107"/>
      <c r="U11" s="107"/>
      <c r="V11" s="163" t="str">
        <f>VLOOKUP($V$7, 거래처목록, 7, FALSE)</f>
        <v>교육서비스</v>
      </c>
      <c r="W11" s="164"/>
      <c r="X11" s="164"/>
      <c r="Y11" s="164"/>
      <c r="Z11" s="164"/>
      <c r="AA11" s="195"/>
      <c r="AB11" s="147" t="s">
        <v>128</v>
      </c>
      <c r="AC11" s="163" t="str">
        <f>VLOOKUP($V$7, 거래처목록, 8, FALSE)</f>
        <v>학원</v>
      </c>
      <c r="AD11" s="164"/>
      <c r="AE11" s="164"/>
      <c r="AF11" s="164"/>
      <c r="AG11" s="165"/>
      <c r="AH11" s="26"/>
    </row>
    <row r="12" spans="2:34" ht="17.25" customHeight="1" thickBot="1">
      <c r="B12" s="104"/>
      <c r="C12" s="194"/>
      <c r="D12" s="194"/>
      <c r="E12" s="194"/>
      <c r="F12" s="180"/>
      <c r="G12" s="181"/>
      <c r="H12" s="181"/>
      <c r="I12" s="181"/>
      <c r="J12" s="181"/>
      <c r="K12" s="196"/>
      <c r="L12" s="148"/>
      <c r="M12" s="180"/>
      <c r="N12" s="181"/>
      <c r="O12" s="181"/>
      <c r="P12" s="181"/>
      <c r="Q12" s="181"/>
      <c r="R12" s="104"/>
      <c r="S12" s="194"/>
      <c r="T12" s="194"/>
      <c r="U12" s="194"/>
      <c r="V12" s="180"/>
      <c r="W12" s="181"/>
      <c r="X12" s="181"/>
      <c r="Y12" s="181"/>
      <c r="Z12" s="181"/>
      <c r="AA12" s="196"/>
      <c r="AB12" s="148"/>
      <c r="AC12" s="180"/>
      <c r="AD12" s="181"/>
      <c r="AE12" s="181"/>
      <c r="AF12" s="181"/>
      <c r="AG12" s="182"/>
      <c r="AH12" s="26"/>
    </row>
    <row r="13" spans="2:34" ht="16.5" customHeight="1">
      <c r="B13" s="183" t="s">
        <v>193</v>
      </c>
      <c r="C13" s="184"/>
      <c r="D13" s="184"/>
      <c r="E13" s="185"/>
      <c r="F13" s="186" t="s">
        <v>129</v>
      </c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  <c r="S13" s="189" t="s">
        <v>194</v>
      </c>
      <c r="T13" s="187"/>
      <c r="U13" s="187"/>
      <c r="V13" s="187"/>
      <c r="W13" s="187"/>
      <c r="X13" s="187"/>
      <c r="Y13" s="187"/>
      <c r="Z13" s="187"/>
      <c r="AA13" s="187"/>
      <c r="AB13" s="190"/>
      <c r="AC13" s="191" t="s">
        <v>143</v>
      </c>
      <c r="AD13" s="192"/>
      <c r="AE13" s="192"/>
      <c r="AF13" s="192"/>
      <c r="AG13" s="193"/>
      <c r="AH13" s="26"/>
    </row>
    <row r="14" spans="2:34">
      <c r="B14" s="167" t="s">
        <v>130</v>
      </c>
      <c r="C14" s="168"/>
      <c r="D14" s="37" t="s">
        <v>131</v>
      </c>
      <c r="E14" s="48" t="s">
        <v>132</v>
      </c>
      <c r="F14" s="169" t="s">
        <v>133</v>
      </c>
      <c r="G14" s="168"/>
      <c r="H14" s="37" t="s">
        <v>134</v>
      </c>
      <c r="I14" s="37" t="s">
        <v>135</v>
      </c>
      <c r="J14" s="37" t="s">
        <v>136</v>
      </c>
      <c r="K14" s="37" t="s">
        <v>137</v>
      </c>
      <c r="L14" s="37" t="s">
        <v>134</v>
      </c>
      <c r="M14" s="37" t="s">
        <v>135</v>
      </c>
      <c r="N14" s="37" t="s">
        <v>138</v>
      </c>
      <c r="O14" s="37" t="s">
        <v>137</v>
      </c>
      <c r="P14" s="37" t="s">
        <v>134</v>
      </c>
      <c r="Q14" s="37" t="s">
        <v>135</v>
      </c>
      <c r="R14" s="48" t="s">
        <v>132</v>
      </c>
      <c r="S14" s="36" t="s">
        <v>135</v>
      </c>
      <c r="T14" s="37" t="s">
        <v>136</v>
      </c>
      <c r="U14" s="37" t="s">
        <v>137</v>
      </c>
      <c r="V14" s="37" t="s">
        <v>134</v>
      </c>
      <c r="W14" s="37" t="s">
        <v>135</v>
      </c>
      <c r="X14" s="37" t="s">
        <v>138</v>
      </c>
      <c r="Y14" s="37" t="s">
        <v>137</v>
      </c>
      <c r="Z14" s="37" t="s">
        <v>134</v>
      </c>
      <c r="AA14" s="37" t="s">
        <v>135</v>
      </c>
      <c r="AB14" s="50" t="s">
        <v>132</v>
      </c>
      <c r="AC14" s="170"/>
      <c r="AD14" s="171"/>
      <c r="AE14" s="171"/>
      <c r="AF14" s="171"/>
      <c r="AG14" s="172"/>
      <c r="AH14" s="26"/>
    </row>
    <row r="15" spans="2:34" ht="17.25" thickBot="1">
      <c r="B15" s="176">
        <v>2016</v>
      </c>
      <c r="C15" s="177"/>
      <c r="D15" s="45">
        <v>11</v>
      </c>
      <c r="E15" s="46">
        <v>3</v>
      </c>
      <c r="F15" s="178">
        <f>COUNTIF(H15:R15, "= ")</f>
        <v>5</v>
      </c>
      <c r="G15" s="179"/>
      <c r="H15" s="47" t="str">
        <f t="shared" ref="H15:R15" si="1">MID(TEXT(합계금액, "???????????"), COLUMN()-COLUMN($H$15)+1,1)</f>
        <v xml:space="preserve"> </v>
      </c>
      <c r="I15" s="47" t="str">
        <f t="shared" si="1"/>
        <v xml:space="preserve"> </v>
      </c>
      <c r="J15" s="47" t="str">
        <f t="shared" si="1"/>
        <v xml:space="preserve"> </v>
      </c>
      <c r="K15" s="47" t="str">
        <f t="shared" si="1"/>
        <v xml:space="preserve"> </v>
      </c>
      <c r="L15" s="47" t="str">
        <f t="shared" si="1"/>
        <v xml:space="preserve"> </v>
      </c>
      <c r="M15" s="47" t="str">
        <f t="shared" si="1"/>
        <v>3</v>
      </c>
      <c r="N15" s="47" t="str">
        <f t="shared" si="1"/>
        <v>6</v>
      </c>
      <c r="O15" s="47" t="str">
        <f t="shared" si="1"/>
        <v>9</v>
      </c>
      <c r="P15" s="47" t="str">
        <f t="shared" si="1"/>
        <v>6</v>
      </c>
      <c r="Q15" s="47" t="str">
        <f t="shared" si="1"/>
        <v>0</v>
      </c>
      <c r="R15" s="49" t="str">
        <f t="shared" si="1"/>
        <v>0</v>
      </c>
      <c r="S15" s="51" t="str">
        <f t="shared" ref="S15:AB15" si="2">MID(TEXT(세액합계, "??????????"), COLUMN()-COLUMN($S$15)+1,1)</f>
        <v xml:space="preserve"> </v>
      </c>
      <c r="T15" s="52" t="str">
        <f t="shared" si="2"/>
        <v xml:space="preserve"> </v>
      </c>
      <c r="U15" s="52" t="str">
        <f t="shared" si="2"/>
        <v xml:space="preserve"> </v>
      </c>
      <c r="V15" s="52" t="str">
        <f t="shared" si="2"/>
        <v xml:space="preserve"> </v>
      </c>
      <c r="W15" s="52" t="str">
        <f t="shared" si="2"/>
        <v xml:space="preserve"> </v>
      </c>
      <c r="X15" s="52" t="str">
        <f t="shared" si="2"/>
        <v>3</v>
      </c>
      <c r="Y15" s="52" t="str">
        <f t="shared" si="2"/>
        <v>3</v>
      </c>
      <c r="Z15" s="52" t="str">
        <f t="shared" si="2"/>
        <v>6</v>
      </c>
      <c r="AA15" s="52" t="str">
        <f t="shared" si="2"/>
        <v>0</v>
      </c>
      <c r="AB15" s="53" t="str">
        <f t="shared" si="2"/>
        <v>0</v>
      </c>
      <c r="AC15" s="173"/>
      <c r="AD15" s="174"/>
      <c r="AE15" s="174"/>
      <c r="AF15" s="174"/>
      <c r="AG15" s="175"/>
      <c r="AH15" s="26"/>
    </row>
    <row r="16" spans="2:34" ht="16.5" customHeight="1">
      <c r="B16" s="38" t="s">
        <v>131</v>
      </c>
      <c r="C16" s="39" t="s">
        <v>132</v>
      </c>
      <c r="D16" s="197" t="s">
        <v>195</v>
      </c>
      <c r="E16" s="197"/>
      <c r="F16" s="197"/>
      <c r="G16" s="197"/>
      <c r="H16" s="197"/>
      <c r="I16" s="197"/>
      <c r="J16" s="198" t="s">
        <v>141</v>
      </c>
      <c r="K16" s="199"/>
      <c r="L16" s="200"/>
      <c r="M16" s="198" t="s">
        <v>142</v>
      </c>
      <c r="N16" s="199"/>
      <c r="O16" s="200"/>
      <c r="P16" s="197" t="s">
        <v>196</v>
      </c>
      <c r="Q16" s="197"/>
      <c r="R16" s="197"/>
      <c r="S16" s="197"/>
      <c r="T16" s="197"/>
      <c r="U16" s="197" t="s">
        <v>197</v>
      </c>
      <c r="V16" s="197"/>
      <c r="W16" s="197"/>
      <c r="X16" s="197"/>
      <c r="Y16" s="197"/>
      <c r="Z16" s="197"/>
      <c r="AA16" s="197" t="s">
        <v>194</v>
      </c>
      <c r="AB16" s="197"/>
      <c r="AC16" s="197"/>
      <c r="AD16" s="197"/>
      <c r="AE16" s="197"/>
      <c r="AF16" s="201" t="s">
        <v>143</v>
      </c>
      <c r="AG16" s="202"/>
      <c r="AH16" s="26"/>
    </row>
    <row r="17" spans="2:34">
      <c r="B17" s="69">
        <v>10</v>
      </c>
      <c r="C17" s="70">
        <v>28</v>
      </c>
      <c r="D17" s="203" t="s">
        <v>119</v>
      </c>
      <c r="E17" s="204"/>
      <c r="F17" s="204"/>
      <c r="G17" s="204"/>
      <c r="H17" s="204"/>
      <c r="I17" s="205"/>
      <c r="J17" s="206" t="s">
        <v>177</v>
      </c>
      <c r="K17" s="207"/>
      <c r="L17" s="208"/>
      <c r="M17" s="206">
        <v>5</v>
      </c>
      <c r="N17" s="207"/>
      <c r="O17" s="208"/>
      <c r="P17" s="209">
        <f>VLOOKUP(D17&amp;"_"&amp;J17, 제품목록, 4, FALSE)</f>
        <v>21000</v>
      </c>
      <c r="Q17" s="210"/>
      <c r="R17" s="210"/>
      <c r="S17" s="210"/>
      <c r="T17" s="211"/>
      <c r="U17" s="209">
        <f>M17*P17</f>
        <v>105000</v>
      </c>
      <c r="V17" s="210"/>
      <c r="W17" s="210"/>
      <c r="X17" s="210"/>
      <c r="Y17" s="210"/>
      <c r="Z17" s="211"/>
      <c r="AA17" s="209">
        <f>U17*10%</f>
        <v>10500</v>
      </c>
      <c r="AB17" s="210"/>
      <c r="AC17" s="210"/>
      <c r="AD17" s="210"/>
      <c r="AE17" s="211"/>
      <c r="AF17" s="212"/>
      <c r="AG17" s="213"/>
      <c r="AH17" s="26"/>
    </row>
    <row r="18" spans="2:34">
      <c r="B18" s="71">
        <v>10</v>
      </c>
      <c r="C18" s="70">
        <v>28</v>
      </c>
      <c r="D18" s="203" t="s">
        <v>216</v>
      </c>
      <c r="E18" s="204"/>
      <c r="F18" s="204"/>
      <c r="G18" s="204"/>
      <c r="H18" s="204"/>
      <c r="I18" s="205"/>
      <c r="J18" s="206" t="s">
        <v>120</v>
      </c>
      <c r="K18" s="207"/>
      <c r="L18" s="208"/>
      <c r="M18" s="206">
        <v>2</v>
      </c>
      <c r="N18" s="207"/>
      <c r="O18" s="208"/>
      <c r="P18" s="209">
        <f>VLOOKUP(D18&amp;"_"&amp;J18, 제품목록, 4, FALSE)</f>
        <v>78000</v>
      </c>
      <c r="Q18" s="210"/>
      <c r="R18" s="210"/>
      <c r="S18" s="210"/>
      <c r="T18" s="211"/>
      <c r="U18" s="209">
        <f t="shared" ref="U18:U19" si="3">M18*P18</f>
        <v>156000</v>
      </c>
      <c r="V18" s="210"/>
      <c r="W18" s="210"/>
      <c r="X18" s="210"/>
      <c r="Y18" s="210"/>
      <c r="Z18" s="211"/>
      <c r="AA18" s="209">
        <f t="shared" ref="AA18:AA19" si="4">U18*10%</f>
        <v>15600</v>
      </c>
      <c r="AB18" s="210"/>
      <c r="AC18" s="210"/>
      <c r="AD18" s="210"/>
      <c r="AE18" s="211"/>
      <c r="AF18" s="212"/>
      <c r="AG18" s="213"/>
      <c r="AH18" s="26"/>
    </row>
    <row r="19" spans="2:34">
      <c r="B19" s="71">
        <v>10</v>
      </c>
      <c r="C19" s="70">
        <v>31</v>
      </c>
      <c r="D19" s="203" t="s">
        <v>119</v>
      </c>
      <c r="E19" s="204"/>
      <c r="F19" s="204"/>
      <c r="G19" s="204"/>
      <c r="H19" s="204"/>
      <c r="I19" s="205"/>
      <c r="J19" s="206" t="s">
        <v>217</v>
      </c>
      <c r="K19" s="207"/>
      <c r="L19" s="208"/>
      <c r="M19" s="206">
        <v>3</v>
      </c>
      <c r="N19" s="207"/>
      <c r="O19" s="208"/>
      <c r="P19" s="209">
        <f>VLOOKUP(D19&amp;"_"&amp;J19, 제품목록, 4, FALSE)</f>
        <v>25000</v>
      </c>
      <c r="Q19" s="210"/>
      <c r="R19" s="210"/>
      <c r="S19" s="210"/>
      <c r="T19" s="211"/>
      <c r="U19" s="209">
        <f t="shared" si="3"/>
        <v>75000</v>
      </c>
      <c r="V19" s="210"/>
      <c r="W19" s="210"/>
      <c r="X19" s="210"/>
      <c r="Y19" s="210"/>
      <c r="Z19" s="211"/>
      <c r="AA19" s="209">
        <f t="shared" si="4"/>
        <v>7500</v>
      </c>
      <c r="AB19" s="210"/>
      <c r="AC19" s="210"/>
      <c r="AD19" s="210"/>
      <c r="AE19" s="211"/>
      <c r="AF19" s="212"/>
      <c r="AG19" s="213"/>
      <c r="AH19" s="26"/>
    </row>
    <row r="20" spans="2:34">
      <c r="B20" s="71"/>
      <c r="C20" s="70"/>
      <c r="D20" s="203"/>
      <c r="E20" s="204"/>
      <c r="F20" s="204"/>
      <c r="G20" s="204"/>
      <c r="H20" s="204"/>
      <c r="I20" s="205"/>
      <c r="J20" s="224"/>
      <c r="K20" s="225"/>
      <c r="L20" s="226"/>
      <c r="M20" s="206"/>
      <c r="N20" s="207"/>
      <c r="O20" s="208"/>
      <c r="P20" s="209"/>
      <c r="Q20" s="210"/>
      <c r="R20" s="210"/>
      <c r="S20" s="210"/>
      <c r="T20" s="211"/>
      <c r="U20" s="209"/>
      <c r="V20" s="210"/>
      <c r="W20" s="210"/>
      <c r="X20" s="210"/>
      <c r="Y20" s="210"/>
      <c r="Z20" s="211"/>
      <c r="AA20" s="209"/>
      <c r="AB20" s="210"/>
      <c r="AC20" s="210"/>
      <c r="AD20" s="210"/>
      <c r="AE20" s="211"/>
      <c r="AF20" s="212"/>
      <c r="AG20" s="213"/>
      <c r="AH20" s="26"/>
    </row>
    <row r="21" spans="2:34" ht="16.5" customHeight="1">
      <c r="B21" s="219" t="s">
        <v>139</v>
      </c>
      <c r="C21" s="220"/>
      <c r="D21" s="220"/>
      <c r="E21" s="220"/>
      <c r="F21" s="220"/>
      <c r="G21" s="220" t="s">
        <v>198</v>
      </c>
      <c r="H21" s="220"/>
      <c r="I21" s="220"/>
      <c r="J21" s="220"/>
      <c r="K21" s="220"/>
      <c r="L21" s="220" t="s">
        <v>199</v>
      </c>
      <c r="M21" s="220"/>
      <c r="N21" s="220"/>
      <c r="O21" s="220"/>
      <c r="P21" s="220"/>
      <c r="Q21" s="220" t="s">
        <v>200</v>
      </c>
      <c r="R21" s="220"/>
      <c r="S21" s="220"/>
      <c r="T21" s="220"/>
      <c r="U21" s="220"/>
      <c r="V21" s="220" t="s">
        <v>140</v>
      </c>
      <c r="W21" s="220"/>
      <c r="X21" s="220"/>
      <c r="Y21" s="220"/>
      <c r="Z21" s="220"/>
      <c r="AA21" s="227" t="s">
        <v>218</v>
      </c>
      <c r="AB21" s="228"/>
      <c r="AC21" s="228"/>
      <c r="AD21" s="231" t="s">
        <v>220</v>
      </c>
      <c r="AE21" s="231"/>
      <c r="AF21" s="231"/>
      <c r="AG21" s="232"/>
      <c r="AH21" s="26"/>
    </row>
    <row r="22" spans="2:34" ht="17.25" thickBot="1">
      <c r="B22" s="221">
        <f>공급가액합계+세액합계</f>
        <v>369600</v>
      </c>
      <c r="C22" s="222"/>
      <c r="D22" s="222"/>
      <c r="E22" s="222"/>
      <c r="F22" s="223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9"/>
      <c r="AB22" s="230"/>
      <c r="AC22" s="230"/>
      <c r="AD22" s="233"/>
      <c r="AE22" s="233"/>
      <c r="AF22" s="233"/>
      <c r="AG22" s="234"/>
      <c r="AH22" s="26"/>
    </row>
    <row r="23" spans="2:34"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6"/>
    </row>
    <row r="26" spans="2:34" ht="17.25" thickBot="1"/>
    <row r="27" spans="2:34" ht="17.25" customHeight="1">
      <c r="B27" s="249" t="str">
        <f t="shared" ref="B27:AG27" si="5">IF(ISBLANK(B3), "", B3)</f>
        <v>세금계산서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1"/>
      <c r="Q27" s="255" t="str">
        <f t="shared" si="5"/>
        <v>(</v>
      </c>
      <c r="R27" s="257" t="s">
        <v>219</v>
      </c>
      <c r="S27" s="258"/>
      <c r="T27" s="258"/>
      <c r="U27" s="258"/>
      <c r="V27" s="259"/>
      <c r="W27" s="263" t="str">
        <f t="shared" si="5"/>
        <v>)</v>
      </c>
      <c r="X27" s="265" t="str">
        <f t="shared" si="5"/>
        <v>책번호</v>
      </c>
      <c r="Y27" s="265"/>
      <c r="Z27" s="265"/>
      <c r="AA27" s="265"/>
      <c r="AB27" s="235" t="str">
        <f t="shared" si="5"/>
        <v/>
      </c>
      <c r="AC27" s="235"/>
      <c r="AD27" s="43" t="str">
        <f t="shared" si="5"/>
        <v>권</v>
      </c>
      <c r="AE27" s="235" t="str">
        <f t="shared" si="5"/>
        <v/>
      </c>
      <c r="AF27" s="235"/>
      <c r="AG27" s="44" t="str">
        <f t="shared" si="5"/>
        <v>호</v>
      </c>
    </row>
    <row r="28" spans="2:34" ht="17.25" customHeight="1" thickBot="1">
      <c r="B28" s="252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4"/>
      <c r="Q28" s="256"/>
      <c r="R28" s="260"/>
      <c r="S28" s="261"/>
      <c r="T28" s="261"/>
      <c r="U28" s="261"/>
      <c r="V28" s="262"/>
      <c r="W28" s="264"/>
      <c r="X28" s="236" t="str">
        <f t="shared" ref="X28:AG28" si="6">IF(ISBLANK(X4), "", X4)</f>
        <v>일련번호</v>
      </c>
      <c r="Y28" s="236"/>
      <c r="Z28" s="236"/>
      <c r="AA28" s="236"/>
      <c r="AB28" s="67" t="str">
        <f t="shared" si="6"/>
        <v/>
      </c>
      <c r="AC28" s="67" t="str">
        <f t="shared" si="6"/>
        <v/>
      </c>
      <c r="AD28" s="67" t="str">
        <f t="shared" si="6"/>
        <v/>
      </c>
      <c r="AE28" s="67" t="str">
        <f t="shared" si="6"/>
        <v/>
      </c>
      <c r="AF28" s="67" t="str">
        <f t="shared" si="6"/>
        <v/>
      </c>
      <c r="AG28" s="68" t="str">
        <f t="shared" si="6"/>
        <v/>
      </c>
    </row>
    <row r="29" spans="2:34" ht="17.25" customHeight="1">
      <c r="B29" s="237" t="str">
        <f t="shared" ref="B29:AG29" si="7">IF(ISBLANK(B5), "", B5)</f>
        <v>공급자</v>
      </c>
      <c r="C29" s="240" t="str">
        <f t="shared" si="7"/>
        <v>등록번호</v>
      </c>
      <c r="D29" s="240"/>
      <c r="E29" s="240"/>
      <c r="F29" s="214">
        <f t="shared" ref="F29:Q29" si="8">IF(ISBLANK(F5), "", F5)</f>
        <v>5</v>
      </c>
      <c r="G29" s="214">
        <f t="shared" si="8"/>
        <v>4</v>
      </c>
      <c r="H29" s="214">
        <f t="shared" si="8"/>
        <v>3</v>
      </c>
      <c r="I29" s="214" t="str">
        <f t="shared" si="8"/>
        <v>-</v>
      </c>
      <c r="J29" s="214">
        <f t="shared" si="8"/>
        <v>2</v>
      </c>
      <c r="K29" s="214">
        <f t="shared" si="8"/>
        <v>1</v>
      </c>
      <c r="L29" s="214" t="str">
        <f t="shared" si="8"/>
        <v>-</v>
      </c>
      <c r="M29" s="214">
        <f t="shared" si="8"/>
        <v>0</v>
      </c>
      <c r="N29" s="214">
        <f t="shared" si="8"/>
        <v>9</v>
      </c>
      <c r="O29" s="214">
        <f t="shared" si="8"/>
        <v>8</v>
      </c>
      <c r="P29" s="214">
        <f t="shared" si="8"/>
        <v>7</v>
      </c>
      <c r="Q29" s="267">
        <f t="shared" si="8"/>
        <v>6</v>
      </c>
      <c r="R29" s="237" t="str">
        <f t="shared" si="7"/>
        <v>공급받는자</v>
      </c>
      <c r="S29" s="240" t="str">
        <f t="shared" si="7"/>
        <v>등록번호</v>
      </c>
      <c r="T29" s="240"/>
      <c r="U29" s="240"/>
      <c r="V29" s="214" t="str">
        <f t="shared" si="7"/>
        <v>8</v>
      </c>
      <c r="W29" s="214" t="str">
        <f t="shared" si="7"/>
        <v>0</v>
      </c>
      <c r="X29" s="214" t="str">
        <f t="shared" si="7"/>
        <v>9</v>
      </c>
      <c r="Y29" s="214" t="str">
        <f t="shared" si="7"/>
        <v>-</v>
      </c>
      <c r="Z29" s="214" t="str">
        <f t="shared" si="7"/>
        <v>2</v>
      </c>
      <c r="AA29" s="214" t="str">
        <f t="shared" si="7"/>
        <v>0</v>
      </c>
      <c r="AB29" s="214" t="str">
        <f t="shared" si="7"/>
        <v>-</v>
      </c>
      <c r="AC29" s="214" t="str">
        <f t="shared" si="7"/>
        <v>5</v>
      </c>
      <c r="AD29" s="214" t="str">
        <f t="shared" si="7"/>
        <v>0</v>
      </c>
      <c r="AE29" s="214" t="str">
        <f t="shared" si="7"/>
        <v>5</v>
      </c>
      <c r="AF29" s="214" t="str">
        <f t="shared" si="7"/>
        <v>2</v>
      </c>
      <c r="AG29" s="216" t="str">
        <f t="shared" si="7"/>
        <v>9</v>
      </c>
    </row>
    <row r="30" spans="2:34">
      <c r="B30" s="238"/>
      <c r="C30" s="241"/>
      <c r="D30" s="241"/>
      <c r="E30" s="241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68"/>
      <c r="R30" s="238"/>
      <c r="S30" s="241"/>
      <c r="T30" s="241"/>
      <c r="U30" s="241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7"/>
    </row>
    <row r="31" spans="2:34" ht="17.25" customHeight="1">
      <c r="B31" s="238"/>
      <c r="C31" s="266" t="str">
        <f t="shared" ref="C31:AG31" si="9">IF(ISBLANK(C7), "", C7)</f>
        <v>상     호
(법인명)</v>
      </c>
      <c r="D31" s="241"/>
      <c r="E31" s="241"/>
      <c r="F31" s="75" t="str">
        <f t="shared" ref="F31" si="10">IF(ISBLANK(F7), "", F7)</f>
        <v>경복상사</v>
      </c>
      <c r="G31" s="75"/>
      <c r="H31" s="75"/>
      <c r="I31" s="75"/>
      <c r="J31" s="75"/>
      <c r="K31" s="75"/>
      <c r="L31" s="242" t="str">
        <f t="shared" si="9"/>
        <v>성명</v>
      </c>
      <c r="M31" s="77" t="str">
        <f t="shared" ref="M31" si="11">IF(ISBLANK(M7), "", M7)</f>
        <v>최경대</v>
      </c>
      <c r="N31" s="77"/>
      <c r="O31" s="77"/>
      <c r="P31" s="243"/>
      <c r="Q31" s="292" t="str">
        <f t="shared" si="9"/>
        <v>인</v>
      </c>
      <c r="R31" s="238"/>
      <c r="S31" s="266" t="str">
        <f t="shared" si="9"/>
        <v>상     호
(법인명)</v>
      </c>
      <c r="T31" s="241"/>
      <c r="U31" s="241"/>
      <c r="V31" s="75" t="str">
        <f t="shared" si="9"/>
        <v>대성학원</v>
      </c>
      <c r="W31" s="75"/>
      <c r="X31" s="75"/>
      <c r="Y31" s="75"/>
      <c r="Z31" s="75"/>
      <c r="AA31" s="75"/>
      <c r="AB31" s="242" t="str">
        <f t="shared" si="9"/>
        <v>성명</v>
      </c>
      <c r="AC31" s="77" t="str">
        <f t="shared" si="9"/>
        <v>강대성</v>
      </c>
      <c r="AD31" s="77"/>
      <c r="AE31" s="77"/>
      <c r="AF31" s="243"/>
      <c r="AG31" s="281" t="str">
        <f t="shared" si="9"/>
        <v>인</v>
      </c>
    </row>
    <row r="32" spans="2:34">
      <c r="B32" s="238"/>
      <c r="C32" s="241"/>
      <c r="D32" s="241"/>
      <c r="E32" s="241"/>
      <c r="F32" s="75"/>
      <c r="G32" s="75"/>
      <c r="H32" s="75"/>
      <c r="I32" s="75"/>
      <c r="J32" s="75"/>
      <c r="K32" s="75"/>
      <c r="L32" s="242"/>
      <c r="M32" s="77"/>
      <c r="N32" s="77"/>
      <c r="O32" s="77"/>
      <c r="P32" s="243"/>
      <c r="Q32" s="292"/>
      <c r="R32" s="238"/>
      <c r="S32" s="241"/>
      <c r="T32" s="241"/>
      <c r="U32" s="241"/>
      <c r="V32" s="75"/>
      <c r="W32" s="75"/>
      <c r="X32" s="75"/>
      <c r="Y32" s="75"/>
      <c r="Z32" s="75"/>
      <c r="AA32" s="75"/>
      <c r="AB32" s="242"/>
      <c r="AC32" s="77"/>
      <c r="AD32" s="77"/>
      <c r="AE32" s="77"/>
      <c r="AF32" s="243"/>
      <c r="AG32" s="281"/>
    </row>
    <row r="33" spans="2:36" ht="17.25" customHeight="1">
      <c r="B33" s="238"/>
      <c r="C33" s="266" t="str">
        <f t="shared" ref="C33:V33" si="12">IF(ISBLANK(C9), "", C9)</f>
        <v>사 업 장
주     소</v>
      </c>
      <c r="D33" s="241"/>
      <c r="E33" s="241"/>
      <c r="F33" s="245" t="str">
        <f t="shared" ref="F33" si="13">IF(ISBLANK(F9), "", F9)</f>
        <v>서울 강남구 논현로 553</v>
      </c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79"/>
      <c r="R33" s="238"/>
      <c r="S33" s="266" t="str">
        <f t="shared" si="12"/>
        <v>사 업 장
주     소</v>
      </c>
      <c r="T33" s="241"/>
      <c r="U33" s="241"/>
      <c r="V33" s="245" t="str">
        <f t="shared" si="12"/>
        <v>서울 중구 을지로 50</v>
      </c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6"/>
    </row>
    <row r="34" spans="2:36">
      <c r="B34" s="238"/>
      <c r="C34" s="241"/>
      <c r="D34" s="241"/>
      <c r="E34" s="241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79"/>
      <c r="R34" s="238"/>
      <c r="S34" s="241"/>
      <c r="T34" s="241"/>
      <c r="U34" s="241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6"/>
    </row>
    <row r="35" spans="2:36" ht="17.25" customHeight="1">
      <c r="B35" s="238"/>
      <c r="C35" s="241" t="str">
        <f t="shared" ref="C35:AC35" si="14">IF(ISBLANK(C11), "", C11)</f>
        <v>업     태</v>
      </c>
      <c r="D35" s="241"/>
      <c r="E35" s="241"/>
      <c r="F35" s="245" t="str">
        <f t="shared" ref="F35" si="15">IF(ISBLANK(F11), "", F11)</f>
        <v>도소매</v>
      </c>
      <c r="G35" s="245"/>
      <c r="H35" s="245"/>
      <c r="I35" s="245"/>
      <c r="J35" s="245"/>
      <c r="K35" s="245"/>
      <c r="L35" s="242" t="str">
        <f t="shared" si="14"/>
        <v>종목</v>
      </c>
      <c r="M35" s="245" t="str">
        <f t="shared" ref="M35" si="16">IF(ISBLANK(M11), "", M11)</f>
        <v>종합소매업</v>
      </c>
      <c r="N35" s="245"/>
      <c r="O35" s="245"/>
      <c r="P35" s="245"/>
      <c r="Q35" s="279"/>
      <c r="R35" s="238"/>
      <c r="S35" s="241" t="str">
        <f t="shared" si="14"/>
        <v>업     태</v>
      </c>
      <c r="T35" s="241"/>
      <c r="U35" s="241"/>
      <c r="V35" s="245" t="str">
        <f t="shared" si="14"/>
        <v>교육서비스</v>
      </c>
      <c r="W35" s="245"/>
      <c r="X35" s="245"/>
      <c r="Y35" s="245"/>
      <c r="Z35" s="245"/>
      <c r="AA35" s="245"/>
      <c r="AB35" s="242" t="str">
        <f t="shared" si="14"/>
        <v>종목</v>
      </c>
      <c r="AC35" s="245" t="str">
        <f t="shared" si="14"/>
        <v>학원</v>
      </c>
      <c r="AD35" s="245"/>
      <c r="AE35" s="245"/>
      <c r="AF35" s="245"/>
      <c r="AG35" s="246"/>
    </row>
    <row r="36" spans="2:36" ht="17.25" thickBot="1">
      <c r="B36" s="239"/>
      <c r="C36" s="278"/>
      <c r="D36" s="278"/>
      <c r="E36" s="278"/>
      <c r="F36" s="247"/>
      <c r="G36" s="247"/>
      <c r="H36" s="247"/>
      <c r="I36" s="247"/>
      <c r="J36" s="247"/>
      <c r="K36" s="247"/>
      <c r="L36" s="244"/>
      <c r="M36" s="247"/>
      <c r="N36" s="247"/>
      <c r="O36" s="247"/>
      <c r="P36" s="247"/>
      <c r="Q36" s="280"/>
      <c r="R36" s="239"/>
      <c r="S36" s="278"/>
      <c r="T36" s="278"/>
      <c r="U36" s="278"/>
      <c r="V36" s="247"/>
      <c r="W36" s="247"/>
      <c r="X36" s="247"/>
      <c r="Y36" s="247"/>
      <c r="Z36" s="247"/>
      <c r="AA36" s="247"/>
      <c r="AB36" s="244"/>
      <c r="AC36" s="247"/>
      <c r="AD36" s="247"/>
      <c r="AE36" s="247"/>
      <c r="AF36" s="247"/>
      <c r="AG36" s="248"/>
    </row>
    <row r="37" spans="2:36" ht="17.25" customHeight="1">
      <c r="B37" s="269" t="str">
        <f t="shared" ref="B37:AC37" si="17">IF(ISBLANK(B13), "", B13)</f>
        <v>작성</v>
      </c>
      <c r="C37" s="270"/>
      <c r="D37" s="270"/>
      <c r="E37" s="271"/>
      <c r="F37" s="272" t="str">
        <f t="shared" si="17"/>
        <v>공      급      가      액</v>
      </c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72" t="str">
        <f t="shared" si="17"/>
        <v>세액</v>
      </c>
      <c r="T37" s="273"/>
      <c r="U37" s="273"/>
      <c r="V37" s="273"/>
      <c r="W37" s="273"/>
      <c r="X37" s="273"/>
      <c r="Y37" s="273"/>
      <c r="Z37" s="273"/>
      <c r="AA37" s="273"/>
      <c r="AB37" s="274"/>
      <c r="AC37" s="275" t="str">
        <f t="shared" si="17"/>
        <v>비고</v>
      </c>
      <c r="AD37" s="276"/>
      <c r="AE37" s="276"/>
      <c r="AF37" s="276"/>
      <c r="AG37" s="277"/>
    </row>
    <row r="38" spans="2:36">
      <c r="B38" s="282" t="str">
        <f t="shared" ref="B38:AC38" si="18">IF(ISBLANK(B14), "", B14)</f>
        <v>년</v>
      </c>
      <c r="C38" s="82"/>
      <c r="D38" s="54" t="str">
        <f t="shared" si="18"/>
        <v>월</v>
      </c>
      <c r="E38" s="56" t="str">
        <f t="shared" si="18"/>
        <v>일</v>
      </c>
      <c r="F38" s="282" t="str">
        <f t="shared" si="18"/>
        <v>공란수</v>
      </c>
      <c r="G38" s="82"/>
      <c r="H38" s="54" t="str">
        <f t="shared" si="18"/>
        <v>백</v>
      </c>
      <c r="I38" s="54" t="str">
        <f t="shared" si="18"/>
        <v>십</v>
      </c>
      <c r="J38" s="54" t="str">
        <f t="shared" si="18"/>
        <v>억</v>
      </c>
      <c r="K38" s="54" t="str">
        <f t="shared" si="18"/>
        <v>천</v>
      </c>
      <c r="L38" s="54" t="str">
        <f t="shared" si="18"/>
        <v>백</v>
      </c>
      <c r="M38" s="54" t="str">
        <f t="shared" si="18"/>
        <v>십</v>
      </c>
      <c r="N38" s="54" t="str">
        <f t="shared" si="18"/>
        <v>만</v>
      </c>
      <c r="O38" s="54" t="str">
        <f t="shared" si="18"/>
        <v>천</v>
      </c>
      <c r="P38" s="54" t="str">
        <f t="shared" si="18"/>
        <v>백</v>
      </c>
      <c r="Q38" s="54" t="str">
        <f t="shared" si="18"/>
        <v>십</v>
      </c>
      <c r="R38" s="56" t="str">
        <f t="shared" si="18"/>
        <v>일</v>
      </c>
      <c r="S38" s="55" t="str">
        <f t="shared" si="18"/>
        <v>십</v>
      </c>
      <c r="T38" s="54" t="str">
        <f t="shared" si="18"/>
        <v>억</v>
      </c>
      <c r="U38" s="54" t="str">
        <f t="shared" si="18"/>
        <v>천</v>
      </c>
      <c r="V38" s="54" t="str">
        <f t="shared" si="18"/>
        <v>백</v>
      </c>
      <c r="W38" s="54" t="str">
        <f t="shared" si="18"/>
        <v>십</v>
      </c>
      <c r="X38" s="54" t="str">
        <f t="shared" si="18"/>
        <v>만</v>
      </c>
      <c r="Y38" s="54" t="str">
        <f t="shared" si="18"/>
        <v>천</v>
      </c>
      <c r="Z38" s="54" t="str">
        <f t="shared" si="18"/>
        <v>백</v>
      </c>
      <c r="AA38" s="54" t="str">
        <f t="shared" si="18"/>
        <v>십</v>
      </c>
      <c r="AB38" s="56" t="str">
        <f t="shared" si="18"/>
        <v>일</v>
      </c>
      <c r="AC38" s="283" t="str">
        <f t="shared" si="18"/>
        <v/>
      </c>
      <c r="AD38" s="245"/>
      <c r="AE38" s="245"/>
      <c r="AF38" s="245"/>
      <c r="AG38" s="246"/>
    </row>
    <row r="39" spans="2:36" ht="17.25" thickBot="1">
      <c r="B39" s="285">
        <f t="shared" ref="B39:AB39" si="19">IF(ISBLANK(B15), "", B15)</f>
        <v>2016</v>
      </c>
      <c r="C39" s="286"/>
      <c r="D39" s="62">
        <f t="shared" si="19"/>
        <v>11</v>
      </c>
      <c r="E39" s="63">
        <f t="shared" si="19"/>
        <v>3</v>
      </c>
      <c r="F39" s="287">
        <f t="shared" si="19"/>
        <v>5</v>
      </c>
      <c r="G39" s="288"/>
      <c r="H39" s="64" t="str">
        <f t="shared" si="19"/>
        <v xml:space="preserve"> </v>
      </c>
      <c r="I39" s="64" t="str">
        <f t="shared" si="19"/>
        <v xml:space="preserve"> </v>
      </c>
      <c r="J39" s="64" t="str">
        <f t="shared" si="19"/>
        <v xml:space="preserve"> </v>
      </c>
      <c r="K39" s="64" t="str">
        <f t="shared" si="19"/>
        <v xml:space="preserve"> </v>
      </c>
      <c r="L39" s="64" t="str">
        <f t="shared" si="19"/>
        <v xml:space="preserve"> </v>
      </c>
      <c r="M39" s="64" t="str">
        <f t="shared" si="19"/>
        <v>3</v>
      </c>
      <c r="N39" s="64" t="str">
        <f t="shared" si="19"/>
        <v>6</v>
      </c>
      <c r="O39" s="64" t="str">
        <f t="shared" si="19"/>
        <v>9</v>
      </c>
      <c r="P39" s="64" t="str">
        <f t="shared" si="19"/>
        <v>6</v>
      </c>
      <c r="Q39" s="64" t="str">
        <f t="shared" si="19"/>
        <v>0</v>
      </c>
      <c r="R39" s="65" t="str">
        <f t="shared" si="19"/>
        <v>0</v>
      </c>
      <c r="S39" s="66" t="str">
        <f t="shared" si="19"/>
        <v xml:space="preserve"> </v>
      </c>
      <c r="T39" s="64" t="str">
        <f t="shared" si="19"/>
        <v xml:space="preserve"> </v>
      </c>
      <c r="U39" s="64" t="str">
        <f t="shared" si="19"/>
        <v xml:space="preserve"> </v>
      </c>
      <c r="V39" s="64" t="str">
        <f t="shared" si="19"/>
        <v xml:space="preserve"> </v>
      </c>
      <c r="W39" s="64" t="str">
        <f t="shared" si="19"/>
        <v xml:space="preserve"> </v>
      </c>
      <c r="X39" s="64" t="str">
        <f t="shared" si="19"/>
        <v>3</v>
      </c>
      <c r="Y39" s="64" t="str">
        <f t="shared" si="19"/>
        <v>3</v>
      </c>
      <c r="Z39" s="64" t="str">
        <f t="shared" si="19"/>
        <v>6</v>
      </c>
      <c r="AA39" s="64" t="str">
        <f t="shared" si="19"/>
        <v>0</v>
      </c>
      <c r="AB39" s="65" t="str">
        <f t="shared" si="19"/>
        <v>0</v>
      </c>
      <c r="AC39" s="284"/>
      <c r="AD39" s="247"/>
      <c r="AE39" s="247"/>
      <c r="AF39" s="247"/>
      <c r="AG39" s="248"/>
    </row>
    <row r="40" spans="2:36" ht="17.25" customHeight="1">
      <c r="B40" s="60" t="str">
        <f t="shared" ref="B40:AF40" si="20">IF(ISBLANK(B16), "", B16)</f>
        <v>월</v>
      </c>
      <c r="C40" s="61" t="str">
        <f t="shared" si="20"/>
        <v>일</v>
      </c>
      <c r="D40" s="289" t="str">
        <f t="shared" si="20"/>
        <v>품목</v>
      </c>
      <c r="E40" s="289"/>
      <c r="F40" s="289"/>
      <c r="G40" s="289"/>
      <c r="H40" s="289"/>
      <c r="I40" s="289"/>
      <c r="J40" s="289" t="str">
        <f t="shared" si="20"/>
        <v>규격</v>
      </c>
      <c r="K40" s="289"/>
      <c r="L40" s="289"/>
      <c r="M40" s="289" t="str">
        <f t="shared" si="20"/>
        <v>수량</v>
      </c>
      <c r="N40" s="289"/>
      <c r="O40" s="289"/>
      <c r="P40" s="289" t="str">
        <f t="shared" si="20"/>
        <v>단가</v>
      </c>
      <c r="Q40" s="289"/>
      <c r="R40" s="289"/>
      <c r="S40" s="289"/>
      <c r="T40" s="289"/>
      <c r="U40" s="289" t="str">
        <f t="shared" si="20"/>
        <v>공급가액</v>
      </c>
      <c r="V40" s="289"/>
      <c r="W40" s="289"/>
      <c r="X40" s="289"/>
      <c r="Y40" s="289"/>
      <c r="Z40" s="289"/>
      <c r="AA40" s="289" t="str">
        <f t="shared" si="20"/>
        <v>세액</v>
      </c>
      <c r="AB40" s="289"/>
      <c r="AC40" s="289"/>
      <c r="AD40" s="289"/>
      <c r="AE40" s="289"/>
      <c r="AF40" s="290" t="str">
        <f t="shared" si="20"/>
        <v>비고</v>
      </c>
      <c r="AG40" s="291"/>
    </row>
    <row r="41" spans="2:36">
      <c r="B41" s="58">
        <f t="shared" ref="B41:AF41" si="21">IF(ISBLANK(B17), "", B17)</f>
        <v>10</v>
      </c>
      <c r="C41" s="57">
        <f t="shared" si="21"/>
        <v>28</v>
      </c>
      <c r="D41" s="75" t="str">
        <f t="shared" si="21"/>
        <v>복사지</v>
      </c>
      <c r="E41" s="75"/>
      <c r="F41" s="75"/>
      <c r="G41" s="75"/>
      <c r="H41" s="75"/>
      <c r="I41" s="75"/>
      <c r="J41" s="77" t="str">
        <f t="shared" si="21"/>
        <v>A4</v>
      </c>
      <c r="K41" s="77"/>
      <c r="L41" s="77"/>
      <c r="M41" s="77">
        <f t="shared" si="21"/>
        <v>5</v>
      </c>
      <c r="N41" s="77"/>
      <c r="O41" s="77"/>
      <c r="P41" s="78">
        <f t="shared" si="21"/>
        <v>21000</v>
      </c>
      <c r="Q41" s="78"/>
      <c r="R41" s="78"/>
      <c r="S41" s="78"/>
      <c r="T41" s="78"/>
      <c r="U41" s="78">
        <f t="shared" si="21"/>
        <v>105000</v>
      </c>
      <c r="V41" s="78"/>
      <c r="W41" s="78"/>
      <c r="X41" s="78"/>
      <c r="Y41" s="78"/>
      <c r="Z41" s="78"/>
      <c r="AA41" s="78">
        <f t="shared" si="21"/>
        <v>10500</v>
      </c>
      <c r="AB41" s="78"/>
      <c r="AC41" s="78"/>
      <c r="AD41" s="78"/>
      <c r="AE41" s="78"/>
      <c r="AF41" s="77" t="str">
        <f t="shared" si="21"/>
        <v/>
      </c>
      <c r="AG41" s="79"/>
    </row>
    <row r="42" spans="2:36">
      <c r="B42" s="59">
        <f t="shared" ref="B42:AF42" si="22">IF(ISBLANK(B18), "", B18)</f>
        <v>10</v>
      </c>
      <c r="C42" s="57">
        <f t="shared" si="22"/>
        <v>28</v>
      </c>
      <c r="D42" s="75" t="str">
        <f t="shared" si="22"/>
        <v>토너</v>
      </c>
      <c r="E42" s="75"/>
      <c r="F42" s="75"/>
      <c r="G42" s="75"/>
      <c r="H42" s="75"/>
      <c r="I42" s="75"/>
      <c r="J42" s="77" t="str">
        <f t="shared" si="22"/>
        <v>칼라</v>
      </c>
      <c r="K42" s="77"/>
      <c r="L42" s="77"/>
      <c r="M42" s="77">
        <f t="shared" si="22"/>
        <v>2</v>
      </c>
      <c r="N42" s="77"/>
      <c r="O42" s="77"/>
      <c r="P42" s="78">
        <f t="shared" si="22"/>
        <v>78000</v>
      </c>
      <c r="Q42" s="78"/>
      <c r="R42" s="78"/>
      <c r="S42" s="78"/>
      <c r="T42" s="78"/>
      <c r="U42" s="78">
        <f t="shared" si="22"/>
        <v>156000</v>
      </c>
      <c r="V42" s="78"/>
      <c r="W42" s="78"/>
      <c r="X42" s="78"/>
      <c r="Y42" s="78"/>
      <c r="Z42" s="78"/>
      <c r="AA42" s="78">
        <f t="shared" si="22"/>
        <v>15600</v>
      </c>
      <c r="AB42" s="78"/>
      <c r="AC42" s="78"/>
      <c r="AD42" s="78"/>
      <c r="AE42" s="78"/>
      <c r="AF42" s="77" t="str">
        <f t="shared" si="22"/>
        <v/>
      </c>
      <c r="AG42" s="79"/>
    </row>
    <row r="43" spans="2:36">
      <c r="B43" s="59">
        <f t="shared" ref="B43:AF43" si="23">IF(ISBLANK(B19), "", B19)</f>
        <v>10</v>
      </c>
      <c r="C43" s="57">
        <f t="shared" si="23"/>
        <v>31</v>
      </c>
      <c r="D43" s="75" t="str">
        <f t="shared" si="23"/>
        <v>복사지</v>
      </c>
      <c r="E43" s="75"/>
      <c r="F43" s="75"/>
      <c r="G43" s="75"/>
      <c r="H43" s="75"/>
      <c r="I43" s="75"/>
      <c r="J43" s="77" t="str">
        <f t="shared" si="23"/>
        <v>A3</v>
      </c>
      <c r="K43" s="77"/>
      <c r="L43" s="77"/>
      <c r="M43" s="77">
        <f t="shared" si="23"/>
        <v>3</v>
      </c>
      <c r="N43" s="77"/>
      <c r="O43" s="77"/>
      <c r="P43" s="78">
        <f t="shared" si="23"/>
        <v>25000</v>
      </c>
      <c r="Q43" s="78"/>
      <c r="R43" s="78"/>
      <c r="S43" s="78"/>
      <c r="T43" s="78"/>
      <c r="U43" s="78">
        <f t="shared" si="23"/>
        <v>75000</v>
      </c>
      <c r="V43" s="78"/>
      <c r="W43" s="78"/>
      <c r="X43" s="78"/>
      <c r="Y43" s="78"/>
      <c r="Z43" s="78"/>
      <c r="AA43" s="78">
        <f t="shared" si="23"/>
        <v>7500</v>
      </c>
      <c r="AB43" s="78"/>
      <c r="AC43" s="78"/>
      <c r="AD43" s="78"/>
      <c r="AE43" s="78"/>
      <c r="AF43" s="77" t="str">
        <f t="shared" si="23"/>
        <v/>
      </c>
      <c r="AG43" s="79"/>
    </row>
    <row r="44" spans="2:36">
      <c r="B44" s="59" t="str">
        <f t="shared" ref="B44:AF44" si="24">IF(ISBLANK(B20), "", B20)</f>
        <v/>
      </c>
      <c r="C44" s="57" t="str">
        <f t="shared" si="24"/>
        <v/>
      </c>
      <c r="D44" s="75" t="str">
        <f t="shared" si="24"/>
        <v/>
      </c>
      <c r="E44" s="75"/>
      <c r="F44" s="75"/>
      <c r="G44" s="75"/>
      <c r="H44" s="75"/>
      <c r="I44" s="75"/>
      <c r="J44" s="76" t="str">
        <f t="shared" si="24"/>
        <v/>
      </c>
      <c r="K44" s="76"/>
      <c r="L44" s="76"/>
      <c r="M44" s="77" t="str">
        <f t="shared" si="24"/>
        <v/>
      </c>
      <c r="N44" s="77"/>
      <c r="O44" s="77"/>
      <c r="P44" s="78" t="str">
        <f t="shared" si="24"/>
        <v/>
      </c>
      <c r="Q44" s="78"/>
      <c r="R44" s="78"/>
      <c r="S44" s="78"/>
      <c r="T44" s="78"/>
      <c r="U44" s="78" t="str">
        <f t="shared" si="24"/>
        <v/>
      </c>
      <c r="V44" s="78"/>
      <c r="W44" s="78"/>
      <c r="X44" s="78"/>
      <c r="Y44" s="78"/>
      <c r="Z44" s="78"/>
      <c r="AA44" s="78" t="str">
        <f t="shared" si="24"/>
        <v/>
      </c>
      <c r="AB44" s="78"/>
      <c r="AC44" s="78"/>
      <c r="AD44" s="78"/>
      <c r="AE44" s="78"/>
      <c r="AF44" s="77" t="str">
        <f t="shared" si="24"/>
        <v/>
      </c>
      <c r="AG44" s="79"/>
    </row>
    <row r="45" spans="2:36" ht="17.25" customHeight="1">
      <c r="B45" s="80" t="str">
        <f t="shared" ref="B45:AD45" si="25">IF(ISBLANK(B21), "", B21)</f>
        <v>합계금액</v>
      </c>
      <c r="C45" s="81"/>
      <c r="D45" s="81"/>
      <c r="E45" s="81"/>
      <c r="F45" s="81"/>
      <c r="G45" s="81" t="str">
        <f t="shared" si="25"/>
        <v>현금</v>
      </c>
      <c r="H45" s="81"/>
      <c r="I45" s="81"/>
      <c r="J45" s="81"/>
      <c r="K45" s="81"/>
      <c r="L45" s="81" t="str">
        <f t="shared" si="25"/>
        <v>수표</v>
      </c>
      <c r="M45" s="81"/>
      <c r="N45" s="81"/>
      <c r="O45" s="81"/>
      <c r="P45" s="81"/>
      <c r="Q45" s="81" t="str">
        <f t="shared" si="25"/>
        <v>어음</v>
      </c>
      <c r="R45" s="81"/>
      <c r="S45" s="81"/>
      <c r="T45" s="81"/>
      <c r="U45" s="81"/>
      <c r="V45" s="81" t="str">
        <f t="shared" si="25"/>
        <v>외상미수금</v>
      </c>
      <c r="W45" s="81"/>
      <c r="X45" s="81"/>
      <c r="Y45" s="81"/>
      <c r="Z45" s="81"/>
      <c r="AA45" s="82" t="str">
        <f t="shared" si="25"/>
        <v>이 금액을</v>
      </c>
      <c r="AB45" s="82"/>
      <c r="AC45" s="83"/>
      <c r="AD45" s="86" t="str">
        <f t="shared" si="25"/>
        <v>영수함</v>
      </c>
      <c r="AE45" s="87"/>
      <c r="AF45" s="87"/>
      <c r="AG45" s="88"/>
    </row>
    <row r="46" spans="2:36" ht="17.25" thickBot="1">
      <c r="B46" s="92">
        <f t="shared" ref="B46:V46" si="26">IF(ISBLANK(B22), "", B22)</f>
        <v>369600</v>
      </c>
      <c r="C46" s="93"/>
      <c r="D46" s="93"/>
      <c r="E46" s="93"/>
      <c r="F46" s="93"/>
      <c r="G46" s="94" t="str">
        <f t="shared" si="26"/>
        <v/>
      </c>
      <c r="H46" s="94"/>
      <c r="I46" s="94"/>
      <c r="J46" s="94"/>
      <c r="K46" s="94"/>
      <c r="L46" s="94" t="str">
        <f t="shared" si="26"/>
        <v/>
      </c>
      <c r="M46" s="94"/>
      <c r="N46" s="94"/>
      <c r="O46" s="94"/>
      <c r="P46" s="94"/>
      <c r="Q46" s="94" t="str">
        <f t="shared" si="26"/>
        <v/>
      </c>
      <c r="R46" s="94"/>
      <c r="S46" s="94"/>
      <c r="T46" s="94"/>
      <c r="U46" s="94"/>
      <c r="V46" s="94" t="str">
        <f t="shared" si="26"/>
        <v/>
      </c>
      <c r="W46" s="94"/>
      <c r="X46" s="94"/>
      <c r="Y46" s="94"/>
      <c r="Z46" s="94"/>
      <c r="AA46" s="84"/>
      <c r="AB46" s="84"/>
      <c r="AC46" s="85"/>
      <c r="AD46" s="89"/>
      <c r="AE46" s="90"/>
      <c r="AF46" s="90"/>
      <c r="AG46" s="91"/>
    </row>
    <row r="47" spans="2:36">
      <c r="AJ47" s="72"/>
    </row>
  </sheetData>
  <mergeCells count="228">
    <mergeCell ref="AF42:AG42"/>
    <mergeCell ref="D43:I43"/>
    <mergeCell ref="J43:L43"/>
    <mergeCell ref="M43:O43"/>
    <mergeCell ref="P43:T43"/>
    <mergeCell ref="U43:Z43"/>
    <mergeCell ref="AA43:AE43"/>
    <mergeCell ref="AF43:AG43"/>
    <mergeCell ref="D42:I42"/>
    <mergeCell ref="J42:L42"/>
    <mergeCell ref="M42:O42"/>
    <mergeCell ref="P42:T42"/>
    <mergeCell ref="U42:Z42"/>
    <mergeCell ref="AA42:AE42"/>
    <mergeCell ref="C31:E32"/>
    <mergeCell ref="F31:K32"/>
    <mergeCell ref="L31:L32"/>
    <mergeCell ref="M31:P32"/>
    <mergeCell ref="Q31:Q32"/>
    <mergeCell ref="S31:U32"/>
    <mergeCell ref="V31:AA32"/>
    <mergeCell ref="V33:AG34"/>
    <mergeCell ref="P41:T41"/>
    <mergeCell ref="U41:Z41"/>
    <mergeCell ref="AA41:AE41"/>
    <mergeCell ref="AF41:AG41"/>
    <mergeCell ref="D41:I41"/>
    <mergeCell ref="J41:L41"/>
    <mergeCell ref="M41:O41"/>
    <mergeCell ref="F33:Q34"/>
    <mergeCell ref="B38:C38"/>
    <mergeCell ref="F38:G38"/>
    <mergeCell ref="AC38:AG39"/>
    <mergeCell ref="B39:C39"/>
    <mergeCell ref="F39:G39"/>
    <mergeCell ref="D40:I40"/>
    <mergeCell ref="J40:L40"/>
    <mergeCell ref="M40:O40"/>
    <mergeCell ref="P40:T40"/>
    <mergeCell ref="U40:Z40"/>
    <mergeCell ref="AA40:AE40"/>
    <mergeCell ref="AF40:AG40"/>
    <mergeCell ref="AD29:AD30"/>
    <mergeCell ref="Q29:Q30"/>
    <mergeCell ref="B37:E37"/>
    <mergeCell ref="F37:R37"/>
    <mergeCell ref="S37:AB37"/>
    <mergeCell ref="AC37:AG37"/>
    <mergeCell ref="C35:E36"/>
    <mergeCell ref="F35:K36"/>
    <mergeCell ref="L35:L36"/>
    <mergeCell ref="M35:Q36"/>
    <mergeCell ref="S35:U36"/>
    <mergeCell ref="V35:AA36"/>
    <mergeCell ref="R29:R36"/>
    <mergeCell ref="S29:U30"/>
    <mergeCell ref="V29:V30"/>
    <mergeCell ref="W29:W30"/>
    <mergeCell ref="X29:X30"/>
    <mergeCell ref="K29:K30"/>
    <mergeCell ref="L29:L30"/>
    <mergeCell ref="M29:M30"/>
    <mergeCell ref="N29:N30"/>
    <mergeCell ref="O29:O30"/>
    <mergeCell ref="AG31:AG32"/>
    <mergeCell ref="C33:E34"/>
    <mergeCell ref="AA29:AA30"/>
    <mergeCell ref="P29:P30"/>
    <mergeCell ref="AE27:AF27"/>
    <mergeCell ref="X28:AA28"/>
    <mergeCell ref="B29:B36"/>
    <mergeCell ref="C29:E30"/>
    <mergeCell ref="F29:F30"/>
    <mergeCell ref="G29:G30"/>
    <mergeCell ref="H29:H30"/>
    <mergeCell ref="I29:I30"/>
    <mergeCell ref="J29:J30"/>
    <mergeCell ref="AB31:AB32"/>
    <mergeCell ref="AC31:AF32"/>
    <mergeCell ref="AB35:AB36"/>
    <mergeCell ref="AC35:AG36"/>
    <mergeCell ref="B27:P28"/>
    <mergeCell ref="Q27:Q28"/>
    <mergeCell ref="R27:V28"/>
    <mergeCell ref="W27:W28"/>
    <mergeCell ref="X27:AA27"/>
    <mergeCell ref="AB27:AC27"/>
    <mergeCell ref="S33:U34"/>
    <mergeCell ref="AB29:AB30"/>
    <mergeCell ref="AC29:AC30"/>
    <mergeCell ref="AE29:AE30"/>
    <mergeCell ref="AF29:AF30"/>
    <mergeCell ref="AG29:AG30"/>
    <mergeCell ref="Q22:U22"/>
    <mergeCell ref="V22:Z22"/>
    <mergeCell ref="AF20:AG20"/>
    <mergeCell ref="B21:F21"/>
    <mergeCell ref="G21:K21"/>
    <mergeCell ref="L21:P21"/>
    <mergeCell ref="Q21:U21"/>
    <mergeCell ref="V21:Z21"/>
    <mergeCell ref="B22:F22"/>
    <mergeCell ref="G22:K22"/>
    <mergeCell ref="L22:P22"/>
    <mergeCell ref="D20:I20"/>
    <mergeCell ref="J20:L20"/>
    <mergeCell ref="M20:O20"/>
    <mergeCell ref="P20:T20"/>
    <mergeCell ref="U20:Z20"/>
    <mergeCell ref="AA20:AE20"/>
    <mergeCell ref="AA21:AC22"/>
    <mergeCell ref="AD21:AG22"/>
    <mergeCell ref="Y29:Y30"/>
    <mergeCell ref="Z29:Z30"/>
    <mergeCell ref="AF18:AG18"/>
    <mergeCell ref="D19:I19"/>
    <mergeCell ref="J19:L19"/>
    <mergeCell ref="M19:O19"/>
    <mergeCell ref="P19:T19"/>
    <mergeCell ref="U19:Z19"/>
    <mergeCell ref="AA19:AE19"/>
    <mergeCell ref="AF19:AG19"/>
    <mergeCell ref="D18:I18"/>
    <mergeCell ref="J18:L18"/>
    <mergeCell ref="M18:O18"/>
    <mergeCell ref="P18:T18"/>
    <mergeCell ref="U18:Z18"/>
    <mergeCell ref="AA18:AE18"/>
    <mergeCell ref="D16:I16"/>
    <mergeCell ref="J16:L16"/>
    <mergeCell ref="M16:O16"/>
    <mergeCell ref="P16:T16"/>
    <mergeCell ref="U16:Z16"/>
    <mergeCell ref="AA16:AE16"/>
    <mergeCell ref="AF16:AG16"/>
    <mergeCell ref="D17:I17"/>
    <mergeCell ref="J17:L17"/>
    <mergeCell ref="M17:O17"/>
    <mergeCell ref="P17:T17"/>
    <mergeCell ref="U17:Z17"/>
    <mergeCell ref="AA17:AE17"/>
    <mergeCell ref="AF17:AG17"/>
    <mergeCell ref="AC7:AF8"/>
    <mergeCell ref="AG7:AG8"/>
    <mergeCell ref="C9:E10"/>
    <mergeCell ref="F9:Q10"/>
    <mergeCell ref="S9:U10"/>
    <mergeCell ref="V9:AG10"/>
    <mergeCell ref="AF5:AF6"/>
    <mergeCell ref="AG5:AG6"/>
    <mergeCell ref="B14:C14"/>
    <mergeCell ref="F14:G14"/>
    <mergeCell ref="AC14:AG15"/>
    <mergeCell ref="B15:C15"/>
    <mergeCell ref="F15:G15"/>
    <mergeCell ref="AC11:AG12"/>
    <mergeCell ref="B13:E13"/>
    <mergeCell ref="F13:R13"/>
    <mergeCell ref="S13:AB13"/>
    <mergeCell ref="AC13:AG13"/>
    <mergeCell ref="C11:E12"/>
    <mergeCell ref="F11:K12"/>
    <mergeCell ref="L11:L12"/>
    <mergeCell ref="M11:Q12"/>
    <mergeCell ref="S11:U12"/>
    <mergeCell ref="V11:AA12"/>
    <mergeCell ref="C7:E8"/>
    <mergeCell ref="F7:K8"/>
    <mergeCell ref="L7:L8"/>
    <mergeCell ref="M7:P8"/>
    <mergeCell ref="Q7:Q8"/>
    <mergeCell ref="S7:U8"/>
    <mergeCell ref="V7:AA8"/>
    <mergeCell ref="AB7:AB8"/>
    <mergeCell ref="Z5:Z6"/>
    <mergeCell ref="AA5:AA6"/>
    <mergeCell ref="AB5:AB6"/>
    <mergeCell ref="M5:M6"/>
    <mergeCell ref="N5:N6"/>
    <mergeCell ref="O5:O6"/>
    <mergeCell ref="R5:R12"/>
    <mergeCell ref="S5:U6"/>
    <mergeCell ref="AB11:AB12"/>
    <mergeCell ref="P5:P6"/>
    <mergeCell ref="Q5:Q6"/>
    <mergeCell ref="AC5:AC6"/>
    <mergeCell ref="AD5:AD6"/>
    <mergeCell ref="AE5:AE6"/>
    <mergeCell ref="AE3:AF3"/>
    <mergeCell ref="X4:AA4"/>
    <mergeCell ref="B5:B12"/>
    <mergeCell ref="C5:E6"/>
    <mergeCell ref="F5:F6"/>
    <mergeCell ref="G5:G6"/>
    <mergeCell ref="H5:H6"/>
    <mergeCell ref="I5:I6"/>
    <mergeCell ref="J5:J6"/>
    <mergeCell ref="K5:K6"/>
    <mergeCell ref="B3:P4"/>
    <mergeCell ref="Q3:Q4"/>
    <mergeCell ref="R3:V4"/>
    <mergeCell ref="W3:W4"/>
    <mergeCell ref="X3:AA3"/>
    <mergeCell ref="AB3:AC3"/>
    <mergeCell ref="V5:V6"/>
    <mergeCell ref="W5:W6"/>
    <mergeCell ref="X5:X6"/>
    <mergeCell ref="Y5:Y6"/>
    <mergeCell ref="L5:L6"/>
    <mergeCell ref="D44:I44"/>
    <mergeCell ref="J44:L44"/>
    <mergeCell ref="M44:O44"/>
    <mergeCell ref="P44:T44"/>
    <mergeCell ref="U44:Z44"/>
    <mergeCell ref="AA44:AE44"/>
    <mergeCell ref="AF44:AG44"/>
    <mergeCell ref="B45:F45"/>
    <mergeCell ref="G45:K45"/>
    <mergeCell ref="L45:P45"/>
    <mergeCell ref="Q45:U45"/>
    <mergeCell ref="V45:Z45"/>
    <mergeCell ref="AA45:AC46"/>
    <mergeCell ref="AD45:AG46"/>
    <mergeCell ref="B46:F46"/>
    <mergeCell ref="G46:K46"/>
    <mergeCell ref="L46:P46"/>
    <mergeCell ref="Q46:U46"/>
    <mergeCell ref="V46:Z46"/>
  </mergeCells>
  <phoneticPr fontId="11" type="noConversion"/>
  <dataValidations count="3">
    <dataValidation type="list" allowBlank="1" showInputMessage="1" showErrorMessage="1" sqref="D17:I20 D41:I44">
      <formula1>품목목록</formula1>
    </dataValidation>
    <dataValidation type="list" allowBlank="1" showInputMessage="1" showErrorMessage="1" sqref="J17:L20 J41:L44">
      <formula1>규격목록</formula1>
    </dataValidation>
    <dataValidation type="list" allowBlank="1" showInputMessage="1" showErrorMessage="1" sqref="AD21:AG22 AD45:AG46">
      <formula1>"영수함, 청구함"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목표값</vt:lpstr>
      <vt:lpstr>거래처목록</vt:lpstr>
      <vt:lpstr>제품목록</vt:lpstr>
      <vt:lpstr>세금계산서</vt:lpstr>
      <vt:lpstr>거래처목록</vt:lpstr>
      <vt:lpstr>규격목록</vt:lpstr>
      <vt:lpstr>제품목록</vt:lpstr>
      <vt:lpstr>품목목록</vt:lpstr>
      <vt:lpstr>합계금액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D. Hong</dc:creator>
  <cp:lastModifiedBy>Windows 사용자</cp:lastModifiedBy>
  <cp:lastPrinted>2016-01-29T04:52:12Z</cp:lastPrinted>
  <dcterms:created xsi:type="dcterms:W3CDTF">2015-12-20T04:58:55Z</dcterms:created>
  <dcterms:modified xsi:type="dcterms:W3CDTF">2016-02-15T08:01:49Z</dcterms:modified>
</cp:coreProperties>
</file>