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yu\경대_교양전산교육학부\SOHO Business\SOHO 수업자료(엑셀)\11회차(급여지금명세서)\"/>
    </mc:Choice>
  </mc:AlternateContent>
  <bookViews>
    <workbookView xWindow="0" yWindow="0" windowWidth="21240" windowHeight="12465" activeTab="1"/>
  </bookViews>
  <sheets>
    <sheet name="사원명부" sheetId="8" r:id="rId1"/>
    <sheet name="증명서 " sheetId="6" r:id="rId2"/>
    <sheet name="월별실적" sheetId="3" r:id="rId3"/>
    <sheet name="판매실적" sheetId="4" r:id="rId4"/>
    <sheet name="상반기" sheetId="1" r:id="rId5"/>
    <sheet name="날씨" sheetId="2" r:id="rId6"/>
  </sheets>
  <externalReferences>
    <externalReference r:id="rId7"/>
  </externalReferences>
  <definedNames>
    <definedName name="_10월">월별실적!$L$4:$L$16</definedName>
    <definedName name="_11월">월별실적!$M$4:$M$16</definedName>
    <definedName name="_12월">월별실적!$N$4:$N$16</definedName>
    <definedName name="_1월">월별실적!$C$4:$C$16</definedName>
    <definedName name="_2월">월별실적!$D$4:$D$16</definedName>
    <definedName name="_3월">월별실적!$E$4:$E$16</definedName>
    <definedName name="_4월">월별실적!$F$4:$F$16</definedName>
    <definedName name="_5월">월별실적!$G$4:$G$16</definedName>
    <definedName name="_6월">월별실적!$H$4:$H$16</definedName>
    <definedName name="_7월">월별실적!$I$4:$I$16</definedName>
    <definedName name="_8월">월별실적!$J$4:$J$16</definedName>
    <definedName name="_9월">월별실적!$K$4:$K$16</definedName>
    <definedName name="_xlnm._FilterDatabase" localSheetId="5" hidden="1">날씨!#REF!</definedName>
    <definedName name="나이">사원명부!$I$5:$I$16</definedName>
    <definedName name="부서">사원명부!$D$5:$D$16</definedName>
    <definedName name="사번">사원명부!$B$5:$B$16</definedName>
    <definedName name="사원" localSheetId="0">[1]월별실적!$B$4:$B$16</definedName>
    <definedName name="사원" localSheetId="1">[1]월별실적!$B$4:$B$16</definedName>
    <definedName name="사원">월별실적!$B$4:$B$16</definedName>
    <definedName name="사원명부">사원명부!$B$5:$I$16</definedName>
    <definedName name="생년월일">사원명부!$H$5:$H$16</definedName>
    <definedName name="성명">사원명부!$C$5:$C$16</definedName>
    <definedName name="월목록" localSheetId="0">[1]월별실적!$C$3:$N$3</definedName>
    <definedName name="월목록" localSheetId="1">[1]월별실적!$C$3:$N$3</definedName>
    <definedName name="월목록">월별실적!$C$3:$N$3</definedName>
    <definedName name="입사일">사원명부!$F$5:$F$16</definedName>
    <definedName name="주민등록번호">사원명부!$G$5:$G$16</definedName>
    <definedName name="직급">사원명부!$E$5:$E$16</definedName>
    <definedName name="판매실적" localSheetId="0">[1]월별실적!$C$4:$N$16</definedName>
    <definedName name="판매실적" localSheetId="1">[1]월별실적!$C$4:$N$16</definedName>
    <definedName name="판매실적">월별실적!$C$4:$N$16</definedName>
    <definedName name="합계">월별실적!$O$4:$O$16</definedName>
    <definedName name="항목">사원명부!$B$4:$I$4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8" l="1"/>
  <c r="I16" i="8" s="1"/>
  <c r="I15" i="8"/>
  <c r="H15" i="8"/>
  <c r="H14" i="8"/>
  <c r="I14" i="8" s="1"/>
  <c r="I13" i="8"/>
  <c r="H13" i="8"/>
  <c r="H12" i="8"/>
  <c r="I12" i="8" s="1"/>
  <c r="I11" i="8"/>
  <c r="H11" i="8"/>
  <c r="H10" i="8"/>
  <c r="I10" i="8" s="1"/>
  <c r="I9" i="8"/>
  <c r="H9" i="8"/>
  <c r="H8" i="8"/>
  <c r="I8" i="8" s="1"/>
  <c r="I7" i="8"/>
  <c r="H7" i="8"/>
  <c r="H6" i="8"/>
  <c r="I6" i="8" s="1"/>
  <c r="I5" i="8"/>
  <c r="H5" i="8"/>
  <c r="C13" i="6"/>
  <c r="F7" i="6"/>
  <c r="D7" i="6"/>
  <c r="C10" i="6" s="1"/>
  <c r="F6" i="6"/>
  <c r="D6" i="6"/>
  <c r="F5" i="6"/>
  <c r="D8" i="6" l="1"/>
  <c r="D4" i="4" l="1"/>
  <c r="J18" i="1"/>
  <c r="L3" i="2"/>
  <c r="D5" i="4"/>
  <c r="D6" i="4"/>
  <c r="D7" i="4"/>
  <c r="D8" i="4"/>
  <c r="D9" i="4"/>
  <c r="D10" i="4"/>
  <c r="D11" i="4"/>
  <c r="D12" i="4"/>
  <c r="D13" i="4"/>
  <c r="D14" i="4"/>
  <c r="D15" i="4"/>
  <c r="H5" i="4"/>
  <c r="G5" i="4"/>
  <c r="H8" i="4"/>
  <c r="G8" i="4"/>
  <c r="D16" i="4" l="1"/>
  <c r="O5" i="3"/>
  <c r="O6" i="3"/>
  <c r="O7" i="3"/>
  <c r="O8" i="3"/>
  <c r="O9" i="3"/>
  <c r="O10" i="3"/>
  <c r="O11" i="3"/>
  <c r="O12" i="3"/>
  <c r="O13" i="3"/>
  <c r="O14" i="3"/>
  <c r="O15" i="3"/>
  <c r="O16" i="3"/>
  <c r="O4" i="3"/>
  <c r="D7" i="2" l="1"/>
  <c r="E7" i="2"/>
  <c r="N18" i="1" l="1"/>
  <c r="M18" i="1"/>
  <c r="H18" i="1"/>
  <c r="G18" i="1"/>
  <c r="E9" i="1"/>
  <c r="B18" i="1"/>
  <c r="K18" i="1"/>
  <c r="O9" i="2" l="1"/>
  <c r="O8" i="2"/>
  <c r="W7" i="2"/>
  <c r="V7" i="2"/>
  <c r="U7" i="2"/>
  <c r="T7" i="2"/>
  <c r="S7" i="2"/>
  <c r="R7" i="2"/>
  <c r="Q7" i="2"/>
  <c r="O7" i="2"/>
  <c r="I7" i="2"/>
  <c r="H7" i="2"/>
  <c r="G7" i="2"/>
  <c r="F7" i="2"/>
  <c r="C7" i="2"/>
  <c r="O6" i="2"/>
  <c r="L6" i="2"/>
  <c r="O5" i="2"/>
  <c r="L5" i="2"/>
  <c r="O4" i="2"/>
  <c r="L4" i="2"/>
  <c r="W3" i="2"/>
  <c r="V3" i="2"/>
  <c r="U3" i="2"/>
  <c r="T3" i="2"/>
  <c r="S3" i="2"/>
  <c r="R3" i="2"/>
  <c r="Q3" i="2"/>
  <c r="O3" i="2"/>
  <c r="E14" i="1"/>
  <c r="C14" i="1"/>
  <c r="D14" i="1" s="1"/>
  <c r="E13" i="1"/>
  <c r="C13" i="1"/>
  <c r="D13" i="1" s="1"/>
  <c r="E12" i="1"/>
  <c r="C12" i="1"/>
  <c r="D12" i="1" s="1"/>
  <c r="E11" i="1"/>
  <c r="C11" i="1"/>
  <c r="D11" i="1" s="1"/>
  <c r="E10" i="1"/>
  <c r="C10" i="1"/>
  <c r="D10" i="1" s="1"/>
  <c r="C9" i="1"/>
  <c r="D9" i="1" s="1"/>
  <c r="E8" i="1"/>
  <c r="C8" i="1"/>
  <c r="C18" i="1" s="1"/>
  <c r="E7" i="1"/>
  <c r="C7" i="1"/>
  <c r="D7" i="1" s="1"/>
  <c r="E6" i="1"/>
  <c r="C6" i="1"/>
  <c r="D6" i="1" s="1"/>
  <c r="E5" i="1"/>
  <c r="C5" i="1"/>
  <c r="D5" i="1" s="1"/>
  <c r="E4" i="1"/>
  <c r="C4" i="1"/>
  <c r="I6" i="1" l="1"/>
  <c r="I8" i="1"/>
  <c r="I5" i="1"/>
  <c r="I7" i="1"/>
  <c r="F18" i="1"/>
  <c r="D8" i="1"/>
  <c r="D4" i="1"/>
  <c r="J5" i="1" l="1"/>
  <c r="J6" i="1" l="1"/>
  <c r="J7" i="1" l="1"/>
  <c r="J8" i="1" l="1"/>
  <c r="L8" i="1" l="1"/>
  <c r="K5" i="1"/>
  <c r="K8" i="1"/>
  <c r="K6" i="1"/>
  <c r="K7" i="1"/>
  <c r="L5" i="1"/>
  <c r="L6" i="1"/>
  <c r="L7" i="1"/>
</calcChain>
</file>

<file path=xl/sharedStrings.xml><?xml version="1.0" encoding="utf-8"?>
<sst xmlns="http://schemas.openxmlformats.org/spreadsheetml/2006/main" count="212" uniqueCount="162">
  <si>
    <t>▣ 순위로 정보 검색하기</t>
    <phoneticPr fontId="4" type="noConversion"/>
  </si>
  <si>
    <t>사원명</t>
    <phoneticPr fontId="4" type="noConversion"/>
  </si>
  <si>
    <t>판매수</t>
    <phoneticPr fontId="4" type="noConversion"/>
  </si>
  <si>
    <t>수준</t>
    <phoneticPr fontId="4" type="noConversion"/>
  </si>
  <si>
    <t>순위</t>
    <phoneticPr fontId="4" type="noConversion"/>
  </si>
  <si>
    <t>성명</t>
    <phoneticPr fontId="4" type="noConversion"/>
  </si>
  <si>
    <t>성명</t>
    <phoneticPr fontId="7" type="noConversion"/>
  </si>
  <si>
    <t>판매수</t>
    <phoneticPr fontId="7" type="noConversion"/>
  </si>
  <si>
    <t>수준</t>
    <phoneticPr fontId="7" type="noConversion"/>
  </si>
  <si>
    <t>격려금</t>
    <phoneticPr fontId="7" type="noConversion"/>
  </si>
  <si>
    <t>저명인</t>
    <phoneticPr fontId="4" type="noConversion"/>
  </si>
  <si>
    <t>선한인</t>
    <phoneticPr fontId="4" type="noConversion"/>
  </si>
  <si>
    <t>정미소</t>
    <phoneticPr fontId="4" type="noConversion"/>
  </si>
  <si>
    <t>▣ 판매 수준별 격려금</t>
    <phoneticPr fontId="4" type="noConversion"/>
  </si>
  <si>
    <t>▣ 최저 실적자</t>
    <phoneticPr fontId="4" type="noConversion"/>
  </si>
  <si>
    <t>여미인</t>
    <phoneticPr fontId="4" type="noConversion"/>
  </si>
  <si>
    <t>수준</t>
    <phoneticPr fontId="4" type="noConversion"/>
  </si>
  <si>
    <t>상</t>
    <phoneticPr fontId="7" type="noConversion"/>
  </si>
  <si>
    <t>중</t>
    <phoneticPr fontId="7" type="noConversion"/>
  </si>
  <si>
    <t>하</t>
    <phoneticPr fontId="4" type="noConversion"/>
  </si>
  <si>
    <t>미달</t>
    <phoneticPr fontId="7" type="noConversion"/>
  </si>
  <si>
    <t>성명</t>
    <phoneticPr fontId="4" type="noConversion"/>
  </si>
  <si>
    <t>판매수</t>
    <phoneticPr fontId="4" type="noConversion"/>
  </si>
  <si>
    <t>연기남</t>
    <phoneticPr fontId="7" type="noConversion"/>
  </si>
  <si>
    <t>격려금</t>
    <phoneticPr fontId="4" type="noConversion"/>
  </si>
  <si>
    <t>한나라</t>
    <phoneticPr fontId="7" type="noConversion"/>
  </si>
  <si>
    <t>▣ 판매 수준 참고표</t>
    <phoneticPr fontId="4" type="noConversion"/>
  </si>
  <si>
    <t>▣ 분석 자료</t>
    <phoneticPr fontId="4" type="noConversion"/>
  </si>
  <si>
    <t>우수한</t>
    <phoneticPr fontId="4" type="noConversion"/>
  </si>
  <si>
    <t>해당수</t>
    <phoneticPr fontId="4" type="noConversion"/>
  </si>
  <si>
    <t>누적수</t>
    <phoneticPr fontId="4" type="noConversion"/>
  </si>
  <si>
    <t>비율</t>
    <phoneticPr fontId="4" type="noConversion"/>
  </si>
  <si>
    <t>누적비율</t>
    <phoneticPr fontId="4" type="noConversion"/>
  </si>
  <si>
    <t>강다원</t>
  </si>
  <si>
    <t>미달</t>
    <phoneticPr fontId="4" type="noConversion"/>
  </si>
  <si>
    <t>현명한</t>
    <phoneticPr fontId="4" type="noConversion"/>
  </si>
  <si>
    <t>최고수</t>
    <phoneticPr fontId="4" type="noConversion"/>
  </si>
  <si>
    <t>중</t>
    <phoneticPr fontId="4" type="noConversion"/>
  </si>
  <si>
    <t>정상태</t>
    <phoneticPr fontId="4" type="noConversion"/>
  </si>
  <si>
    <t>상</t>
    <phoneticPr fontId="4" type="noConversion"/>
  </si>
  <si>
    <r>
      <t>주간 최고</t>
    </r>
    <r>
      <rPr>
        <sz val="11"/>
        <color theme="1"/>
        <rFont val="맑은 고딕"/>
        <family val="2"/>
        <charset val="129"/>
        <scheme val="minor"/>
      </rPr>
      <t xml:space="preserve"> 온도 </t>
    </r>
    <r>
      <rPr>
        <sz val="11"/>
        <color theme="1"/>
        <rFont val="맑은 고딕"/>
        <family val="2"/>
        <charset val="129"/>
        <scheme val="minor"/>
      </rPr>
      <t>: 7.4~7.10</t>
    </r>
    <phoneticPr fontId="4" type="noConversion"/>
  </si>
  <si>
    <t>요일별 온도</t>
    <phoneticPr fontId="4" type="noConversion"/>
  </si>
  <si>
    <t>지역별 온도</t>
    <phoneticPr fontId="4" type="noConversion"/>
  </si>
  <si>
    <t>알고 싶은 지역은?</t>
    <phoneticPr fontId="4" type="noConversion"/>
  </si>
  <si>
    <t>대구</t>
    <phoneticPr fontId="4" type="noConversion"/>
  </si>
  <si>
    <t>월</t>
    <phoneticPr fontId="4" type="noConversion"/>
  </si>
  <si>
    <t>화</t>
    <phoneticPr fontId="4" type="noConversion"/>
  </si>
  <si>
    <t>수</t>
  </si>
  <si>
    <t>목</t>
  </si>
  <si>
    <t>금</t>
  </si>
  <si>
    <t>토</t>
  </si>
  <si>
    <t>일</t>
  </si>
  <si>
    <t>수</t>
    <phoneticPr fontId="4" type="noConversion"/>
  </si>
  <si>
    <t>대전</t>
    <phoneticPr fontId="4" type="noConversion"/>
  </si>
  <si>
    <t>목</t>
    <phoneticPr fontId="4" type="noConversion"/>
  </si>
  <si>
    <t>금</t>
    <phoneticPr fontId="4" type="noConversion"/>
  </si>
  <si>
    <t>서울</t>
    <phoneticPr fontId="4" type="noConversion"/>
  </si>
  <si>
    <t>월</t>
    <phoneticPr fontId="4" type="noConversion"/>
  </si>
  <si>
    <t>대전</t>
    <phoneticPr fontId="4" type="noConversion"/>
  </si>
  <si>
    <t>화</t>
    <phoneticPr fontId="4" type="noConversion"/>
  </si>
  <si>
    <t>대구</t>
    <phoneticPr fontId="4" type="noConversion"/>
  </si>
  <si>
    <t>수</t>
    <phoneticPr fontId="4" type="noConversion"/>
  </si>
  <si>
    <t>알고 싶은 지역은?</t>
    <phoneticPr fontId="4" type="noConversion"/>
  </si>
  <si>
    <t>부산</t>
    <phoneticPr fontId="4" type="noConversion"/>
  </si>
  <si>
    <t>목</t>
    <phoneticPr fontId="4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</si>
  <si>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</si>
  <si>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</si>
  <si>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</si>
  <si>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금</t>
    <phoneticPr fontId="4" type="noConversion"/>
  </si>
  <si>
    <t>최고</t>
    <phoneticPr fontId="4" type="noConversion"/>
  </si>
  <si>
    <t>토</t>
    <phoneticPr fontId="4" type="noConversion"/>
  </si>
  <si>
    <r>
      <t>1</t>
    </r>
    <r>
      <rPr>
        <b/>
        <sz val="12"/>
        <color theme="1"/>
        <rFont val="맑은 고딕"/>
        <family val="3"/>
        <charset val="129"/>
      </rPr>
      <t>·</t>
    </r>
    <r>
      <rPr>
        <b/>
        <sz val="12"/>
        <color theme="1"/>
        <rFont val="맑은 고딕"/>
        <family val="3"/>
        <charset val="129"/>
        <scheme val="minor"/>
      </rPr>
      <t>2사분기 평가표</t>
    </r>
    <phoneticPr fontId="4" type="noConversion"/>
  </si>
  <si>
    <r>
      <rPr>
        <b/>
        <sz val="11"/>
        <color theme="8"/>
        <rFont val="맑은 고딕"/>
        <family val="3"/>
        <charset val="129"/>
      </rPr>
      <t xml:space="preserve">▣ </t>
    </r>
    <r>
      <rPr>
        <b/>
        <sz val="11"/>
        <color theme="8"/>
        <rFont val="맑은 고딕"/>
        <family val="3"/>
        <charset val="129"/>
        <scheme val="minor"/>
      </rPr>
      <t>사원 정보 검색하기</t>
    </r>
    <phoneticPr fontId="4" type="noConversion"/>
  </si>
  <si>
    <t>▣ 최고 실적자</t>
    <phoneticPr fontId="4" type="noConversion"/>
  </si>
  <si>
    <t>송영호</t>
    <phoneticPr fontId="4" type="noConversion"/>
  </si>
  <si>
    <t>이상호</t>
    <phoneticPr fontId="4" type="noConversion"/>
  </si>
  <si>
    <t>조아라</t>
    <phoneticPr fontId="4" type="noConversion"/>
  </si>
  <si>
    <t>박철민</t>
    <phoneticPr fontId="4" type="noConversion"/>
  </si>
  <si>
    <t>조민성</t>
    <phoneticPr fontId="4" type="noConversion"/>
  </si>
  <si>
    <t>오기성</t>
    <phoneticPr fontId="4" type="noConversion"/>
  </si>
  <si>
    <t>우연희</t>
    <phoneticPr fontId="4" type="noConversion"/>
  </si>
  <si>
    <t>정민수</t>
    <phoneticPr fontId="4" type="noConversion"/>
  </si>
  <si>
    <t>김을신</t>
    <phoneticPr fontId="4" type="noConversion"/>
  </si>
  <si>
    <t>나경희</t>
    <phoneticPr fontId="4" type="noConversion"/>
  </si>
  <si>
    <t>손영호</t>
    <phoneticPr fontId="4" type="noConversion"/>
  </si>
  <si>
    <t>이규성</t>
    <phoneticPr fontId="4" type="noConversion"/>
  </si>
  <si>
    <t>1월</t>
    <phoneticPr fontId="4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</si>
  <si>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</si>
  <si>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</si>
  <si>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</si>
  <si>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</si>
  <si>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</si>
  <si>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</si>
  <si>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</si>
  <si>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</si>
  <si>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</si>
  <si>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</si>
  <si>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</si>
  <si>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김영희</t>
    <phoneticPr fontId="4" type="noConversion"/>
  </si>
  <si>
    <t>이상호</t>
  </si>
  <si>
    <t>1월</t>
    <phoneticPr fontId="4" type="noConversion"/>
  </si>
  <si>
    <t>합계</t>
    <phoneticPr fontId="4" type="noConversion"/>
  </si>
  <si>
    <t>합계</t>
    <phoneticPr fontId="4" type="noConversion"/>
  </si>
  <si>
    <t>사원선택</t>
    <phoneticPr fontId="4" type="noConversion"/>
  </si>
  <si>
    <t xml:space="preserve">2015년 월별 영업실적  </t>
    <phoneticPr fontId="4" type="noConversion"/>
  </si>
  <si>
    <t>개인별 판매실적 검색</t>
    <phoneticPr fontId="4" type="noConversion"/>
  </si>
  <si>
    <t>( 단위 : 천원 )</t>
    <phoneticPr fontId="4" type="noConversion"/>
  </si>
  <si>
    <t>월 선택</t>
    <phoneticPr fontId="4" type="noConversion"/>
  </si>
  <si>
    <t>최고판매실적</t>
    <phoneticPr fontId="4" type="noConversion"/>
  </si>
  <si>
    <t>1월</t>
  </si>
  <si>
    <t>월별 최고 실적자</t>
    <phoneticPr fontId="4" type="noConversion"/>
  </si>
  <si>
    <t>월별 판매실적 현황</t>
    <phoneticPr fontId="4" type="noConversion"/>
  </si>
  <si>
    <t>최저판매실적</t>
    <phoneticPr fontId="4" type="noConversion"/>
  </si>
  <si>
    <t>월별 최저 실적자</t>
    <phoneticPr fontId="4" type="noConversion"/>
  </si>
  <si>
    <t>재직 증명서</t>
    <phoneticPr fontId="4" type="noConversion"/>
  </si>
  <si>
    <t>성명</t>
    <phoneticPr fontId="4" type="noConversion"/>
  </si>
  <si>
    <t>박순희</t>
    <phoneticPr fontId="4" type="noConversion"/>
  </si>
  <si>
    <t>주민등록번호</t>
    <phoneticPr fontId="4" type="noConversion"/>
  </si>
  <si>
    <t>사번</t>
    <phoneticPr fontId="4" type="noConversion"/>
  </si>
  <si>
    <t>부서</t>
    <phoneticPr fontId="4" type="noConversion"/>
  </si>
  <si>
    <t>입사일</t>
    <phoneticPr fontId="4" type="noConversion"/>
  </si>
  <si>
    <t>직급</t>
    <phoneticPr fontId="4" type="noConversion"/>
  </si>
  <si>
    <t>재직기간</t>
    <phoneticPr fontId="4" type="noConversion"/>
  </si>
  <si>
    <t xml:space="preserve">주소 : </t>
    <phoneticPr fontId="4" type="noConversion"/>
  </si>
  <si>
    <t>○○○○○○</t>
  </si>
  <si>
    <t>회사명 :</t>
    <phoneticPr fontId="4" type="noConversion"/>
  </si>
  <si>
    <t>○○○○○○</t>
    <phoneticPr fontId="4" type="noConversion"/>
  </si>
  <si>
    <t xml:space="preserve">대표이사 : </t>
    <phoneticPr fontId="4" type="noConversion"/>
  </si>
  <si>
    <t>홍 길 동</t>
    <phoneticPr fontId="4" type="noConversion"/>
  </si>
  <si>
    <t>(인)</t>
    <phoneticPr fontId="4" type="noConversion"/>
  </si>
  <si>
    <t xml:space="preserve">[ 사원명부 ] </t>
    <phoneticPr fontId="4" type="noConversion"/>
  </si>
  <si>
    <t>사번</t>
    <phoneticPr fontId="4" type="noConversion"/>
  </si>
  <si>
    <t>성명</t>
    <phoneticPr fontId="4" type="noConversion"/>
  </si>
  <si>
    <t>부서</t>
    <phoneticPr fontId="4" type="noConversion"/>
  </si>
  <si>
    <t>직급</t>
    <phoneticPr fontId="4" type="noConversion"/>
  </si>
  <si>
    <t>입사일</t>
    <phoneticPr fontId="4" type="noConversion"/>
  </si>
  <si>
    <t>주민등록번호</t>
    <phoneticPr fontId="4" type="noConversion"/>
  </si>
  <si>
    <t>생년월일</t>
    <phoneticPr fontId="4" type="noConversion"/>
  </si>
  <si>
    <t>나이</t>
    <phoneticPr fontId="4" type="noConversion"/>
  </si>
  <si>
    <t>김순남</t>
    <phoneticPr fontId="4" type="noConversion"/>
  </si>
  <si>
    <t>총무부</t>
    <phoneticPr fontId="4" type="noConversion"/>
  </si>
  <si>
    <t>사원</t>
  </si>
  <si>
    <t>박은영</t>
    <phoneticPr fontId="4" type="noConversion"/>
  </si>
  <si>
    <t>기획부</t>
    <phoneticPr fontId="4" type="noConversion"/>
  </si>
  <si>
    <t>부장</t>
  </si>
  <si>
    <t>김영춘</t>
    <phoneticPr fontId="4" type="noConversion"/>
  </si>
  <si>
    <t>기술부</t>
    <phoneticPr fontId="4" type="noConversion"/>
  </si>
  <si>
    <t>오상진</t>
    <phoneticPr fontId="4" type="noConversion"/>
  </si>
  <si>
    <t>영업부</t>
    <phoneticPr fontId="4" type="noConversion"/>
  </si>
  <si>
    <t>대리</t>
    <phoneticPr fontId="4" type="noConversion"/>
  </si>
  <si>
    <t>하정렬</t>
    <phoneticPr fontId="4" type="noConversion"/>
  </si>
  <si>
    <t>초연호</t>
    <phoneticPr fontId="4" type="noConversion"/>
  </si>
  <si>
    <t>인사부</t>
    <phoneticPr fontId="4" type="noConversion"/>
  </si>
  <si>
    <t>과장</t>
  </si>
  <si>
    <t>박영수</t>
    <phoneticPr fontId="4" type="noConversion"/>
  </si>
  <si>
    <t>개발부</t>
    <phoneticPr fontId="4" type="noConversion"/>
  </si>
  <si>
    <t>정소민</t>
    <phoneticPr fontId="4" type="noConversion"/>
  </si>
  <si>
    <t>홍기정</t>
    <phoneticPr fontId="4" type="noConversion"/>
  </si>
  <si>
    <t>박순희</t>
    <phoneticPr fontId="4" type="noConversion"/>
  </si>
  <si>
    <t>김경남</t>
    <phoneticPr fontId="4" type="noConversion"/>
  </si>
  <si>
    <t>과장</t>
    <phoneticPr fontId="4" type="noConversion"/>
  </si>
  <si>
    <t>은희진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</si>
</sst>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#,##0_);[Red]\(#,##0\)"/>
    <numFmt numFmtId="178" formatCode="General\~"/>
    <numFmt numFmtId="179" formatCode="#,##0&quot;천원&quot;"/>
    <numFmt numFmtId="180" formatCode="000000\-0000000"/>
    <numFmt numFmtId="181" formatCode="yyyy&quot;年&quot;\ m&quot;月&quot;\ d&quot;日&quot;;@"/>
    <numFmt numFmtId="182" formatCode="yyyy&quot;년&quot;\ m&quot;월&quot;\ d&quot;일&quot;;@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2"/>
      <color theme="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굴림"/>
      <family val="3"/>
      <charset val="129"/>
    </font>
    <font>
      <sz val="11"/>
      <name val="굴림"/>
      <family val="3"/>
      <charset val="129"/>
    </font>
    <font>
      <sz val="11"/>
      <color theme="1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5CD"/>
        <bgColor indexed="64"/>
      </patternFill>
    </fill>
    <fill>
      <patternFill patternType="solid">
        <fgColor rgb="FFF3FBFF"/>
        <bgColor indexed="64"/>
      </patternFill>
    </fill>
    <fill>
      <patternFill patternType="solid">
        <fgColor rgb="FFF6FFD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169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6" applyFont="1" applyFill="1">
      <alignment vertical="center"/>
    </xf>
    <xf numFmtId="0" fontId="6" fillId="0" borderId="0" xfId="0" applyFont="1" applyFill="1" applyBorder="1">
      <alignment vertical="center"/>
    </xf>
    <xf numFmtId="0" fontId="1" fillId="0" borderId="1" xfId="4" applyFill="1" applyBorder="1" applyAlignment="1">
      <alignment horizontal="center" vertical="center"/>
    </xf>
    <xf numFmtId="0" fontId="1" fillId="0" borderId="2" xfId="4" applyFill="1" applyBorder="1" applyAlignment="1">
      <alignment horizontal="center" vertical="center"/>
    </xf>
    <xf numFmtId="0" fontId="1" fillId="0" borderId="3" xfId="4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5" borderId="4" xfId="6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42" fontId="6" fillId="0" borderId="8" xfId="1" applyNumberFormat="1" applyFont="1" applyFill="1" applyBorder="1" applyAlignment="1">
      <alignment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distributed" vertical="center"/>
    </xf>
    <xf numFmtId="0" fontId="9" fillId="0" borderId="7" xfId="0" applyFont="1" applyBorder="1" applyAlignment="1">
      <alignment horizontal="center" vertical="center"/>
    </xf>
    <xf numFmtId="0" fontId="6" fillId="6" borderId="1" xfId="6" applyFont="1" applyFill="1" applyBorder="1" applyAlignment="1">
      <alignment horizontal="center" vertical="center"/>
    </xf>
    <xf numFmtId="0" fontId="6" fillId="0" borderId="10" xfId="6" applyFont="1" applyFill="1" applyBorder="1" applyAlignment="1">
      <alignment horizontal="center" vertical="center"/>
    </xf>
    <xf numFmtId="0" fontId="6" fillId="0" borderId="2" xfId="6" applyNumberFormat="1" applyFont="1" applyFill="1" applyBorder="1" applyAlignment="1">
      <alignment horizontal="center" vertical="center"/>
    </xf>
    <xf numFmtId="0" fontId="6" fillId="0" borderId="3" xfId="6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7" borderId="3" xfId="4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6" fillId="6" borderId="11" xfId="6" applyFont="1" applyFill="1" applyBorder="1" applyAlignment="1">
      <alignment horizontal="center" vertical="center"/>
    </xf>
    <xf numFmtId="177" fontId="6" fillId="0" borderId="12" xfId="6" applyNumberFormat="1" applyFont="1" applyFill="1" applyBorder="1" applyAlignment="1">
      <alignment horizontal="center" vertical="center"/>
    </xf>
    <xf numFmtId="177" fontId="6" fillId="0" borderId="13" xfId="6" applyNumberFormat="1" applyFont="1" applyFill="1" applyBorder="1" applyAlignment="1">
      <alignment horizontal="center" vertical="center"/>
    </xf>
    <xf numFmtId="177" fontId="6" fillId="0" borderId="14" xfId="6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6" borderId="16" xfId="6" applyFont="1" applyFill="1" applyBorder="1" applyAlignment="1">
      <alignment horizontal="center" vertical="center"/>
    </xf>
    <xf numFmtId="0" fontId="6" fillId="6" borderId="17" xfId="6" applyFont="1" applyFill="1" applyBorder="1" applyAlignment="1">
      <alignment horizontal="center" vertical="center"/>
    </xf>
    <xf numFmtId="0" fontId="6" fillId="8" borderId="18" xfId="6" applyFont="1" applyFill="1" applyBorder="1" applyAlignment="1">
      <alignment horizontal="center" vertical="center"/>
    </xf>
    <xf numFmtId="0" fontId="6" fillId="8" borderId="19" xfId="6" applyFont="1" applyFill="1" applyBorder="1" applyAlignment="1">
      <alignment horizontal="center" vertical="center"/>
    </xf>
    <xf numFmtId="0" fontId="6" fillId="8" borderId="20" xfId="6" applyFont="1" applyFill="1" applyBorder="1" applyAlignment="1">
      <alignment horizontal="center" vertical="center"/>
    </xf>
    <xf numFmtId="178" fontId="6" fillId="0" borderId="21" xfId="6" applyNumberFormat="1" applyFont="1" applyFill="1" applyBorder="1" applyAlignment="1">
      <alignment horizontal="center" vertical="center"/>
    </xf>
    <xf numFmtId="0" fontId="6" fillId="0" borderId="22" xfId="6" applyFont="1" applyFill="1" applyBorder="1" applyAlignment="1">
      <alignment horizontal="center" vertical="center"/>
    </xf>
    <xf numFmtId="0" fontId="6" fillId="0" borderId="21" xfId="6" applyFont="1" applyFill="1" applyBorder="1" applyAlignment="1">
      <alignment horizontal="center" vertical="center"/>
    </xf>
    <xf numFmtId="0" fontId="6" fillId="0" borderId="23" xfId="6" applyFont="1" applyFill="1" applyBorder="1" applyAlignment="1">
      <alignment horizontal="center" vertical="center"/>
    </xf>
    <xf numFmtId="9" fontId="6" fillId="0" borderId="23" xfId="2" applyNumberFormat="1" applyFont="1" applyFill="1" applyBorder="1" applyAlignment="1">
      <alignment vertical="center"/>
    </xf>
    <xf numFmtId="9" fontId="6" fillId="0" borderId="22" xfId="2" applyNumberFormat="1" applyFont="1" applyFill="1" applyBorder="1" applyAlignment="1">
      <alignment vertical="center"/>
    </xf>
    <xf numFmtId="178" fontId="6" fillId="0" borderId="7" xfId="6" applyNumberFormat="1" applyFont="1" applyFill="1" applyBorder="1" applyAlignment="1">
      <alignment horizontal="center" vertical="center"/>
    </xf>
    <xf numFmtId="0" fontId="6" fillId="0" borderId="9" xfId="6" applyFont="1" applyFill="1" applyBorder="1" applyAlignment="1">
      <alignment horizontal="center" vertical="center"/>
    </xf>
    <xf numFmtId="0" fontId="6" fillId="0" borderId="7" xfId="6" applyFont="1" applyFill="1" applyBorder="1" applyAlignment="1">
      <alignment horizontal="center" vertical="center"/>
    </xf>
    <xf numFmtId="0" fontId="6" fillId="0" borderId="8" xfId="6" applyFont="1" applyFill="1" applyBorder="1" applyAlignment="1">
      <alignment horizontal="center" vertical="center"/>
    </xf>
    <xf numFmtId="9" fontId="6" fillId="0" borderId="8" xfId="2" applyNumberFormat="1" applyFont="1" applyFill="1" applyBorder="1" applyAlignment="1">
      <alignment vertical="center"/>
    </xf>
    <xf numFmtId="9" fontId="6" fillId="0" borderId="9" xfId="2" applyNumberFormat="1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42" fontId="6" fillId="0" borderId="13" xfId="1" applyNumberFormat="1" applyFont="1" applyFill="1" applyBorder="1" applyAlignment="1">
      <alignment vertical="center"/>
    </xf>
    <xf numFmtId="176" fontId="6" fillId="0" borderId="14" xfId="1" applyNumberFormat="1" applyFont="1" applyFill="1" applyBorder="1" applyAlignment="1">
      <alignment vertical="center"/>
    </xf>
    <xf numFmtId="178" fontId="6" fillId="0" borderId="11" xfId="6" applyNumberFormat="1" applyFont="1" applyFill="1" applyBorder="1" applyAlignment="1">
      <alignment horizontal="center" vertical="center"/>
    </xf>
    <xf numFmtId="0" fontId="6" fillId="0" borderId="14" xfId="6" applyFont="1" applyFill="1" applyBorder="1" applyAlignment="1">
      <alignment horizontal="center" vertical="center"/>
    </xf>
    <xf numFmtId="0" fontId="6" fillId="0" borderId="11" xfId="6" applyFont="1" applyFill="1" applyBorder="1" applyAlignment="1">
      <alignment horizontal="center" vertical="center"/>
    </xf>
    <xf numFmtId="0" fontId="6" fillId="0" borderId="13" xfId="6" applyFont="1" applyFill="1" applyBorder="1" applyAlignment="1">
      <alignment horizontal="center" vertical="center"/>
    </xf>
    <xf numFmtId="9" fontId="6" fillId="0" borderId="13" xfId="2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0" fontId="10" fillId="0" borderId="0" xfId="7" applyFont="1" applyFill="1">
      <alignment vertical="center"/>
    </xf>
    <xf numFmtId="0" fontId="11" fillId="0" borderId="0" xfId="7" applyFont="1" applyFill="1">
      <alignment vertical="center"/>
    </xf>
    <xf numFmtId="0" fontId="11" fillId="9" borderId="0" xfId="7" applyFont="1" applyFill="1">
      <alignment vertical="center"/>
    </xf>
    <xf numFmtId="0" fontId="1" fillId="0" borderId="0" xfId="7" applyFill="1">
      <alignment vertical="center"/>
    </xf>
    <xf numFmtId="0" fontId="0" fillId="10" borderId="24" xfId="7" applyFont="1" applyFill="1" applyBorder="1" applyAlignment="1">
      <alignment horizontal="center" vertical="center"/>
    </xf>
    <xf numFmtId="0" fontId="12" fillId="10" borderId="24" xfId="7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9" borderId="24" xfId="7" applyFont="1" applyFill="1" applyBorder="1" applyAlignment="1">
      <alignment horizontal="center" vertical="center"/>
    </xf>
    <xf numFmtId="0" fontId="6" fillId="9" borderId="25" xfId="7" applyFont="1" applyFill="1" applyBorder="1" applyAlignment="1">
      <alignment horizontal="center" vertical="center"/>
    </xf>
    <xf numFmtId="0" fontId="13" fillId="10" borderId="24" xfId="7" applyFont="1" applyFill="1" applyBorder="1" applyAlignment="1">
      <alignment horizontal="center" vertical="center"/>
    </xf>
    <xf numFmtId="0" fontId="12" fillId="11" borderId="26" xfId="7" applyFont="1" applyFill="1" applyBorder="1" applyAlignment="1">
      <alignment horizontal="center" vertical="center"/>
    </xf>
    <xf numFmtId="0" fontId="1" fillId="0" borderId="26" xfId="7" applyFill="1" applyBorder="1" applyAlignment="1">
      <alignment horizontal="center" vertical="center"/>
    </xf>
    <xf numFmtId="0" fontId="14" fillId="0" borderId="26" xfId="7" applyFont="1" applyFill="1" applyBorder="1" applyAlignment="1">
      <alignment horizontal="center" vertical="center"/>
    </xf>
    <xf numFmtId="0" fontId="12" fillId="11" borderId="27" xfId="7" applyFont="1" applyFill="1" applyBorder="1" applyAlignment="1">
      <alignment horizontal="center" vertical="center"/>
    </xf>
    <xf numFmtId="0" fontId="1" fillId="0" borderId="28" xfId="7" applyFill="1" applyBorder="1" applyAlignment="1">
      <alignment horizontal="center" vertical="center"/>
    </xf>
    <xf numFmtId="0" fontId="13" fillId="10" borderId="27" xfId="7" applyFont="1" applyFill="1" applyBorder="1" applyAlignment="1">
      <alignment horizontal="center" vertical="center"/>
    </xf>
    <xf numFmtId="0" fontId="1" fillId="0" borderId="29" xfId="7" applyFill="1" applyBorder="1" applyAlignment="1">
      <alignment horizontal="center" vertical="center"/>
    </xf>
    <xf numFmtId="0" fontId="12" fillId="10" borderId="27" xfId="7" applyFont="1" applyFill="1" applyBorder="1" applyAlignment="1">
      <alignment horizontal="center" vertical="center"/>
    </xf>
    <xf numFmtId="0" fontId="1" fillId="0" borderId="0" xfId="7" applyFill="1" applyBorder="1" applyAlignment="1">
      <alignment horizontal="center" vertical="center"/>
    </xf>
    <xf numFmtId="0" fontId="12" fillId="11" borderId="29" xfId="7" applyFont="1" applyFill="1" applyBorder="1" applyAlignment="1">
      <alignment horizontal="center" vertical="center"/>
    </xf>
    <xf numFmtId="0" fontId="12" fillId="11" borderId="12" xfId="7" applyFont="1" applyFill="1" applyBorder="1" applyAlignment="1">
      <alignment horizontal="center" vertical="center"/>
    </xf>
    <xf numFmtId="0" fontId="1" fillId="0" borderId="30" xfId="7" applyFill="1" applyBorder="1" applyAlignment="1">
      <alignment horizontal="center" vertical="center"/>
    </xf>
    <xf numFmtId="0" fontId="12" fillId="9" borderId="15" xfId="7" applyFont="1" applyFill="1" applyBorder="1" applyAlignment="1">
      <alignment horizontal="center" vertical="center"/>
    </xf>
    <xf numFmtId="0" fontId="13" fillId="0" borderId="29" xfId="7" applyFont="1" applyFill="1" applyBorder="1" applyAlignment="1">
      <alignment horizontal="center" vertical="center"/>
    </xf>
    <xf numFmtId="0" fontId="1" fillId="0" borderId="0" xfId="7" applyFill="1" applyBorder="1">
      <alignment vertical="center"/>
    </xf>
    <xf numFmtId="0" fontId="12" fillId="10" borderId="12" xfId="7" applyFont="1" applyFill="1" applyBorder="1" applyAlignment="1">
      <alignment horizontal="center" vertical="center"/>
    </xf>
    <xf numFmtId="0" fontId="2" fillId="12" borderId="1" xfId="3" applyFill="1" applyBorder="1" applyAlignment="1">
      <alignment horizontal="center" vertical="center"/>
    </xf>
    <xf numFmtId="0" fontId="2" fillId="12" borderId="2" xfId="3" applyFill="1" applyBorder="1" applyAlignment="1">
      <alignment horizontal="center" vertical="center"/>
    </xf>
    <xf numFmtId="0" fontId="2" fillId="12" borderId="3" xfId="3" applyFill="1" applyBorder="1" applyAlignment="1">
      <alignment horizontal="center" vertical="center"/>
    </xf>
    <xf numFmtId="0" fontId="17" fillId="0" borderId="15" xfId="5" applyFont="1" applyFill="1" applyBorder="1" applyAlignment="1">
      <alignment vertical="center"/>
    </xf>
    <xf numFmtId="0" fontId="6" fillId="0" borderId="0" xfId="6" applyFont="1" applyFill="1" applyAlignment="1">
      <alignment horizontal="centerContinuous" vertical="center"/>
    </xf>
    <xf numFmtId="0" fontId="17" fillId="0" borderId="15" xfId="5" applyFont="1" applyFill="1" applyBorder="1" applyAlignment="1">
      <alignment horizontal="centerContinuous" vertical="center"/>
    </xf>
    <xf numFmtId="0" fontId="17" fillId="0" borderId="0" xfId="5" applyFont="1" applyFill="1" applyBorder="1" applyAlignment="1">
      <alignment horizontal="left" vertical="center"/>
    </xf>
    <xf numFmtId="0" fontId="0" fillId="0" borderId="31" xfId="4" applyFont="1" applyFill="1" applyBorder="1" applyAlignment="1">
      <alignment horizontal="center" vertical="center"/>
    </xf>
    <xf numFmtId="0" fontId="6" fillId="0" borderId="8" xfId="6" applyFont="1" applyFill="1" applyBorder="1">
      <alignment vertical="center"/>
    </xf>
    <xf numFmtId="0" fontId="0" fillId="13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41" fontId="0" fillId="0" borderId="8" xfId="1" applyFont="1" applyBorder="1" applyAlignment="1">
      <alignment horizontal="right" vertical="center"/>
    </xf>
    <xf numFmtId="41" fontId="6" fillId="0" borderId="8" xfId="1" applyFont="1" applyFill="1" applyBorder="1" applyAlignment="1">
      <alignment horizontal="right" vertical="center"/>
    </xf>
    <xf numFmtId="0" fontId="6" fillId="8" borderId="8" xfId="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41" fontId="0" fillId="0" borderId="28" xfId="1" applyFont="1" applyBorder="1" applyAlignment="1">
      <alignment horizontal="right" vertical="center"/>
    </xf>
    <xf numFmtId="41" fontId="6" fillId="0" borderId="28" xfId="1" applyFont="1" applyFill="1" applyBorder="1" applyAlignment="1">
      <alignment horizontal="right" vertical="center"/>
    </xf>
    <xf numFmtId="41" fontId="0" fillId="0" borderId="8" xfId="0" applyNumberFormat="1" applyBorder="1">
      <alignment vertical="center"/>
    </xf>
    <xf numFmtId="0" fontId="0" fillId="13" borderId="8" xfId="0" applyFill="1" applyBorder="1">
      <alignment vertical="center"/>
    </xf>
    <xf numFmtId="0" fontId="0" fillId="0" borderId="8" xfId="0" applyBorder="1">
      <alignment vertical="center"/>
    </xf>
    <xf numFmtId="179" fontId="0" fillId="0" borderId="8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179" fontId="0" fillId="0" borderId="8" xfId="1" applyNumberFormat="1" applyFont="1" applyBorder="1">
      <alignment vertical="center"/>
    </xf>
    <xf numFmtId="0" fontId="20" fillId="12" borderId="0" xfId="0" applyFont="1" applyFill="1">
      <alignment vertical="center"/>
    </xf>
    <xf numFmtId="0" fontId="21" fillId="12" borderId="0" xfId="6" applyFont="1" applyFill="1">
      <alignment vertical="center"/>
    </xf>
    <xf numFmtId="0" fontId="17" fillId="0" borderId="0" xfId="5" applyFont="1" applyFill="1" applyBorder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" applyFont="1" applyFill="1" applyBorder="1" applyAlignment="1">
      <alignment vertical="center"/>
    </xf>
    <xf numFmtId="0" fontId="18" fillId="0" borderId="0" xfId="5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6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19" fillId="14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3" fillId="0" borderId="33" xfId="0" applyFont="1" applyBorder="1">
      <alignment vertical="center"/>
    </xf>
    <xf numFmtId="0" fontId="13" fillId="0" borderId="34" xfId="0" applyFont="1" applyBorder="1">
      <alignment vertical="center"/>
    </xf>
    <xf numFmtId="0" fontId="13" fillId="0" borderId="35" xfId="0" applyFont="1" applyBorder="1">
      <alignment vertical="center"/>
    </xf>
    <xf numFmtId="0" fontId="13" fillId="0" borderId="36" xfId="0" applyFont="1" applyBorder="1">
      <alignment vertical="center"/>
    </xf>
    <xf numFmtId="0" fontId="22" fillId="0" borderId="0" xfId="0" applyFont="1" applyBorder="1" applyAlignment="1">
      <alignment horizontal="distributed" vertical="center" indent="5"/>
    </xf>
    <xf numFmtId="0" fontId="13" fillId="0" borderId="37" xfId="0" applyFont="1" applyBorder="1">
      <alignment vertical="center"/>
    </xf>
    <xf numFmtId="0" fontId="13" fillId="0" borderId="0" xfId="0" applyFont="1" applyBorder="1">
      <alignment vertical="center"/>
    </xf>
    <xf numFmtId="0" fontId="0" fillId="7" borderId="38" xfId="0" applyFont="1" applyFill="1" applyBorder="1" applyAlignment="1">
      <alignment horizontal="distributed" vertical="center" indent="1"/>
    </xf>
    <xf numFmtId="0" fontId="9" fillId="0" borderId="38" xfId="0" applyFont="1" applyBorder="1" applyAlignment="1">
      <alignment horizontal="center" vertical="center"/>
    </xf>
    <xf numFmtId="180" fontId="9" fillId="0" borderId="38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9" fillId="0" borderId="38" xfId="0" applyFont="1" applyBorder="1" applyAlignment="1">
      <alignment horizontal="distributed" vertical="center" indent="2"/>
    </xf>
    <xf numFmtId="181" fontId="9" fillId="0" borderId="38" xfId="0" applyNumberFormat="1" applyFont="1" applyBorder="1" applyAlignment="1">
      <alignment horizontal="center" vertical="center"/>
    </xf>
    <xf numFmtId="0" fontId="9" fillId="7" borderId="38" xfId="0" applyFont="1" applyFill="1" applyBorder="1" applyAlignment="1">
      <alignment horizontal="distributed" vertical="center" indent="1"/>
    </xf>
    <xf numFmtId="182" fontId="9" fillId="0" borderId="39" xfId="0" applyNumberFormat="1" applyFont="1" applyBorder="1" applyAlignment="1">
      <alignment horizontal="center" vertical="center"/>
    </xf>
    <xf numFmtId="182" fontId="9" fillId="0" borderId="40" xfId="0" applyNumberFormat="1" applyFont="1" applyBorder="1" applyAlignment="1">
      <alignment horizontal="center" vertical="center"/>
    </xf>
    <xf numFmtId="182" fontId="9" fillId="0" borderId="4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3" fillId="0" borderId="0" xfId="0" applyNumberFormat="1" applyFont="1">
      <alignment vertical="center"/>
    </xf>
    <xf numFmtId="182" fontId="23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6" fillId="0" borderId="0" xfId="0" applyFont="1" applyBorder="1">
      <alignment vertical="center"/>
    </xf>
    <xf numFmtId="0" fontId="27" fillId="0" borderId="0" xfId="0" applyFont="1" applyBorder="1" applyAlignment="1">
      <alignment vertical="center"/>
    </xf>
    <xf numFmtId="0" fontId="13" fillId="0" borderId="42" xfId="0" applyFont="1" applyBorder="1">
      <alignment vertical="center"/>
    </xf>
    <xf numFmtId="0" fontId="13" fillId="0" borderId="43" xfId="0" applyFont="1" applyBorder="1">
      <alignment vertical="center"/>
    </xf>
    <xf numFmtId="0" fontId="13" fillId="0" borderId="44" xfId="0" applyFont="1" applyBorder="1">
      <alignment vertical="center"/>
    </xf>
    <xf numFmtId="0" fontId="28" fillId="0" borderId="0" xfId="0" applyFont="1" applyAlignment="1">
      <alignment horizontal="left" vertical="center"/>
    </xf>
    <xf numFmtId="0" fontId="19" fillId="8" borderId="45" xfId="0" applyFont="1" applyFill="1" applyBorder="1" applyAlignment="1">
      <alignment horizontal="center" vertical="center"/>
    </xf>
    <xf numFmtId="0" fontId="19" fillId="8" borderId="46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29" fillId="0" borderId="49" xfId="1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14" fontId="30" fillId="0" borderId="38" xfId="0" applyNumberFormat="1" applyFont="1" applyBorder="1" applyAlignment="1">
      <alignment horizontal="center" vertical="center"/>
    </xf>
    <xf numFmtId="180" fontId="30" fillId="0" borderId="38" xfId="0" applyNumberFormat="1" applyFont="1" applyBorder="1" applyAlignment="1">
      <alignment horizontal="center" vertical="center"/>
    </xf>
    <xf numFmtId="14" fontId="30" fillId="0" borderId="39" xfId="0" applyNumberFormat="1" applyFont="1" applyBorder="1" applyAlignment="1">
      <alignment horizontal="center" vertical="center"/>
    </xf>
    <xf numFmtId="0" fontId="30" fillId="0" borderId="50" xfId="0" applyNumberFormat="1" applyFont="1" applyBorder="1" applyAlignment="1">
      <alignment horizontal="center" vertical="center"/>
    </xf>
    <xf numFmtId="180" fontId="30" fillId="0" borderId="38" xfId="0" applyNumberFormat="1" applyFont="1" applyFill="1" applyBorder="1" applyAlignment="1">
      <alignment horizontal="center" vertical="center"/>
    </xf>
    <xf numFmtId="0" fontId="29" fillId="0" borderId="51" xfId="1" applyNumberFormat="1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14" fontId="30" fillId="0" borderId="52" xfId="0" applyNumberFormat="1" applyFont="1" applyBorder="1" applyAlignment="1">
      <alignment horizontal="center" vertical="center"/>
    </xf>
    <xf numFmtId="180" fontId="30" fillId="0" borderId="52" xfId="0" applyNumberFormat="1" applyFont="1" applyFill="1" applyBorder="1" applyAlignment="1">
      <alignment horizontal="center" vertical="center"/>
    </xf>
    <xf numFmtId="14" fontId="30" fillId="0" borderId="53" xfId="0" applyNumberFormat="1" applyFont="1" applyBorder="1" applyAlignment="1">
      <alignment horizontal="center" vertical="center"/>
    </xf>
    <xf numFmtId="0" fontId="30" fillId="0" borderId="54" xfId="0" applyNumberFormat="1" applyFont="1" applyBorder="1" applyAlignment="1">
      <alignment horizontal="center" vertical="center"/>
    </xf>
  </cellXfs>
  <cellStyles count="8">
    <cellStyle name="20% - 강조색5" xfId="4" builtinId="46"/>
    <cellStyle name="강조색3" xfId="3" builtinId="37"/>
    <cellStyle name="강조색6" xfId="5" builtinId="49"/>
    <cellStyle name="백분율" xfId="2" builtinId="5"/>
    <cellStyle name="쉼표 [0]" xfId="1" builtinId="6"/>
    <cellStyle name="표준" xfId="0" builtinId="0"/>
    <cellStyle name="표준 3" xfId="6"/>
    <cellStyle name="표준 7" xfId="7"/>
  </cellStyles>
  <dxfs count="25"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theme="5" tint="0.59996337778862885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412932</xdr:colOff>
      <xdr:row>81</xdr:row>
      <xdr:rowOff>5043</xdr:rowOff>
    </xdr:from>
    <xdr:to>
      <xdr:col>2</xdr:col>
      <xdr:colOff>0</xdr:colOff>
      <xdr:row>82</xdr:row>
      <xdr:rowOff>11207</xdr:rowOff>
    </xdr:to>
    <xdr:sp macro="" textlink="">
      <xdr:nvSpPr>
        <xdr:cNvPr id="2" name="직사각형 1"/>
        <xdr:cNvSpPr/>
      </xdr:nvSpPr>
      <xdr:spPr>
        <a:xfrm>
          <a:off x="1022532" y="16978593"/>
          <a:ext cx="129993" cy="2157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493060</xdr:colOff>
      <xdr:row>65</xdr:row>
      <xdr:rowOff>0</xdr:rowOff>
    </xdr:from>
    <xdr:to>
      <xdr:col>1</xdr:col>
      <xdr:colOff>0</xdr:colOff>
      <xdr:row>65</xdr:row>
      <xdr:rowOff>313686</xdr:rowOff>
    </xdr:to>
    <xdr:cxnSp macro="">
      <xdr:nvCxnSpPr>
        <xdr:cNvPr id="3" name="꺾인 연결선 23"/>
        <xdr:cNvCxnSpPr/>
      </xdr:nvCxnSpPr>
      <xdr:spPr>
        <a:xfrm rot="10800000">
          <a:off x="493060" y="13620750"/>
          <a:ext cx="116540" cy="208911"/>
        </a:xfrm>
        <a:prstGeom prst="bentConnector3">
          <a:avLst>
            <a:gd name="adj1" fmla="val 98980"/>
          </a:avLst>
        </a:prstGeom>
        <a:ln w="12700">
          <a:solidFill>
            <a:schemeClr val="accent2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yu/&#44221;&#45824;_&#44368;&#50577;&#51204;&#49328;&#44368;&#50977;&#54617;&#48512;/SOHO%20Business/&#44368;&#51116;/11&#54924;&#52264;(&#44553;&#50668;&#51648;&#44552;&#47749;&#49464;&#49436;)/11&#51109;_&#50672;&#49845;&#47928;&#51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반기"/>
      <sheetName val="날씨"/>
      <sheetName val="월별실적"/>
      <sheetName val="판매실적"/>
      <sheetName val="사원명부"/>
      <sheetName val="증명서 "/>
    </sheetNames>
    <sheetDataSet>
      <sheetData sheetId="0"/>
      <sheetData sheetId="1"/>
      <sheetData sheetId="2">
        <row r="3">
          <cell r="C3" t="str">
            <v>1월</v>
          </cell>
          <cell r="D3" t="str">
            <v>2월</v>
          </cell>
          <cell r="E3" t="str">
            <v>3월</v>
          </cell>
          <cell r="F3" t="str">
            <v>4월</v>
          </cell>
          <cell r="G3" t="str">
            <v>5월</v>
          </cell>
          <cell r="H3" t="str">
            <v>6월</v>
          </cell>
          <cell r="I3" t="str">
            <v>7월</v>
          </cell>
          <cell r="J3" t="str">
            <v>8월</v>
          </cell>
          <cell r="K3" t="str">
            <v>9월</v>
          </cell>
          <cell r="L3" t="str">
            <v>10월</v>
          </cell>
          <cell r="M3" t="str">
            <v>11월</v>
          </cell>
          <cell r="N3" t="str">
            <v>12월</v>
          </cell>
        </row>
        <row r="4">
          <cell r="B4" t="str">
            <v>송영호</v>
          </cell>
          <cell r="C4">
            <v>2310</v>
          </cell>
          <cell r="D4">
            <v>2789</v>
          </cell>
          <cell r="E4">
            <v>2310</v>
          </cell>
          <cell r="F4">
            <v>2409</v>
          </cell>
          <cell r="G4">
            <v>1560</v>
          </cell>
          <cell r="H4">
            <v>2500</v>
          </cell>
          <cell r="I4">
            <v>2001</v>
          </cell>
          <cell r="J4">
            <v>2789</v>
          </cell>
          <cell r="K4">
            <v>2620</v>
          </cell>
          <cell r="L4">
            <v>1920</v>
          </cell>
          <cell r="M4">
            <v>1980</v>
          </cell>
          <cell r="N4">
            <v>1980</v>
          </cell>
        </row>
        <row r="5">
          <cell r="B5" t="str">
            <v>이상호</v>
          </cell>
          <cell r="C5">
            <v>1201</v>
          </cell>
          <cell r="D5">
            <v>2001</v>
          </cell>
          <cell r="E5">
            <v>1059</v>
          </cell>
          <cell r="F5">
            <v>2050</v>
          </cell>
          <cell r="G5">
            <v>3100</v>
          </cell>
          <cell r="H5">
            <v>1920</v>
          </cell>
          <cell r="I5">
            <v>3120</v>
          </cell>
          <cell r="J5">
            <v>1890</v>
          </cell>
          <cell r="K5">
            <v>2420</v>
          </cell>
          <cell r="L5">
            <v>1020</v>
          </cell>
          <cell r="M5">
            <v>3120</v>
          </cell>
          <cell r="N5">
            <v>1500</v>
          </cell>
        </row>
        <row r="6">
          <cell r="B6" t="str">
            <v>조아라</v>
          </cell>
          <cell r="C6">
            <v>3510</v>
          </cell>
          <cell r="D6">
            <v>2150</v>
          </cell>
          <cell r="E6">
            <v>1920</v>
          </cell>
          <cell r="F6">
            <v>2310</v>
          </cell>
          <cell r="G6">
            <v>1080</v>
          </cell>
          <cell r="H6">
            <v>2420</v>
          </cell>
          <cell r="I6">
            <v>1500</v>
          </cell>
          <cell r="J6">
            <v>2150</v>
          </cell>
          <cell r="K6">
            <v>1560</v>
          </cell>
          <cell r="L6">
            <v>2310</v>
          </cell>
          <cell r="M6">
            <v>2789</v>
          </cell>
          <cell r="N6">
            <v>2310</v>
          </cell>
        </row>
        <row r="7">
          <cell r="B7" t="str">
            <v>박철민</v>
          </cell>
          <cell r="C7">
            <v>2500</v>
          </cell>
          <cell r="D7">
            <v>1560</v>
          </cell>
          <cell r="E7">
            <v>2001</v>
          </cell>
          <cell r="F7">
            <v>2700</v>
          </cell>
          <cell r="G7">
            <v>2880</v>
          </cell>
          <cell r="H7">
            <v>1890</v>
          </cell>
          <cell r="I7">
            <v>2509</v>
          </cell>
          <cell r="J7">
            <v>3510</v>
          </cell>
          <cell r="K7">
            <v>1980</v>
          </cell>
          <cell r="L7">
            <v>2500</v>
          </cell>
          <cell r="M7">
            <v>1560</v>
          </cell>
          <cell r="N7">
            <v>3100</v>
          </cell>
        </row>
        <row r="8">
          <cell r="B8" t="str">
            <v>조민성</v>
          </cell>
          <cell r="C8">
            <v>1500</v>
          </cell>
          <cell r="D8">
            <v>1900</v>
          </cell>
          <cell r="E8">
            <v>2789</v>
          </cell>
          <cell r="F8">
            <v>2420</v>
          </cell>
          <cell r="G8">
            <v>2409</v>
          </cell>
          <cell r="H8">
            <v>2789</v>
          </cell>
          <cell r="I8">
            <v>2900</v>
          </cell>
          <cell r="J8">
            <v>2620</v>
          </cell>
          <cell r="K8">
            <v>3100</v>
          </cell>
          <cell r="L8">
            <v>1980</v>
          </cell>
          <cell r="M8">
            <v>3100</v>
          </cell>
          <cell r="N8">
            <v>3120</v>
          </cell>
        </row>
        <row r="9">
          <cell r="B9" t="str">
            <v>김영희</v>
          </cell>
          <cell r="C9">
            <v>1890</v>
          </cell>
          <cell r="D9">
            <v>3100</v>
          </cell>
          <cell r="E9">
            <v>2100</v>
          </cell>
          <cell r="F9">
            <v>1560</v>
          </cell>
          <cell r="G9">
            <v>2409</v>
          </cell>
          <cell r="H9">
            <v>2001</v>
          </cell>
          <cell r="I9">
            <v>1230</v>
          </cell>
          <cell r="J9">
            <v>2310</v>
          </cell>
          <cell r="K9">
            <v>1890</v>
          </cell>
          <cell r="L9">
            <v>2500</v>
          </cell>
          <cell r="M9">
            <v>2620</v>
          </cell>
          <cell r="N9">
            <v>2150</v>
          </cell>
        </row>
        <row r="10">
          <cell r="B10" t="str">
            <v>오기성</v>
          </cell>
          <cell r="C10">
            <v>2150</v>
          </cell>
          <cell r="D10">
            <v>2880</v>
          </cell>
          <cell r="E10">
            <v>1980</v>
          </cell>
          <cell r="F10">
            <v>2620</v>
          </cell>
          <cell r="G10">
            <v>1888</v>
          </cell>
          <cell r="H10">
            <v>1560</v>
          </cell>
          <cell r="I10">
            <v>1080</v>
          </cell>
          <cell r="J10">
            <v>1860</v>
          </cell>
          <cell r="K10">
            <v>2090</v>
          </cell>
          <cell r="L10">
            <v>1920</v>
          </cell>
          <cell r="M10">
            <v>1890</v>
          </cell>
          <cell r="N10">
            <v>2420</v>
          </cell>
        </row>
        <row r="11">
          <cell r="B11" t="str">
            <v>우연희</v>
          </cell>
          <cell r="C11">
            <v>3120</v>
          </cell>
          <cell r="D11">
            <v>3100</v>
          </cell>
          <cell r="E11">
            <v>2409</v>
          </cell>
          <cell r="F11">
            <v>2412</v>
          </cell>
          <cell r="G11">
            <v>3120</v>
          </cell>
          <cell r="H11">
            <v>1980</v>
          </cell>
          <cell r="I11">
            <v>1870</v>
          </cell>
          <cell r="J11">
            <v>3120</v>
          </cell>
          <cell r="K11">
            <v>2409</v>
          </cell>
          <cell r="L11">
            <v>3510</v>
          </cell>
          <cell r="M11">
            <v>3000</v>
          </cell>
          <cell r="N11">
            <v>2900</v>
          </cell>
        </row>
        <row r="12">
          <cell r="B12" t="str">
            <v>정민수</v>
          </cell>
          <cell r="C12">
            <v>2789</v>
          </cell>
          <cell r="D12">
            <v>2900</v>
          </cell>
          <cell r="E12">
            <v>2010</v>
          </cell>
          <cell r="F12">
            <v>2789</v>
          </cell>
          <cell r="G12">
            <v>1920</v>
          </cell>
          <cell r="H12">
            <v>2500</v>
          </cell>
          <cell r="I12">
            <v>2010</v>
          </cell>
          <cell r="J12">
            <v>2420</v>
          </cell>
          <cell r="K12">
            <v>2120</v>
          </cell>
          <cell r="L12">
            <v>1200</v>
          </cell>
          <cell r="M12">
            <v>2880</v>
          </cell>
          <cell r="N12">
            <v>3510</v>
          </cell>
        </row>
        <row r="13">
          <cell r="B13" t="str">
            <v>김을신</v>
          </cell>
          <cell r="C13">
            <v>1980</v>
          </cell>
          <cell r="D13">
            <v>1059</v>
          </cell>
          <cell r="E13">
            <v>3800</v>
          </cell>
          <cell r="F13">
            <v>1500</v>
          </cell>
          <cell r="G13">
            <v>2410</v>
          </cell>
          <cell r="H13">
            <v>3010</v>
          </cell>
          <cell r="I13">
            <v>1980</v>
          </cell>
          <cell r="J13">
            <v>2905</v>
          </cell>
          <cell r="K13">
            <v>1560</v>
          </cell>
          <cell r="L13">
            <v>1902</v>
          </cell>
          <cell r="M13">
            <v>2501</v>
          </cell>
          <cell r="N13">
            <v>1239</v>
          </cell>
        </row>
        <row r="14">
          <cell r="B14" t="str">
            <v>나경희</v>
          </cell>
          <cell r="C14">
            <v>2420</v>
          </cell>
          <cell r="D14">
            <v>1560</v>
          </cell>
          <cell r="E14">
            <v>2812</v>
          </cell>
          <cell r="F14">
            <v>2410</v>
          </cell>
          <cell r="G14">
            <v>1920</v>
          </cell>
          <cell r="H14">
            <v>2409</v>
          </cell>
          <cell r="I14">
            <v>1560</v>
          </cell>
          <cell r="J14">
            <v>3510</v>
          </cell>
          <cell r="K14">
            <v>3100</v>
          </cell>
          <cell r="L14">
            <v>2900</v>
          </cell>
          <cell r="M14">
            <v>2150</v>
          </cell>
          <cell r="N14">
            <v>2500</v>
          </cell>
        </row>
        <row r="15">
          <cell r="B15" t="str">
            <v>손영호</v>
          </cell>
          <cell r="C15">
            <v>1080</v>
          </cell>
          <cell r="D15">
            <v>1905</v>
          </cell>
          <cell r="E15">
            <v>2910</v>
          </cell>
          <cell r="F15">
            <v>1620</v>
          </cell>
          <cell r="G15">
            <v>1890</v>
          </cell>
          <cell r="H15">
            <v>2050</v>
          </cell>
          <cell r="I15">
            <v>3510</v>
          </cell>
          <cell r="J15">
            <v>2000</v>
          </cell>
          <cell r="K15">
            <v>3102</v>
          </cell>
          <cell r="L15">
            <v>2620</v>
          </cell>
          <cell r="M15">
            <v>3001</v>
          </cell>
          <cell r="N15">
            <v>2010</v>
          </cell>
        </row>
        <row r="16">
          <cell r="B16" t="str">
            <v>이규성</v>
          </cell>
          <cell r="C16">
            <v>1720</v>
          </cell>
          <cell r="D16">
            <v>2050</v>
          </cell>
          <cell r="E16">
            <v>2620</v>
          </cell>
          <cell r="F16">
            <v>3100</v>
          </cell>
          <cell r="G16">
            <v>2000</v>
          </cell>
          <cell r="H16">
            <v>2090</v>
          </cell>
          <cell r="I16">
            <v>3100</v>
          </cell>
          <cell r="J16">
            <v>2390</v>
          </cell>
          <cell r="K16">
            <v>2500</v>
          </cell>
          <cell r="L16">
            <v>1890</v>
          </cell>
          <cell r="M16">
            <v>2310</v>
          </cell>
          <cell r="N16">
            <v>2980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H21" sqref="H21"/>
    </sheetView>
  </sheetViews>
  <sheetFormatPr defaultRowHeight="16.5"/>
  <cols>
    <col min="1" max="1" width="1.625" customWidth="1"/>
    <col min="6" max="6" width="11.625" bestFit="1" customWidth="1"/>
    <col min="7" max="7" width="16.125" bestFit="1" customWidth="1"/>
    <col min="8" max="8" width="12.375" customWidth="1"/>
    <col min="9" max="9" width="7" customWidth="1"/>
  </cols>
  <sheetData>
    <row r="1" spans="2:9" ht="7.5" customHeight="1"/>
    <row r="2" spans="2:9" ht="22.5">
      <c r="B2" s="151" t="s">
        <v>130</v>
      </c>
      <c r="C2" s="151"/>
      <c r="D2" s="151"/>
      <c r="E2" s="151"/>
    </row>
    <row r="3" spans="2:9" ht="9" customHeight="1" thickBot="1"/>
    <row r="4" spans="2:9" ht="18.75" customHeight="1">
      <c r="B4" s="152" t="s">
        <v>131</v>
      </c>
      <c r="C4" s="153" t="s">
        <v>132</v>
      </c>
      <c r="D4" s="153" t="s">
        <v>133</v>
      </c>
      <c r="E4" s="153" t="s">
        <v>134</v>
      </c>
      <c r="F4" s="153" t="s">
        <v>135</v>
      </c>
      <c r="G4" s="153" t="s">
        <v>136</v>
      </c>
      <c r="H4" s="154" t="s">
        <v>137</v>
      </c>
      <c r="I4" s="155" t="s">
        <v>138</v>
      </c>
    </row>
    <row r="5" spans="2:9">
      <c r="B5" s="156">
        <v>1001</v>
      </c>
      <c r="C5" s="157" t="s">
        <v>139</v>
      </c>
      <c r="D5" s="157" t="s">
        <v>140</v>
      </c>
      <c r="E5" s="157" t="s">
        <v>141</v>
      </c>
      <c r="F5" s="158">
        <v>41361</v>
      </c>
      <c r="G5" s="159">
        <v>8411062845695</v>
      </c>
      <c r="H5" s="160">
        <f>DATE(1900+LEFT(G5,2),MID(G5,3,2),MID(G5,5,2))</f>
        <v>30992</v>
      </c>
      <c r="I5" s="161">
        <f ca="1">YEAR(TODAY())-YEAR(H5)+1</f>
        <v>33</v>
      </c>
    </row>
    <row r="6" spans="2:9">
      <c r="B6" s="156">
        <v>1002</v>
      </c>
      <c r="C6" s="157" t="s">
        <v>142</v>
      </c>
      <c r="D6" s="157" t="s">
        <v>143</v>
      </c>
      <c r="E6" s="157" t="s">
        <v>144</v>
      </c>
      <c r="F6" s="158">
        <v>34790</v>
      </c>
      <c r="G6" s="159">
        <v>6402071486425</v>
      </c>
      <c r="H6" s="160">
        <f t="shared" ref="H6:H16" si="0">DATE(1900+LEFT(G6,2),MID(G6,3,2),MID(G6,5,2))</f>
        <v>23414</v>
      </c>
      <c r="I6" s="161">
        <f t="shared" ref="I6:I16" ca="1" si="1">YEAR(TODAY())-YEAR(H6)+1</f>
        <v>53</v>
      </c>
    </row>
    <row r="7" spans="2:9">
      <c r="B7" s="156">
        <v>1003</v>
      </c>
      <c r="C7" s="157" t="s">
        <v>145</v>
      </c>
      <c r="D7" s="157" t="s">
        <v>146</v>
      </c>
      <c r="E7" s="157" t="s">
        <v>141</v>
      </c>
      <c r="F7" s="158">
        <v>41214</v>
      </c>
      <c r="G7" s="159">
        <v>8106051236589</v>
      </c>
      <c r="H7" s="160">
        <f t="shared" si="0"/>
        <v>29742</v>
      </c>
      <c r="I7" s="161">
        <f t="shared" ca="1" si="1"/>
        <v>36</v>
      </c>
    </row>
    <row r="8" spans="2:9">
      <c r="B8" s="156">
        <v>1004</v>
      </c>
      <c r="C8" s="157" t="s">
        <v>147</v>
      </c>
      <c r="D8" s="157" t="s">
        <v>148</v>
      </c>
      <c r="E8" s="157" t="s">
        <v>149</v>
      </c>
      <c r="F8" s="158">
        <v>40027</v>
      </c>
      <c r="G8" s="159">
        <v>7907081254789</v>
      </c>
      <c r="H8" s="160">
        <f t="shared" si="0"/>
        <v>29044</v>
      </c>
      <c r="I8" s="161">
        <f t="shared" ca="1" si="1"/>
        <v>38</v>
      </c>
    </row>
    <row r="9" spans="2:9">
      <c r="B9" s="156">
        <v>1005</v>
      </c>
      <c r="C9" s="157" t="s">
        <v>150</v>
      </c>
      <c r="D9" s="157" t="s">
        <v>143</v>
      </c>
      <c r="E9" s="157" t="s">
        <v>141</v>
      </c>
      <c r="F9" s="158">
        <v>40897</v>
      </c>
      <c r="G9" s="159">
        <v>8203191623589</v>
      </c>
      <c r="H9" s="160">
        <f t="shared" si="0"/>
        <v>30029</v>
      </c>
      <c r="I9" s="161">
        <f t="shared" ca="1" si="1"/>
        <v>35</v>
      </c>
    </row>
    <row r="10" spans="2:9">
      <c r="B10" s="156">
        <v>1006</v>
      </c>
      <c r="C10" s="157" t="s">
        <v>151</v>
      </c>
      <c r="D10" s="157" t="s">
        <v>152</v>
      </c>
      <c r="E10" s="157" t="s">
        <v>153</v>
      </c>
      <c r="F10" s="158">
        <v>75092</v>
      </c>
      <c r="G10" s="159">
        <v>7310211745698</v>
      </c>
      <c r="H10" s="160">
        <f t="shared" si="0"/>
        <v>26958</v>
      </c>
      <c r="I10" s="161">
        <f t="shared" ca="1" si="1"/>
        <v>44</v>
      </c>
    </row>
    <row r="11" spans="2:9">
      <c r="B11" s="156">
        <v>1007</v>
      </c>
      <c r="C11" s="157" t="s">
        <v>154</v>
      </c>
      <c r="D11" s="157" t="s">
        <v>155</v>
      </c>
      <c r="E11" s="157" t="s">
        <v>144</v>
      </c>
      <c r="F11" s="158">
        <v>36264</v>
      </c>
      <c r="G11" s="159">
        <v>6006181523698</v>
      </c>
      <c r="H11" s="160">
        <f t="shared" si="0"/>
        <v>22085</v>
      </c>
      <c r="I11" s="161">
        <f t="shared" ca="1" si="1"/>
        <v>57</v>
      </c>
    </row>
    <row r="12" spans="2:9">
      <c r="B12" s="156">
        <v>1008</v>
      </c>
      <c r="C12" s="157" t="s">
        <v>156</v>
      </c>
      <c r="D12" s="157" t="s">
        <v>152</v>
      </c>
      <c r="E12" s="157" t="s">
        <v>141</v>
      </c>
      <c r="F12" s="158">
        <v>40182</v>
      </c>
      <c r="G12" s="159">
        <v>8006241326598</v>
      </c>
      <c r="H12" s="160">
        <f t="shared" si="0"/>
        <v>29396</v>
      </c>
      <c r="I12" s="161">
        <f t="shared" ca="1" si="1"/>
        <v>37</v>
      </c>
    </row>
    <row r="13" spans="2:9">
      <c r="B13" s="156">
        <v>1009</v>
      </c>
      <c r="C13" s="157" t="s">
        <v>157</v>
      </c>
      <c r="D13" s="157" t="s">
        <v>148</v>
      </c>
      <c r="E13" s="157" t="s">
        <v>153</v>
      </c>
      <c r="F13" s="158">
        <v>35675</v>
      </c>
      <c r="G13" s="159">
        <v>7012032147896</v>
      </c>
      <c r="H13" s="160">
        <f t="shared" si="0"/>
        <v>25905</v>
      </c>
      <c r="I13" s="161">
        <f t="shared" ca="1" si="1"/>
        <v>47</v>
      </c>
    </row>
    <row r="14" spans="2:9">
      <c r="B14" s="156">
        <v>1010</v>
      </c>
      <c r="C14" s="157" t="s">
        <v>158</v>
      </c>
      <c r="D14" s="157" t="s">
        <v>146</v>
      </c>
      <c r="E14" s="157" t="s">
        <v>141</v>
      </c>
      <c r="F14" s="158">
        <v>40125</v>
      </c>
      <c r="G14" s="159">
        <v>8204082478953</v>
      </c>
      <c r="H14" s="160">
        <f t="shared" si="0"/>
        <v>30049</v>
      </c>
      <c r="I14" s="161">
        <f t="shared" ca="1" si="1"/>
        <v>35</v>
      </c>
    </row>
    <row r="15" spans="2:9">
      <c r="B15" s="156">
        <v>1011</v>
      </c>
      <c r="C15" s="157" t="s">
        <v>159</v>
      </c>
      <c r="D15" s="157" t="s">
        <v>155</v>
      </c>
      <c r="E15" s="157" t="s">
        <v>160</v>
      </c>
      <c r="F15" s="158">
        <v>39376</v>
      </c>
      <c r="G15" s="162">
        <v>7508122456123</v>
      </c>
      <c r="H15" s="160">
        <f t="shared" si="0"/>
        <v>27618</v>
      </c>
      <c r="I15" s="161">
        <f t="shared" ca="1" si="1"/>
        <v>42</v>
      </c>
    </row>
    <row r="16" spans="2:9" ht="17.25" thickBot="1">
      <c r="B16" s="163">
        <v>1012</v>
      </c>
      <c r="C16" s="164" t="s">
        <v>161</v>
      </c>
      <c r="D16" s="164" t="s">
        <v>140</v>
      </c>
      <c r="E16" s="164" t="s">
        <v>160</v>
      </c>
      <c r="F16" s="165">
        <v>38362</v>
      </c>
      <c r="G16" s="166">
        <v>7411251786562</v>
      </c>
      <c r="H16" s="167">
        <f t="shared" si="0"/>
        <v>27358</v>
      </c>
      <c r="I16" s="168">
        <f t="shared" ca="1" si="1"/>
        <v>43</v>
      </c>
    </row>
  </sheetData>
  <mergeCells count="1">
    <mergeCell ref="B2:E2"/>
  </mergeCells>
  <phoneticPr fontId="4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zoomScale="85" zoomScaleNormal="85" workbookViewId="0">
      <selection activeCell="F7" sqref="F7"/>
    </sheetView>
  </sheetViews>
  <sheetFormatPr defaultRowHeight="24.95" customHeight="1"/>
  <cols>
    <col min="1" max="1" width="2.625" style="122" customWidth="1"/>
    <col min="2" max="2" width="3.375" style="122" customWidth="1"/>
    <col min="3" max="3" width="14" style="122" customWidth="1"/>
    <col min="4" max="4" width="18.875" style="122" customWidth="1"/>
    <col min="5" max="5" width="15.75" style="122" customWidth="1"/>
    <col min="6" max="6" width="17.5" style="122" customWidth="1"/>
    <col min="7" max="7" width="3.875" style="122" customWidth="1"/>
    <col min="8" max="8" width="2.125" style="122" customWidth="1"/>
    <col min="9" max="10" width="9" style="122"/>
    <col min="11" max="11" width="14.125" style="122" bestFit="1" customWidth="1"/>
    <col min="12" max="16384" width="9" style="122"/>
  </cols>
  <sheetData>
    <row r="1" spans="2:11" ht="15" customHeight="1" thickBot="1"/>
    <row r="2" spans="2:11" ht="21" customHeight="1">
      <c r="B2" s="123"/>
      <c r="C2" s="124"/>
      <c r="D2" s="124"/>
      <c r="E2" s="124"/>
      <c r="F2" s="124"/>
      <c r="G2" s="125"/>
    </row>
    <row r="3" spans="2:11" ht="38.25">
      <c r="B3" s="126"/>
      <c r="C3" s="127" t="s">
        <v>114</v>
      </c>
      <c r="D3" s="127"/>
      <c r="E3" s="127"/>
      <c r="F3" s="127"/>
      <c r="G3" s="128"/>
    </row>
    <row r="4" spans="2:11" ht="30.75" customHeight="1">
      <c r="B4" s="126"/>
      <c r="D4" s="129"/>
      <c r="E4" s="129"/>
      <c r="F4" s="129"/>
      <c r="G4" s="128"/>
    </row>
    <row r="5" spans="2:11" ht="44.25" customHeight="1">
      <c r="B5" s="126"/>
      <c r="C5" s="130" t="s">
        <v>115</v>
      </c>
      <c r="D5" s="131" t="s">
        <v>116</v>
      </c>
      <c r="E5" s="130" t="s">
        <v>117</v>
      </c>
      <c r="F5" s="132" t="str">
        <f>REPLACE( INDEX(사원명부, MATCH($D$5,성명,0),MATCH(E5,항목,0)),7,7," - *******")</f>
        <v>820408 - *******</v>
      </c>
      <c r="G5" s="128"/>
      <c r="I5" s="133"/>
    </row>
    <row r="6" spans="2:11" ht="44.25" customHeight="1">
      <c r="B6" s="126"/>
      <c r="C6" s="130" t="s">
        <v>118</v>
      </c>
      <c r="D6" s="134">
        <f>INDEX(사원명부, MATCH($D$5,성명,0),MATCH(C6,항목,0))</f>
        <v>1010</v>
      </c>
      <c r="E6" s="130" t="s">
        <v>119</v>
      </c>
      <c r="F6" s="132" t="str">
        <f>INDEX(사원명부, MATCH($D$5,성명,0),MATCH(E6,항목,0))</f>
        <v>기술부</v>
      </c>
      <c r="G6" s="128"/>
      <c r="I6" s="133"/>
    </row>
    <row r="7" spans="2:11" ht="44.25" customHeight="1">
      <c r="B7" s="126"/>
      <c r="C7" s="130" t="s">
        <v>120</v>
      </c>
      <c r="D7" s="135">
        <f>INDEX(사원명부, MATCH($D$5,성명,0),MATCH(C7,항목,0))</f>
        <v>40125</v>
      </c>
      <c r="E7" s="130" t="s">
        <v>121</v>
      </c>
      <c r="F7" s="132" t="str">
        <f>INDEX(사원명부, MATCH($D$5,성명,0),MATCH(E7,항목,0))</f>
        <v>사원</v>
      </c>
      <c r="G7" s="128"/>
      <c r="I7" s="133"/>
    </row>
    <row r="8" spans="2:11" ht="44.25" customHeight="1">
      <c r="B8" s="126"/>
      <c r="C8" s="136" t="s">
        <v>122</v>
      </c>
      <c r="D8" s="137" t="str">
        <f ca="1">DATEDIF(D7,TODAY(),"y")&amp;"년 "&amp;DATEDIF(D7,TODAY(),"ym")&amp;"개월 "&amp;DATEDIF(D7,TODAY(),"md")&amp;"일"</f>
        <v>6년 3개월 9일</v>
      </c>
      <c r="E8" s="138"/>
      <c r="F8" s="139"/>
      <c r="G8" s="128"/>
      <c r="I8" s="133"/>
    </row>
    <row r="9" spans="2:11" ht="30.75" customHeight="1">
      <c r="B9" s="126"/>
      <c r="C9" s="129"/>
      <c r="D9" s="129"/>
      <c r="E9" s="129"/>
      <c r="F9" s="129"/>
      <c r="G9" s="128"/>
      <c r="I9" s="133"/>
    </row>
    <row r="10" spans="2:11" ht="24.95" customHeight="1">
      <c r="B10" s="126"/>
      <c r="C10" s="140" t="str">
        <f>"상기인은 "&amp;TEXT(D7,"yyyy년 m월 d일")&amp;" 당사에 입사하여 현재 재직중에 있음을 증명합니다."</f>
        <v>상기인은 2009년 11월 8일 당사에 입사하여 현재 재직중에 있음을 증명합니다.</v>
      </c>
      <c r="D10" s="140"/>
      <c r="E10" s="140"/>
      <c r="F10" s="140"/>
      <c r="G10" s="128"/>
    </row>
    <row r="11" spans="2:11" ht="24" customHeight="1">
      <c r="B11" s="126"/>
      <c r="C11" s="129"/>
      <c r="D11" s="129"/>
      <c r="E11" s="129"/>
      <c r="F11" s="129"/>
      <c r="G11" s="128"/>
    </row>
    <row r="12" spans="2:11" ht="25.5" customHeight="1">
      <c r="B12" s="126"/>
      <c r="C12" s="129"/>
      <c r="D12" s="129"/>
      <c r="E12" s="129"/>
      <c r="F12" s="129"/>
      <c r="G12" s="128"/>
      <c r="K12" s="141"/>
    </row>
    <row r="13" spans="2:11" ht="24.95" customHeight="1">
      <c r="B13" s="126"/>
      <c r="C13" s="142">
        <f ca="1">TODAY()</f>
        <v>42417</v>
      </c>
      <c r="D13" s="142"/>
      <c r="E13" s="142"/>
      <c r="F13" s="142"/>
      <c r="G13" s="128"/>
    </row>
    <row r="14" spans="2:11" ht="24" customHeight="1">
      <c r="B14" s="126"/>
      <c r="C14" s="143"/>
      <c r="D14" s="143"/>
      <c r="E14" s="143"/>
      <c r="F14" s="143"/>
      <c r="G14" s="128"/>
    </row>
    <row r="15" spans="2:11" ht="24.95" customHeight="1">
      <c r="B15" s="126"/>
      <c r="C15" s="144" t="s">
        <v>123</v>
      </c>
      <c r="D15" s="145" t="s">
        <v>124</v>
      </c>
      <c r="E15" s="145"/>
      <c r="F15" s="145"/>
      <c r="G15" s="128"/>
    </row>
    <row r="16" spans="2:11" ht="24.95" customHeight="1">
      <c r="B16" s="126"/>
      <c r="C16" s="144" t="s">
        <v>125</v>
      </c>
      <c r="D16" s="146" t="s">
        <v>126</v>
      </c>
      <c r="E16" s="129"/>
      <c r="F16" s="129"/>
      <c r="G16" s="128"/>
    </row>
    <row r="17" spans="2:7" ht="24.95" customHeight="1">
      <c r="B17" s="126"/>
      <c r="C17" s="147" t="s">
        <v>127</v>
      </c>
      <c r="D17" s="147" t="s">
        <v>128</v>
      </c>
      <c r="E17" s="129" t="s">
        <v>129</v>
      </c>
      <c r="G17" s="128"/>
    </row>
    <row r="18" spans="2:7" ht="24" customHeight="1" thickBot="1">
      <c r="B18" s="148"/>
      <c r="C18" s="149"/>
      <c r="D18" s="149"/>
      <c r="E18" s="149"/>
      <c r="F18" s="149"/>
      <c r="G18" s="150"/>
    </row>
  </sheetData>
  <mergeCells count="5">
    <mergeCell ref="C3:F3"/>
    <mergeCell ref="D8:F8"/>
    <mergeCell ref="C10:F10"/>
    <mergeCell ref="C13:F13"/>
    <mergeCell ref="C14:F14"/>
  </mergeCells>
  <phoneticPr fontId="4" type="noConversion"/>
  <printOptions horizontalCentered="1" verticalCentered="1"/>
  <pageMargins left="0.51181102362204722" right="0.51181102362204722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selection activeCell="Q26" sqref="Q26"/>
    </sheetView>
  </sheetViews>
  <sheetFormatPr defaultRowHeight="16.5"/>
  <cols>
    <col min="1" max="1" width="2.75" customWidth="1"/>
    <col min="3" max="14" width="7.875" customWidth="1"/>
  </cols>
  <sheetData>
    <row r="1" spans="1:15" ht="17.25">
      <c r="A1" s="2"/>
      <c r="B1" s="110" t="s">
        <v>104</v>
      </c>
      <c r="C1" s="109"/>
      <c r="D1" s="109"/>
    </row>
    <row r="2" spans="1:15" ht="14.25" customHeight="1">
      <c r="A2" s="2"/>
      <c r="B2" s="2"/>
      <c r="N2" s="120" t="s">
        <v>106</v>
      </c>
      <c r="O2" s="120"/>
    </row>
    <row r="3" spans="1:15">
      <c r="A3" s="2"/>
      <c r="B3" s="93"/>
      <c r="C3" s="94" t="s">
        <v>86</v>
      </c>
      <c r="D3" s="94" t="s">
        <v>87</v>
      </c>
      <c r="E3" s="94" t="s">
        <v>88</v>
      </c>
      <c r="F3" s="94" t="s">
        <v>89</v>
      </c>
      <c r="G3" s="94" t="s">
        <v>90</v>
      </c>
      <c r="H3" s="94" t="s">
        <v>91</v>
      </c>
      <c r="I3" s="94" t="s">
        <v>92</v>
      </c>
      <c r="J3" s="94" t="s">
        <v>93</v>
      </c>
      <c r="K3" s="94" t="s">
        <v>94</v>
      </c>
      <c r="L3" s="94" t="s">
        <v>95</v>
      </c>
      <c r="M3" s="94" t="s">
        <v>96</v>
      </c>
      <c r="N3" s="100" t="s">
        <v>97</v>
      </c>
      <c r="O3" s="94" t="s">
        <v>102</v>
      </c>
    </row>
    <row r="4" spans="1:15">
      <c r="A4" s="2"/>
      <c r="B4" s="95" t="s">
        <v>74</v>
      </c>
      <c r="C4" s="96">
        <v>2310</v>
      </c>
      <c r="D4" s="96">
        <v>2789</v>
      </c>
      <c r="E4" s="96">
        <v>2310</v>
      </c>
      <c r="F4" s="97">
        <v>2409</v>
      </c>
      <c r="G4" s="96">
        <v>1560</v>
      </c>
      <c r="H4" s="96">
        <v>2500</v>
      </c>
      <c r="I4" s="96">
        <v>2001</v>
      </c>
      <c r="J4" s="96">
        <v>2789</v>
      </c>
      <c r="K4" s="97">
        <v>2620</v>
      </c>
      <c r="L4" s="96">
        <v>1920</v>
      </c>
      <c r="M4" s="96">
        <v>1980</v>
      </c>
      <c r="N4" s="101">
        <v>1980</v>
      </c>
      <c r="O4" s="103">
        <f>SUM(C4:N4)</f>
        <v>27168</v>
      </c>
    </row>
    <row r="5" spans="1:15">
      <c r="A5" s="2"/>
      <c r="B5" s="95" t="s">
        <v>75</v>
      </c>
      <c r="C5" s="96">
        <v>1201</v>
      </c>
      <c r="D5" s="96">
        <v>2001</v>
      </c>
      <c r="E5" s="96">
        <v>1059</v>
      </c>
      <c r="F5" s="96">
        <v>2050</v>
      </c>
      <c r="G5" s="97">
        <v>3100</v>
      </c>
      <c r="H5" s="96">
        <v>1920</v>
      </c>
      <c r="I5" s="96">
        <v>3120</v>
      </c>
      <c r="J5" s="96">
        <v>1890</v>
      </c>
      <c r="K5" s="96">
        <v>2420</v>
      </c>
      <c r="L5" s="96">
        <v>1020</v>
      </c>
      <c r="M5" s="96">
        <v>3120</v>
      </c>
      <c r="N5" s="101">
        <v>1500</v>
      </c>
      <c r="O5" s="103">
        <f t="shared" ref="O5:O16" si="0">SUM(C5:N5)</f>
        <v>24401</v>
      </c>
    </row>
    <row r="6" spans="1:15">
      <c r="A6" s="2"/>
      <c r="B6" s="95" t="s">
        <v>76</v>
      </c>
      <c r="C6" s="96">
        <v>3510</v>
      </c>
      <c r="D6" s="96">
        <v>2150</v>
      </c>
      <c r="E6" s="96">
        <v>1920</v>
      </c>
      <c r="F6" s="96">
        <v>2310</v>
      </c>
      <c r="G6" s="96">
        <v>1080</v>
      </c>
      <c r="H6" s="96">
        <v>2420</v>
      </c>
      <c r="I6" s="96">
        <v>1500</v>
      </c>
      <c r="J6" s="96">
        <v>2150</v>
      </c>
      <c r="K6" s="96">
        <v>1560</v>
      </c>
      <c r="L6" s="96">
        <v>2310</v>
      </c>
      <c r="M6" s="96">
        <v>2789</v>
      </c>
      <c r="N6" s="101">
        <v>2310</v>
      </c>
      <c r="O6" s="103">
        <f t="shared" si="0"/>
        <v>26009</v>
      </c>
    </row>
    <row r="7" spans="1:15">
      <c r="A7" s="2"/>
      <c r="B7" s="95" t="s">
        <v>77</v>
      </c>
      <c r="C7" s="96">
        <v>2500</v>
      </c>
      <c r="D7" s="96">
        <v>1560</v>
      </c>
      <c r="E7" s="96">
        <v>2001</v>
      </c>
      <c r="F7" s="96">
        <v>2700</v>
      </c>
      <c r="G7" s="96">
        <v>2880</v>
      </c>
      <c r="H7" s="96">
        <v>1890</v>
      </c>
      <c r="I7" s="96">
        <v>2509</v>
      </c>
      <c r="J7" s="96">
        <v>3510</v>
      </c>
      <c r="K7" s="96">
        <v>1980</v>
      </c>
      <c r="L7" s="96">
        <v>2500</v>
      </c>
      <c r="M7" s="96">
        <v>1560</v>
      </c>
      <c r="N7" s="102">
        <v>3100</v>
      </c>
      <c r="O7" s="103">
        <f t="shared" si="0"/>
        <v>28690</v>
      </c>
    </row>
    <row r="8" spans="1:15">
      <c r="A8" s="2"/>
      <c r="B8" s="95" t="s">
        <v>78</v>
      </c>
      <c r="C8" s="96">
        <v>1500</v>
      </c>
      <c r="D8" s="96">
        <v>1900</v>
      </c>
      <c r="E8" s="96">
        <v>2789</v>
      </c>
      <c r="F8" s="96">
        <v>2420</v>
      </c>
      <c r="G8" s="97">
        <v>2409</v>
      </c>
      <c r="H8" s="96">
        <v>2789</v>
      </c>
      <c r="I8" s="96">
        <v>2900</v>
      </c>
      <c r="J8" s="97">
        <v>2620</v>
      </c>
      <c r="K8" s="97">
        <v>3100</v>
      </c>
      <c r="L8" s="96">
        <v>1980</v>
      </c>
      <c r="M8" s="96">
        <v>3100</v>
      </c>
      <c r="N8" s="101">
        <v>3120</v>
      </c>
      <c r="O8" s="103">
        <f t="shared" si="0"/>
        <v>30627</v>
      </c>
    </row>
    <row r="9" spans="1:15">
      <c r="A9" s="2"/>
      <c r="B9" s="98" t="s">
        <v>98</v>
      </c>
      <c r="C9" s="96">
        <v>1890</v>
      </c>
      <c r="D9" s="97">
        <v>3100</v>
      </c>
      <c r="E9" s="96">
        <v>2100</v>
      </c>
      <c r="F9" s="96">
        <v>1560</v>
      </c>
      <c r="G9" s="97">
        <v>2409</v>
      </c>
      <c r="H9" s="96">
        <v>2001</v>
      </c>
      <c r="I9" s="96">
        <v>1230</v>
      </c>
      <c r="J9" s="96">
        <v>2310</v>
      </c>
      <c r="K9" s="96">
        <v>1890</v>
      </c>
      <c r="L9" s="96">
        <v>2500</v>
      </c>
      <c r="M9" s="97">
        <v>2620</v>
      </c>
      <c r="N9" s="101">
        <v>2150</v>
      </c>
      <c r="O9" s="103">
        <f t="shared" si="0"/>
        <v>25760</v>
      </c>
    </row>
    <row r="10" spans="1:15">
      <c r="A10" s="2"/>
      <c r="B10" s="98" t="s">
        <v>79</v>
      </c>
      <c r="C10" s="96">
        <v>2150</v>
      </c>
      <c r="D10" s="96">
        <v>2880</v>
      </c>
      <c r="E10" s="96">
        <v>1980</v>
      </c>
      <c r="F10" s="97">
        <v>2620</v>
      </c>
      <c r="G10" s="97">
        <v>1888</v>
      </c>
      <c r="H10" s="96">
        <v>1560</v>
      </c>
      <c r="I10" s="96">
        <v>1080</v>
      </c>
      <c r="J10" s="96">
        <v>1860</v>
      </c>
      <c r="K10" s="97">
        <v>2090</v>
      </c>
      <c r="L10" s="96">
        <v>1920</v>
      </c>
      <c r="M10" s="96">
        <v>1890</v>
      </c>
      <c r="N10" s="101">
        <v>2420</v>
      </c>
      <c r="O10" s="103">
        <f t="shared" si="0"/>
        <v>24338</v>
      </c>
    </row>
    <row r="11" spans="1:15">
      <c r="A11" s="2"/>
      <c r="B11" s="98" t="s">
        <v>80</v>
      </c>
      <c r="C11" s="96">
        <v>3120</v>
      </c>
      <c r="D11" s="96">
        <v>3100</v>
      </c>
      <c r="E11" s="97">
        <v>2409</v>
      </c>
      <c r="F11" s="97">
        <v>2412</v>
      </c>
      <c r="G11" s="96">
        <v>3120</v>
      </c>
      <c r="H11" s="96">
        <v>1980</v>
      </c>
      <c r="I11" s="96">
        <v>1870</v>
      </c>
      <c r="J11" s="96">
        <v>3120</v>
      </c>
      <c r="K11" s="97">
        <v>2409</v>
      </c>
      <c r="L11" s="96">
        <v>3510</v>
      </c>
      <c r="M11" s="96">
        <v>3000</v>
      </c>
      <c r="N11" s="101">
        <v>2900</v>
      </c>
      <c r="O11" s="103">
        <f t="shared" si="0"/>
        <v>32950</v>
      </c>
    </row>
    <row r="12" spans="1:15">
      <c r="A12" s="2"/>
      <c r="B12" s="98" t="s">
        <v>81</v>
      </c>
      <c r="C12" s="96">
        <v>2789</v>
      </c>
      <c r="D12" s="96">
        <v>2900</v>
      </c>
      <c r="E12" s="96">
        <v>2010</v>
      </c>
      <c r="F12" s="96">
        <v>2789</v>
      </c>
      <c r="G12" s="96">
        <v>1920</v>
      </c>
      <c r="H12" s="96">
        <v>2500</v>
      </c>
      <c r="I12" s="96">
        <v>2010</v>
      </c>
      <c r="J12" s="96">
        <v>2420</v>
      </c>
      <c r="K12" s="97">
        <v>2120</v>
      </c>
      <c r="L12" s="96">
        <v>1200</v>
      </c>
      <c r="M12" s="96">
        <v>2880</v>
      </c>
      <c r="N12" s="101">
        <v>3510</v>
      </c>
      <c r="O12" s="103">
        <f t="shared" si="0"/>
        <v>29048</v>
      </c>
    </row>
    <row r="13" spans="1:15">
      <c r="A13" s="2"/>
      <c r="B13" s="98" t="s">
        <v>82</v>
      </c>
      <c r="C13" s="96">
        <v>1980</v>
      </c>
      <c r="D13" s="96">
        <v>1059</v>
      </c>
      <c r="E13" s="97">
        <v>3800</v>
      </c>
      <c r="F13" s="96">
        <v>1500</v>
      </c>
      <c r="G13" s="97">
        <v>2410</v>
      </c>
      <c r="H13" s="96">
        <v>3010</v>
      </c>
      <c r="I13" s="96">
        <v>1980</v>
      </c>
      <c r="J13" s="96">
        <v>2905</v>
      </c>
      <c r="K13" s="96">
        <v>1560</v>
      </c>
      <c r="L13" s="96">
        <v>1902</v>
      </c>
      <c r="M13" s="96">
        <v>2501</v>
      </c>
      <c r="N13" s="101">
        <v>1239</v>
      </c>
      <c r="O13" s="103">
        <f t="shared" si="0"/>
        <v>25846</v>
      </c>
    </row>
    <row r="14" spans="1:15">
      <c r="A14" s="2"/>
      <c r="B14" s="98" t="s">
        <v>83</v>
      </c>
      <c r="C14" s="96">
        <v>2420</v>
      </c>
      <c r="D14" s="96">
        <v>1560</v>
      </c>
      <c r="E14" s="96">
        <v>2812</v>
      </c>
      <c r="F14" s="96">
        <v>2410</v>
      </c>
      <c r="G14" s="96">
        <v>1920</v>
      </c>
      <c r="H14" s="97">
        <v>2409</v>
      </c>
      <c r="I14" s="96">
        <v>1560</v>
      </c>
      <c r="J14" s="96">
        <v>3510</v>
      </c>
      <c r="K14" s="97">
        <v>3100</v>
      </c>
      <c r="L14" s="96">
        <v>2900</v>
      </c>
      <c r="M14" s="96">
        <v>2150</v>
      </c>
      <c r="N14" s="101">
        <v>2500</v>
      </c>
      <c r="O14" s="103">
        <f t="shared" si="0"/>
        <v>29251</v>
      </c>
    </row>
    <row r="15" spans="1:15">
      <c r="A15" s="2"/>
      <c r="B15" s="98" t="s">
        <v>84</v>
      </c>
      <c r="C15" s="96">
        <v>1080</v>
      </c>
      <c r="D15" s="96">
        <v>1905</v>
      </c>
      <c r="E15" s="97">
        <v>2910</v>
      </c>
      <c r="F15" s="96">
        <v>1620</v>
      </c>
      <c r="G15" s="96">
        <v>1890</v>
      </c>
      <c r="H15" s="96">
        <v>2050</v>
      </c>
      <c r="I15" s="96">
        <v>3510</v>
      </c>
      <c r="J15" s="96">
        <v>2000</v>
      </c>
      <c r="K15" s="97">
        <v>3102</v>
      </c>
      <c r="L15" s="97">
        <v>2620</v>
      </c>
      <c r="M15" s="96">
        <v>3001</v>
      </c>
      <c r="N15" s="101">
        <v>2010</v>
      </c>
      <c r="O15" s="103">
        <f t="shared" si="0"/>
        <v>27698</v>
      </c>
    </row>
    <row r="16" spans="1:15">
      <c r="A16" s="2"/>
      <c r="B16" s="98" t="s">
        <v>85</v>
      </c>
      <c r="C16" s="97">
        <v>1720</v>
      </c>
      <c r="D16" s="97">
        <v>2050</v>
      </c>
      <c r="E16" s="97">
        <v>2620</v>
      </c>
      <c r="F16" s="97">
        <v>3100</v>
      </c>
      <c r="G16" s="97">
        <v>2000</v>
      </c>
      <c r="H16" s="96">
        <v>2090</v>
      </c>
      <c r="I16" s="97">
        <v>3100</v>
      </c>
      <c r="J16" s="97">
        <v>2390</v>
      </c>
      <c r="K16" s="96">
        <v>2500</v>
      </c>
      <c r="L16" s="96">
        <v>1890</v>
      </c>
      <c r="M16" s="96">
        <v>2310</v>
      </c>
      <c r="N16" s="101">
        <v>2980</v>
      </c>
      <c r="O16" s="103">
        <f t="shared" si="0"/>
        <v>28750</v>
      </c>
    </row>
  </sheetData>
  <mergeCells count="1">
    <mergeCell ref="N2:O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showGridLines="0" workbookViewId="0">
      <selection activeCell="H8" sqref="H8"/>
    </sheetView>
  </sheetViews>
  <sheetFormatPr defaultRowHeight="16.5"/>
  <cols>
    <col min="2" max="2" width="3.5" customWidth="1"/>
    <col min="3" max="3" width="5.5" customWidth="1"/>
    <col min="4" max="4" width="10.625" bestFit="1" customWidth="1"/>
    <col min="5" max="5" width="6.5" customWidth="1"/>
    <col min="7" max="7" width="13.25" customWidth="1"/>
    <col min="8" max="8" width="15.625" customWidth="1"/>
  </cols>
  <sheetData>
    <row r="2" spans="1:8">
      <c r="A2" s="121" t="s">
        <v>105</v>
      </c>
      <c r="B2" s="121"/>
      <c r="C2" s="121"/>
      <c r="D2" s="121"/>
      <c r="F2" s="121" t="s">
        <v>111</v>
      </c>
      <c r="G2" s="121"/>
      <c r="H2" s="121"/>
    </row>
    <row r="4" spans="1:8">
      <c r="A4" s="104" t="s">
        <v>103</v>
      </c>
      <c r="C4" s="104" t="s">
        <v>100</v>
      </c>
      <c r="D4" s="106">
        <f t="shared" ref="D4:D15" si="0">INDEX(판매실적,MATCH($A$5,사원,0),MATCH(C4,월목록,0))</f>
        <v>1201</v>
      </c>
      <c r="F4" s="94" t="s">
        <v>107</v>
      </c>
      <c r="G4" s="104" t="s">
        <v>108</v>
      </c>
      <c r="H4" s="104" t="s">
        <v>110</v>
      </c>
    </row>
    <row r="5" spans="1:8">
      <c r="A5" s="105" t="s">
        <v>99</v>
      </c>
      <c r="C5" s="104" t="s">
        <v>87</v>
      </c>
      <c r="D5" s="106">
        <f t="shared" si="0"/>
        <v>2001</v>
      </c>
      <c r="F5" s="107" t="s">
        <v>87</v>
      </c>
      <c r="G5" s="108">
        <f ca="1">INDEX(판매실적, MATCH(MAX(INDIRECT("_"&amp;F5)),INDIRECT("_"&amp;F5),0),MATCH(F5,월목록,0))</f>
        <v>3100</v>
      </c>
      <c r="H5" s="107" t="str">
        <f ca="1">INDEX(사원, MATCH(MAX(INDIRECT("_"&amp;F5)),INDIRECT("_"&amp;F5),0))</f>
        <v>김영희</v>
      </c>
    </row>
    <row r="6" spans="1:8">
      <c r="C6" s="104" t="s">
        <v>88</v>
      </c>
      <c r="D6" s="106">
        <f t="shared" si="0"/>
        <v>1059</v>
      </c>
      <c r="F6" s="99"/>
    </row>
    <row r="7" spans="1:8">
      <c r="C7" s="104" t="s">
        <v>89</v>
      </c>
      <c r="D7" s="106">
        <f t="shared" si="0"/>
        <v>2050</v>
      </c>
      <c r="F7" s="94" t="s">
        <v>107</v>
      </c>
      <c r="G7" s="104" t="s">
        <v>112</v>
      </c>
      <c r="H7" s="104" t="s">
        <v>113</v>
      </c>
    </row>
    <row r="8" spans="1:8">
      <c r="C8" s="104" t="s">
        <v>90</v>
      </c>
      <c r="D8" s="106">
        <f t="shared" si="0"/>
        <v>3100</v>
      </c>
      <c r="F8" s="107" t="s">
        <v>109</v>
      </c>
      <c r="G8" s="108">
        <f ca="1">INDEX(판매실적, MATCH(MIN(INDIRECT("_"&amp;F8)),INDIRECT("_"&amp;F8),0),MATCH(F8,월목록,0))</f>
        <v>1080</v>
      </c>
      <c r="H8" s="107" t="str">
        <f ca="1">INDEX(사원, MATCH(MIN(INDIRECT("_"&amp;F8)),INDIRECT("_"&amp;F8),0))</f>
        <v>손영호</v>
      </c>
    </row>
    <row r="9" spans="1:8">
      <c r="C9" s="104" t="s">
        <v>91</v>
      </c>
      <c r="D9" s="106">
        <f t="shared" si="0"/>
        <v>1920</v>
      </c>
    </row>
    <row r="10" spans="1:8">
      <c r="C10" s="104" t="s">
        <v>92</v>
      </c>
      <c r="D10" s="106">
        <f t="shared" si="0"/>
        <v>3120</v>
      </c>
    </row>
    <row r="11" spans="1:8">
      <c r="C11" s="104" t="s">
        <v>93</v>
      </c>
      <c r="D11" s="106">
        <f t="shared" si="0"/>
        <v>1890</v>
      </c>
    </row>
    <row r="12" spans="1:8">
      <c r="C12" s="104" t="s">
        <v>94</v>
      </c>
      <c r="D12" s="106">
        <f t="shared" si="0"/>
        <v>2420</v>
      </c>
    </row>
    <row r="13" spans="1:8">
      <c r="C13" s="104" t="s">
        <v>95</v>
      </c>
      <c r="D13" s="106">
        <f t="shared" si="0"/>
        <v>1020</v>
      </c>
    </row>
    <row r="14" spans="1:8">
      <c r="C14" s="104" t="s">
        <v>96</v>
      </c>
      <c r="D14" s="106">
        <f t="shared" si="0"/>
        <v>3120</v>
      </c>
    </row>
    <row r="15" spans="1:8">
      <c r="C15" s="104" t="s">
        <v>97</v>
      </c>
      <c r="D15" s="106">
        <f t="shared" si="0"/>
        <v>1500</v>
      </c>
    </row>
    <row r="16" spans="1:8">
      <c r="C16" s="105" t="s">
        <v>101</v>
      </c>
      <c r="D16" s="106">
        <f>SUM(D4:D15)</f>
        <v>24401</v>
      </c>
    </row>
  </sheetData>
  <mergeCells count="2">
    <mergeCell ref="F2:H2"/>
    <mergeCell ref="A2:D2"/>
  </mergeCells>
  <phoneticPr fontId="4" type="noConversion"/>
  <dataValidations disablePrompts="1" count="2">
    <dataValidation type="list" allowBlank="1" showInputMessage="1" showErrorMessage="1" sqref="A5">
      <formula1>사원</formula1>
    </dataValidation>
    <dataValidation type="list" allowBlank="1" showInputMessage="1" showErrorMessage="1" sqref="F5 F8">
      <formula1>월목록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zoomScaleNormal="100" workbookViewId="0">
      <selection activeCell="E24" sqref="E24"/>
    </sheetView>
  </sheetViews>
  <sheetFormatPr defaultColWidth="9.5" defaultRowHeight="16.5" customHeight="1"/>
  <cols>
    <col min="1" max="1" width="8" style="2" customWidth="1"/>
    <col min="2" max="2" width="9.875" style="2" bestFit="1" customWidth="1"/>
    <col min="3" max="3" width="8.5" style="2" bestFit="1" customWidth="1"/>
    <col min="4" max="4" width="10.25" style="2" customWidth="1"/>
    <col min="5" max="5" width="6.625" style="2" customWidth="1"/>
    <col min="6" max="6" width="7.375" style="2" customWidth="1"/>
    <col min="7" max="8" width="9.25" style="2" customWidth="1"/>
    <col min="9" max="11" width="8.5" style="2" customWidth="1"/>
    <col min="12" max="14" width="8" style="2" customWidth="1"/>
    <col min="15" max="20" width="9.5" style="2"/>
    <col min="21" max="22" width="9.5" style="2" customWidth="1"/>
    <col min="23" max="16384" width="9.5" style="2"/>
  </cols>
  <sheetData>
    <row r="1" spans="1:17" ht="16.5" customHeight="1">
      <c r="A1" s="115" t="s">
        <v>71</v>
      </c>
      <c r="B1" s="115"/>
      <c r="C1" s="115"/>
      <c r="D1" s="115"/>
      <c r="E1" s="1"/>
      <c r="P1"/>
      <c r="Q1"/>
    </row>
    <row r="2" spans="1:17" ht="16.5" customHeight="1" thickBot="1">
      <c r="A2" s="3"/>
      <c r="B2" s="3"/>
      <c r="D2" s="3"/>
      <c r="E2" s="3"/>
      <c r="P2"/>
      <c r="Q2"/>
    </row>
    <row r="3" spans="1:17" ht="16.5" customHeight="1" thickBot="1">
      <c r="A3" s="85" t="s">
        <v>6</v>
      </c>
      <c r="B3" s="86" t="s">
        <v>7</v>
      </c>
      <c r="C3" s="86" t="s">
        <v>8</v>
      </c>
      <c r="D3" s="86" t="s">
        <v>9</v>
      </c>
      <c r="E3" s="87" t="s">
        <v>4</v>
      </c>
      <c r="F3" s="9"/>
      <c r="G3" s="88" t="s">
        <v>26</v>
      </c>
      <c r="H3" s="88"/>
      <c r="I3" s="90" t="s">
        <v>27</v>
      </c>
      <c r="J3" s="89"/>
      <c r="K3" s="90"/>
      <c r="L3" s="90"/>
    </row>
    <row r="4" spans="1:17" ht="16.5" customHeight="1" thickBot="1">
      <c r="A4" s="13" t="s">
        <v>11</v>
      </c>
      <c r="B4" s="14">
        <v>43</v>
      </c>
      <c r="C4" s="14" t="str">
        <f>VLOOKUP(B4, 상반기!$G$5:$H$8, 2 )</f>
        <v>중</v>
      </c>
      <c r="D4" s="15">
        <f>HLOOKUP(C4, 상반기!$H$11:$K$12, 2, FALSE)</f>
        <v>200000</v>
      </c>
      <c r="E4" s="16">
        <f>_xlfn.RANK.EQ(B4, $B$4:$B$14)</f>
        <v>6</v>
      </c>
      <c r="F4" s="17"/>
      <c r="G4" s="32" t="s">
        <v>22</v>
      </c>
      <c r="H4" s="33" t="s">
        <v>16</v>
      </c>
      <c r="I4" s="34" t="s">
        <v>29</v>
      </c>
      <c r="J4" s="35" t="s">
        <v>30</v>
      </c>
      <c r="K4" s="35" t="s">
        <v>31</v>
      </c>
      <c r="L4" s="36" t="s">
        <v>32</v>
      </c>
    </row>
    <row r="5" spans="1:17" ht="16.5" customHeight="1">
      <c r="A5" s="18" t="s">
        <v>12</v>
      </c>
      <c r="B5" s="14">
        <v>15</v>
      </c>
      <c r="C5" s="14" t="str">
        <f>VLOOKUP(B5, 상반기!$G$5:$H$8, 2 )</f>
        <v>미달</v>
      </c>
      <c r="D5" s="15">
        <f>HLOOKUP(C5, 상반기!$H$11:$K$12, 2, FALSE)</f>
        <v>0</v>
      </c>
      <c r="E5" s="16">
        <f t="shared" ref="E5:E14" si="0">_xlfn.RANK.EQ(B5, $B$4:$B$14)</f>
        <v>11</v>
      </c>
      <c r="F5" s="17"/>
      <c r="G5" s="37">
        <v>0</v>
      </c>
      <c r="H5" s="38" t="s">
        <v>34</v>
      </c>
      <c r="I5" s="39">
        <f xml:space="preserve"> COUNTIF(상반기!$C$4:$C$14, H5)</f>
        <v>1</v>
      </c>
      <c r="J5" s="40">
        <f>I5</f>
        <v>1</v>
      </c>
      <c r="K5" s="41">
        <f t="shared" ref="K5:L8" si="1">I5/$J$8</f>
        <v>9.0909090909090912E-2</v>
      </c>
      <c r="L5" s="42">
        <f t="shared" si="1"/>
        <v>9.0909090909090912E-2</v>
      </c>
    </row>
    <row r="6" spans="1:17" ht="16.5" customHeight="1">
      <c r="A6" s="18" t="s">
        <v>15</v>
      </c>
      <c r="B6" s="14">
        <v>43</v>
      </c>
      <c r="C6" s="14" t="str">
        <f>VLOOKUP(B6, 상반기!$G$5:$H$8, 2 )</f>
        <v>중</v>
      </c>
      <c r="D6" s="15">
        <f>HLOOKUP(C6, 상반기!$H$11:$K$12, 2, FALSE)</f>
        <v>200000</v>
      </c>
      <c r="E6" s="16">
        <f t="shared" si="0"/>
        <v>6</v>
      </c>
      <c r="F6" s="17"/>
      <c r="G6" s="43">
        <v>20</v>
      </c>
      <c r="H6" s="44" t="s">
        <v>19</v>
      </c>
      <c r="I6" s="45">
        <f xml:space="preserve"> COUNTIF(상반기!$C$4:$C$14, H6)</f>
        <v>3</v>
      </c>
      <c r="J6" s="46">
        <f>J5+I6</f>
        <v>4</v>
      </c>
      <c r="K6" s="47">
        <f t="shared" si="1"/>
        <v>0.27272727272727271</v>
      </c>
      <c r="L6" s="48">
        <f t="shared" si="1"/>
        <v>0.36363636363636365</v>
      </c>
    </row>
    <row r="7" spans="1:17" ht="16.5" customHeight="1">
      <c r="A7" s="25" t="s">
        <v>23</v>
      </c>
      <c r="B7" s="14">
        <v>52</v>
      </c>
      <c r="C7" s="14" t="str">
        <f>VLOOKUP(B7, 상반기!$G$5:$H$8, 2 )</f>
        <v>중</v>
      </c>
      <c r="D7" s="15">
        <f>HLOOKUP(C7, 상반기!$H$11:$K$12, 2, FALSE)</f>
        <v>200000</v>
      </c>
      <c r="E7" s="16">
        <f t="shared" si="0"/>
        <v>3</v>
      </c>
      <c r="F7" s="17"/>
      <c r="G7" s="43">
        <v>40</v>
      </c>
      <c r="H7" s="44" t="s">
        <v>37</v>
      </c>
      <c r="I7" s="45">
        <f xml:space="preserve"> COUNTIF(상반기!$C$4:$C$14, H7)</f>
        <v>6</v>
      </c>
      <c r="J7" s="46">
        <f>J6+I7</f>
        <v>10</v>
      </c>
      <c r="K7" s="47">
        <f t="shared" si="1"/>
        <v>0.54545454545454541</v>
      </c>
      <c r="L7" s="48">
        <f t="shared" si="1"/>
        <v>0.90909090909090906</v>
      </c>
    </row>
    <row r="8" spans="1:17" ht="16.5" customHeight="1" thickBot="1">
      <c r="A8" s="18" t="s">
        <v>10</v>
      </c>
      <c r="B8" s="14">
        <v>37</v>
      </c>
      <c r="C8" s="14" t="str">
        <f>VLOOKUP(B8, 상반기!$G$5:$H$8, 2 )</f>
        <v>하</v>
      </c>
      <c r="D8" s="15">
        <f>HLOOKUP(C8, 상반기!$H$11:$K$12, 2, FALSE)</f>
        <v>100000</v>
      </c>
      <c r="E8" s="16">
        <f t="shared" si="0"/>
        <v>8</v>
      </c>
      <c r="F8" s="17"/>
      <c r="G8" s="53">
        <v>60</v>
      </c>
      <c r="H8" s="54" t="s">
        <v>39</v>
      </c>
      <c r="I8" s="55">
        <f xml:space="preserve"> COUNTIF(상반기!$C$4:$C$14, H8)</f>
        <v>1</v>
      </c>
      <c r="J8" s="56">
        <f>J7+I8</f>
        <v>11</v>
      </c>
      <c r="K8" s="57">
        <f t="shared" si="1"/>
        <v>9.0909090909090912E-2</v>
      </c>
      <c r="L8" s="58">
        <f t="shared" si="1"/>
        <v>1</v>
      </c>
    </row>
    <row r="9" spans="1:17" ht="16.5" customHeight="1">
      <c r="A9" s="25" t="s">
        <v>25</v>
      </c>
      <c r="B9" s="14">
        <v>48</v>
      </c>
      <c r="C9" s="14" t="str">
        <f>VLOOKUP(B9, 상반기!$G$5:$H$8, 2 )</f>
        <v>중</v>
      </c>
      <c r="D9" s="15">
        <f>HLOOKUP(C9, 상반기!$H$11:$K$12, 2, FALSE)</f>
        <v>200000</v>
      </c>
      <c r="E9" s="16">
        <f>_xlfn.RANK.EQ(B9, $B$4:$B$14)</f>
        <v>4</v>
      </c>
      <c r="F9" s="17"/>
    </row>
    <row r="10" spans="1:17" ht="16.5" customHeight="1" thickBot="1">
      <c r="A10" s="13" t="s">
        <v>28</v>
      </c>
      <c r="B10" s="14">
        <v>64</v>
      </c>
      <c r="C10" s="14" t="str">
        <f>VLOOKUP(B10, 상반기!$G$5:$H$8, 2 )</f>
        <v>상</v>
      </c>
      <c r="D10" s="15">
        <f>HLOOKUP(C10, 상반기!$H$11:$K$12, 2, FALSE)</f>
        <v>300000</v>
      </c>
      <c r="E10" s="16">
        <f t="shared" si="0"/>
        <v>1</v>
      </c>
      <c r="F10" s="17"/>
      <c r="G10" s="91" t="s">
        <v>13</v>
      </c>
      <c r="H10" s="91"/>
      <c r="I10" s="91"/>
      <c r="J10" s="91"/>
      <c r="K10" s="91"/>
    </row>
    <row r="11" spans="1:17" ht="16.5" customHeight="1">
      <c r="A11" s="13" t="s">
        <v>33</v>
      </c>
      <c r="B11" s="14">
        <v>55</v>
      </c>
      <c r="C11" s="14" t="str">
        <f>VLOOKUP(B11, 상반기!$G$5:$H$8, 2 )</f>
        <v>중</v>
      </c>
      <c r="D11" s="15">
        <f>HLOOKUP(C11, 상반기!$H$11:$K$12, 2, FALSE)</f>
        <v>200000</v>
      </c>
      <c r="E11" s="16">
        <f t="shared" si="0"/>
        <v>2</v>
      </c>
      <c r="F11" s="17"/>
      <c r="G11" s="19" t="s">
        <v>16</v>
      </c>
      <c r="H11" s="20" t="s">
        <v>17</v>
      </c>
      <c r="I11" s="21" t="s">
        <v>18</v>
      </c>
      <c r="J11" s="21" t="s">
        <v>19</v>
      </c>
      <c r="K11" s="22" t="s">
        <v>20</v>
      </c>
    </row>
    <row r="12" spans="1:17" ht="16.5" customHeight="1" thickBot="1">
      <c r="A12" s="13" t="s">
        <v>35</v>
      </c>
      <c r="B12" s="14">
        <v>22</v>
      </c>
      <c r="C12" s="14" t="str">
        <f>VLOOKUP(B12, 상반기!$G$5:$H$8, 2 )</f>
        <v>하</v>
      </c>
      <c r="D12" s="15">
        <f>HLOOKUP(C12, 상반기!$H$11:$K$12, 2, FALSE)</f>
        <v>100000</v>
      </c>
      <c r="E12" s="16">
        <f t="shared" si="0"/>
        <v>9</v>
      </c>
      <c r="F12" s="17"/>
      <c r="G12" s="26" t="s">
        <v>24</v>
      </c>
      <c r="H12" s="27">
        <v>300000</v>
      </c>
      <c r="I12" s="28">
        <v>200000</v>
      </c>
      <c r="J12" s="28">
        <v>100000</v>
      </c>
      <c r="K12" s="29">
        <v>0</v>
      </c>
    </row>
    <row r="13" spans="1:17" ht="16.5" customHeight="1">
      <c r="A13" s="13" t="s">
        <v>36</v>
      </c>
      <c r="B13" s="14">
        <v>22</v>
      </c>
      <c r="C13" s="14" t="str">
        <f>VLOOKUP(B13, 상반기!$G$5:$H$8, 2 )</f>
        <v>하</v>
      </c>
      <c r="D13" s="15">
        <f>HLOOKUP(C13, 상반기!$H$11:$K$12, 2, FALSE)</f>
        <v>100000</v>
      </c>
      <c r="E13" s="16">
        <f t="shared" si="0"/>
        <v>9</v>
      </c>
      <c r="F13" s="17"/>
    </row>
    <row r="14" spans="1:17" ht="16.5" customHeight="1" thickBot="1">
      <c r="A14" s="49" t="s">
        <v>38</v>
      </c>
      <c r="B14" s="50">
        <v>44</v>
      </c>
      <c r="C14" s="50" t="str">
        <f>VLOOKUP(B14, 상반기!$G$5:$H$8, 2 )</f>
        <v>중</v>
      </c>
      <c r="D14" s="51">
        <f>HLOOKUP(C14, 상반기!$H$11:$K$12, 2, FALSE)</f>
        <v>200000</v>
      </c>
      <c r="E14" s="52">
        <f t="shared" si="0"/>
        <v>5</v>
      </c>
      <c r="F14" s="17"/>
    </row>
    <row r="15" spans="1:17" ht="16.5" customHeight="1">
      <c r="F15" s="17"/>
    </row>
    <row r="16" spans="1:17" ht="16.5" customHeight="1" thickBot="1">
      <c r="A16" s="111" t="s">
        <v>72</v>
      </c>
      <c r="B16" s="111"/>
      <c r="C16" s="111"/>
      <c r="D16"/>
      <c r="E16" s="112" t="s">
        <v>0</v>
      </c>
      <c r="F16" s="113"/>
      <c r="G16" s="113"/>
      <c r="J16" s="114" t="s">
        <v>14</v>
      </c>
      <c r="K16" s="114"/>
      <c r="M16" s="114" t="s">
        <v>73</v>
      </c>
      <c r="N16" s="114"/>
    </row>
    <row r="17" spans="1:16" ht="16.5" customHeight="1">
      <c r="A17" s="4" t="s">
        <v>1</v>
      </c>
      <c r="B17" s="5" t="s">
        <v>2</v>
      </c>
      <c r="C17" s="6" t="s">
        <v>3</v>
      </c>
      <c r="D17"/>
      <c r="E17" s="7" t="s">
        <v>4</v>
      </c>
      <c r="F17" s="8" t="s">
        <v>5</v>
      </c>
      <c r="G17" s="8" t="s">
        <v>2</v>
      </c>
      <c r="H17" s="92" t="s">
        <v>24</v>
      </c>
      <c r="J17" s="23" t="s">
        <v>21</v>
      </c>
      <c r="K17" s="24" t="s">
        <v>22</v>
      </c>
      <c r="L17"/>
      <c r="M17" s="23" t="s">
        <v>5</v>
      </c>
      <c r="N17" s="24" t="s">
        <v>2</v>
      </c>
      <c r="O17"/>
      <c r="P17"/>
    </row>
    <row r="18" spans="1:16" ht="16.5" customHeight="1" thickBot="1">
      <c r="A18" s="10" t="s">
        <v>10</v>
      </c>
      <c r="B18" s="11">
        <f>VLOOKUP($A$18, 상반기!$A$4:$C$14, 2, FALSE)</f>
        <v>37</v>
      </c>
      <c r="C18" s="12" t="str">
        <f>VLOOKUP($A$18, 상반기!$A$4:$C$14, 3, FALSE)</f>
        <v>하</v>
      </c>
      <c r="D18"/>
      <c r="E18" s="10">
        <v>1</v>
      </c>
      <c r="F18" s="11" t="str">
        <f xml:space="preserve"> INDEX(상반기!$A$4:$E$14, MATCH($E$18, 상반기!$E$4:$E$14, 0), MATCH(F17, 상반기!$A$3:$E$3, 0))</f>
        <v>우수한</v>
      </c>
      <c r="G18" s="11">
        <f xml:space="preserve"> INDEX(상반기!$A$4:$E$14, MATCH($E$18, 상반기!$E$4:$E$14, 0), MATCH(G17, 상반기!$A$3:$E$3, 0))</f>
        <v>64</v>
      </c>
      <c r="H18" s="12">
        <f xml:space="preserve"> INDEX(상반기!$A$4:$E$14, MATCH($E$18, 상반기!$E$4:$E$14, 0), MATCH(H17, 상반기!$A$3:$E$3, 0))</f>
        <v>300000</v>
      </c>
      <c r="J18" s="30" t="str">
        <f xml:space="preserve"> INDEX(상반기!$A$4:$E$14, MATCH(MIN(상반기!$B$4:$B$14), 상반기!$B$4:$B$14, 0), MATCH(J17, 상반기!$A$3:$E$3, 0))</f>
        <v>정미소</v>
      </c>
      <c r="K18" s="31">
        <f xml:space="preserve"> INDEX(상반기!$A$4:$E$14, MATCH(MIN(상반기!$B$4:$B$14), 상반기!$B$4:$B$14, 0), MATCH(K17, 상반기!$A$3:$E$3, 0))</f>
        <v>15</v>
      </c>
      <c r="L18"/>
      <c r="M18" s="30" t="str">
        <f xml:space="preserve"> INDEX(상반기!$A$4:$E$14, MATCH(MAX(상반기!$B$4:$B$14), 상반기!$B$4:$B$14, 0), MATCH(M17, 상반기!$A$3:$E$3, 0))</f>
        <v>우수한</v>
      </c>
      <c r="N18" s="31">
        <f xml:space="preserve"> INDEX(상반기!$A$4:$E$14, MATCH(MAX(상반기!$B$4:$B$14), 상반기!$B$4:$B$14, 0), MATCH(N17, 상반기!$A$3:$E$3, 0))</f>
        <v>64</v>
      </c>
      <c r="O18"/>
      <c r="P18"/>
    </row>
    <row r="19" spans="1:16" ht="16.5" customHeight="1">
      <c r="A19"/>
      <c r="B19"/>
      <c r="C19"/>
      <c r="D19"/>
      <c r="E19"/>
      <c r="F19"/>
      <c r="O19"/>
      <c r="P19"/>
    </row>
    <row r="20" spans="1:16" ht="16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6" ht="16.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6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6" ht="16.5" customHeight="1">
      <c r="A23"/>
      <c r="B23"/>
      <c r="C23"/>
      <c r="D23"/>
      <c r="E23"/>
      <c r="F23"/>
      <c r="G23"/>
      <c r="H23"/>
      <c r="I23"/>
    </row>
    <row r="24" spans="1:16" ht="16.5" customHeight="1">
      <c r="A24"/>
      <c r="B24"/>
      <c r="C24"/>
      <c r="D24"/>
      <c r="E24"/>
      <c r="F24"/>
      <c r="G24"/>
      <c r="H24"/>
      <c r="I24"/>
    </row>
    <row r="26" spans="1:16" ht="16.5" customHeight="1">
      <c r="G26"/>
      <c r="H26"/>
      <c r="I26"/>
      <c r="J26"/>
      <c r="K26"/>
      <c r="L26"/>
      <c r="M26"/>
      <c r="N26"/>
      <c r="O26"/>
    </row>
  </sheetData>
  <mergeCells count="5">
    <mergeCell ref="A16:C16"/>
    <mergeCell ref="E16:G16"/>
    <mergeCell ref="J16:K16"/>
    <mergeCell ref="M16:N16"/>
    <mergeCell ref="A1:D1"/>
  </mergeCells>
  <phoneticPr fontId="4" type="noConversion"/>
  <conditionalFormatting sqref="A4:A11 A13:A14">
    <cfRule type="expression" dxfId="24" priority="33" stopIfTrue="1">
      <formula>#REF!&gt;=90</formula>
    </cfRule>
  </conditionalFormatting>
  <conditionalFormatting sqref="A4:A11 A13:A14">
    <cfRule type="expression" dxfId="23" priority="32">
      <formula>#REF!&gt;=90</formula>
    </cfRule>
  </conditionalFormatting>
  <conditionalFormatting sqref="A4:A11 A13:A14">
    <cfRule type="expression" dxfId="22" priority="31" stopIfTrue="1">
      <formula>#REF!="탈락"</formula>
    </cfRule>
  </conditionalFormatting>
  <conditionalFormatting sqref="F4:F15 B4:E4 B13:D14 B5:D11 E5:E14">
    <cfRule type="expression" dxfId="21" priority="30" stopIfTrue="1">
      <formula>#REF!&gt;=90</formula>
    </cfRule>
  </conditionalFormatting>
  <conditionalFormatting sqref="F4:F15 B4:E4 B13:D14 B5:D11 E5:E14">
    <cfRule type="expression" dxfId="20" priority="29">
      <formula>#REF!&gt;=90</formula>
    </cfRule>
  </conditionalFormatting>
  <conditionalFormatting sqref="F4:F15 B4:E4 B13:D14 B5:D11 E5:E14">
    <cfRule type="expression" dxfId="19" priority="28" stopIfTrue="1">
      <formula>#REF!="탈락"</formula>
    </cfRule>
  </conditionalFormatting>
  <conditionalFormatting sqref="A12">
    <cfRule type="expression" dxfId="18" priority="24" stopIfTrue="1">
      <formula>#REF!&gt;=90</formula>
    </cfRule>
  </conditionalFormatting>
  <conditionalFormatting sqref="A12">
    <cfRule type="expression" dxfId="17" priority="23">
      <formula>#REF!&gt;=90</formula>
    </cfRule>
  </conditionalFormatting>
  <conditionalFormatting sqref="A12">
    <cfRule type="expression" dxfId="16" priority="22" stopIfTrue="1">
      <formula>#REF!="탈락"</formula>
    </cfRule>
  </conditionalFormatting>
  <conditionalFormatting sqref="B12:D12">
    <cfRule type="expression" dxfId="15" priority="21" stopIfTrue="1">
      <formula>#REF!&gt;=90</formula>
    </cfRule>
  </conditionalFormatting>
  <conditionalFormatting sqref="B12:D12">
    <cfRule type="expression" dxfId="14" priority="20">
      <formula>#REF!&gt;=90</formula>
    </cfRule>
  </conditionalFormatting>
  <conditionalFormatting sqref="B12:D12">
    <cfRule type="expression" dxfId="13" priority="19" stopIfTrue="1">
      <formula>#REF!="탈락"</formula>
    </cfRule>
  </conditionalFormatting>
  <conditionalFormatting sqref="F18:H18">
    <cfRule type="expression" dxfId="12" priority="9" stopIfTrue="1">
      <formula>#REF!&gt;=90</formula>
    </cfRule>
  </conditionalFormatting>
  <conditionalFormatting sqref="F18:H18">
    <cfRule type="expression" dxfId="11" priority="8">
      <formula>#REF!&gt;=90</formula>
    </cfRule>
  </conditionalFormatting>
  <conditionalFormatting sqref="F18:H18">
    <cfRule type="expression" dxfId="10" priority="7" stopIfTrue="1">
      <formula>#REF!="탈락"</formula>
    </cfRule>
  </conditionalFormatting>
  <conditionalFormatting sqref="J18:K18">
    <cfRule type="expression" dxfId="9" priority="4" stopIfTrue="1">
      <formula>#REF!="탈락"</formula>
    </cfRule>
  </conditionalFormatting>
  <conditionalFormatting sqref="J18:K18">
    <cfRule type="expression" dxfId="8" priority="6" stopIfTrue="1">
      <formula>#REF!&gt;=90</formula>
    </cfRule>
  </conditionalFormatting>
  <conditionalFormatting sqref="J18:K18">
    <cfRule type="expression" dxfId="7" priority="5">
      <formula>#REF!&gt;=90</formula>
    </cfRule>
  </conditionalFormatting>
  <conditionalFormatting sqref="B18:C18">
    <cfRule type="expression" dxfId="6" priority="12" stopIfTrue="1">
      <formula>#REF!&gt;=90</formula>
    </cfRule>
  </conditionalFormatting>
  <conditionalFormatting sqref="B18:C18">
    <cfRule type="expression" dxfId="5" priority="11">
      <formula>#REF!&gt;=90</formula>
    </cfRule>
  </conditionalFormatting>
  <conditionalFormatting sqref="B18:C18">
    <cfRule type="expression" dxfId="4" priority="10" stopIfTrue="1">
      <formula>#REF!="탈락"</formula>
    </cfRule>
  </conditionalFormatting>
  <conditionalFormatting sqref="M18:N18">
    <cfRule type="expression" dxfId="3" priority="1" stopIfTrue="1">
      <formula>#REF!="탈락"</formula>
    </cfRule>
  </conditionalFormatting>
  <conditionalFormatting sqref="M18:N18">
    <cfRule type="expression" dxfId="2" priority="3" stopIfTrue="1">
      <formula>#REF!&gt;=90</formula>
    </cfRule>
  </conditionalFormatting>
  <conditionalFormatting sqref="M18:N18">
    <cfRule type="expression" dxfId="1" priority="2">
      <formula>#REF!&gt;=90</formula>
    </cfRule>
  </conditionalFormatting>
  <printOptions headings="1"/>
  <pageMargins left="0.28000000000000003" right="0.2" top="0.81" bottom="0.24" header="0.43" footer="0.21"/>
  <pageSetup paperSize="9" orientation="portrait" horizontalDpi="1200" verticalDpi="1200" r:id="rId1"/>
  <headerFooter alignWithMargins="0">
    <oddHeader>&amp;R&amp;F/&amp;A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5"/>
  <sheetViews>
    <sheetView showGridLines="0" workbookViewId="0">
      <selection activeCell="L3" sqref="L3"/>
    </sheetView>
  </sheetViews>
  <sheetFormatPr defaultRowHeight="16.5"/>
  <cols>
    <col min="1" max="1" width="2.375" style="62" customWidth="1"/>
    <col min="2" max="2" width="6" style="62" customWidth="1"/>
    <col min="3" max="9" width="5.25" style="62" bestFit="1" customWidth="1"/>
    <col min="10" max="10" width="4.875" style="62" customWidth="1"/>
    <col min="11" max="11" width="5.25" style="62" bestFit="1" customWidth="1"/>
    <col min="12" max="12" width="4.5" style="62" customWidth="1"/>
    <col min="13" max="13" width="3.625" style="62" customWidth="1"/>
    <col min="14" max="14" width="4.75" style="62" customWidth="1"/>
    <col min="15" max="15" width="5.25" style="62" bestFit="1" customWidth="1"/>
    <col min="16" max="16" width="3.875" style="62" customWidth="1"/>
    <col min="17" max="17" width="5" style="62" customWidth="1"/>
    <col min="18" max="23" width="5.25" style="62" bestFit="1" customWidth="1"/>
    <col min="24" max="24" width="5.625" style="62" customWidth="1"/>
    <col min="27" max="27" width="9" style="62" customWidth="1"/>
    <col min="28" max="16384" width="9" style="62"/>
  </cols>
  <sheetData>
    <row r="1" spans="2:24" ht="19.5" customHeight="1" thickBot="1">
      <c r="B1" s="116" t="s">
        <v>40</v>
      </c>
      <c r="C1" s="117"/>
      <c r="D1" s="117"/>
      <c r="E1" s="117"/>
      <c r="F1" s="117"/>
      <c r="G1" s="117"/>
      <c r="H1" s="117"/>
      <c r="I1" s="117"/>
      <c r="J1"/>
      <c r="K1" s="118" t="s">
        <v>41</v>
      </c>
      <c r="L1" s="119"/>
      <c r="M1"/>
      <c r="N1" s="118" t="s">
        <v>42</v>
      </c>
      <c r="O1" s="119"/>
      <c r="P1"/>
      <c r="Q1" s="59" t="s">
        <v>43</v>
      </c>
      <c r="R1" s="60"/>
      <c r="S1" s="60"/>
      <c r="T1" s="61" t="s">
        <v>44</v>
      </c>
      <c r="X1"/>
    </row>
    <row r="2" spans="2:24">
      <c r="B2" s="63"/>
      <c r="C2" s="64" t="s">
        <v>45</v>
      </c>
      <c r="D2" s="64" t="s">
        <v>46</v>
      </c>
      <c r="E2" s="64" t="s">
        <v>47</v>
      </c>
      <c r="F2" s="64" t="s">
        <v>48</v>
      </c>
      <c r="G2" s="64" t="s">
        <v>49</v>
      </c>
      <c r="H2" s="64" t="s">
        <v>50</v>
      </c>
      <c r="I2" s="64" t="s">
        <v>51</v>
      </c>
      <c r="J2" s="65"/>
      <c r="K2" s="66"/>
      <c r="L2" s="67" t="s">
        <v>52</v>
      </c>
      <c r="M2" s="65"/>
      <c r="N2" s="66"/>
      <c r="O2" s="67" t="s">
        <v>53</v>
      </c>
      <c r="P2" s="65"/>
      <c r="Q2" s="68" t="s">
        <v>45</v>
      </c>
      <c r="R2" s="64" t="s">
        <v>46</v>
      </c>
      <c r="S2" s="64" t="s">
        <v>52</v>
      </c>
      <c r="T2" s="64" t="s">
        <v>54</v>
      </c>
      <c r="U2" s="64" t="s">
        <v>55</v>
      </c>
      <c r="V2" s="64" t="s">
        <v>50</v>
      </c>
      <c r="W2" s="64" t="s">
        <v>51</v>
      </c>
      <c r="X2"/>
    </row>
    <row r="3" spans="2:24" ht="17.25" thickBot="1">
      <c r="B3" s="69" t="s">
        <v>56</v>
      </c>
      <c r="C3" s="70">
        <v>29</v>
      </c>
      <c r="D3" s="70">
        <v>29</v>
      </c>
      <c r="E3" s="71">
        <v>32</v>
      </c>
      <c r="F3" s="70">
        <v>33</v>
      </c>
      <c r="G3" s="70">
        <v>32</v>
      </c>
      <c r="H3" s="70">
        <v>32</v>
      </c>
      <c r="I3" s="70">
        <v>34</v>
      </c>
      <c r="J3" s="65"/>
      <c r="K3" s="72" t="s">
        <v>56</v>
      </c>
      <c r="L3" s="73">
        <f>INDEX($C$3:$I$6, ROW()-ROW($K$2), MATCH($L$2, $C$2:$I$2, 0))</f>
        <v>32</v>
      </c>
      <c r="M3" s="65"/>
      <c r="N3" s="74" t="s">
        <v>57</v>
      </c>
      <c r="O3" s="73">
        <f t="shared" ref="O3:O9" si="0">INDEX($C$3:$I$6, MATCH($O$2, $B$3:$B$6, 0), MATCH(N3, $C$2:$I$2, 0))</f>
        <v>30</v>
      </c>
      <c r="P3" s="65"/>
      <c r="Q3" s="75">
        <f t="shared" ref="Q3:W3" si="1">VLOOKUP($T$1, $B$3:$I$6, MATCH(Q2, $B$2:$I$2, 0), FALSE )</f>
        <v>28</v>
      </c>
      <c r="R3" s="75">
        <f t="shared" si="1"/>
        <v>28</v>
      </c>
      <c r="S3" s="75">
        <f t="shared" si="1"/>
        <v>31</v>
      </c>
      <c r="T3" s="75">
        <f t="shared" si="1"/>
        <v>35</v>
      </c>
      <c r="U3" s="75">
        <f t="shared" si="1"/>
        <v>30</v>
      </c>
      <c r="V3" s="75">
        <f t="shared" si="1"/>
        <v>33</v>
      </c>
      <c r="W3" s="75">
        <f t="shared" si="1"/>
        <v>35</v>
      </c>
      <c r="X3"/>
    </row>
    <row r="4" spans="2:24">
      <c r="B4" s="69" t="s">
        <v>58</v>
      </c>
      <c r="C4" s="71">
        <v>30</v>
      </c>
      <c r="D4" s="71">
        <v>31</v>
      </c>
      <c r="E4" s="70">
        <v>31</v>
      </c>
      <c r="F4" s="70">
        <v>34</v>
      </c>
      <c r="G4" s="71">
        <v>33</v>
      </c>
      <c r="H4" s="70">
        <v>32</v>
      </c>
      <c r="I4" s="70">
        <v>33</v>
      </c>
      <c r="J4" s="65"/>
      <c r="K4" s="72" t="s">
        <v>58</v>
      </c>
      <c r="L4" s="73">
        <f>INDEX($C$3:$I$6, ROW()-ROW($K$2), MATCH($L$2, $C$2:$I$2, 0))</f>
        <v>31</v>
      </c>
      <c r="M4" s="65"/>
      <c r="N4" s="76" t="s">
        <v>59</v>
      </c>
      <c r="O4" s="73">
        <f t="shared" si="0"/>
        <v>31</v>
      </c>
      <c r="P4"/>
      <c r="W4" s="77"/>
      <c r="X4"/>
    </row>
    <row r="5" spans="2:24" ht="17.25" thickBot="1">
      <c r="B5" s="69" t="s">
        <v>60</v>
      </c>
      <c r="C5" s="70">
        <v>28</v>
      </c>
      <c r="D5" s="70">
        <v>28</v>
      </c>
      <c r="E5" s="70">
        <v>31</v>
      </c>
      <c r="F5" s="71">
        <v>35</v>
      </c>
      <c r="G5" s="70">
        <v>30</v>
      </c>
      <c r="H5" s="71">
        <v>33</v>
      </c>
      <c r="I5" s="71">
        <v>35</v>
      </c>
      <c r="J5" s="65"/>
      <c r="K5" s="72" t="s">
        <v>60</v>
      </c>
      <c r="L5" s="73">
        <f>INDEX($C$3:$I$6, ROW()-ROW($K$2), MATCH($L$2, $C$2:$I$2, 0))</f>
        <v>31</v>
      </c>
      <c r="M5" s="65"/>
      <c r="N5" s="74" t="s">
        <v>61</v>
      </c>
      <c r="O5" s="73">
        <f t="shared" si="0"/>
        <v>31</v>
      </c>
      <c r="P5"/>
      <c r="Q5" s="59" t="s">
        <v>62</v>
      </c>
      <c r="R5" s="60"/>
      <c r="S5" s="60"/>
      <c r="T5" s="61" t="s">
        <v>63</v>
      </c>
      <c r="U5" s="60"/>
    </row>
    <row r="6" spans="2:24" ht="17.25" thickBot="1">
      <c r="B6" s="78" t="s">
        <v>63</v>
      </c>
      <c r="C6" s="75">
        <v>28</v>
      </c>
      <c r="D6" s="75">
        <v>28</v>
      </c>
      <c r="E6" s="75">
        <v>29</v>
      </c>
      <c r="F6" s="75">
        <v>31</v>
      </c>
      <c r="G6" s="75">
        <v>28</v>
      </c>
      <c r="H6" s="75">
        <v>29</v>
      </c>
      <c r="I6" s="75">
        <v>32</v>
      </c>
      <c r="J6" s="65"/>
      <c r="K6" s="79" t="s">
        <v>63</v>
      </c>
      <c r="L6" s="80">
        <f>INDEX($C$3:$I$6, ROW()-ROW($K$2), MATCH($L$2, $C$2:$I$2, 0))</f>
        <v>29</v>
      </c>
      <c r="M6" s="65"/>
      <c r="N6" s="74" t="s">
        <v>64</v>
      </c>
      <c r="O6" s="73">
        <f t="shared" si="0"/>
        <v>34</v>
      </c>
      <c r="P6" s="65"/>
      <c r="Q6" s="68" t="s">
        <v>65</v>
      </c>
      <c r="R6" s="64" t="s">
        <v>66</v>
      </c>
      <c r="S6" s="64" t="s">
        <v>67</v>
      </c>
      <c r="T6" s="64" t="s">
        <v>64</v>
      </c>
      <c r="U6" s="64" t="s">
        <v>68</v>
      </c>
      <c r="V6" s="64" t="s">
        <v>50</v>
      </c>
      <c r="W6" s="64" t="s">
        <v>51</v>
      </c>
    </row>
    <row r="7" spans="2:24" ht="17.25" thickBot="1">
      <c r="B7" s="81" t="s">
        <v>69</v>
      </c>
      <c r="C7" s="82" t="str">
        <f xml:space="preserve"> INDEX($B$3:$B$6, MATCH(MAX(C3:C6), C3:C6, 0), 1)</f>
        <v>대전</v>
      </c>
      <c r="D7" s="82" t="str">
        <f t="shared" ref="D7:E7" si="2" xml:space="preserve"> INDEX($B$3:$B$6, MATCH(MAX(D3:D6), D3:D6, 0), 1)</f>
        <v>대전</v>
      </c>
      <c r="E7" s="82" t="str">
        <f t="shared" si="2"/>
        <v>서울</v>
      </c>
      <c r="F7" s="82" t="str">
        <f t="shared" ref="F7:I7" si="3" xml:space="preserve"> INDEX($B$3:$B$6, MATCH(MAX(F3:F6), F3:F6, 0), 1)</f>
        <v>대구</v>
      </c>
      <c r="G7" s="82" t="str">
        <f t="shared" si="3"/>
        <v>대전</v>
      </c>
      <c r="H7" s="82" t="str">
        <f t="shared" si="3"/>
        <v>대구</v>
      </c>
      <c r="I7" s="82" t="str">
        <f t="shared" si="3"/>
        <v>대구</v>
      </c>
      <c r="J7"/>
      <c r="K7"/>
      <c r="L7"/>
      <c r="M7" s="65"/>
      <c r="N7" s="74" t="s">
        <v>68</v>
      </c>
      <c r="O7" s="73">
        <f t="shared" si="0"/>
        <v>33</v>
      </c>
      <c r="P7" s="65"/>
      <c r="Q7" s="75">
        <f t="shared" ref="Q7:W7" si="4">VLOOKUP($T$5, $B$3:$I$6, COLUMN()-COLUMN($Q$6)+2, FALSE )</f>
        <v>28</v>
      </c>
      <c r="R7" s="75">
        <f t="shared" si="4"/>
        <v>28</v>
      </c>
      <c r="S7" s="75">
        <f t="shared" si="4"/>
        <v>29</v>
      </c>
      <c r="T7" s="75">
        <f t="shared" si="4"/>
        <v>31</v>
      </c>
      <c r="U7" s="75">
        <f t="shared" si="4"/>
        <v>28</v>
      </c>
      <c r="V7" s="75">
        <f t="shared" si="4"/>
        <v>29</v>
      </c>
      <c r="W7" s="75">
        <f t="shared" si="4"/>
        <v>32</v>
      </c>
      <c r="X7"/>
    </row>
    <row r="8" spans="2:24">
      <c r="C8"/>
      <c r="D8"/>
      <c r="E8"/>
      <c r="F8"/>
      <c r="G8"/>
      <c r="H8"/>
      <c r="I8"/>
      <c r="J8"/>
      <c r="M8" s="83"/>
      <c r="N8" s="74" t="s">
        <v>70</v>
      </c>
      <c r="O8" s="73">
        <f t="shared" si="0"/>
        <v>32</v>
      </c>
      <c r="X8"/>
    </row>
    <row r="9" spans="2:24" ht="17.25" thickBot="1">
      <c r="C9"/>
      <c r="D9"/>
      <c r="E9"/>
      <c r="F9"/>
      <c r="G9"/>
      <c r="H9"/>
      <c r="I9"/>
      <c r="J9"/>
      <c r="K9"/>
      <c r="L9"/>
      <c r="M9" s="65"/>
      <c r="N9" s="84" t="s">
        <v>51</v>
      </c>
      <c r="O9" s="80">
        <f t="shared" si="0"/>
        <v>33</v>
      </c>
      <c r="P9"/>
      <c r="X9"/>
    </row>
    <row r="10" spans="2:24">
      <c r="C10"/>
      <c r="D10"/>
      <c r="E10"/>
      <c r="F10"/>
      <c r="G10"/>
      <c r="H10"/>
      <c r="I10"/>
      <c r="J10"/>
      <c r="K10"/>
      <c r="L10"/>
      <c r="M10" s="65"/>
      <c r="N10"/>
      <c r="P10"/>
      <c r="X10"/>
    </row>
    <row r="11" spans="2:24">
      <c r="C11"/>
      <c r="D11"/>
      <c r="E11"/>
      <c r="F11"/>
      <c r="G11"/>
      <c r="H11"/>
      <c r="I11"/>
      <c r="J11"/>
      <c r="K11"/>
      <c r="L11"/>
      <c r="M11"/>
      <c r="P11"/>
      <c r="X11"/>
    </row>
    <row r="12" spans="2:24">
      <c r="X12"/>
    </row>
    <row r="13" spans="2:24">
      <c r="J13" s="77"/>
      <c r="K13" s="77"/>
      <c r="L13" s="77"/>
      <c r="M13" s="77"/>
      <c r="N13"/>
      <c r="O13"/>
      <c r="P13" s="77"/>
      <c r="X13"/>
    </row>
    <row r="14" spans="2:24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X14"/>
    </row>
    <row r="15" spans="2:24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V15"/>
      <c r="W15"/>
      <c r="X15"/>
    </row>
    <row r="16" spans="2:24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V16"/>
      <c r="W16"/>
      <c r="X16"/>
    </row>
    <row r="17" spans="2:16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2:16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2:16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2:16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2:16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2:16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2:16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</sheetData>
  <mergeCells count="3">
    <mergeCell ref="B1:I1"/>
    <mergeCell ref="K1:L1"/>
    <mergeCell ref="N1:O1"/>
  </mergeCells>
  <phoneticPr fontId="4" type="noConversion"/>
  <conditionalFormatting sqref="C3:I6">
    <cfRule type="expression" dxfId="0" priority="1">
      <formula>MAX(C$18:C$21)=C3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26</vt:i4>
      </vt:variant>
    </vt:vector>
  </HeadingPairs>
  <TitlesOfParts>
    <vt:vector size="32" baseType="lpstr">
      <vt:lpstr>사원명부</vt:lpstr>
      <vt:lpstr>증명서 </vt:lpstr>
      <vt:lpstr>월별실적</vt:lpstr>
      <vt:lpstr>판매실적</vt:lpstr>
      <vt:lpstr>상반기</vt:lpstr>
      <vt:lpstr>날씨</vt:lpstr>
      <vt:lpstr>_10월</vt:lpstr>
      <vt:lpstr>_11월</vt:lpstr>
      <vt:lpstr>_12월</vt:lpstr>
      <vt:lpstr>_1월</vt:lpstr>
      <vt:lpstr>_2월</vt:lpstr>
      <vt:lpstr>_3월</vt:lpstr>
      <vt:lpstr>_4월</vt:lpstr>
      <vt:lpstr>_5월</vt:lpstr>
      <vt:lpstr>_6월</vt:lpstr>
      <vt:lpstr>_7월</vt:lpstr>
      <vt:lpstr>_8월</vt:lpstr>
      <vt:lpstr>_9월</vt:lpstr>
      <vt:lpstr>나이</vt:lpstr>
      <vt:lpstr>부서</vt:lpstr>
      <vt:lpstr>사번</vt:lpstr>
      <vt:lpstr>사원</vt:lpstr>
      <vt:lpstr>사원명부</vt:lpstr>
      <vt:lpstr>생년월일</vt:lpstr>
      <vt:lpstr>성명</vt:lpstr>
      <vt:lpstr>월목록</vt:lpstr>
      <vt:lpstr>입사일</vt:lpstr>
      <vt:lpstr>주민등록번호</vt:lpstr>
      <vt:lpstr>직급</vt:lpstr>
      <vt:lpstr>판매실적</vt:lpstr>
      <vt:lpstr>합계</vt:lpstr>
      <vt:lpstr>항목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BJ-Choi</cp:lastModifiedBy>
  <dcterms:created xsi:type="dcterms:W3CDTF">2016-01-22T08:45:44Z</dcterms:created>
  <dcterms:modified xsi:type="dcterms:W3CDTF">2016-02-17T14:42:15Z</dcterms:modified>
</cp:coreProperties>
</file>