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68" windowWidth="16260" windowHeight="5712"/>
  </bookViews>
  <sheets>
    <sheet name="Pricing Model" sheetId="4" r:id="rId1"/>
    <sheet name="Std Size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5" i="4" l="1"/>
  <c r="O16" i="4"/>
  <c r="O17" i="4"/>
  <c r="O18" i="4"/>
  <c r="O19" i="4"/>
  <c r="O20" i="4"/>
  <c r="O21" i="4"/>
  <c r="O7" i="4"/>
  <c r="O8" i="4"/>
  <c r="O9" i="4"/>
  <c r="O10" i="4"/>
  <c r="O11" i="4"/>
  <c r="O12" i="4"/>
  <c r="O13" i="4"/>
  <c r="O14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7" i="4"/>
  <c r="AC8" i="4"/>
  <c r="AC9" i="4"/>
  <c r="V20" i="4"/>
  <c r="V21" i="4"/>
  <c r="V16" i="4"/>
  <c r="V17" i="4"/>
  <c r="V18" i="4"/>
  <c r="V19" i="4"/>
  <c r="V11" i="4"/>
  <c r="V12" i="4"/>
  <c r="V13" i="4"/>
  <c r="V14" i="4"/>
  <c r="V15" i="4"/>
  <c r="V9" i="4"/>
  <c r="V10" i="4"/>
  <c r="V8" i="4"/>
  <c r="P15" i="4"/>
  <c r="P16" i="4"/>
  <c r="P17" i="4"/>
  <c r="P18" i="4"/>
  <c r="P19" i="4"/>
  <c r="P20" i="4"/>
  <c r="P21" i="4"/>
  <c r="P11" i="4"/>
  <c r="P12" i="4"/>
  <c r="P13" i="4"/>
  <c r="P14" i="4"/>
  <c r="P10" i="4"/>
  <c r="P9" i="4"/>
  <c r="P8" i="4"/>
  <c r="H18" i="4"/>
  <c r="H19" i="4"/>
  <c r="H20" i="4"/>
  <c r="H21" i="4"/>
  <c r="H10" i="4"/>
  <c r="H11" i="4"/>
  <c r="H12" i="4"/>
  <c r="H13" i="4"/>
  <c r="H14" i="4"/>
  <c r="H15" i="4"/>
  <c r="H16" i="4"/>
  <c r="H17" i="4"/>
  <c r="H9" i="4"/>
  <c r="H8" i="4"/>
  <c r="H7" i="4"/>
  <c r="E24" i="4" l="1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7" i="4"/>
  <c r="AE8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7" i="4"/>
  <c r="X10" i="4"/>
  <c r="X11" i="4"/>
  <c r="X14" i="4"/>
  <c r="X15" i="4"/>
  <c r="X18" i="4"/>
  <c r="X19" i="4"/>
  <c r="W9" i="4"/>
  <c r="X9" i="4" s="1"/>
  <c r="W10" i="4"/>
  <c r="W11" i="4"/>
  <c r="W12" i="4"/>
  <c r="X12" i="4" s="1"/>
  <c r="W13" i="4"/>
  <c r="X13" i="4" s="1"/>
  <c r="W14" i="4"/>
  <c r="W15" i="4"/>
  <c r="W16" i="4"/>
  <c r="X16" i="4" s="1"/>
  <c r="W17" i="4"/>
  <c r="X17" i="4" s="1"/>
  <c r="W18" i="4"/>
  <c r="W19" i="4"/>
  <c r="W20" i="4"/>
  <c r="X20" i="4" s="1"/>
  <c r="W21" i="4"/>
  <c r="X21" i="4" s="1"/>
  <c r="W7" i="4"/>
  <c r="X7" i="4" s="1"/>
  <c r="W8" i="4"/>
  <c r="X8" i="4" s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V7" i="4"/>
  <c r="T16" i="4"/>
  <c r="T17" i="4"/>
  <c r="T18" i="4"/>
  <c r="T19" i="4"/>
  <c r="T20" i="4"/>
  <c r="T21" i="4"/>
  <c r="T8" i="4"/>
  <c r="T9" i="4"/>
  <c r="T10" i="4"/>
  <c r="T11" i="4"/>
  <c r="T12" i="4"/>
  <c r="T13" i="4"/>
  <c r="T14" i="4"/>
  <c r="T15" i="4"/>
  <c r="T7" i="4"/>
  <c r="P7" i="4"/>
  <c r="Q8" i="4"/>
  <c r="Q11" i="4"/>
  <c r="Q12" i="4"/>
  <c r="Q16" i="4"/>
  <c r="Q20" i="4"/>
  <c r="M7" i="4"/>
  <c r="I12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7" i="4"/>
  <c r="Q21" i="4" l="1"/>
  <c r="Q17" i="4"/>
  <c r="Q13" i="4"/>
  <c r="Q9" i="4"/>
  <c r="Q19" i="4"/>
  <c r="Q15" i="4"/>
  <c r="Q7" i="4"/>
  <c r="Q18" i="4"/>
  <c r="Q14" i="4"/>
  <c r="Q10" i="4"/>
  <c r="J21" i="4"/>
  <c r="J17" i="4"/>
  <c r="J13" i="4"/>
  <c r="J7" i="4"/>
  <c r="J18" i="4"/>
  <c r="J14" i="4"/>
  <c r="J10" i="4"/>
  <c r="J9" i="4"/>
  <c r="J20" i="4"/>
  <c r="J16" i="4"/>
  <c r="J12" i="4"/>
  <c r="J8" i="4"/>
  <c r="J19" i="4"/>
  <c r="J15" i="4"/>
  <c r="J11" i="4"/>
  <c r="E12" i="1"/>
  <c r="E13" i="1"/>
  <c r="E14" i="1"/>
  <c r="E15" i="1"/>
  <c r="E16" i="1"/>
  <c r="E17" i="1"/>
  <c r="E18" i="1"/>
  <c r="E19" i="1"/>
  <c r="E11" i="1"/>
  <c r="F12" i="1" l="1"/>
  <c r="F13" i="1" s="1"/>
  <c r="F14" i="1" s="1"/>
  <c r="F15" i="1" s="1"/>
  <c r="F16" i="1" s="1"/>
  <c r="F17" i="1" s="1"/>
  <c r="F18" i="1" s="1"/>
  <c r="F19" i="1" s="1"/>
  <c r="L71" i="1"/>
</calcChain>
</file>

<file path=xl/sharedStrings.xml><?xml version="1.0" encoding="utf-8"?>
<sst xmlns="http://schemas.openxmlformats.org/spreadsheetml/2006/main" count="218" uniqueCount="83">
  <si>
    <t>SUPPLIER</t>
  </si>
  <si>
    <t>Curtains 4U</t>
  </si>
  <si>
    <t>Width (inches)</t>
  </si>
  <si>
    <t>Drop (Inches)</t>
  </si>
  <si>
    <t>Standard Width</t>
  </si>
  <si>
    <t>Wider Width</t>
  </si>
  <si>
    <t>Extra Wide</t>
  </si>
  <si>
    <t>247 Curtains</t>
  </si>
  <si>
    <t>Marks and Spencers</t>
  </si>
  <si>
    <t>Homebase</t>
  </si>
  <si>
    <t>Debenhams</t>
  </si>
  <si>
    <t>Material</t>
  </si>
  <si>
    <t>Lining</t>
  </si>
  <si>
    <t>Heading</t>
  </si>
  <si>
    <t>Price</t>
  </si>
  <si>
    <t>Pencil Pleat</t>
  </si>
  <si>
    <t>cotton</t>
  </si>
  <si>
    <t>Dupion silk</t>
  </si>
  <si>
    <t>Comments</t>
  </si>
  <si>
    <t>Reduced from £300 , only one silk curtain</t>
  </si>
  <si>
    <t>Laura Ashley</t>
  </si>
  <si>
    <t>Inspiration Direct</t>
  </si>
  <si>
    <t>Cotton sateen</t>
  </si>
  <si>
    <t>or black-out</t>
  </si>
  <si>
    <t>Pencil pleat</t>
  </si>
  <si>
    <t>Reduced from £270, 10 colours, only one size</t>
  </si>
  <si>
    <t>Curtains and Blinds 4Homes</t>
  </si>
  <si>
    <t>14 colours</t>
  </si>
  <si>
    <t>Only made to measure</t>
  </si>
  <si>
    <t>no pricing</t>
  </si>
  <si>
    <t>John Lewis</t>
  </si>
  <si>
    <t>pencil pleat</t>
  </si>
  <si>
    <t>only I colour = ivory</t>
  </si>
  <si>
    <t>Faux silk (100% polyester)</t>
  </si>
  <si>
    <t>polyester</t>
  </si>
  <si>
    <t>no silk curtains</t>
  </si>
  <si>
    <t>No silk curtains</t>
  </si>
  <si>
    <t>The Natural Curtain Company</t>
  </si>
  <si>
    <t>for the pair</t>
  </si>
  <si>
    <t>Krishti</t>
  </si>
  <si>
    <t>Standard width</t>
  </si>
  <si>
    <t>plain</t>
  </si>
  <si>
    <t>Drop (cm)</t>
  </si>
  <si>
    <t>Width (cm)</t>
  </si>
  <si>
    <t>Price of</t>
  </si>
  <si>
    <t>Triple</t>
  </si>
  <si>
    <t>Eyelet</t>
  </si>
  <si>
    <t>No of widths</t>
  </si>
  <si>
    <t>BEFORE LINING CHOICE</t>
  </si>
  <si>
    <t>Round up</t>
  </si>
  <si>
    <t>Round Up</t>
  </si>
  <si>
    <t>Natural Curtain Price</t>
  </si>
  <si>
    <t>Add Make up Costs</t>
  </si>
  <si>
    <t>(Labour £/sq metre)</t>
  </si>
  <si>
    <t>PENCIL PLEAT</t>
  </si>
  <si>
    <t>CUSTOMER SIZE INPUT</t>
  </si>
  <si>
    <t>Silk (£/linear m)</t>
  </si>
  <si>
    <t>Interlining</t>
  </si>
  <si>
    <t>Excluding Lining or</t>
  </si>
  <si>
    <t>Gather:</t>
  </si>
  <si>
    <t>for Pencil Pleat</t>
  </si>
  <si>
    <t>COMPETITOR PRICE</t>
  </si>
  <si>
    <t xml:space="preserve">Our Price of </t>
  </si>
  <si>
    <t>DOUBLE PLEAT</t>
  </si>
  <si>
    <t xml:space="preserve">Gather: </t>
  </si>
  <si>
    <t>Our Total Price</t>
  </si>
  <si>
    <t>TRIPLE PLEAT</t>
  </si>
  <si>
    <t>EYELET</t>
  </si>
  <si>
    <t xml:space="preserve">Eyelet </t>
  </si>
  <si>
    <t>Costs</t>
  </si>
  <si>
    <t>ADD LINING COSTS ON THE BASIS OF:</t>
  </si>
  <si>
    <t>Blackout Lining</t>
  </si>
  <si>
    <t>100% Cotton Lining</t>
  </si>
  <si>
    <t>Thermal Lining</t>
  </si>
  <si>
    <t>£4 per sq metre</t>
  </si>
  <si>
    <t>£4.75 per square metre</t>
  </si>
  <si>
    <t>£4.60 per square metre</t>
  </si>
  <si>
    <t>ADD INTERLINING ON THE BASIS OF:</t>
  </si>
  <si>
    <t>Cotton Interlining</t>
  </si>
  <si>
    <t>£5 per square metre</t>
  </si>
  <si>
    <t>Remember to take into account the gather when calculating sq metres of lining</t>
  </si>
  <si>
    <t>Add Labour at £4 per square metre</t>
  </si>
  <si>
    <t>Example calculation for 100% cotton lining for pencil pleat curtains with a 2.5 gather (£4 material + £4 labour)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</si>
</sst>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4" borderId="17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64" fontId="0" fillId="4" borderId="20" xfId="0" applyNumberFormat="1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164" fontId="0" fillId="6" borderId="20" xfId="0" applyNumberFormat="1" applyFill="1" applyBorder="1" applyAlignment="1">
      <alignment horizontal="center"/>
    </xf>
    <xf numFmtId="164" fontId="0" fillId="7" borderId="20" xfId="0" applyNumberFormat="1" applyFill="1" applyBorder="1" applyAlignment="1">
      <alignment horizontal="center"/>
    </xf>
    <xf numFmtId="164" fontId="0" fillId="7" borderId="21" xfId="0" applyNumberForma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1" fillId="8" borderId="4" xfId="0" applyFont="1" applyFill="1" applyBorder="1"/>
    <xf numFmtId="0" fontId="1" fillId="8" borderId="6" xfId="0" applyFont="1" applyFill="1" applyBorder="1"/>
    <xf numFmtId="0" fontId="0" fillId="8" borderId="19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64" fontId="0" fillId="5" borderId="18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4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2" fillId="8" borderId="1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99"/>
      <color rgb="FF66FFFF"/>
      <color rgb="FF00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7" workbookViewId="0">
      <selection activeCell="P7" sqref="P7"/>
    </sheetView>
  </sheetViews>
  <sheetFormatPr defaultRowHeight="14.4" x14ac:dyDescent="0.3"/>
  <cols>
    <col min="1" max="1" width="3.6640625" style="1" customWidth="1"/>
    <col min="2" max="2" width="17.109375" style="1" customWidth="1"/>
    <col min="3" max="3" width="19.33203125" style="1" customWidth="1"/>
    <col min="4" max="4" width="1.109375" style="82" customWidth="1"/>
    <col min="5" max="5" width="18.77734375" style="1" customWidth="1"/>
    <col min="6" max="7" width="13.6640625" style="1" customWidth="1"/>
    <col min="8" max="8" width="14.5546875" style="11" customWidth="1"/>
    <col min="9" max="9" width="16.88671875" style="11" customWidth="1"/>
    <col min="10" max="10" width="18.6640625" style="1" customWidth="1"/>
    <col min="11" max="11" width="0.77734375" style="11" customWidth="1"/>
    <col min="12" max="12" width="18.33203125" style="1" customWidth="1"/>
    <col min="13" max="13" width="13.33203125" style="1" customWidth="1"/>
    <col min="14" max="17" width="18" style="1" customWidth="1"/>
    <col min="18" max="18" width="1.88671875" style="15" customWidth="1"/>
    <col min="19" max="19" width="19" style="1" customWidth="1"/>
    <col min="20" max="20" width="11.77734375" style="1" customWidth="1"/>
    <col min="21" max="24" width="19.109375" style="1" customWidth="1"/>
    <col min="25" max="25" width="3" style="15" customWidth="1"/>
    <col min="26" max="26" width="18" style="1" customWidth="1"/>
    <col min="27" max="27" width="14.6640625" customWidth="1"/>
    <col min="28" max="30" width="15.6640625" customWidth="1"/>
    <col min="31" max="31" width="17.44140625" customWidth="1"/>
    <col min="32" max="32" width="17.33203125" customWidth="1"/>
  </cols>
  <sheetData>
    <row r="1" spans="2:32" ht="18.600000000000001" thickBot="1" x14ac:dyDescent="0.4">
      <c r="B1" s="127" t="s">
        <v>48</v>
      </c>
      <c r="C1" s="128"/>
    </row>
    <row r="2" spans="2:32" ht="18.600000000000001" thickBot="1" x14ac:dyDescent="0.4">
      <c r="B2" s="56"/>
      <c r="C2" s="9"/>
    </row>
    <row r="3" spans="2:32" ht="18.600000000000001" thickBot="1" x14ac:dyDescent="0.4">
      <c r="B3" s="129" t="s">
        <v>55</v>
      </c>
      <c r="C3" s="130"/>
      <c r="D3" s="84"/>
      <c r="E3" s="131" t="s">
        <v>54</v>
      </c>
      <c r="F3" s="132"/>
      <c r="G3" s="132"/>
      <c r="H3" s="61" t="s">
        <v>59</v>
      </c>
      <c r="I3" s="61">
        <v>2.5</v>
      </c>
      <c r="J3" s="61"/>
      <c r="K3" s="58"/>
      <c r="L3" s="131" t="s">
        <v>63</v>
      </c>
      <c r="M3" s="133"/>
      <c r="N3" s="133"/>
      <c r="O3" s="80" t="s">
        <v>64</v>
      </c>
      <c r="P3" s="80">
        <v>2.6</v>
      </c>
      <c r="Q3" s="85"/>
      <c r="R3" s="57"/>
      <c r="S3" s="125" t="s">
        <v>66</v>
      </c>
      <c r="T3" s="126"/>
      <c r="U3" s="126"/>
      <c r="V3" s="80" t="s">
        <v>64</v>
      </c>
      <c r="W3" s="80">
        <v>2.75</v>
      </c>
      <c r="X3" s="81"/>
      <c r="Z3" s="125" t="s">
        <v>67</v>
      </c>
      <c r="AA3" s="126"/>
      <c r="AB3" s="126"/>
      <c r="AC3" s="80" t="s">
        <v>64</v>
      </c>
      <c r="AD3" s="80"/>
      <c r="AE3" s="80">
        <v>2</v>
      </c>
      <c r="AF3" s="81"/>
    </row>
    <row r="4" spans="2:32" x14ac:dyDescent="0.3">
      <c r="B4" s="62"/>
      <c r="C4" s="117"/>
      <c r="E4" s="67" t="s">
        <v>61</v>
      </c>
      <c r="F4" s="64"/>
      <c r="G4" s="64"/>
      <c r="H4" s="65" t="s">
        <v>62</v>
      </c>
      <c r="I4" s="66" t="s">
        <v>52</v>
      </c>
      <c r="J4" s="63" t="s">
        <v>65</v>
      </c>
      <c r="K4" s="59"/>
      <c r="L4" s="86" t="s">
        <v>51</v>
      </c>
      <c r="M4" s="66"/>
      <c r="N4" s="66"/>
      <c r="O4" s="65" t="s">
        <v>62</v>
      </c>
      <c r="P4" s="66" t="s">
        <v>52</v>
      </c>
      <c r="Q4" s="94" t="s">
        <v>65</v>
      </c>
      <c r="R4" s="55"/>
      <c r="S4" s="86" t="s">
        <v>51</v>
      </c>
      <c r="T4" s="66"/>
      <c r="U4" s="87"/>
      <c r="V4" s="65" t="s">
        <v>62</v>
      </c>
      <c r="W4" s="66" t="s">
        <v>52</v>
      </c>
      <c r="X4" s="94" t="s">
        <v>65</v>
      </c>
      <c r="Z4" s="86" t="s">
        <v>51</v>
      </c>
      <c r="AA4" s="66"/>
      <c r="AB4" s="115"/>
      <c r="AC4" s="106" t="s">
        <v>62</v>
      </c>
      <c r="AD4" s="66" t="s">
        <v>68</v>
      </c>
      <c r="AE4" s="66" t="s">
        <v>52</v>
      </c>
      <c r="AF4" s="107" t="s">
        <v>65</v>
      </c>
    </row>
    <row r="5" spans="2:32" x14ac:dyDescent="0.3">
      <c r="B5" s="67" t="s">
        <v>42</v>
      </c>
      <c r="C5" s="89" t="s">
        <v>43</v>
      </c>
      <c r="D5" s="83"/>
      <c r="E5" s="74" t="s">
        <v>51</v>
      </c>
      <c r="F5" s="68" t="s">
        <v>47</v>
      </c>
      <c r="G5" s="68" t="s">
        <v>49</v>
      </c>
      <c r="H5" s="65" t="s">
        <v>56</v>
      </c>
      <c r="I5" s="68" t="s">
        <v>53</v>
      </c>
      <c r="J5" s="63" t="s">
        <v>58</v>
      </c>
      <c r="K5" s="59"/>
      <c r="L5" s="88"/>
      <c r="M5" s="68" t="s">
        <v>47</v>
      </c>
      <c r="N5" s="68" t="s">
        <v>49</v>
      </c>
      <c r="O5" s="65" t="s">
        <v>56</v>
      </c>
      <c r="P5" s="68" t="s">
        <v>53</v>
      </c>
      <c r="Q5" s="94" t="s">
        <v>58</v>
      </c>
      <c r="R5" s="55"/>
      <c r="S5" s="88">
        <v>2.75</v>
      </c>
      <c r="T5" s="68" t="s">
        <v>47</v>
      </c>
      <c r="U5" s="89" t="s">
        <v>50</v>
      </c>
      <c r="V5" s="65" t="s">
        <v>56</v>
      </c>
      <c r="W5" s="68" t="s">
        <v>53</v>
      </c>
      <c r="X5" s="94" t="s">
        <v>58</v>
      </c>
      <c r="Z5" s="88">
        <v>2</v>
      </c>
      <c r="AA5" s="68" t="s">
        <v>47</v>
      </c>
      <c r="AB5" s="94" t="s">
        <v>50</v>
      </c>
      <c r="AC5" s="65" t="s">
        <v>56</v>
      </c>
      <c r="AD5" s="68" t="s">
        <v>69</v>
      </c>
      <c r="AE5" s="68" t="s">
        <v>53</v>
      </c>
      <c r="AF5" s="94" t="s">
        <v>58</v>
      </c>
    </row>
    <row r="6" spans="2:32" ht="15" thickBot="1" x14ac:dyDescent="0.35">
      <c r="B6" s="69"/>
      <c r="C6" s="118"/>
      <c r="E6" s="75" t="s">
        <v>60</v>
      </c>
      <c r="F6" s="70"/>
      <c r="G6" s="70"/>
      <c r="H6" s="71">
        <v>30</v>
      </c>
      <c r="I6" s="72">
        <v>20</v>
      </c>
      <c r="J6" s="73" t="s">
        <v>57</v>
      </c>
      <c r="K6" s="59"/>
      <c r="L6" s="90"/>
      <c r="M6" s="72"/>
      <c r="N6" s="72"/>
      <c r="O6" s="71">
        <v>30</v>
      </c>
      <c r="P6" s="72">
        <v>20</v>
      </c>
      <c r="Q6" s="95" t="s">
        <v>57</v>
      </c>
      <c r="R6" s="55"/>
      <c r="S6" s="90" t="s">
        <v>45</v>
      </c>
      <c r="T6" s="72"/>
      <c r="U6" s="91"/>
      <c r="V6" s="71">
        <v>30</v>
      </c>
      <c r="W6" s="72">
        <v>22</v>
      </c>
      <c r="X6" s="95" t="s">
        <v>57</v>
      </c>
      <c r="Z6" s="90" t="s">
        <v>46</v>
      </c>
      <c r="AA6" s="72"/>
      <c r="AB6" s="116"/>
      <c r="AC6" s="71">
        <v>30</v>
      </c>
      <c r="AD6" s="72"/>
      <c r="AE6" s="72">
        <v>28</v>
      </c>
      <c r="AF6" s="95" t="s">
        <v>57</v>
      </c>
    </row>
    <row r="7" spans="2:32" x14ac:dyDescent="0.3">
      <c r="B7" s="16">
        <v>228</v>
      </c>
      <c r="C7" s="119">
        <v>100</v>
      </c>
      <c r="E7" s="76">
        <v>237</v>
      </c>
      <c r="F7" s="32">
        <f>(($I$3*C7)+20)/140</f>
        <v>1.9285714285714286</v>
      </c>
      <c r="G7" s="33">
        <v>2</v>
      </c>
      <c r="H7" s="17">
        <f>$H$6*G7*((B7/100)+20/100)</f>
        <v>148.80000000000001</v>
      </c>
      <c r="I7" s="31">
        <f>$I$6*(B7/100*C7/100)</f>
        <v>45.599999999999994</v>
      </c>
      <c r="J7" s="12">
        <f>H7+I7</f>
        <v>194.4</v>
      </c>
      <c r="K7" s="60"/>
      <c r="L7" s="77">
        <v>270</v>
      </c>
      <c r="M7" s="32">
        <f>(($P$3*C7)+20)/140</f>
        <v>2</v>
      </c>
      <c r="N7" s="33">
        <v>2</v>
      </c>
      <c r="O7" s="31">
        <f t="shared" ref="O7:O13" si="0">$O$6*N7*((B7/100)+(20/100))</f>
        <v>148.80000000000001</v>
      </c>
      <c r="P7" s="31">
        <f>$P$6*(B7/100*C7/100)</f>
        <v>45.599999999999994</v>
      </c>
      <c r="Q7" s="109">
        <f>SUM(O7:P7)</f>
        <v>194.4</v>
      </c>
      <c r="R7" s="54"/>
      <c r="S7" s="77">
        <v>388</v>
      </c>
      <c r="T7" s="108">
        <f>(($W$3*C7)+20)/140</f>
        <v>2.1071428571428572</v>
      </c>
      <c r="U7" s="101">
        <v>3</v>
      </c>
      <c r="V7" s="34">
        <f>$V$6*U7*(B7/100)</f>
        <v>205.2</v>
      </c>
      <c r="W7" s="34">
        <f>$W$6*(B7/100*C7/100)</f>
        <v>50.16</v>
      </c>
      <c r="X7" s="110">
        <f t="shared" ref="X7:X21" si="1">SUM(V7:W7)</f>
        <v>255.35999999999999</v>
      </c>
      <c r="Z7" s="76">
        <v>292</v>
      </c>
      <c r="AA7" s="121">
        <f>(($AE$3*C7)+20)/140</f>
        <v>1.5714285714285714</v>
      </c>
      <c r="AB7" s="19">
        <v>2</v>
      </c>
      <c r="AC7" s="76">
        <f t="shared" ref="AC7:AC8" si="2">$AC$6*AB7*((B7/100)+(20/100))</f>
        <v>148.80000000000001</v>
      </c>
      <c r="AD7" s="17">
        <v>2</v>
      </c>
      <c r="AE7" s="31">
        <f>$AE$6*(B7/100*C7/100)</f>
        <v>63.839999999999996</v>
      </c>
      <c r="AF7" s="123">
        <f t="shared" ref="AF7:AF21" si="3">SUM(AC7:AE7)</f>
        <v>214.64000000000001</v>
      </c>
    </row>
    <row r="8" spans="2:32" x14ac:dyDescent="0.3">
      <c r="B8" s="20">
        <v>228</v>
      </c>
      <c r="C8" s="101">
        <v>120</v>
      </c>
      <c r="E8" s="77">
        <v>345</v>
      </c>
      <c r="F8" s="35">
        <f t="shared" ref="F8:F21" si="4">(($I$3*C8)+20)/140</f>
        <v>2.2857142857142856</v>
      </c>
      <c r="G8" s="36">
        <v>3</v>
      </c>
      <c r="H8" s="18">
        <f>$H$6*G8*((B8/100)+20/100)</f>
        <v>223.2</v>
      </c>
      <c r="I8" s="34">
        <f t="shared" ref="I8:I21" si="5">$I$6*(B8/100*C8/100)</f>
        <v>54.72</v>
      </c>
      <c r="J8" s="13">
        <f t="shared" ref="J8:J21" si="6">H8+I8</f>
        <v>277.91999999999996</v>
      </c>
      <c r="K8" s="60"/>
      <c r="L8" s="77">
        <v>270</v>
      </c>
      <c r="M8" s="35">
        <f t="shared" ref="M8:M21" si="7">(($P$3*C8)+20)/140</f>
        <v>2.3714285714285714</v>
      </c>
      <c r="N8" s="36">
        <v>3</v>
      </c>
      <c r="O8" s="34">
        <f t="shared" si="0"/>
        <v>223.2</v>
      </c>
      <c r="P8" s="34">
        <f>$P$6*(B8/100*((C8/100)+20/100))</f>
        <v>63.839999999999996</v>
      </c>
      <c r="Q8" s="96">
        <f t="shared" ref="Q8:Q21" si="8">SUM(O8:P8)</f>
        <v>287.03999999999996</v>
      </c>
      <c r="R8" s="54"/>
      <c r="S8" s="77">
        <v>404</v>
      </c>
      <c r="T8" s="35">
        <f t="shared" ref="T8:T21" si="9">(($W$3*C8)+20)/140</f>
        <v>2.5</v>
      </c>
      <c r="U8" s="101">
        <v>3</v>
      </c>
      <c r="V8" s="34">
        <f>$V$6*U8*((B8/100)+(20/100))</f>
        <v>223.2</v>
      </c>
      <c r="W8" s="34">
        <f>$W$6*(B8/100*C8/100)</f>
        <v>60.191999999999993</v>
      </c>
      <c r="X8" s="110">
        <f t="shared" si="1"/>
        <v>283.392</v>
      </c>
      <c r="Z8" s="76">
        <v>321</v>
      </c>
      <c r="AA8" s="32">
        <f t="shared" ref="AA8:AA21" si="10">(($AE$3*C8)+20)/140</f>
        <v>1.8571428571428572</v>
      </c>
      <c r="AB8" s="19">
        <v>2</v>
      </c>
      <c r="AC8" s="76">
        <f t="shared" si="2"/>
        <v>148.80000000000001</v>
      </c>
      <c r="AD8" s="17">
        <v>2</v>
      </c>
      <c r="AE8" s="31">
        <f>$AE$6*(B8/100*C8/100)</f>
        <v>76.60799999999999</v>
      </c>
      <c r="AF8" s="123">
        <f t="shared" si="3"/>
        <v>227.40800000000002</v>
      </c>
    </row>
    <row r="9" spans="2:32" x14ac:dyDescent="0.3">
      <c r="B9" s="20">
        <v>228</v>
      </c>
      <c r="C9" s="101">
        <v>140</v>
      </c>
      <c r="E9" s="77">
        <v>355</v>
      </c>
      <c r="F9" s="35">
        <f t="shared" si="4"/>
        <v>2.6428571428571428</v>
      </c>
      <c r="G9" s="36">
        <v>3</v>
      </c>
      <c r="H9" s="18">
        <f>$H$6*G9*((B9/100)+20/100)</f>
        <v>223.2</v>
      </c>
      <c r="I9" s="34">
        <f t="shared" si="5"/>
        <v>63.839999999999996</v>
      </c>
      <c r="J9" s="13">
        <f t="shared" si="6"/>
        <v>287.03999999999996</v>
      </c>
      <c r="K9" s="60"/>
      <c r="L9" s="78">
        <v>388</v>
      </c>
      <c r="M9" s="35">
        <f t="shared" si="7"/>
        <v>2.7428571428571429</v>
      </c>
      <c r="N9" s="36">
        <v>3</v>
      </c>
      <c r="O9" s="34">
        <f t="shared" si="0"/>
        <v>223.2</v>
      </c>
      <c r="P9" s="34">
        <f>$P$6*(B9/100*((C9/100)+20/100))</f>
        <v>72.95999999999998</v>
      </c>
      <c r="Q9" s="96">
        <f t="shared" si="8"/>
        <v>296.15999999999997</v>
      </c>
      <c r="R9" s="54"/>
      <c r="S9" s="77">
        <v>404</v>
      </c>
      <c r="T9" s="35">
        <f t="shared" si="9"/>
        <v>2.8928571428571428</v>
      </c>
      <c r="U9" s="101">
        <v>3</v>
      </c>
      <c r="V9" s="34">
        <f t="shared" ref="V9:V21" si="11">$V$6*U9*((B9/100)+(20/100))</f>
        <v>223.2</v>
      </c>
      <c r="W9" s="34">
        <f t="shared" ref="W9:W21" si="12">$W$6*(B9/100*C9/100)</f>
        <v>70.22399999999999</v>
      </c>
      <c r="X9" s="110">
        <f t="shared" si="1"/>
        <v>293.42399999999998</v>
      </c>
      <c r="Z9" s="76">
        <v>321</v>
      </c>
      <c r="AA9" s="35">
        <f t="shared" si="10"/>
        <v>2.1428571428571428</v>
      </c>
      <c r="AB9" s="21">
        <v>3</v>
      </c>
      <c r="AC9" s="77">
        <f>$AC$6*AB9*((B9/100)+(20/100))</f>
        <v>223.2</v>
      </c>
      <c r="AD9" s="18">
        <v>2</v>
      </c>
      <c r="AE9" s="34">
        <f t="shared" ref="AE9:AE21" si="13">$AE$6*(B9/100*C9/100)</f>
        <v>89.375999999999991</v>
      </c>
      <c r="AF9" s="110">
        <f t="shared" si="3"/>
        <v>314.57599999999996</v>
      </c>
    </row>
    <row r="10" spans="2:32" x14ac:dyDescent="0.3">
      <c r="B10" s="20">
        <v>228</v>
      </c>
      <c r="C10" s="101">
        <v>150</v>
      </c>
      <c r="E10" s="77">
        <v>355</v>
      </c>
      <c r="F10" s="35">
        <f t="shared" si="4"/>
        <v>2.8214285714285716</v>
      </c>
      <c r="G10" s="36">
        <v>3</v>
      </c>
      <c r="H10" s="18">
        <f t="shared" ref="H10:H17" si="14">$H$6*G10*((B10/100)+20/100)</f>
        <v>223.2</v>
      </c>
      <c r="I10" s="34">
        <f t="shared" si="5"/>
        <v>68.399999999999991</v>
      </c>
      <c r="J10" s="13">
        <f t="shared" si="6"/>
        <v>291.59999999999997</v>
      </c>
      <c r="K10" s="60"/>
      <c r="L10" s="78">
        <v>388</v>
      </c>
      <c r="M10" s="35">
        <f t="shared" si="7"/>
        <v>2.9285714285714284</v>
      </c>
      <c r="N10" s="36">
        <v>3</v>
      </c>
      <c r="O10" s="34">
        <f t="shared" si="0"/>
        <v>223.2</v>
      </c>
      <c r="P10" s="34">
        <f>$P$6*(B10/100*((C10/100)+20/100))</f>
        <v>77.519999999999982</v>
      </c>
      <c r="Q10" s="96">
        <f t="shared" si="8"/>
        <v>300.71999999999997</v>
      </c>
      <c r="R10" s="54"/>
      <c r="S10" s="77">
        <v>523</v>
      </c>
      <c r="T10" s="35">
        <f t="shared" si="9"/>
        <v>3.0892857142857144</v>
      </c>
      <c r="U10" s="101">
        <v>3</v>
      </c>
      <c r="V10" s="34">
        <f t="shared" si="11"/>
        <v>223.2</v>
      </c>
      <c r="W10" s="34">
        <f t="shared" si="12"/>
        <v>75.239999999999995</v>
      </c>
      <c r="X10" s="110">
        <f t="shared" si="1"/>
        <v>298.44</v>
      </c>
      <c r="Z10" s="77">
        <v>452</v>
      </c>
      <c r="AA10" s="35">
        <f t="shared" si="10"/>
        <v>2.2857142857142856</v>
      </c>
      <c r="AB10" s="21">
        <v>3</v>
      </c>
      <c r="AC10" s="77">
        <f t="shared" ref="AC10:AC21" si="15">$AC$6*AB10*((B10/100)+(20/100))</f>
        <v>223.2</v>
      </c>
      <c r="AD10" s="18">
        <v>4</v>
      </c>
      <c r="AE10" s="34">
        <f t="shared" si="13"/>
        <v>95.759999999999991</v>
      </c>
      <c r="AF10" s="110">
        <f t="shared" si="3"/>
        <v>322.95999999999998</v>
      </c>
    </row>
    <row r="11" spans="2:32" x14ac:dyDescent="0.3">
      <c r="B11" s="20">
        <v>228</v>
      </c>
      <c r="C11" s="101">
        <v>160</v>
      </c>
      <c r="E11" s="77">
        <v>355</v>
      </c>
      <c r="F11" s="35">
        <f t="shared" si="4"/>
        <v>3</v>
      </c>
      <c r="G11" s="36">
        <v>3</v>
      </c>
      <c r="H11" s="18">
        <f t="shared" si="14"/>
        <v>223.2</v>
      </c>
      <c r="I11" s="34">
        <f t="shared" si="5"/>
        <v>72.959999999999994</v>
      </c>
      <c r="J11" s="13">
        <f t="shared" si="6"/>
        <v>296.15999999999997</v>
      </c>
      <c r="K11" s="60"/>
      <c r="L11" s="78">
        <v>388</v>
      </c>
      <c r="M11" s="38">
        <f t="shared" si="7"/>
        <v>3.1142857142857143</v>
      </c>
      <c r="N11" s="39">
        <v>4</v>
      </c>
      <c r="O11" s="37">
        <f t="shared" si="0"/>
        <v>297.60000000000002</v>
      </c>
      <c r="P11" s="37">
        <f t="shared" ref="P11:P14" si="16">$P$6*(B11/100*((C11/100)+20/100))</f>
        <v>82.08</v>
      </c>
      <c r="Q11" s="97">
        <f t="shared" si="8"/>
        <v>379.68</v>
      </c>
      <c r="R11" s="54"/>
      <c r="S11" s="78">
        <v>523</v>
      </c>
      <c r="T11" s="38">
        <f t="shared" si="9"/>
        <v>3.2857142857142856</v>
      </c>
      <c r="U11" s="102">
        <v>4</v>
      </c>
      <c r="V11" s="37">
        <f t="shared" si="11"/>
        <v>297.60000000000002</v>
      </c>
      <c r="W11" s="37">
        <f t="shared" si="12"/>
        <v>80.256</v>
      </c>
      <c r="X11" s="111">
        <f t="shared" si="1"/>
        <v>377.85599999999999</v>
      </c>
      <c r="Z11" s="77">
        <v>452</v>
      </c>
      <c r="AA11" s="35">
        <f t="shared" si="10"/>
        <v>2.4285714285714284</v>
      </c>
      <c r="AB11" s="21">
        <v>3</v>
      </c>
      <c r="AC11" s="77">
        <f t="shared" si="15"/>
        <v>223.2</v>
      </c>
      <c r="AD11" s="18">
        <v>4</v>
      </c>
      <c r="AE11" s="34">
        <f t="shared" si="13"/>
        <v>102.14399999999999</v>
      </c>
      <c r="AF11" s="110">
        <f t="shared" si="3"/>
        <v>329.34399999999999</v>
      </c>
    </row>
    <row r="12" spans="2:32" x14ac:dyDescent="0.3">
      <c r="B12" s="23">
        <v>228</v>
      </c>
      <c r="C12" s="102">
        <v>170</v>
      </c>
      <c r="E12" s="77">
        <v>355</v>
      </c>
      <c r="F12" s="38">
        <f t="shared" si="4"/>
        <v>3.1785714285714284</v>
      </c>
      <c r="G12" s="39">
        <v>4</v>
      </c>
      <c r="H12" s="22">
        <f t="shared" si="14"/>
        <v>297.60000000000002</v>
      </c>
      <c r="I12" s="37">
        <f t="shared" si="5"/>
        <v>77.519999999999982</v>
      </c>
      <c r="J12" s="14">
        <f t="shared" si="6"/>
        <v>375.12</v>
      </c>
      <c r="K12" s="60"/>
      <c r="L12" s="79">
        <v>404</v>
      </c>
      <c r="M12" s="38">
        <f t="shared" si="7"/>
        <v>3.3</v>
      </c>
      <c r="N12" s="39">
        <v>4</v>
      </c>
      <c r="O12" s="37">
        <f t="shared" si="0"/>
        <v>297.60000000000002</v>
      </c>
      <c r="P12" s="37">
        <f t="shared" si="16"/>
        <v>86.64</v>
      </c>
      <c r="Q12" s="97">
        <f t="shared" si="8"/>
        <v>384.24</v>
      </c>
      <c r="R12" s="54"/>
      <c r="S12" s="78">
        <v>523</v>
      </c>
      <c r="T12" s="38">
        <f t="shared" si="9"/>
        <v>3.4821428571428572</v>
      </c>
      <c r="U12" s="102">
        <v>4</v>
      </c>
      <c r="V12" s="37">
        <f t="shared" si="11"/>
        <v>297.60000000000002</v>
      </c>
      <c r="W12" s="37">
        <f t="shared" si="12"/>
        <v>85.271999999999991</v>
      </c>
      <c r="X12" s="111">
        <f t="shared" si="1"/>
        <v>382.87200000000001</v>
      </c>
      <c r="Z12" s="77">
        <v>452</v>
      </c>
      <c r="AA12" s="35">
        <f t="shared" si="10"/>
        <v>2.5714285714285716</v>
      </c>
      <c r="AB12" s="21">
        <v>3</v>
      </c>
      <c r="AC12" s="77">
        <f t="shared" si="15"/>
        <v>223.2</v>
      </c>
      <c r="AD12" s="18">
        <v>4</v>
      </c>
      <c r="AE12" s="34">
        <f t="shared" si="13"/>
        <v>108.52799999999999</v>
      </c>
      <c r="AF12" s="110">
        <f t="shared" si="3"/>
        <v>335.72799999999995</v>
      </c>
    </row>
    <row r="13" spans="2:32" x14ac:dyDescent="0.3">
      <c r="B13" s="23">
        <v>228</v>
      </c>
      <c r="C13" s="102">
        <v>180</v>
      </c>
      <c r="E13" s="78">
        <v>464</v>
      </c>
      <c r="F13" s="38">
        <f t="shared" si="4"/>
        <v>3.3571428571428572</v>
      </c>
      <c r="G13" s="39">
        <v>4</v>
      </c>
      <c r="H13" s="22">
        <f t="shared" si="14"/>
        <v>297.60000000000002</v>
      </c>
      <c r="I13" s="37">
        <f t="shared" si="5"/>
        <v>82.08</v>
      </c>
      <c r="J13" s="14">
        <f t="shared" si="6"/>
        <v>379.68</v>
      </c>
      <c r="K13" s="60"/>
      <c r="L13" s="79">
        <v>404</v>
      </c>
      <c r="M13" s="38">
        <f t="shared" si="7"/>
        <v>3.4857142857142858</v>
      </c>
      <c r="N13" s="39">
        <v>4</v>
      </c>
      <c r="O13" s="37">
        <f t="shared" si="0"/>
        <v>297.60000000000002</v>
      </c>
      <c r="P13" s="37">
        <f t="shared" si="16"/>
        <v>91.199999999999989</v>
      </c>
      <c r="Q13" s="97">
        <f t="shared" si="8"/>
        <v>388.8</v>
      </c>
      <c r="R13" s="54"/>
      <c r="S13" s="78">
        <v>539</v>
      </c>
      <c r="T13" s="38">
        <f t="shared" si="9"/>
        <v>3.6785714285714284</v>
      </c>
      <c r="U13" s="102">
        <v>4</v>
      </c>
      <c r="V13" s="37">
        <f t="shared" si="11"/>
        <v>297.60000000000002</v>
      </c>
      <c r="W13" s="37">
        <f t="shared" si="12"/>
        <v>90.287999999999997</v>
      </c>
      <c r="X13" s="111">
        <f t="shared" si="1"/>
        <v>387.88800000000003</v>
      </c>
      <c r="Z13" s="77">
        <v>452</v>
      </c>
      <c r="AA13" s="35">
        <f t="shared" si="10"/>
        <v>2.7142857142857144</v>
      </c>
      <c r="AB13" s="21">
        <v>3</v>
      </c>
      <c r="AC13" s="77">
        <f t="shared" si="15"/>
        <v>223.2</v>
      </c>
      <c r="AD13" s="18">
        <v>4</v>
      </c>
      <c r="AE13" s="34">
        <f t="shared" si="13"/>
        <v>114.91200000000001</v>
      </c>
      <c r="AF13" s="110">
        <f t="shared" si="3"/>
        <v>342.11199999999997</v>
      </c>
    </row>
    <row r="14" spans="2:32" x14ac:dyDescent="0.3">
      <c r="B14" s="23">
        <v>228</v>
      </c>
      <c r="C14" s="102">
        <v>190</v>
      </c>
      <c r="E14" s="78">
        <v>464</v>
      </c>
      <c r="F14" s="38">
        <f t="shared" si="4"/>
        <v>3.5357142857142856</v>
      </c>
      <c r="G14" s="39">
        <v>4</v>
      </c>
      <c r="H14" s="22">
        <f t="shared" si="14"/>
        <v>297.60000000000002</v>
      </c>
      <c r="I14" s="37">
        <f t="shared" si="5"/>
        <v>86.64</v>
      </c>
      <c r="J14" s="14">
        <f t="shared" si="6"/>
        <v>384.24</v>
      </c>
      <c r="K14" s="60"/>
      <c r="L14" s="79">
        <v>404</v>
      </c>
      <c r="M14" s="38">
        <f t="shared" si="7"/>
        <v>3.6714285714285713</v>
      </c>
      <c r="N14" s="39">
        <v>4</v>
      </c>
      <c r="O14" s="37">
        <f>$O$6*N14*((B14/100)+(20/100))</f>
        <v>297.60000000000002</v>
      </c>
      <c r="P14" s="37">
        <f t="shared" si="16"/>
        <v>95.759999999999991</v>
      </c>
      <c r="Q14" s="97">
        <f t="shared" si="8"/>
        <v>393.36</v>
      </c>
      <c r="R14" s="54"/>
      <c r="S14" s="78">
        <v>539</v>
      </c>
      <c r="T14" s="38">
        <f t="shared" si="9"/>
        <v>3.875</v>
      </c>
      <c r="U14" s="102">
        <v>4</v>
      </c>
      <c r="V14" s="37">
        <f t="shared" si="11"/>
        <v>297.60000000000002</v>
      </c>
      <c r="W14" s="37">
        <f t="shared" si="12"/>
        <v>95.304000000000002</v>
      </c>
      <c r="X14" s="111">
        <f t="shared" si="1"/>
        <v>392.904</v>
      </c>
      <c r="Z14" s="77">
        <v>452</v>
      </c>
      <c r="AA14" s="35">
        <f t="shared" si="10"/>
        <v>2.8571428571428572</v>
      </c>
      <c r="AB14" s="21">
        <v>3</v>
      </c>
      <c r="AC14" s="77">
        <f t="shared" si="15"/>
        <v>223.2</v>
      </c>
      <c r="AD14" s="18">
        <v>4</v>
      </c>
      <c r="AE14" s="34">
        <f t="shared" si="13"/>
        <v>121.29599999999999</v>
      </c>
      <c r="AF14" s="110">
        <f t="shared" si="3"/>
        <v>348.49599999999998</v>
      </c>
    </row>
    <row r="15" spans="2:32" x14ac:dyDescent="0.3">
      <c r="B15" s="23">
        <v>228</v>
      </c>
      <c r="C15" s="102">
        <v>200</v>
      </c>
      <c r="E15" s="78">
        <v>464</v>
      </c>
      <c r="F15" s="38">
        <f t="shared" si="4"/>
        <v>3.7142857142857144</v>
      </c>
      <c r="G15" s="39">
        <v>4</v>
      </c>
      <c r="H15" s="22">
        <f t="shared" si="14"/>
        <v>297.60000000000002</v>
      </c>
      <c r="I15" s="37">
        <f t="shared" si="5"/>
        <v>91.199999999999989</v>
      </c>
      <c r="J15" s="14">
        <f t="shared" si="6"/>
        <v>388.8</v>
      </c>
      <c r="K15" s="60"/>
      <c r="L15" s="79">
        <v>404</v>
      </c>
      <c r="M15" s="38">
        <f t="shared" si="7"/>
        <v>3.8571428571428572</v>
      </c>
      <c r="N15" s="39">
        <v>4</v>
      </c>
      <c r="O15" s="37">
        <f t="shared" ref="O15:O21" si="17">$O$6*N15*((B15/100)+(20/100))</f>
        <v>297.60000000000002</v>
      </c>
      <c r="P15" s="37">
        <f>$P$6*(B15/100*((C15/100)+20/100))</f>
        <v>100.32</v>
      </c>
      <c r="Q15" s="97">
        <f t="shared" si="8"/>
        <v>397.92</v>
      </c>
      <c r="R15" s="54"/>
      <c r="S15" s="78">
        <v>539</v>
      </c>
      <c r="T15" s="38">
        <f t="shared" si="9"/>
        <v>4.0714285714285712</v>
      </c>
      <c r="U15" s="102">
        <v>4</v>
      </c>
      <c r="V15" s="37">
        <f t="shared" si="11"/>
        <v>297.60000000000002</v>
      </c>
      <c r="W15" s="37">
        <f t="shared" si="12"/>
        <v>100.32</v>
      </c>
      <c r="X15" s="111">
        <f t="shared" si="1"/>
        <v>397.92</v>
      </c>
      <c r="Z15" s="77">
        <v>452</v>
      </c>
      <c r="AA15" s="35">
        <f t="shared" si="10"/>
        <v>3</v>
      </c>
      <c r="AB15" s="21">
        <v>3</v>
      </c>
      <c r="AC15" s="77">
        <f t="shared" si="15"/>
        <v>223.2</v>
      </c>
      <c r="AD15" s="18">
        <v>4</v>
      </c>
      <c r="AE15" s="34">
        <f t="shared" si="13"/>
        <v>127.67999999999999</v>
      </c>
      <c r="AF15" s="110">
        <f t="shared" si="3"/>
        <v>354.88</v>
      </c>
    </row>
    <row r="16" spans="2:32" x14ac:dyDescent="0.3">
      <c r="B16" s="23">
        <v>228</v>
      </c>
      <c r="C16" s="102">
        <v>210</v>
      </c>
      <c r="E16" s="78">
        <v>464</v>
      </c>
      <c r="F16" s="38">
        <f t="shared" si="4"/>
        <v>3.8928571428571428</v>
      </c>
      <c r="G16" s="39">
        <v>4</v>
      </c>
      <c r="H16" s="22">
        <f t="shared" si="14"/>
        <v>297.60000000000002</v>
      </c>
      <c r="I16" s="37">
        <f t="shared" si="5"/>
        <v>95.759999999999991</v>
      </c>
      <c r="J16" s="14">
        <f t="shared" si="6"/>
        <v>393.36</v>
      </c>
      <c r="K16" s="60"/>
      <c r="L16" s="79">
        <v>404</v>
      </c>
      <c r="M16" s="38">
        <f t="shared" si="7"/>
        <v>4.0428571428571427</v>
      </c>
      <c r="N16" s="39">
        <v>4</v>
      </c>
      <c r="O16" s="37">
        <f t="shared" si="17"/>
        <v>297.60000000000002</v>
      </c>
      <c r="P16" s="37">
        <f>$P$6*(B16/100*((C16/100)+20/100))</f>
        <v>104.88</v>
      </c>
      <c r="Q16" s="97">
        <f t="shared" si="8"/>
        <v>402.48</v>
      </c>
      <c r="R16" s="54"/>
      <c r="S16" s="78">
        <v>539</v>
      </c>
      <c r="T16" s="41">
        <f>(($W$3*C16)+20)/140</f>
        <v>4.2678571428571432</v>
      </c>
      <c r="U16" s="103">
        <v>5</v>
      </c>
      <c r="V16" s="40">
        <f t="shared" si="11"/>
        <v>372</v>
      </c>
      <c r="W16" s="40">
        <f t="shared" si="12"/>
        <v>105.33599999999998</v>
      </c>
      <c r="X16" s="112">
        <f t="shared" si="1"/>
        <v>477.33600000000001</v>
      </c>
      <c r="Z16" s="78">
        <v>481</v>
      </c>
      <c r="AA16" s="38">
        <f t="shared" si="10"/>
        <v>3.1428571428571428</v>
      </c>
      <c r="AB16" s="25">
        <v>4</v>
      </c>
      <c r="AC16" s="78">
        <f t="shared" si="15"/>
        <v>297.60000000000002</v>
      </c>
      <c r="AD16" s="22">
        <v>6</v>
      </c>
      <c r="AE16" s="37">
        <f t="shared" si="13"/>
        <v>134.06399999999999</v>
      </c>
      <c r="AF16" s="111">
        <f t="shared" si="3"/>
        <v>437.66399999999999</v>
      </c>
    </row>
    <row r="17" spans="2:32" x14ac:dyDescent="0.3">
      <c r="B17" s="26">
        <v>228</v>
      </c>
      <c r="C17" s="103">
        <v>220</v>
      </c>
      <c r="E17" s="79">
        <v>474</v>
      </c>
      <c r="F17" s="41">
        <f t="shared" si="4"/>
        <v>4.0714285714285712</v>
      </c>
      <c r="G17" s="42">
        <v>5</v>
      </c>
      <c r="H17" s="24">
        <f t="shared" si="14"/>
        <v>372</v>
      </c>
      <c r="I17" s="40">
        <f t="shared" si="5"/>
        <v>100.32</v>
      </c>
      <c r="J17" s="24">
        <f t="shared" si="6"/>
        <v>472.32</v>
      </c>
      <c r="K17" s="60"/>
      <c r="L17" s="92">
        <v>523</v>
      </c>
      <c r="M17" s="41">
        <f t="shared" si="7"/>
        <v>4.2285714285714286</v>
      </c>
      <c r="N17" s="42">
        <v>5</v>
      </c>
      <c r="O17" s="40">
        <f t="shared" si="17"/>
        <v>372</v>
      </c>
      <c r="P17" s="40">
        <f>$P$6*(B17/100*((C17/100)+20/100))</f>
        <v>109.44000000000001</v>
      </c>
      <c r="Q17" s="98">
        <f t="shared" si="8"/>
        <v>481.44</v>
      </c>
      <c r="R17" s="54"/>
      <c r="S17" s="79">
        <v>657</v>
      </c>
      <c r="T17" s="41">
        <f t="shared" si="9"/>
        <v>4.4642857142857144</v>
      </c>
      <c r="U17" s="103">
        <v>5</v>
      </c>
      <c r="V17" s="40">
        <f t="shared" si="11"/>
        <v>372</v>
      </c>
      <c r="W17" s="40">
        <f t="shared" si="12"/>
        <v>110.352</v>
      </c>
      <c r="X17" s="112">
        <f t="shared" si="1"/>
        <v>482.35199999999998</v>
      </c>
      <c r="Z17" s="78">
        <v>481</v>
      </c>
      <c r="AA17" s="38">
        <f t="shared" si="10"/>
        <v>3.2857142857142856</v>
      </c>
      <c r="AB17" s="25">
        <v>4</v>
      </c>
      <c r="AC17" s="78">
        <f t="shared" si="15"/>
        <v>297.60000000000002</v>
      </c>
      <c r="AD17" s="22">
        <v>6</v>
      </c>
      <c r="AE17" s="37">
        <f t="shared" si="13"/>
        <v>140.44800000000001</v>
      </c>
      <c r="AF17" s="111">
        <f t="shared" si="3"/>
        <v>444.048</v>
      </c>
    </row>
    <row r="18" spans="2:32" x14ac:dyDescent="0.3">
      <c r="B18" s="26">
        <v>228</v>
      </c>
      <c r="C18" s="103">
        <v>230</v>
      </c>
      <c r="E18" s="79">
        <v>474</v>
      </c>
      <c r="F18" s="41">
        <f t="shared" si="4"/>
        <v>4.25</v>
      </c>
      <c r="G18" s="42">
        <v>5</v>
      </c>
      <c r="H18" s="24">
        <f>$H$6*G18*((B18/100)+20/100)</f>
        <v>372</v>
      </c>
      <c r="I18" s="40">
        <f t="shared" si="5"/>
        <v>104.88</v>
      </c>
      <c r="J18" s="24">
        <f t="shared" si="6"/>
        <v>476.88</v>
      </c>
      <c r="K18" s="60"/>
      <c r="L18" s="92">
        <v>523</v>
      </c>
      <c r="M18" s="41">
        <f t="shared" si="7"/>
        <v>4.4142857142857146</v>
      </c>
      <c r="N18" s="42">
        <v>5</v>
      </c>
      <c r="O18" s="40">
        <f t="shared" si="17"/>
        <v>372</v>
      </c>
      <c r="P18" s="40">
        <f t="shared" ref="P18:P21" si="18">$P$6*(B18/100*((C18/100)+20/100))</f>
        <v>113.99999999999999</v>
      </c>
      <c r="Q18" s="98">
        <f t="shared" si="8"/>
        <v>486</v>
      </c>
      <c r="R18" s="54"/>
      <c r="S18" s="79">
        <v>657</v>
      </c>
      <c r="T18" s="41">
        <f t="shared" si="9"/>
        <v>4.6607142857142856</v>
      </c>
      <c r="U18" s="103">
        <v>5</v>
      </c>
      <c r="V18" s="40">
        <f t="shared" si="11"/>
        <v>372</v>
      </c>
      <c r="W18" s="40">
        <f t="shared" si="12"/>
        <v>115.36799999999999</v>
      </c>
      <c r="X18" s="112">
        <f t="shared" si="1"/>
        <v>487.36799999999999</v>
      </c>
      <c r="Z18" s="78">
        <v>481</v>
      </c>
      <c r="AA18" s="38">
        <f t="shared" si="10"/>
        <v>3.4285714285714284</v>
      </c>
      <c r="AB18" s="25">
        <v>4</v>
      </c>
      <c r="AC18" s="78">
        <f t="shared" si="15"/>
        <v>297.60000000000002</v>
      </c>
      <c r="AD18" s="22">
        <v>6</v>
      </c>
      <c r="AE18" s="37">
        <f t="shared" si="13"/>
        <v>146.83199999999999</v>
      </c>
      <c r="AF18" s="111">
        <f t="shared" si="3"/>
        <v>450.43200000000002</v>
      </c>
    </row>
    <row r="19" spans="2:32" x14ac:dyDescent="0.3">
      <c r="B19" s="26">
        <v>228</v>
      </c>
      <c r="C19" s="103">
        <v>240</v>
      </c>
      <c r="E19" s="92">
        <v>582</v>
      </c>
      <c r="F19" s="41">
        <f t="shared" si="4"/>
        <v>4.4285714285714288</v>
      </c>
      <c r="G19" s="42">
        <v>5</v>
      </c>
      <c r="H19" s="24">
        <f>$H$6*G19*((B19/100)+20/100)</f>
        <v>372</v>
      </c>
      <c r="I19" s="40">
        <f t="shared" si="5"/>
        <v>109.44</v>
      </c>
      <c r="J19" s="24">
        <f t="shared" si="6"/>
        <v>481.44</v>
      </c>
      <c r="K19" s="60"/>
      <c r="L19" s="92">
        <v>523</v>
      </c>
      <c r="M19" s="41">
        <f t="shared" si="7"/>
        <v>4.5999999999999996</v>
      </c>
      <c r="N19" s="42">
        <v>5</v>
      </c>
      <c r="O19" s="40">
        <f t="shared" si="17"/>
        <v>372</v>
      </c>
      <c r="P19" s="40">
        <f t="shared" si="18"/>
        <v>118.56</v>
      </c>
      <c r="Q19" s="98">
        <f t="shared" si="8"/>
        <v>490.56</v>
      </c>
      <c r="R19" s="54"/>
      <c r="S19" s="79">
        <v>673</v>
      </c>
      <c r="T19" s="41">
        <f t="shared" si="9"/>
        <v>4.8571428571428568</v>
      </c>
      <c r="U19" s="103">
        <v>5</v>
      </c>
      <c r="V19" s="40">
        <f t="shared" si="11"/>
        <v>372</v>
      </c>
      <c r="W19" s="40">
        <f t="shared" si="12"/>
        <v>120.38399999999999</v>
      </c>
      <c r="X19" s="112">
        <f t="shared" si="1"/>
        <v>492.38400000000001</v>
      </c>
      <c r="Z19" s="92">
        <v>612</v>
      </c>
      <c r="AA19" s="38">
        <f t="shared" si="10"/>
        <v>3.5714285714285716</v>
      </c>
      <c r="AB19" s="25">
        <v>4</v>
      </c>
      <c r="AC19" s="78">
        <f t="shared" si="15"/>
        <v>297.60000000000002</v>
      </c>
      <c r="AD19" s="22">
        <v>6</v>
      </c>
      <c r="AE19" s="37">
        <f t="shared" si="13"/>
        <v>153.21599999999998</v>
      </c>
      <c r="AF19" s="111">
        <f t="shared" si="3"/>
        <v>456.81600000000003</v>
      </c>
    </row>
    <row r="20" spans="2:32" x14ac:dyDescent="0.3">
      <c r="B20" s="26">
        <v>228</v>
      </c>
      <c r="C20" s="103">
        <v>250</v>
      </c>
      <c r="E20" s="92">
        <v>582</v>
      </c>
      <c r="F20" s="41">
        <f t="shared" si="4"/>
        <v>4.6071428571428568</v>
      </c>
      <c r="G20" s="42">
        <v>5</v>
      </c>
      <c r="H20" s="24">
        <f t="shared" ref="H20:H21" si="19">$H$6*G20*((B20/100)+20/100)</f>
        <v>372</v>
      </c>
      <c r="I20" s="40">
        <f t="shared" si="5"/>
        <v>114</v>
      </c>
      <c r="J20" s="24">
        <f t="shared" si="6"/>
        <v>486</v>
      </c>
      <c r="K20" s="60"/>
      <c r="L20" s="92">
        <v>523</v>
      </c>
      <c r="M20" s="44">
        <f t="shared" si="7"/>
        <v>4.7857142857142856</v>
      </c>
      <c r="N20" s="45">
        <v>6</v>
      </c>
      <c r="O20" s="43">
        <f t="shared" si="17"/>
        <v>446.4</v>
      </c>
      <c r="P20" s="43">
        <f t="shared" si="18"/>
        <v>123.11999999999999</v>
      </c>
      <c r="Q20" s="99">
        <f t="shared" si="8"/>
        <v>569.52</v>
      </c>
      <c r="R20" s="54"/>
      <c r="S20" s="92">
        <v>673</v>
      </c>
      <c r="T20" s="44">
        <f t="shared" si="9"/>
        <v>5.0535714285714288</v>
      </c>
      <c r="U20" s="104">
        <v>6</v>
      </c>
      <c r="V20" s="43">
        <f t="shared" si="11"/>
        <v>446.4</v>
      </c>
      <c r="W20" s="43">
        <f t="shared" si="12"/>
        <v>125.4</v>
      </c>
      <c r="X20" s="113">
        <f t="shared" si="1"/>
        <v>571.79999999999995</v>
      </c>
      <c r="Z20" s="92">
        <v>612</v>
      </c>
      <c r="AA20" s="38">
        <f t="shared" si="10"/>
        <v>3.7142857142857144</v>
      </c>
      <c r="AB20" s="25">
        <v>4</v>
      </c>
      <c r="AC20" s="78">
        <f t="shared" si="15"/>
        <v>297.60000000000002</v>
      </c>
      <c r="AD20" s="22">
        <v>6</v>
      </c>
      <c r="AE20" s="37">
        <f t="shared" si="13"/>
        <v>159.6</v>
      </c>
      <c r="AF20" s="111">
        <f t="shared" si="3"/>
        <v>463.20000000000005</v>
      </c>
    </row>
    <row r="21" spans="2:32" ht="15" thickBot="1" x14ac:dyDescent="0.35">
      <c r="B21" s="27">
        <v>228</v>
      </c>
      <c r="C21" s="120">
        <v>260</v>
      </c>
      <c r="E21" s="93">
        <v>582</v>
      </c>
      <c r="F21" s="47">
        <f t="shared" si="4"/>
        <v>4.7857142857142856</v>
      </c>
      <c r="G21" s="48">
        <v>5</v>
      </c>
      <c r="H21" s="46">
        <f t="shared" si="19"/>
        <v>372</v>
      </c>
      <c r="I21" s="46">
        <f t="shared" si="5"/>
        <v>118.56</v>
      </c>
      <c r="J21" s="28">
        <f t="shared" si="6"/>
        <v>490.56</v>
      </c>
      <c r="K21" s="60"/>
      <c r="L21" s="93">
        <v>523</v>
      </c>
      <c r="M21" s="50">
        <f t="shared" si="7"/>
        <v>4.9714285714285715</v>
      </c>
      <c r="N21" s="51">
        <v>6</v>
      </c>
      <c r="O21" s="49">
        <f t="shared" si="17"/>
        <v>446.4</v>
      </c>
      <c r="P21" s="49">
        <f t="shared" si="18"/>
        <v>127.68</v>
      </c>
      <c r="Q21" s="100">
        <f t="shared" si="8"/>
        <v>574.07999999999993</v>
      </c>
      <c r="R21" s="54"/>
      <c r="S21" s="93">
        <v>673</v>
      </c>
      <c r="T21" s="50">
        <f t="shared" si="9"/>
        <v>5.25</v>
      </c>
      <c r="U21" s="105">
        <v>6</v>
      </c>
      <c r="V21" s="93">
        <f t="shared" si="11"/>
        <v>446.4</v>
      </c>
      <c r="W21" s="49">
        <f t="shared" si="12"/>
        <v>130.416</v>
      </c>
      <c r="X21" s="114">
        <f t="shared" si="1"/>
        <v>576.81600000000003</v>
      </c>
      <c r="Z21" s="93">
        <v>612</v>
      </c>
      <c r="AA21" s="53">
        <f t="shared" si="10"/>
        <v>3.8571428571428572</v>
      </c>
      <c r="AB21" s="30">
        <v>4</v>
      </c>
      <c r="AC21" s="122">
        <f t="shared" si="15"/>
        <v>297.60000000000002</v>
      </c>
      <c r="AD21" s="29">
        <v>6</v>
      </c>
      <c r="AE21" s="52">
        <f t="shared" si="13"/>
        <v>165.98400000000001</v>
      </c>
      <c r="AF21" s="124">
        <f t="shared" si="3"/>
        <v>469.58400000000006</v>
      </c>
    </row>
    <row r="22" spans="2:32" x14ac:dyDescent="0.3">
      <c r="AA22" s="1"/>
    </row>
    <row r="23" spans="2:32" x14ac:dyDescent="0.3">
      <c r="B23" s="10" t="s">
        <v>70</v>
      </c>
    </row>
    <row r="24" spans="2:32" x14ac:dyDescent="0.3">
      <c r="B24" s="5" t="s">
        <v>72</v>
      </c>
      <c r="C24" s="1" t="s">
        <v>74</v>
      </c>
      <c r="E24" s="1">
        <f>(120/100)*2.5*(100/100)*(4+4)</f>
        <v>24</v>
      </c>
      <c r="F24" s="5" t="s">
        <v>82</v>
      </c>
    </row>
    <row r="25" spans="2:32" x14ac:dyDescent="0.3">
      <c r="B25" s="5" t="s">
        <v>71</v>
      </c>
      <c r="C25" s="1" t="s">
        <v>75</v>
      </c>
    </row>
    <row r="26" spans="2:32" x14ac:dyDescent="0.3">
      <c r="B26" s="5" t="s">
        <v>73</v>
      </c>
      <c r="C26" s="1" t="s">
        <v>76</v>
      </c>
    </row>
    <row r="27" spans="2:32" x14ac:dyDescent="0.3">
      <c r="B27" s="5"/>
    </row>
    <row r="28" spans="2:32" x14ac:dyDescent="0.3">
      <c r="B28" s="5" t="s">
        <v>81</v>
      </c>
    </row>
    <row r="30" spans="2:32" x14ac:dyDescent="0.3">
      <c r="B30" s="10" t="s">
        <v>77</v>
      </c>
    </row>
    <row r="31" spans="2:32" x14ac:dyDescent="0.3">
      <c r="B31" s="5" t="s">
        <v>78</v>
      </c>
      <c r="C31" s="1" t="s">
        <v>79</v>
      </c>
    </row>
    <row r="32" spans="2:32" x14ac:dyDescent="0.3">
      <c r="B32" s="5" t="s">
        <v>81</v>
      </c>
    </row>
    <row r="33" spans="2:2" x14ac:dyDescent="0.3">
      <c r="B33" s="5"/>
    </row>
    <row r="34" spans="2:2" x14ac:dyDescent="0.3">
      <c r="B34" s="5" t="s">
        <v>80</v>
      </c>
    </row>
  </sheetData>
  <mergeCells count="6">
    <mergeCell ref="S3:U3"/>
    <mergeCell ref="Z3:AB3"/>
    <mergeCell ref="B1:C1"/>
    <mergeCell ref="B3:C3"/>
    <mergeCell ref="E3:G3"/>
    <mergeCell ref="L3:N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3"/>
  <sheetViews>
    <sheetView topLeftCell="A10" workbookViewId="0">
      <selection activeCell="D80" sqref="D80"/>
    </sheetView>
  </sheetViews>
  <sheetFormatPr defaultRowHeight="14.4" x14ac:dyDescent="0.3"/>
  <cols>
    <col min="2" max="2" width="25.77734375" customWidth="1"/>
    <col min="3" max="3" width="13.109375" style="1" customWidth="1"/>
    <col min="4" max="7" width="13.6640625" style="1" customWidth="1"/>
    <col min="8" max="8" width="14.21875" customWidth="1"/>
    <col min="9" max="9" width="11.88671875" customWidth="1"/>
    <col min="10" max="10" width="13" customWidth="1"/>
    <col min="11" max="11" width="15.33203125" customWidth="1"/>
    <col min="12" max="12" width="8.88671875" style="1"/>
    <col min="13" max="13" width="37.33203125" customWidth="1"/>
  </cols>
  <sheetData>
    <row r="2" spans="2:13" ht="15" thickBot="1" x14ac:dyDescent="0.35">
      <c r="B2" s="2" t="s">
        <v>0</v>
      </c>
      <c r="C2" s="3" t="s">
        <v>2</v>
      </c>
      <c r="D2" s="3" t="s">
        <v>3</v>
      </c>
      <c r="E2" s="3"/>
      <c r="F2" s="3"/>
      <c r="G2" s="3"/>
      <c r="H2" s="2"/>
      <c r="I2" s="2" t="s">
        <v>11</v>
      </c>
      <c r="J2" s="4" t="s">
        <v>12</v>
      </c>
      <c r="K2" s="4" t="s">
        <v>13</v>
      </c>
      <c r="L2" s="4" t="s">
        <v>14</v>
      </c>
      <c r="M2" s="4" t="s">
        <v>18</v>
      </c>
    </row>
    <row r="3" spans="2:13" ht="4.8" customHeight="1" x14ac:dyDescent="0.3"/>
    <row r="4" spans="2:13" x14ac:dyDescent="0.3">
      <c r="B4" t="s">
        <v>1</v>
      </c>
      <c r="C4" s="1">
        <v>46</v>
      </c>
      <c r="D4" s="1">
        <v>54</v>
      </c>
      <c r="H4" t="s">
        <v>4</v>
      </c>
      <c r="I4" t="s">
        <v>34</v>
      </c>
      <c r="L4" s="1">
        <v>144</v>
      </c>
      <c r="M4" t="s">
        <v>33</v>
      </c>
    </row>
    <row r="5" spans="2:13" x14ac:dyDescent="0.3">
      <c r="C5" s="1">
        <v>46</v>
      </c>
      <c r="D5" s="1">
        <v>72</v>
      </c>
      <c r="H5" t="s">
        <v>4</v>
      </c>
      <c r="M5" t="s">
        <v>35</v>
      </c>
    </row>
    <row r="6" spans="2:13" x14ac:dyDescent="0.3">
      <c r="C6" s="1">
        <v>66</v>
      </c>
      <c r="D6" s="1">
        <v>54</v>
      </c>
      <c r="H6" t="s">
        <v>5</v>
      </c>
    </row>
    <row r="7" spans="2:13" x14ac:dyDescent="0.3">
      <c r="C7" s="1">
        <v>66</v>
      </c>
      <c r="D7" s="1">
        <v>72</v>
      </c>
      <c r="H7" t="s">
        <v>5</v>
      </c>
    </row>
    <row r="8" spans="2:13" x14ac:dyDescent="0.3">
      <c r="C8" s="1">
        <v>66</v>
      </c>
      <c r="D8" s="1">
        <v>90</v>
      </c>
      <c r="H8" t="s">
        <v>5</v>
      </c>
    </row>
    <row r="9" spans="2:13" x14ac:dyDescent="0.3">
      <c r="C9" s="1">
        <v>90</v>
      </c>
      <c r="D9" s="1">
        <v>90</v>
      </c>
      <c r="H9" t="s">
        <v>6</v>
      </c>
    </row>
    <row r="10" spans="2:13" ht="4.8" customHeight="1" x14ac:dyDescent="0.3"/>
    <row r="11" spans="2:13" x14ac:dyDescent="0.3">
      <c r="B11" t="s">
        <v>7</v>
      </c>
      <c r="C11" s="1">
        <v>46</v>
      </c>
      <c r="D11" s="1">
        <v>54</v>
      </c>
      <c r="E11" s="1">
        <f t="shared" ref="E11:E19" si="0">C11*D11</f>
        <v>2484</v>
      </c>
      <c r="F11" s="1">
        <v>160</v>
      </c>
      <c r="H11" t="s">
        <v>4</v>
      </c>
      <c r="M11" t="s">
        <v>36</v>
      </c>
    </row>
    <row r="12" spans="2:13" x14ac:dyDescent="0.3">
      <c r="C12" s="1">
        <v>46</v>
      </c>
      <c r="D12" s="1">
        <v>72</v>
      </c>
      <c r="E12" s="1">
        <f t="shared" si="0"/>
        <v>3312</v>
      </c>
      <c r="F12" s="1">
        <f>(E12/E11)*F11</f>
        <v>213.33333333333331</v>
      </c>
      <c r="H12" t="s">
        <v>4</v>
      </c>
    </row>
    <row r="13" spans="2:13" x14ac:dyDescent="0.3">
      <c r="C13" s="1">
        <v>46</v>
      </c>
      <c r="D13" s="1">
        <v>90</v>
      </c>
      <c r="E13" s="1">
        <f t="shared" si="0"/>
        <v>4140</v>
      </c>
      <c r="F13" s="1">
        <f t="shared" ref="F13:F19" si="1">(E13/E12)*F12</f>
        <v>266.66666666666663</v>
      </c>
      <c r="H13" t="s">
        <v>4</v>
      </c>
    </row>
    <row r="14" spans="2:13" x14ac:dyDescent="0.3">
      <c r="C14" s="1">
        <v>66</v>
      </c>
      <c r="D14" s="1">
        <v>54</v>
      </c>
      <c r="E14" s="1">
        <f t="shared" si="0"/>
        <v>3564</v>
      </c>
      <c r="F14" s="1">
        <f t="shared" si="1"/>
        <v>229.56521739130432</v>
      </c>
      <c r="H14" t="s">
        <v>5</v>
      </c>
    </row>
    <row r="15" spans="2:13" x14ac:dyDescent="0.3">
      <c r="C15" s="1">
        <v>66</v>
      </c>
      <c r="D15" s="1">
        <v>72</v>
      </c>
      <c r="E15" s="1">
        <f t="shared" si="0"/>
        <v>4752</v>
      </c>
      <c r="F15" s="1">
        <f t="shared" si="1"/>
        <v>306.08695652173907</v>
      </c>
      <c r="H15" t="s">
        <v>5</v>
      </c>
    </row>
    <row r="16" spans="2:13" x14ac:dyDescent="0.3">
      <c r="C16" s="1">
        <v>66</v>
      </c>
      <c r="D16" s="1">
        <v>90</v>
      </c>
      <c r="E16" s="1">
        <f t="shared" si="0"/>
        <v>5940</v>
      </c>
      <c r="F16" s="1">
        <f t="shared" si="1"/>
        <v>382.60869565217382</v>
      </c>
      <c r="H16" t="s">
        <v>5</v>
      </c>
    </row>
    <row r="17" spans="2:13" x14ac:dyDescent="0.3">
      <c r="C17" s="1">
        <v>90</v>
      </c>
      <c r="D17" s="1">
        <v>54</v>
      </c>
      <c r="E17" s="1">
        <f t="shared" si="0"/>
        <v>4860</v>
      </c>
      <c r="F17" s="1">
        <f t="shared" si="1"/>
        <v>313.04347826086951</v>
      </c>
      <c r="H17" t="s">
        <v>6</v>
      </c>
    </row>
    <row r="18" spans="2:13" x14ac:dyDescent="0.3">
      <c r="C18" s="1">
        <v>90</v>
      </c>
      <c r="D18" s="1">
        <v>72</v>
      </c>
      <c r="E18" s="1">
        <f t="shared" si="0"/>
        <v>6480</v>
      </c>
      <c r="F18" s="1">
        <f t="shared" si="1"/>
        <v>417.39130434782601</v>
      </c>
      <c r="H18" t="s">
        <v>6</v>
      </c>
    </row>
    <row r="19" spans="2:13" x14ac:dyDescent="0.3">
      <c r="C19" s="1">
        <v>90</v>
      </c>
      <c r="D19" s="1">
        <v>90</v>
      </c>
      <c r="E19" s="1">
        <f t="shared" si="0"/>
        <v>8100</v>
      </c>
      <c r="F19" s="1">
        <f t="shared" si="1"/>
        <v>521.73913043478251</v>
      </c>
      <c r="H19" t="s">
        <v>6</v>
      </c>
    </row>
    <row r="21" spans="2:13" x14ac:dyDescent="0.3">
      <c r="B21" t="s">
        <v>8</v>
      </c>
      <c r="C21" s="1">
        <v>46</v>
      </c>
      <c r="D21" s="1">
        <v>54</v>
      </c>
      <c r="H21" t="s">
        <v>4</v>
      </c>
      <c r="M21" t="s">
        <v>36</v>
      </c>
    </row>
    <row r="22" spans="2:13" x14ac:dyDescent="0.3">
      <c r="C22" s="1">
        <v>46</v>
      </c>
      <c r="D22" s="1">
        <v>72</v>
      </c>
      <c r="H22" t="s">
        <v>4</v>
      </c>
    </row>
    <row r="23" spans="2:13" x14ac:dyDescent="0.3">
      <c r="C23" s="1">
        <v>46</v>
      </c>
      <c r="D23" s="1">
        <v>90</v>
      </c>
      <c r="H23" t="s">
        <v>4</v>
      </c>
    </row>
    <row r="24" spans="2:13" x14ac:dyDescent="0.3">
      <c r="C24" s="1">
        <v>66</v>
      </c>
      <c r="D24" s="1">
        <v>54</v>
      </c>
      <c r="H24" t="s">
        <v>5</v>
      </c>
    </row>
    <row r="25" spans="2:13" x14ac:dyDescent="0.3">
      <c r="C25" s="1">
        <v>66</v>
      </c>
      <c r="D25" s="1">
        <v>72</v>
      </c>
      <c r="H25" t="s">
        <v>5</v>
      </c>
    </row>
    <row r="26" spans="2:13" x14ac:dyDescent="0.3">
      <c r="C26" s="1">
        <v>66</v>
      </c>
      <c r="D26" s="1">
        <v>90</v>
      </c>
      <c r="H26" t="s">
        <v>5</v>
      </c>
    </row>
    <row r="27" spans="2:13" x14ac:dyDescent="0.3">
      <c r="C27" s="1">
        <v>90</v>
      </c>
      <c r="D27" s="1">
        <v>54</v>
      </c>
      <c r="H27" t="s">
        <v>6</v>
      </c>
    </row>
    <row r="28" spans="2:13" x14ac:dyDescent="0.3">
      <c r="C28" s="1">
        <v>90</v>
      </c>
      <c r="D28" s="1">
        <v>72</v>
      </c>
      <c r="H28" t="s">
        <v>6</v>
      </c>
    </row>
    <row r="29" spans="2:13" x14ac:dyDescent="0.3">
      <c r="C29" s="1">
        <v>90</v>
      </c>
      <c r="D29" s="1">
        <v>90</v>
      </c>
      <c r="H29" t="s">
        <v>6</v>
      </c>
    </row>
    <row r="31" spans="2:13" x14ac:dyDescent="0.3">
      <c r="B31" t="s">
        <v>9</v>
      </c>
      <c r="C31" s="1">
        <v>44</v>
      </c>
      <c r="D31" s="1">
        <v>54</v>
      </c>
    </row>
    <row r="32" spans="2:13" x14ac:dyDescent="0.3">
      <c r="C32" s="1">
        <v>44</v>
      </c>
      <c r="D32" s="1">
        <v>72</v>
      </c>
    </row>
    <row r="33" spans="2:13" x14ac:dyDescent="0.3">
      <c r="C33" s="1">
        <v>44</v>
      </c>
      <c r="D33" s="1">
        <v>90</v>
      </c>
    </row>
    <row r="35" spans="2:13" x14ac:dyDescent="0.3">
      <c r="B35" t="s">
        <v>10</v>
      </c>
      <c r="C35" s="1">
        <v>46</v>
      </c>
      <c r="D35" s="1">
        <v>54</v>
      </c>
      <c r="H35" t="s">
        <v>4</v>
      </c>
      <c r="I35" t="s">
        <v>34</v>
      </c>
      <c r="M35" t="s">
        <v>35</v>
      </c>
    </row>
    <row r="36" spans="2:13" x14ac:dyDescent="0.3">
      <c r="C36" s="1">
        <v>46</v>
      </c>
      <c r="D36" s="1">
        <v>72</v>
      </c>
      <c r="H36" t="s">
        <v>4</v>
      </c>
    </row>
    <row r="37" spans="2:13" x14ac:dyDescent="0.3">
      <c r="C37" s="1">
        <v>46</v>
      </c>
      <c r="D37" s="1">
        <v>90</v>
      </c>
      <c r="H37" t="s">
        <v>4</v>
      </c>
    </row>
    <row r="38" spans="2:13" x14ac:dyDescent="0.3">
      <c r="C38" s="1">
        <v>66</v>
      </c>
      <c r="D38" s="1">
        <v>54</v>
      </c>
      <c r="H38" t="s">
        <v>5</v>
      </c>
    </row>
    <row r="39" spans="2:13" x14ac:dyDescent="0.3">
      <c r="C39" s="1">
        <v>66</v>
      </c>
      <c r="D39" s="1">
        <v>72</v>
      </c>
      <c r="H39" t="s">
        <v>5</v>
      </c>
    </row>
    <row r="40" spans="2:13" x14ac:dyDescent="0.3">
      <c r="C40" s="1">
        <v>66</v>
      </c>
      <c r="D40" s="1">
        <v>90</v>
      </c>
      <c r="H40" t="s">
        <v>5</v>
      </c>
    </row>
    <row r="41" spans="2:13" x14ac:dyDescent="0.3">
      <c r="C41" s="1">
        <v>90</v>
      </c>
      <c r="D41" s="1">
        <v>54</v>
      </c>
      <c r="H41" t="s">
        <v>6</v>
      </c>
    </row>
    <row r="42" spans="2:13" x14ac:dyDescent="0.3">
      <c r="C42" s="1">
        <v>90</v>
      </c>
      <c r="D42" s="1">
        <v>72</v>
      </c>
      <c r="H42" t="s">
        <v>6</v>
      </c>
    </row>
    <row r="43" spans="2:13" x14ac:dyDescent="0.3">
      <c r="C43" s="1">
        <v>90</v>
      </c>
      <c r="D43" s="1">
        <v>90</v>
      </c>
      <c r="H43" t="s">
        <v>6</v>
      </c>
    </row>
    <row r="45" spans="2:13" x14ac:dyDescent="0.3">
      <c r="B45" t="s">
        <v>20</v>
      </c>
      <c r="C45" s="1">
        <v>54</v>
      </c>
      <c r="D45" s="1">
        <v>54</v>
      </c>
      <c r="H45" t="s">
        <v>4</v>
      </c>
      <c r="I45" t="s">
        <v>17</v>
      </c>
      <c r="J45" t="s">
        <v>16</v>
      </c>
      <c r="K45" t="s">
        <v>15</v>
      </c>
      <c r="L45" s="1">
        <v>150</v>
      </c>
      <c r="M45" t="s">
        <v>19</v>
      </c>
    </row>
    <row r="46" spans="2:13" x14ac:dyDescent="0.3">
      <c r="C46" s="1">
        <v>54</v>
      </c>
      <c r="D46" s="1">
        <v>72</v>
      </c>
      <c r="H46" t="s">
        <v>4</v>
      </c>
      <c r="I46" t="s">
        <v>17</v>
      </c>
      <c r="J46" t="s">
        <v>16</v>
      </c>
      <c r="K46" t="s">
        <v>15</v>
      </c>
    </row>
    <row r="47" spans="2:13" x14ac:dyDescent="0.3">
      <c r="C47" s="1">
        <v>54</v>
      </c>
      <c r="D47" s="1">
        <v>90</v>
      </c>
      <c r="H47" t="s">
        <v>4</v>
      </c>
      <c r="I47" t="s">
        <v>17</v>
      </c>
      <c r="J47" t="s">
        <v>16</v>
      </c>
      <c r="K47" t="s">
        <v>15</v>
      </c>
    </row>
    <row r="48" spans="2:13" x14ac:dyDescent="0.3">
      <c r="C48" s="1">
        <v>66</v>
      </c>
      <c r="D48" s="1">
        <v>54</v>
      </c>
      <c r="H48" t="s">
        <v>5</v>
      </c>
      <c r="I48" t="s">
        <v>17</v>
      </c>
      <c r="J48" t="s">
        <v>16</v>
      </c>
      <c r="K48" t="s">
        <v>15</v>
      </c>
    </row>
    <row r="49" spans="2:13" x14ac:dyDescent="0.3">
      <c r="C49" s="1">
        <v>66</v>
      </c>
      <c r="D49" s="1">
        <v>72</v>
      </c>
      <c r="H49" t="s">
        <v>5</v>
      </c>
      <c r="I49" t="s">
        <v>17</v>
      </c>
      <c r="J49" t="s">
        <v>16</v>
      </c>
      <c r="K49" t="s">
        <v>15</v>
      </c>
    </row>
    <row r="50" spans="2:13" x14ac:dyDescent="0.3">
      <c r="C50" s="1">
        <v>66</v>
      </c>
      <c r="D50" s="1">
        <v>90</v>
      </c>
      <c r="H50" t="s">
        <v>5</v>
      </c>
      <c r="I50" t="s">
        <v>17</v>
      </c>
      <c r="J50" t="s">
        <v>16</v>
      </c>
      <c r="K50" t="s">
        <v>15</v>
      </c>
    </row>
    <row r="51" spans="2:13" x14ac:dyDescent="0.3">
      <c r="C51" s="1">
        <v>88</v>
      </c>
      <c r="D51" s="1">
        <v>54</v>
      </c>
      <c r="H51" t="s">
        <v>6</v>
      </c>
      <c r="I51" t="s">
        <v>17</v>
      </c>
      <c r="J51" t="s">
        <v>16</v>
      </c>
      <c r="K51" t="s">
        <v>15</v>
      </c>
    </row>
    <row r="52" spans="2:13" x14ac:dyDescent="0.3">
      <c r="C52" s="1">
        <v>88</v>
      </c>
      <c r="D52" s="1">
        <v>72</v>
      </c>
      <c r="H52" t="s">
        <v>6</v>
      </c>
      <c r="I52" t="s">
        <v>17</v>
      </c>
      <c r="J52" t="s">
        <v>16</v>
      </c>
      <c r="K52" t="s">
        <v>15</v>
      </c>
    </row>
    <row r="53" spans="2:13" x14ac:dyDescent="0.3">
      <c r="C53" s="1">
        <v>88</v>
      </c>
      <c r="D53" s="1">
        <v>90</v>
      </c>
      <c r="H53" t="s">
        <v>6</v>
      </c>
      <c r="I53" t="s">
        <v>17</v>
      </c>
      <c r="J53" t="s">
        <v>16</v>
      </c>
      <c r="K53" t="s">
        <v>15</v>
      </c>
    </row>
    <row r="54" spans="2:13" ht="5.4" customHeight="1" x14ac:dyDescent="0.3"/>
    <row r="55" spans="2:13" x14ac:dyDescent="0.3">
      <c r="B55" t="s">
        <v>21</v>
      </c>
      <c r="C55" s="1">
        <v>52</v>
      </c>
      <c r="D55" s="1">
        <v>92</v>
      </c>
      <c r="H55" t="s">
        <v>4</v>
      </c>
      <c r="I55" t="s">
        <v>17</v>
      </c>
      <c r="J55" t="s">
        <v>22</v>
      </c>
      <c r="K55" t="s">
        <v>24</v>
      </c>
      <c r="L55" s="1">
        <v>162</v>
      </c>
      <c r="M55" t="s">
        <v>25</v>
      </c>
    </row>
    <row r="56" spans="2:13" x14ac:dyDescent="0.3">
      <c r="J56" t="s">
        <v>23</v>
      </c>
    </row>
    <row r="57" spans="2:13" ht="4.2" customHeight="1" x14ac:dyDescent="0.3"/>
    <row r="58" spans="2:13" x14ac:dyDescent="0.3">
      <c r="B58" t="s">
        <v>26</v>
      </c>
      <c r="C58" s="5" t="s">
        <v>28</v>
      </c>
      <c r="I58" t="s">
        <v>17</v>
      </c>
      <c r="J58" s="5" t="s">
        <v>28</v>
      </c>
      <c r="L58" s="1" t="s">
        <v>29</v>
      </c>
      <c r="M58" t="s">
        <v>27</v>
      </c>
    </row>
    <row r="59" spans="2:13" ht="4.8" customHeight="1" x14ac:dyDescent="0.3"/>
    <row r="60" spans="2:13" x14ac:dyDescent="0.3">
      <c r="B60" t="s">
        <v>30</v>
      </c>
      <c r="C60" s="1">
        <v>66</v>
      </c>
      <c r="D60" s="1">
        <v>54</v>
      </c>
      <c r="H60" t="s">
        <v>5</v>
      </c>
      <c r="I60" t="s">
        <v>17</v>
      </c>
      <c r="J60" t="s">
        <v>16</v>
      </c>
      <c r="K60" t="s">
        <v>31</v>
      </c>
      <c r="L60" s="1">
        <v>125</v>
      </c>
      <c r="M60" t="s">
        <v>32</v>
      </c>
    </row>
    <row r="61" spans="2:13" x14ac:dyDescent="0.3">
      <c r="C61" s="1">
        <v>66</v>
      </c>
      <c r="D61" s="1">
        <v>72</v>
      </c>
      <c r="H61" t="s">
        <v>5</v>
      </c>
      <c r="I61" t="s">
        <v>17</v>
      </c>
      <c r="J61" t="s">
        <v>16</v>
      </c>
      <c r="K61" t="s">
        <v>31</v>
      </c>
      <c r="L61" s="1">
        <v>170</v>
      </c>
    </row>
    <row r="62" spans="2:13" x14ac:dyDescent="0.3">
      <c r="C62" s="1">
        <v>66</v>
      </c>
      <c r="D62" s="1">
        <v>90</v>
      </c>
      <c r="H62" t="s">
        <v>5</v>
      </c>
      <c r="I62" t="s">
        <v>17</v>
      </c>
      <c r="J62" t="s">
        <v>16</v>
      </c>
      <c r="K62" t="s">
        <v>31</v>
      </c>
      <c r="L62" s="1">
        <v>210</v>
      </c>
    </row>
    <row r="63" spans="2:13" x14ac:dyDescent="0.3">
      <c r="C63" s="1">
        <v>90</v>
      </c>
      <c r="D63" s="1">
        <v>54</v>
      </c>
      <c r="H63" t="s">
        <v>6</v>
      </c>
      <c r="I63" t="s">
        <v>17</v>
      </c>
      <c r="J63" t="s">
        <v>16</v>
      </c>
      <c r="K63" t="s">
        <v>31</v>
      </c>
      <c r="L63" s="1">
        <v>200</v>
      </c>
    </row>
    <row r="64" spans="2:13" x14ac:dyDescent="0.3">
      <c r="C64" s="1">
        <v>90</v>
      </c>
      <c r="D64" s="1">
        <v>72</v>
      </c>
      <c r="H64" t="s">
        <v>6</v>
      </c>
      <c r="I64" t="s">
        <v>17</v>
      </c>
      <c r="J64" t="s">
        <v>16</v>
      </c>
      <c r="K64" t="s">
        <v>31</v>
      </c>
      <c r="L64" s="1">
        <v>230</v>
      </c>
    </row>
    <row r="65" spans="2:13" x14ac:dyDescent="0.3">
      <c r="C65" s="1">
        <v>90</v>
      </c>
      <c r="D65" s="1">
        <v>90</v>
      </c>
      <c r="H65" t="s">
        <v>6</v>
      </c>
      <c r="I65" t="s">
        <v>17</v>
      </c>
      <c r="J65" t="s">
        <v>16</v>
      </c>
      <c r="K65" t="s">
        <v>31</v>
      </c>
      <c r="L65" s="1">
        <v>260</v>
      </c>
    </row>
    <row r="67" spans="2:13" x14ac:dyDescent="0.3">
      <c r="B67" t="s">
        <v>37</v>
      </c>
    </row>
    <row r="68" spans="2:13" x14ac:dyDescent="0.3">
      <c r="C68" s="1">
        <v>66</v>
      </c>
      <c r="D68" s="1">
        <v>90</v>
      </c>
      <c r="H68" t="s">
        <v>5</v>
      </c>
      <c r="I68" t="s">
        <v>17</v>
      </c>
      <c r="J68" t="s">
        <v>16</v>
      </c>
      <c r="K68" t="s">
        <v>31</v>
      </c>
      <c r="L68" s="1">
        <v>370</v>
      </c>
      <c r="M68" t="s">
        <v>38</v>
      </c>
    </row>
    <row r="69" spans="2:13" x14ac:dyDescent="0.3">
      <c r="C69" s="1">
        <v>77</v>
      </c>
      <c r="D69" s="1">
        <v>90</v>
      </c>
      <c r="I69" t="s">
        <v>17</v>
      </c>
      <c r="J69" t="s">
        <v>16</v>
      </c>
      <c r="K69" t="s">
        <v>31</v>
      </c>
      <c r="L69" s="1">
        <v>471</v>
      </c>
      <c r="M69" t="s">
        <v>38</v>
      </c>
    </row>
    <row r="71" spans="2:13" x14ac:dyDescent="0.3">
      <c r="B71" s="6" t="s">
        <v>39</v>
      </c>
      <c r="C71" s="7">
        <v>51</v>
      </c>
      <c r="D71" s="7">
        <v>85</v>
      </c>
      <c r="E71" s="7"/>
      <c r="F71" s="7"/>
      <c r="G71" s="7"/>
      <c r="H71" s="6" t="s">
        <v>40</v>
      </c>
      <c r="I71" s="6" t="s">
        <v>17</v>
      </c>
      <c r="J71" s="6"/>
      <c r="K71" s="6" t="s">
        <v>41</v>
      </c>
      <c r="L71" s="8">
        <f>160/1.5</f>
        <v>106.66666666666667</v>
      </c>
      <c r="M71" s="6" t="s">
        <v>38</v>
      </c>
    </row>
    <row r="73" spans="2:13" x14ac:dyDescent="0.3">
      <c r="J73" s="1"/>
      <c r="K73" s="1" t="s">
        <v>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 Model</vt:lpstr>
      <vt:lpstr>Std Sizes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</dc:creator>
  <cp:lastModifiedBy>Alastair</cp:lastModifiedBy>
  <dcterms:created xsi:type="dcterms:W3CDTF">2013-06-23T00:26:03Z</dcterms:created>
  <dcterms:modified xsi:type="dcterms:W3CDTF">2013-09-02T00:20:56Z</dcterms:modified>
</cp:coreProperties>
</file>