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Excel\Material-Alura\Excel 3\"/>
    </mc:Choice>
  </mc:AlternateContent>
  <xr:revisionPtr revIDLastSave="0" documentId="13_ncr:1_{89F7228C-4193-4DA9-9688-E021AD9FADB0}" xr6:coauthVersionLast="47" xr6:coauthVersionMax="47" xr10:uidLastSave="{00000000-0000-0000-0000-000000000000}"/>
  <bookViews>
    <workbookView xWindow="-120" yWindow="-120" windowWidth="20730" windowHeight="11040" firstSheet="2" activeTab="2" xr2:uid="{C1B61AA5-C757-4C13-B5B2-E36863709022}"/>
  </bookViews>
  <sheets>
    <sheet name="Produtos Infantis" sheetId="1" state="hidden" r:id="rId1"/>
    <sheet name="Produtos Infantis por Coluna" sheetId="18" r:id="rId2"/>
    <sheet name="Procura em Estoque" sheetId="17" r:id="rId3"/>
    <sheet name="Resumo de Vendas" sheetId="21" r:id="rId4"/>
    <sheet name="Meus Números" sheetId="12" r:id="rId5"/>
    <sheet name="Aluno" sheetId="19" r:id="rId6"/>
    <sheet name="Média" sheetId="20" r:id="rId7"/>
    <sheet name="Dados Filtrados" sheetId="11" state="hidden" r:id="rId8"/>
    <sheet name="Gráficos" sheetId="7" state="hidden" r:id="rId9"/>
  </sheets>
  <definedNames>
    <definedName name="_xlnm._FilterDatabase" localSheetId="0" hidden="1">'Produtos Infantis'!$A$2:$F$124</definedName>
    <definedName name="_xlnm.Extract" localSheetId="7">'Dados Filtrados'!$A$7:$E$7</definedName>
    <definedName name="_xlnm.Extract" localSheetId="4">'Meus Números'!$E$1</definedName>
    <definedName name="_xlnm.Criteria" localSheetId="7">'Dados Filtrados'!$A$2:$B$3</definedName>
    <definedName name="Descontos">'Produtos Infantis'!$D$3:$D$122</definedName>
    <definedName name="Descrição">'Produtos Infantis'!$A$3:$A$122</definedName>
    <definedName name="Preços">'Produtos Infantis'!$C$3:$C$122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21" l="1"/>
  <c r="M9" i="21" s="1"/>
  <c r="D15" i="21" s="1" a="1"/>
  <c r="D15" i="21" s="1"/>
  <c r="D10" i="21"/>
  <c r="D7" i="20"/>
  <c r="E7" i="20" s="1"/>
  <c r="F7" i="20" s="1" a="1"/>
  <c r="F7" i="20" s="1"/>
  <c r="E9" i="17"/>
  <c r="E4" i="17" s="1" a="1"/>
  <c r="E4" i="17" s="1"/>
  <c r="D16" i="17"/>
  <c r="E16" i="17"/>
  <c r="A3" i="19"/>
  <c r="A4" i="19" s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K8" i="17"/>
  <c r="D2" i="18"/>
  <c r="E2" i="18" s="1"/>
  <c r="F2" i="18" s="1"/>
  <c r="G2" i="18" s="1"/>
  <c r="H2" i="18" s="1"/>
  <c r="I2" i="18" s="1"/>
  <c r="J2" i="18" s="1"/>
  <c r="K2" i="18" s="1"/>
  <c r="L2" i="18" s="1"/>
  <c r="M2" i="18" s="1"/>
  <c r="N2" i="18" s="1"/>
  <c r="O2" i="18" s="1"/>
  <c r="P2" i="18" s="1"/>
  <c r="Q2" i="18" s="1"/>
  <c r="R2" i="18" s="1"/>
  <c r="S2" i="18" s="1"/>
  <c r="T2" i="18" s="1"/>
  <c r="U2" i="18" s="1"/>
  <c r="V2" i="18" s="1"/>
  <c r="B12" i="12"/>
  <c r="B11" i="12"/>
  <c r="B9" i="12"/>
  <c r="B6" i="12"/>
  <c r="B5" i="12"/>
  <c r="B2" i="12"/>
  <c r="E15" i="17" l="1" a="1"/>
  <c r="E15" i="17" s="1"/>
  <c r="E13" i="17" s="1"/>
  <c r="C123" i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E9" i="21" l="1"/>
  <c r="F41" i="1"/>
  <c r="F123" i="1" s="1"/>
  <c r="B8" i="12"/>
  <c r="B10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<sst xmlns="http://schemas.openxmlformats.org/spreadsheetml/2006/main" count="359" uniqueCount="198">
  <si>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</si>
  <si>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</si>
  <si>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</si>
  <si>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</si>
  <si>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</si>
  <si>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</si>
  <si>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</si>
  <si>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</si>
  <si>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</si>
  <si>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</si>
  <si>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</si>
  <si>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</si>
  <si>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</si>
  <si>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</si>
  <si>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</si>
  <si>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</si>
  <si>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</si>
  <si>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</si>
  <si>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</si>
  <si>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</si>
  <si>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</si>
  <si>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</si>
  <si>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</si>
  <si>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</si>
  <si>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</si>
  <si>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</si>
  <si>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</si>
  <si>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Preço</t>
  </si>
  <si>
    <t>Quantidade</t>
  </si>
  <si>
    <t>Tamanhos</t>
  </si>
  <si>
    <t>Número da Matrícula</t>
  </si>
  <si>
    <t>Nome do Aluno</t>
  </si>
  <si>
    <t>Média Final</t>
  </si>
  <si>
    <t>Sofia Pereira da Silva</t>
  </si>
  <si>
    <t>Lucas Santos Souza</t>
  </si>
  <si>
    <t>Ana Luiza Oliveira Costa</t>
  </si>
  <si>
    <t>Gustavo Henrique Rodrigues Santos</t>
  </si>
  <si>
    <t>Mariana Alves Vieira</t>
  </si>
  <si>
    <t>Pedro Henrique Oliveira Souza</t>
  </si>
  <si>
    <t>Isabella Ferreira Gomes</t>
  </si>
  <si>
    <t>Gabriel de Souza Lima</t>
  </si>
  <si>
    <t>Julia Santos Ribeiro</t>
  </si>
  <si>
    <t>Matheus Silva Almeida</t>
  </si>
  <si>
    <t>Manuela Costa Pereira</t>
  </si>
  <si>
    <t>Enzo Gabriel Oliveira Rodrigues</t>
  </si>
  <si>
    <t>Maria Eduarda Santos Castro</t>
  </si>
  <si>
    <t>Victor Hugo Alves Barbosa</t>
  </si>
  <si>
    <t>Bruna Costa Lima</t>
  </si>
  <si>
    <t>Guilherme Rodrigues Ferreira</t>
  </si>
  <si>
    <t>Fernanda Oliveira Gomes</t>
  </si>
  <si>
    <t>João Pedro Souza Carvalho</t>
  </si>
  <si>
    <t>Letícia Pereira Rodrigues</t>
  </si>
  <si>
    <t>Rodrigo da Silva Santos</t>
  </si>
  <si>
    <t>Isadora Fernandes Oliveira</t>
  </si>
  <si>
    <t>Carlos Henrique Costa Almeida</t>
  </si>
  <si>
    <t>Beatriz Ribeiro Rodrigues</t>
  </si>
  <si>
    <t>André Luiz Alves Pereira</t>
  </si>
  <si>
    <t>Vitória Oliveira Lima</t>
  </si>
  <si>
    <t>Rafaela Santos Fernandes</t>
  </si>
  <si>
    <t>Leonardo Almeida Castro</t>
  </si>
  <si>
    <t>Juliana Costa Gomes</t>
  </si>
  <si>
    <t>Daniel Santos Rocha</t>
  </si>
  <si>
    <t>Giovanna Oliveira Souza</t>
  </si>
  <si>
    <t>Felipe Rodrigues Alves</t>
  </si>
  <si>
    <t>Ana Beatriz Pereira Carvalho</t>
  </si>
  <si>
    <t>Bruno da Silva Costa</t>
  </si>
  <si>
    <t>Luana Oliveira Ribeiro</t>
  </si>
  <si>
    <t>Pedro Lucas Santos Almeida</t>
  </si>
  <si>
    <t>Júlia Costa Fernandes</t>
  </si>
  <si>
    <t>Thiago Rodrigues Lima</t>
  </si>
  <si>
    <t>Gabriela Alves Oliveira</t>
  </si>
  <si>
    <t>Lucas Gabriel Souza Pereira</t>
  </si>
  <si>
    <t>Camila Oliveira Silva</t>
  </si>
  <si>
    <t>Bruno Henrique Costa Rodrigues</t>
  </si>
  <si>
    <t>Ana Clara Ribeiro Santos</t>
  </si>
  <si>
    <t>Matheus Pereira Ferreira</t>
  </si>
  <si>
    <t>Luiza Oliveira Lima</t>
  </si>
  <si>
    <t>Gustavo Henrique Silva Alves</t>
  </si>
  <si>
    <t>Mariana Rodrigues Oliveira</t>
  </si>
  <si>
    <t>Vinicius Souza Ribeiro</t>
  </si>
  <si>
    <t>Rafaela Costa Almeida</t>
  </si>
  <si>
    <t>Gabriel Oliveira Santos</t>
  </si>
  <si>
    <t>Isabela Ribeiro Ferreira</t>
  </si>
  <si>
    <t>Guilherme Alves Pereira</t>
  </si>
  <si>
    <t>Julia Fernandes Rodrigues</t>
  </si>
  <si>
    <t>Lucas Santos Lima</t>
  </si>
  <si>
    <t>Manuela da Silva Oliveira</t>
  </si>
  <si>
    <t>Enzo Gabriel Costa Souza</t>
  </si>
  <si>
    <t>Maria Eduarda Alves Ribeiro</t>
  </si>
  <si>
    <t>Victor Hugo Oliveira Santos</t>
  </si>
  <si>
    <t>Bruna Lima Pereira</t>
  </si>
  <si>
    <t>Gustavo Henrique Fernandes Almeida</t>
  </si>
  <si>
    <t>Fernanda Rodrigues Silva</t>
  </si>
  <si>
    <t>João Pedro Gomes Costa</t>
  </si>
  <si>
    <t>Letícia Oliveira Pereira</t>
  </si>
  <si>
    <t>Rodrigo da Silva Ribeiro</t>
  </si>
  <si>
    <t>Isadora Costa Almeida</t>
  </si>
  <si>
    <t>Carlos Henrique Lima Rodrigues</t>
  </si>
  <si>
    <t>Beatriz Fernandes Oliveira</t>
  </si>
  <si>
    <t>André Luiz Santos Souza</t>
  </si>
  <si>
    <t>Vitória Alves Pereira</t>
  </si>
  <si>
    <t>Rafaela Oliveira Lima</t>
  </si>
  <si>
    <t>Leonardo Rodrigues Fernandes</t>
  </si>
  <si>
    <t>Juliana Costa Silva</t>
  </si>
  <si>
    <t>Daniel Almeida Oliveira</t>
  </si>
  <si>
    <t>Giovanna Ribeiro Souza</t>
  </si>
  <si>
    <t>Felipe Lima Rodrigues</t>
  </si>
  <si>
    <t>Ana Beatriz Santos Pereira</t>
  </si>
  <si>
    <t>Bruno Costa Alves</t>
  </si>
  <si>
    <t>Luana Oliveira Fernandes</t>
  </si>
  <si>
    <t>Pedro Lucas Ribeiro Lima</t>
  </si>
  <si>
    <t>Júlia Costa Silva</t>
  </si>
  <si>
    <t>Thiago Rodrigues Almeida</t>
  </si>
  <si>
    <t>Gabriela Alves Ribeiro</t>
  </si>
  <si>
    <t>Lucas Gabriel Costa Santos</t>
  </si>
  <si>
    <t>Camila Oliveira Ferreira</t>
  </si>
  <si>
    <t>Bruno Henrique Lima Souza</t>
  </si>
  <si>
    <t>Ana Clara Ribeiro Oliveira</t>
  </si>
  <si>
    <t>Matheus Pereira Silva</t>
  </si>
  <si>
    <t>Luiza Oliveira Fernandes</t>
  </si>
  <si>
    <t>Gustavo Henrique</t>
  </si>
  <si>
    <t>Sofia Oliveira Ferreira</t>
  </si>
  <si>
    <t>Lucas Alves Souza</t>
  </si>
  <si>
    <t>Ana Luiza Santos Costa</t>
  </si>
  <si>
    <t>Gustavo Henrique Silva Ribeiro</t>
  </si>
  <si>
    <t>Mariana Pereira Lima</t>
  </si>
  <si>
    <t>Pedro Henrique Costa Alves</t>
  </si>
  <si>
    <t>Isabella Ribeiro Rodrigues</t>
  </si>
  <si>
    <t>Gabriel da Silva Oliveira</t>
  </si>
  <si>
    <t>Julia Fernandes Lima</t>
  </si>
  <si>
    <t>Matheus Alves Santos</t>
  </si>
  <si>
    <t>Manuela Rodrigues Souza</t>
  </si>
  <si>
    <t>Enzo Gabriel Costa Almeida</t>
  </si>
  <si>
    <t>Maria Eduarda Oliveira Lima</t>
  </si>
  <si>
    <t>Victor Hugo Santos Ribeiro</t>
  </si>
  <si>
    <t>Bruna Costa Ferreira</t>
  </si>
  <si>
    <t>Guilherme Ferreira Alves</t>
  </si>
  <si>
    <t>Fernanda Lima Pereira</t>
  </si>
  <si>
    <t>João Pedro Ribeiro Souza</t>
  </si>
  <si>
    <t>Letícia Santos Almeida</t>
  </si>
  <si>
    <t>Rodrigo da Silva Costa</t>
  </si>
  <si>
    <t>Isadora Costa Pereira</t>
  </si>
  <si>
    <t>Carlos Henrique Ribeiro Santos</t>
  </si>
  <si>
    <t>Beatriz Fernandes Almeida</t>
  </si>
  <si>
    <t>André Luiz Lima Costa</t>
  </si>
  <si>
    <t>Vitória Oliveira Rodrigues</t>
  </si>
  <si>
    <t>Rafaela Alves Silva</t>
  </si>
  <si>
    <t>Leonardo Costa Souza</t>
  </si>
  <si>
    <t>Juliana Ribeiro Ferreira</t>
  </si>
  <si>
    <t>Daniel Santos Alves</t>
  </si>
  <si>
    <t>Giovanna Oliveira Ribeiro</t>
  </si>
  <si>
    <t>Felipe Rodrigues Lima</t>
  </si>
  <si>
    <t>Ana Beatriz Costa Alves</t>
  </si>
  <si>
    <t>Bruno da Silva Ferreira</t>
  </si>
  <si>
    <t>Luana Ribeiro Oliveira</t>
  </si>
  <si>
    <t>Pedro Lucas Costa Pereira</t>
  </si>
  <si>
    <t>Júlia Santos Almeida</t>
  </si>
  <si>
    <t>Thiago Lima Rodrigues</t>
  </si>
  <si>
    <t>Gabriela Alves Costa</t>
  </si>
  <si>
    <t>Lucas Gabriel Souza Almeida</t>
  </si>
  <si>
    <t>Camila Oliveira Ribeiro</t>
  </si>
  <si>
    <t>Bruno Henrique Santos Ferreira</t>
  </si>
  <si>
    <t>Ana Clara Lima Alves</t>
  </si>
  <si>
    <t>Matheus da Silva Ribeiro</t>
  </si>
  <si>
    <t>Luiza Fernandes Almeida</t>
  </si>
  <si>
    <t>Gustavo Henrique Oliveira Alves</t>
  </si>
  <si>
    <t>Mariana Costa Ribeiro</t>
  </si>
  <si>
    <t>Vinicius Ribeiro Souza</t>
  </si>
  <si>
    <t>Rafaela Almeida Pereira</t>
  </si>
  <si>
    <t>Gabriel Santos Ferreira</t>
  </si>
  <si>
    <t>Isabela Costa Ribeiro</t>
  </si>
  <si>
    <t>Guilherme Pereira Almeida</t>
  </si>
  <si>
    <t>Julia Fernandes Souza</t>
  </si>
  <si>
    <t>Lucas Lima Ribeiro</t>
  </si>
  <si>
    <t>Manuela Alves Oliveira</t>
  </si>
  <si>
    <t>Enzo Gabriel Ribeiro Santos</t>
  </si>
  <si>
    <t>Maria Eduarda Costa Almeida</t>
  </si>
  <si>
    <t>Victor Hugo Ribeiro Oliveira</t>
  </si>
  <si>
    <t>Bruna Ferreira Silva</t>
  </si>
  <si>
    <t>Gustavo Henrique Alves Lima</t>
  </si>
  <si>
    <t>Fernanda Pereira Costa</t>
  </si>
  <si>
    <t>ALUNO</t>
  </si>
  <si>
    <t>Matrícula</t>
  </si>
  <si>
    <t>Nome</t>
  </si>
  <si>
    <t>Qtd. Estoque:</t>
  </si>
  <si>
    <t>Qtd. Compra:</t>
  </si>
  <si>
    <t>Desconto :</t>
  </si>
  <si>
    <t>Descontos</t>
  </si>
  <si>
    <t xml:space="preserve">A partir de </t>
  </si>
  <si>
    <t>Valor</t>
  </si>
  <si>
    <t>Valor Total :</t>
  </si>
  <si>
    <t>Conceito Final</t>
  </si>
  <si>
    <t>Resumo de Venda</t>
  </si>
  <si>
    <t>Valor Final :</t>
  </si>
  <si>
    <t>Finalizar Pedido</t>
  </si>
  <si>
    <t>Comprador Cadastrado:</t>
  </si>
  <si>
    <t>Primeira Compra:</t>
  </si>
  <si>
    <t>Apenas um Par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</si>
</sst>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sz val="16"/>
      <color rgb="FFFFFF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58">
    <xf numFmtId="0" fontId="0" fillId="0" borderId="0" xfId="0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16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3" fillId="4" borderId="1" xfId="0" applyFont="1" applyFill="1" applyBorder="1"/>
    <xf numFmtId="164" fontId="16" fillId="5" borderId="14" xfId="1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3" fillId="4" borderId="10" xfId="0" applyFont="1" applyFill="1" applyBorder="1"/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26" xfId="0" applyFill="1" applyBorder="1"/>
    <xf numFmtId="0" fontId="0" fillId="11" borderId="9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11" borderId="0" xfId="0" applyFill="1" applyAlignment="1">
      <alignment horizontal="right"/>
    </xf>
    <xf numFmtId="0" fontId="0" fillId="11" borderId="0" xfId="0" applyFill="1"/>
    <xf numFmtId="0" fontId="0" fillId="11" borderId="22" xfId="0" applyFill="1" applyBorder="1"/>
    <xf numFmtId="0" fontId="0" fillId="11" borderId="25" xfId="0" applyFill="1" applyBorder="1"/>
    <xf numFmtId="0" fontId="0" fillId="11" borderId="23" xfId="0" applyFill="1" applyBorder="1"/>
    <xf numFmtId="0" fontId="0" fillId="11" borderId="24" xfId="0" applyFill="1" applyBorder="1"/>
    <xf numFmtId="0" fontId="0" fillId="11" borderId="0" xfId="0" applyFill="1" applyAlignment="1">
      <alignment horizontal="center"/>
    </xf>
    <xf numFmtId="0" fontId="0" fillId="3" borderId="0" xfId="0" applyFill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29" xfId="0" applyFill="1" applyBorder="1" applyAlignment="1" applyProtection="1">
      <alignment horizontal="center" vertical="center"/>
      <protection locked="0"/>
    </xf>
    <xf numFmtId="0" fontId="0" fillId="10" borderId="0" xfId="0" applyFill="1" applyAlignment="1">
      <alignment horizontal="center" vertical="center"/>
    </xf>
    <xf numFmtId="0" fontId="17" fillId="9" borderId="0" xfId="0" applyFont="1" applyFill="1"/>
    <xf numFmtId="0" fontId="18" fillId="11" borderId="23" xfId="0" applyFont="1" applyFill="1" applyBorder="1"/>
    <xf numFmtId="0" fontId="18" fillId="11" borderId="23" xfId="0" applyFont="1" applyFill="1" applyBorder="1" applyAlignment="1">
      <alignment horizontal="right" vertical="center"/>
    </xf>
    <xf numFmtId="0" fontId="0" fillId="12" borderId="29" xfId="0" applyFill="1" applyBorder="1" applyAlignment="1" applyProtection="1">
      <alignment horizontal="center" vertical="center"/>
      <protection hidden="1"/>
    </xf>
    <xf numFmtId="164" fontId="1" fillId="12" borderId="29" xfId="1" applyFont="1" applyFill="1" applyBorder="1" applyAlignment="1" applyProtection="1">
      <alignment horizontal="center" vertical="center"/>
      <protection hidden="1"/>
    </xf>
    <xf numFmtId="0" fontId="0" fillId="13" borderId="1" xfId="0" applyFill="1" applyBorder="1"/>
    <xf numFmtId="0" fontId="0" fillId="4" borderId="1" xfId="0" applyFill="1" applyBorder="1" applyAlignment="1">
      <alignment horizontal="center" vertical="center"/>
    </xf>
    <xf numFmtId="0" fontId="10" fillId="13" borderId="21" xfId="0" applyFont="1" applyFill="1" applyBorder="1"/>
    <xf numFmtId="0" fontId="10" fillId="13" borderId="17" xfId="0" applyFont="1" applyFill="1" applyBorder="1"/>
    <xf numFmtId="0" fontId="10" fillId="13" borderId="18" xfId="0" applyFont="1" applyFill="1" applyBorder="1"/>
    <xf numFmtId="0" fontId="0" fillId="13" borderId="10" xfId="0" applyFill="1" applyBorder="1"/>
    <xf numFmtId="0" fontId="0" fillId="13" borderId="11" xfId="0" applyFill="1" applyBorder="1"/>
    <xf numFmtId="0" fontId="0" fillId="13" borderId="4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4" borderId="14" xfId="0" applyFill="1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10" fillId="12" borderId="1" xfId="0" applyFont="1" applyFill="1" applyBorder="1" applyAlignment="1" applyProtection="1">
      <alignment horizontal="center" vertical="center"/>
      <protection hidden="1"/>
    </xf>
    <xf numFmtId="0" fontId="19" fillId="11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15" fillId="3" borderId="21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9" fontId="0" fillId="12" borderId="29" xfId="0" applyNumberFormat="1" applyFill="1" applyBorder="1" applyAlignment="1" applyProtection="1">
      <alignment horizontal="center" vertical="center"/>
      <protection hidden="1"/>
    </xf>
    <xf numFmtId="0" fontId="0" fillId="15" borderId="26" xfId="0" applyFill="1" applyBorder="1"/>
    <xf numFmtId="0" fontId="0" fillId="15" borderId="9" xfId="0" applyFill="1" applyBorder="1"/>
    <xf numFmtId="0" fontId="0" fillId="15" borderId="27" xfId="0" applyFill="1" applyBorder="1"/>
    <xf numFmtId="0" fontId="0" fillId="15" borderId="28" xfId="0" applyFill="1" applyBorder="1"/>
    <xf numFmtId="0" fontId="19" fillId="15" borderId="0" xfId="0" applyFont="1" applyFill="1" applyBorder="1" applyAlignment="1">
      <alignment horizontal="center"/>
    </xf>
    <xf numFmtId="0" fontId="0" fillId="15" borderId="22" xfId="0" applyFill="1" applyBorder="1"/>
    <xf numFmtId="0" fontId="0" fillId="14" borderId="0" xfId="0" applyFill="1" applyBorder="1" applyAlignment="1">
      <alignment horizontal="center"/>
    </xf>
    <xf numFmtId="0" fontId="0" fillId="15" borderId="0" xfId="0" applyFill="1" applyBorder="1"/>
    <xf numFmtId="0" fontId="0" fillId="15" borderId="25" xfId="0" applyFill="1" applyBorder="1"/>
    <xf numFmtId="0" fontId="0" fillId="15" borderId="23" xfId="0" applyFill="1" applyBorder="1"/>
    <xf numFmtId="0" fontId="0" fillId="15" borderId="24" xfId="0" applyFill="1" applyBorder="1"/>
    <xf numFmtId="9" fontId="0" fillId="15" borderId="23" xfId="0" applyNumberFormat="1" applyFill="1" applyBorder="1" applyAlignment="1">
      <alignment horizontal="center"/>
    </xf>
    <xf numFmtId="9" fontId="0" fillId="9" borderId="1" xfId="0" applyNumberFormat="1" applyFill="1" applyBorder="1" applyAlignment="1">
      <alignment horizontal="center"/>
    </xf>
    <xf numFmtId="0" fontId="0" fillId="15" borderId="0" xfId="0" applyFill="1" applyBorder="1" applyAlignment="1">
      <alignment horizontal="left"/>
    </xf>
    <xf numFmtId="0" fontId="0" fillId="15" borderId="0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23" xfId="0" applyFill="1" applyBorder="1" applyAlignment="1">
      <alignment horizontal="center"/>
    </xf>
    <xf numFmtId="0" fontId="2" fillId="9" borderId="0" xfId="0" applyFont="1" applyFill="1"/>
    <xf numFmtId="164" fontId="0" fillId="15" borderId="0" xfId="1" applyFont="1" applyFill="1" applyBorder="1" applyAlignment="1">
      <alignment horizontal="left"/>
    </xf>
    <xf numFmtId="0" fontId="0" fillId="9" borderId="29" xfId="0" applyFill="1" applyBorder="1" applyAlignment="1" applyProtection="1">
      <alignment horizontal="center" vertical="center"/>
      <protection hidden="1"/>
    </xf>
    <xf numFmtId="0" fontId="18" fillId="15" borderId="0" xfId="0" applyFont="1" applyFill="1" applyBorder="1" applyAlignment="1">
      <alignment horizontal="right"/>
    </xf>
    <xf numFmtId="9" fontId="18" fillId="15" borderId="0" xfId="0" applyNumberFormat="1" applyFont="1" applyFill="1" applyBorder="1"/>
    <xf numFmtId="9" fontId="0" fillId="9" borderId="0" xfId="2" applyFont="1" applyFill="1"/>
    <xf numFmtId="0" fontId="0" fillId="13" borderId="27" xfId="0" applyFill="1" applyBorder="1"/>
    <xf numFmtId="0" fontId="10" fillId="12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vertical="center"/>
    </xf>
    <xf numFmtId="0" fontId="10" fillId="8" borderId="10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9" borderId="29" xfId="0" applyFill="1" applyBorder="1" applyAlignment="1" applyProtection="1">
      <alignment horizontal="center" vertical="center"/>
    </xf>
    <xf numFmtId="0" fontId="0" fillId="12" borderId="29" xfId="0" applyFill="1" applyBorder="1" applyAlignment="1" applyProtection="1">
      <alignment horizontal="center" vertical="center"/>
    </xf>
    <xf numFmtId="0" fontId="18" fillId="11" borderId="0" xfId="0" applyFont="1" applyFill="1" applyBorder="1"/>
    <xf numFmtId="0" fontId="18" fillId="11" borderId="0" xfId="0" applyFont="1" applyFill="1" applyBorder="1" applyAlignment="1">
      <alignment horizontal="right" vertical="center"/>
    </xf>
    <xf numFmtId="0" fontId="0" fillId="11" borderId="0" xfId="0" applyFill="1" applyBorder="1"/>
    <xf numFmtId="0" fontId="19" fillId="11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right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/>
    </xf>
    <xf numFmtId="0" fontId="21" fillId="10" borderId="0" xfId="3" applyFont="1" applyFill="1" applyBorder="1" applyAlignment="1">
      <alignment horizontal="center"/>
    </xf>
    <xf numFmtId="0" fontId="22" fillId="12" borderId="26" xfId="0" applyFont="1" applyFill="1" applyBorder="1" applyAlignment="1">
      <alignment horizontal="center" vertical="center"/>
    </xf>
    <xf numFmtId="0" fontId="22" fillId="12" borderId="9" xfId="0" applyFont="1" applyFill="1" applyBorder="1" applyAlignment="1">
      <alignment horizontal="center" vertical="center"/>
    </xf>
    <xf numFmtId="0" fontId="22" fillId="12" borderId="27" xfId="0" applyFont="1" applyFill="1" applyBorder="1" applyAlignment="1">
      <alignment horizontal="center" vertical="center"/>
    </xf>
    <xf numFmtId="0" fontId="22" fillId="12" borderId="28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22" xfId="0" applyFont="1" applyFill="1" applyBorder="1" applyAlignment="1">
      <alignment horizontal="center" vertical="center"/>
    </xf>
    <xf numFmtId="0" fontId="22" fillId="12" borderId="25" xfId="0" applyFont="1" applyFill="1" applyBorder="1" applyAlignment="1">
      <alignment horizontal="center" vertical="center"/>
    </xf>
    <xf numFmtId="0" fontId="22" fillId="12" borderId="23" xfId="0" applyFont="1" applyFill="1" applyBorder="1" applyAlignment="1">
      <alignment horizontal="center" vertical="center"/>
    </xf>
    <xf numFmtId="0" fontId="22" fillId="12" borderId="24" xfId="0" applyFont="1" applyFill="1" applyBorder="1" applyAlignment="1">
      <alignment horizontal="center" vertic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10"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rgb="FFFF0000"/>
      </font>
      <fill>
        <patternFill>
          <bgColor theme="9" tint="0.3999450666829432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20" zoomScaleNormal="120" workbookViewId="0">
      <pane ySplit="2" topLeftCell="A111" activePane="bottomLeft" state="frozen"/>
      <selection pane="bottomLeft" activeCell="E103" sqref="E103:E122"/>
    </sheetView>
  </sheetViews>
  <sheetFormatPr defaultColWidth="9.140625"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93" t="s">
        <v>3</v>
      </c>
      <c r="B1" s="94"/>
      <c r="C1" s="94"/>
      <c r="D1" s="94"/>
      <c r="E1" s="94"/>
      <c r="F1" s="95"/>
    </row>
    <row r="2" spans="1:6" ht="16.5" thickBot="1" x14ac:dyDescent="0.3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25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25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25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25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25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25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25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25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25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25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25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25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25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25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25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25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25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25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25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25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25">
      <c r="A23" s="15" t="s">
        <v>14</v>
      </c>
      <c r="B23" s="16">
        <v>17</v>
      </c>
      <c r="C23" s="17">
        <v>79.8</v>
      </c>
      <c r="D23" s="17">
        <f t="shared" si="0"/>
        <v>7.98</v>
      </c>
      <c r="E23" s="16">
        <v>17</v>
      </c>
      <c r="F23" s="17">
        <f t="shared" si="1"/>
        <v>1220.9399999999998</v>
      </c>
    </row>
    <row r="24" spans="1:6" x14ac:dyDescent="0.25">
      <c r="A24" s="15" t="s">
        <v>14</v>
      </c>
      <c r="B24" s="16">
        <v>18</v>
      </c>
      <c r="C24" s="17">
        <v>79.8</v>
      </c>
      <c r="D24" s="17">
        <f t="shared" si="0"/>
        <v>7.98</v>
      </c>
      <c r="E24" s="16">
        <v>15</v>
      </c>
      <c r="F24" s="17">
        <f t="shared" si="1"/>
        <v>1077.3</v>
      </c>
    </row>
    <row r="25" spans="1:6" x14ac:dyDescent="0.25">
      <c r="A25" s="15" t="s">
        <v>14</v>
      </c>
      <c r="B25" s="16">
        <v>19</v>
      </c>
      <c r="C25" s="17">
        <v>79.8</v>
      </c>
      <c r="D25" s="17">
        <f t="shared" si="0"/>
        <v>7.98</v>
      </c>
      <c r="E25" s="16">
        <v>2</v>
      </c>
      <c r="F25" s="17">
        <f t="shared" si="1"/>
        <v>143.63999999999999</v>
      </c>
    </row>
    <row r="26" spans="1:6" x14ac:dyDescent="0.25">
      <c r="A26" s="15" t="s">
        <v>14</v>
      </c>
      <c r="B26" s="16">
        <v>20</v>
      </c>
      <c r="C26" s="17">
        <v>79.8</v>
      </c>
      <c r="D26" s="17">
        <f t="shared" si="0"/>
        <v>7.98</v>
      </c>
      <c r="E26" s="16">
        <v>1</v>
      </c>
      <c r="F26" s="17">
        <f t="shared" si="1"/>
        <v>71.819999999999993</v>
      </c>
    </row>
    <row r="27" spans="1:6" x14ac:dyDescent="0.25">
      <c r="A27" s="15" t="s">
        <v>14</v>
      </c>
      <c r="B27" s="16">
        <v>21</v>
      </c>
      <c r="C27" s="17">
        <v>79.8</v>
      </c>
      <c r="D27" s="17">
        <f t="shared" si="0"/>
        <v>7.98</v>
      </c>
      <c r="E27" s="16">
        <v>0</v>
      </c>
      <c r="F27" s="17">
        <f t="shared" si="1"/>
        <v>0</v>
      </c>
    </row>
    <row r="28" spans="1:6" x14ac:dyDescent="0.25">
      <c r="A28" s="15" t="s">
        <v>14</v>
      </c>
      <c r="B28" s="16">
        <v>22</v>
      </c>
      <c r="C28" s="17">
        <v>79.8</v>
      </c>
      <c r="D28" s="17">
        <f t="shared" si="0"/>
        <v>7.98</v>
      </c>
      <c r="E28" s="16">
        <v>0</v>
      </c>
      <c r="F28" s="17">
        <f t="shared" si="1"/>
        <v>0</v>
      </c>
    </row>
    <row r="29" spans="1:6" x14ac:dyDescent="0.25">
      <c r="A29" s="15" t="s">
        <v>14</v>
      </c>
      <c r="B29" s="16">
        <v>23</v>
      </c>
      <c r="C29" s="17">
        <v>79.8</v>
      </c>
      <c r="D29" s="17">
        <f t="shared" si="0"/>
        <v>7.98</v>
      </c>
      <c r="E29" s="16">
        <v>6</v>
      </c>
      <c r="F29" s="17">
        <f t="shared" si="1"/>
        <v>430.91999999999996</v>
      </c>
    </row>
    <row r="30" spans="1:6" x14ac:dyDescent="0.25">
      <c r="A30" s="15" t="s">
        <v>14</v>
      </c>
      <c r="B30" s="16">
        <v>24</v>
      </c>
      <c r="C30" s="17">
        <v>79.8</v>
      </c>
      <c r="D30" s="17">
        <f t="shared" si="0"/>
        <v>7.98</v>
      </c>
      <c r="E30" s="16">
        <v>8</v>
      </c>
      <c r="F30" s="17">
        <f t="shared" si="1"/>
        <v>574.55999999999995</v>
      </c>
    </row>
    <row r="31" spans="1:6" x14ac:dyDescent="0.25">
      <c r="A31" s="15" t="s">
        <v>14</v>
      </c>
      <c r="B31" s="16">
        <v>25</v>
      </c>
      <c r="C31" s="17">
        <v>79.8</v>
      </c>
      <c r="D31" s="17">
        <f t="shared" si="0"/>
        <v>7.98</v>
      </c>
      <c r="E31" s="16">
        <v>9</v>
      </c>
      <c r="F31" s="17">
        <f t="shared" si="1"/>
        <v>646.37999999999988</v>
      </c>
    </row>
    <row r="32" spans="1:6" x14ac:dyDescent="0.25">
      <c r="A32" s="15" t="s">
        <v>14</v>
      </c>
      <c r="B32" s="16">
        <v>26</v>
      </c>
      <c r="C32" s="17">
        <v>79.8</v>
      </c>
      <c r="D32" s="17">
        <f t="shared" si="0"/>
        <v>7.98</v>
      </c>
      <c r="E32" s="16">
        <v>15</v>
      </c>
      <c r="F32" s="17">
        <f t="shared" si="1"/>
        <v>1077.3</v>
      </c>
    </row>
    <row r="33" spans="1:6" x14ac:dyDescent="0.25">
      <c r="A33" s="15" t="s">
        <v>14</v>
      </c>
      <c r="B33" s="16">
        <v>27</v>
      </c>
      <c r="C33" s="17">
        <v>79.8</v>
      </c>
      <c r="D33" s="17">
        <f t="shared" si="0"/>
        <v>7.98</v>
      </c>
      <c r="E33" s="16">
        <v>18</v>
      </c>
      <c r="F33" s="17">
        <f t="shared" si="1"/>
        <v>1292.7599999999998</v>
      </c>
    </row>
    <row r="34" spans="1:6" x14ac:dyDescent="0.25">
      <c r="A34" s="18" t="s">
        <v>14</v>
      </c>
      <c r="B34" s="19">
        <v>28</v>
      </c>
      <c r="C34" s="20">
        <v>83.3</v>
      </c>
      <c r="D34" s="17">
        <f t="shared" si="0"/>
        <v>8.33</v>
      </c>
      <c r="E34" s="19">
        <v>18</v>
      </c>
      <c r="F34" s="17">
        <f t="shared" si="1"/>
        <v>1349.46</v>
      </c>
    </row>
    <row r="35" spans="1:6" x14ac:dyDescent="0.25">
      <c r="A35" s="18" t="s">
        <v>14</v>
      </c>
      <c r="B35" s="19">
        <v>29</v>
      </c>
      <c r="C35" s="20">
        <v>83.3</v>
      </c>
      <c r="D35" s="17">
        <f t="shared" ref="D35:D66" si="2">C35*$C$124</f>
        <v>8.33</v>
      </c>
      <c r="E35" s="19">
        <v>2</v>
      </c>
      <c r="F35" s="17">
        <f t="shared" ref="F35:F66" si="3">(C35-D35)*E35</f>
        <v>149.94</v>
      </c>
    </row>
    <row r="36" spans="1:6" x14ac:dyDescent="0.25">
      <c r="A36" s="18" t="s">
        <v>14</v>
      </c>
      <c r="B36" s="19">
        <v>30</v>
      </c>
      <c r="C36" s="20">
        <v>83.3</v>
      </c>
      <c r="D36" s="17">
        <f t="shared" si="2"/>
        <v>8.33</v>
      </c>
      <c r="E36" s="19">
        <v>3</v>
      </c>
      <c r="F36" s="17">
        <f t="shared" si="3"/>
        <v>224.91</v>
      </c>
    </row>
    <row r="37" spans="1:6" x14ac:dyDescent="0.25">
      <c r="A37" s="18" t="s">
        <v>14</v>
      </c>
      <c r="B37" s="19">
        <v>31</v>
      </c>
      <c r="C37" s="20">
        <v>83.3</v>
      </c>
      <c r="D37" s="17">
        <f t="shared" si="2"/>
        <v>8.33</v>
      </c>
      <c r="E37" s="19">
        <v>6</v>
      </c>
      <c r="F37" s="17">
        <f t="shared" si="3"/>
        <v>449.82</v>
      </c>
    </row>
    <row r="38" spans="1:6" x14ac:dyDescent="0.25">
      <c r="A38" s="18" t="s">
        <v>14</v>
      </c>
      <c r="B38" s="19">
        <v>32</v>
      </c>
      <c r="C38" s="20">
        <v>83.3</v>
      </c>
      <c r="D38" s="17">
        <f t="shared" si="2"/>
        <v>8.33</v>
      </c>
      <c r="E38" s="19">
        <v>0</v>
      </c>
      <c r="F38" s="17">
        <f t="shared" si="3"/>
        <v>0</v>
      </c>
    </row>
    <row r="39" spans="1:6" x14ac:dyDescent="0.25">
      <c r="A39" s="18" t="s">
        <v>14</v>
      </c>
      <c r="B39" s="19">
        <v>33</v>
      </c>
      <c r="C39" s="20">
        <v>83.3</v>
      </c>
      <c r="D39" s="17">
        <f t="shared" si="2"/>
        <v>8.33</v>
      </c>
      <c r="E39" s="19">
        <v>5</v>
      </c>
      <c r="F39" s="17">
        <f t="shared" si="3"/>
        <v>374.85</v>
      </c>
    </row>
    <row r="40" spans="1:6" x14ac:dyDescent="0.25">
      <c r="A40" s="18" t="s">
        <v>14</v>
      </c>
      <c r="B40" s="19">
        <v>34</v>
      </c>
      <c r="C40" s="20">
        <v>83.3</v>
      </c>
      <c r="D40" s="17">
        <f t="shared" si="2"/>
        <v>8.33</v>
      </c>
      <c r="E40" s="19">
        <v>19</v>
      </c>
      <c r="F40" s="17">
        <f t="shared" si="3"/>
        <v>1424.43</v>
      </c>
    </row>
    <row r="41" spans="1:6" x14ac:dyDescent="0.25">
      <c r="A41" s="18" t="s">
        <v>14</v>
      </c>
      <c r="B41" s="19">
        <v>35</v>
      </c>
      <c r="C41" s="20">
        <v>83.3</v>
      </c>
      <c r="D41" s="17">
        <f t="shared" si="2"/>
        <v>8.33</v>
      </c>
      <c r="E41" s="19">
        <v>26</v>
      </c>
      <c r="F41" s="17">
        <f t="shared" si="3"/>
        <v>1949.22</v>
      </c>
    </row>
    <row r="42" spans="1:6" x14ac:dyDescent="0.25">
      <c r="A42" s="18" t="s">
        <v>14</v>
      </c>
      <c r="B42" s="19">
        <v>36</v>
      </c>
      <c r="C42" s="20">
        <v>83.3</v>
      </c>
      <c r="D42" s="17">
        <f t="shared" si="2"/>
        <v>8.33</v>
      </c>
      <c r="E42" s="19">
        <v>5</v>
      </c>
      <c r="F42" s="17">
        <f t="shared" si="3"/>
        <v>374.85</v>
      </c>
    </row>
    <row r="43" spans="1:6" x14ac:dyDescent="0.25">
      <c r="A43" s="21" t="s">
        <v>12</v>
      </c>
      <c r="B43" s="22">
        <v>17</v>
      </c>
      <c r="C43" s="23">
        <v>79.8</v>
      </c>
      <c r="D43" s="23">
        <f t="shared" si="2"/>
        <v>7.98</v>
      </c>
      <c r="E43" s="22">
        <v>25</v>
      </c>
      <c r="F43" s="23">
        <f t="shared" si="3"/>
        <v>1795.4999999999998</v>
      </c>
    </row>
    <row r="44" spans="1:6" x14ac:dyDescent="0.25">
      <c r="A44" s="21" t="s">
        <v>12</v>
      </c>
      <c r="B44" s="22">
        <v>18</v>
      </c>
      <c r="C44" s="23">
        <v>79.8</v>
      </c>
      <c r="D44" s="23">
        <f t="shared" si="2"/>
        <v>7.98</v>
      </c>
      <c r="E44" s="22">
        <v>2</v>
      </c>
      <c r="F44" s="23">
        <f t="shared" si="3"/>
        <v>143.63999999999999</v>
      </c>
    </row>
    <row r="45" spans="1:6" x14ac:dyDescent="0.25">
      <c r="A45" s="21" t="s">
        <v>12</v>
      </c>
      <c r="B45" s="22">
        <v>19</v>
      </c>
      <c r="C45" s="23">
        <v>79.8</v>
      </c>
      <c r="D45" s="23">
        <f t="shared" si="2"/>
        <v>7.98</v>
      </c>
      <c r="E45" s="22">
        <v>3</v>
      </c>
      <c r="F45" s="23">
        <f t="shared" si="3"/>
        <v>215.45999999999998</v>
      </c>
    </row>
    <row r="46" spans="1:6" x14ac:dyDescent="0.25">
      <c r="A46" s="21" t="s">
        <v>12</v>
      </c>
      <c r="B46" s="22">
        <v>20</v>
      </c>
      <c r="C46" s="23">
        <v>79.8</v>
      </c>
      <c r="D46" s="23">
        <f t="shared" si="2"/>
        <v>7.98</v>
      </c>
      <c r="E46" s="22">
        <v>1</v>
      </c>
      <c r="F46" s="23">
        <f t="shared" si="3"/>
        <v>71.819999999999993</v>
      </c>
    </row>
    <row r="47" spans="1:6" x14ac:dyDescent="0.25">
      <c r="A47" s="21" t="s">
        <v>12</v>
      </c>
      <c r="B47" s="22">
        <v>21</v>
      </c>
      <c r="C47" s="23">
        <v>79.8</v>
      </c>
      <c r="D47" s="23">
        <f t="shared" si="2"/>
        <v>7.98</v>
      </c>
      <c r="E47" s="22">
        <v>0</v>
      </c>
      <c r="F47" s="23">
        <f t="shared" si="3"/>
        <v>0</v>
      </c>
    </row>
    <row r="48" spans="1:6" x14ac:dyDescent="0.25">
      <c r="A48" s="21" t="s">
        <v>12</v>
      </c>
      <c r="B48" s="22">
        <v>22</v>
      </c>
      <c r="C48" s="23">
        <v>79.8</v>
      </c>
      <c r="D48" s="23">
        <f t="shared" si="2"/>
        <v>7.98</v>
      </c>
      <c r="E48" s="22">
        <v>5</v>
      </c>
      <c r="F48" s="23">
        <f t="shared" si="3"/>
        <v>359.09999999999997</v>
      </c>
    </row>
    <row r="49" spans="1:6" x14ac:dyDescent="0.25">
      <c r="A49" s="21" t="s">
        <v>12</v>
      </c>
      <c r="B49" s="22">
        <v>23</v>
      </c>
      <c r="C49" s="23">
        <v>79.8</v>
      </c>
      <c r="D49" s="23">
        <f t="shared" si="2"/>
        <v>7.98</v>
      </c>
      <c r="E49" s="22">
        <v>16</v>
      </c>
      <c r="F49" s="23">
        <f t="shared" si="3"/>
        <v>1149.1199999999999</v>
      </c>
    </row>
    <row r="50" spans="1:6" x14ac:dyDescent="0.25">
      <c r="A50" s="21" t="s">
        <v>12</v>
      </c>
      <c r="B50" s="22">
        <v>24</v>
      </c>
      <c r="C50" s="23">
        <v>79.8</v>
      </c>
      <c r="D50" s="23">
        <f t="shared" si="2"/>
        <v>7.98</v>
      </c>
      <c r="E50" s="22">
        <v>15</v>
      </c>
      <c r="F50" s="23">
        <f t="shared" si="3"/>
        <v>1077.3</v>
      </c>
    </row>
    <row r="51" spans="1:6" x14ac:dyDescent="0.25">
      <c r="A51" s="21" t="s">
        <v>12</v>
      </c>
      <c r="B51" s="22">
        <v>25</v>
      </c>
      <c r="C51" s="23">
        <v>79.8</v>
      </c>
      <c r="D51" s="23">
        <f t="shared" si="2"/>
        <v>7.98</v>
      </c>
      <c r="E51" s="22">
        <v>16</v>
      </c>
      <c r="F51" s="23">
        <f t="shared" si="3"/>
        <v>1149.1199999999999</v>
      </c>
    </row>
    <row r="52" spans="1:6" x14ac:dyDescent="0.25">
      <c r="A52" s="21" t="s">
        <v>12</v>
      </c>
      <c r="B52" s="22">
        <v>26</v>
      </c>
      <c r="C52" s="23">
        <v>79.8</v>
      </c>
      <c r="D52" s="23">
        <f t="shared" si="2"/>
        <v>7.98</v>
      </c>
      <c r="E52" s="22">
        <v>14</v>
      </c>
      <c r="F52" s="23">
        <f t="shared" si="3"/>
        <v>1005.4799999999999</v>
      </c>
    </row>
    <row r="53" spans="1:6" x14ac:dyDescent="0.25">
      <c r="A53" s="21" t="s">
        <v>12</v>
      </c>
      <c r="B53" s="22">
        <v>27</v>
      </c>
      <c r="C53" s="23">
        <v>79.8</v>
      </c>
      <c r="D53" s="23">
        <f t="shared" si="2"/>
        <v>7.98</v>
      </c>
      <c r="E53" s="22">
        <v>15</v>
      </c>
      <c r="F53" s="23">
        <f t="shared" si="3"/>
        <v>1077.3</v>
      </c>
    </row>
    <row r="54" spans="1:6" x14ac:dyDescent="0.25">
      <c r="A54" s="24" t="s">
        <v>12</v>
      </c>
      <c r="B54" s="25">
        <v>28</v>
      </c>
      <c r="C54" s="26">
        <v>83.3</v>
      </c>
      <c r="D54" s="23">
        <f t="shared" si="2"/>
        <v>8.33</v>
      </c>
      <c r="E54" s="25">
        <v>29</v>
      </c>
      <c r="F54" s="23">
        <f t="shared" si="3"/>
        <v>2174.13</v>
      </c>
    </row>
    <row r="55" spans="1:6" x14ac:dyDescent="0.25">
      <c r="A55" s="24" t="s">
        <v>12</v>
      </c>
      <c r="B55" s="25">
        <v>29</v>
      </c>
      <c r="C55" s="26">
        <v>83.3</v>
      </c>
      <c r="D55" s="23">
        <f t="shared" si="2"/>
        <v>8.33</v>
      </c>
      <c r="E55" s="25">
        <v>5</v>
      </c>
      <c r="F55" s="23">
        <f t="shared" si="3"/>
        <v>374.85</v>
      </c>
    </row>
    <row r="56" spans="1:6" x14ac:dyDescent="0.25">
      <c r="A56" s="24" t="s">
        <v>12</v>
      </c>
      <c r="B56" s="25">
        <v>30</v>
      </c>
      <c r="C56" s="26">
        <v>83.3</v>
      </c>
      <c r="D56" s="23">
        <f t="shared" si="2"/>
        <v>8.33</v>
      </c>
      <c r="E56" s="25">
        <v>0</v>
      </c>
      <c r="F56" s="23">
        <f t="shared" si="3"/>
        <v>0</v>
      </c>
    </row>
    <row r="57" spans="1:6" x14ac:dyDescent="0.25">
      <c r="A57" s="24" t="s">
        <v>12</v>
      </c>
      <c r="B57" s="25">
        <v>31</v>
      </c>
      <c r="C57" s="26">
        <v>83.3</v>
      </c>
      <c r="D57" s="23">
        <f t="shared" si="2"/>
        <v>8.33</v>
      </c>
      <c r="E57" s="25">
        <v>4</v>
      </c>
      <c r="F57" s="23">
        <f t="shared" si="3"/>
        <v>299.88</v>
      </c>
    </row>
    <row r="58" spans="1:6" x14ac:dyDescent="0.25">
      <c r="A58" s="24" t="s">
        <v>12</v>
      </c>
      <c r="B58" s="25">
        <v>32</v>
      </c>
      <c r="C58" s="26">
        <v>83.3</v>
      </c>
      <c r="D58" s="23">
        <f t="shared" si="2"/>
        <v>8.33</v>
      </c>
      <c r="E58" s="25">
        <v>5</v>
      </c>
      <c r="F58" s="23">
        <f t="shared" si="3"/>
        <v>374.85</v>
      </c>
    </row>
    <row r="59" spans="1:6" x14ac:dyDescent="0.25">
      <c r="A59" s="24" t="s">
        <v>12</v>
      </c>
      <c r="B59" s="25">
        <v>33</v>
      </c>
      <c r="C59" s="26">
        <v>83.3</v>
      </c>
      <c r="D59" s="23">
        <f t="shared" si="2"/>
        <v>8.33</v>
      </c>
      <c r="E59" s="25">
        <v>15</v>
      </c>
      <c r="F59" s="23">
        <f t="shared" si="3"/>
        <v>1124.55</v>
      </c>
    </row>
    <row r="60" spans="1:6" x14ac:dyDescent="0.25">
      <c r="A60" s="24" t="s">
        <v>12</v>
      </c>
      <c r="B60" s="25">
        <v>34</v>
      </c>
      <c r="C60" s="26">
        <v>83.3</v>
      </c>
      <c r="D60" s="23">
        <f t="shared" si="2"/>
        <v>8.33</v>
      </c>
      <c r="E60" s="25">
        <v>16</v>
      </c>
      <c r="F60" s="23">
        <f t="shared" si="3"/>
        <v>1199.52</v>
      </c>
    </row>
    <row r="61" spans="1:6" x14ac:dyDescent="0.25">
      <c r="A61" s="24" t="s">
        <v>12</v>
      </c>
      <c r="B61" s="25">
        <v>35</v>
      </c>
      <c r="C61" s="26">
        <v>83.3</v>
      </c>
      <c r="D61" s="23">
        <f t="shared" si="2"/>
        <v>8.33</v>
      </c>
      <c r="E61" s="25">
        <v>2</v>
      </c>
      <c r="F61" s="23">
        <f t="shared" si="3"/>
        <v>149.94</v>
      </c>
    </row>
    <row r="62" spans="1:6" x14ac:dyDescent="0.25">
      <c r="A62" s="24" t="s">
        <v>12</v>
      </c>
      <c r="B62" s="25">
        <v>36</v>
      </c>
      <c r="C62" s="26">
        <v>83.3</v>
      </c>
      <c r="D62" s="23">
        <f t="shared" si="2"/>
        <v>8.33</v>
      </c>
      <c r="E62" s="25">
        <v>36</v>
      </c>
      <c r="F62" s="23">
        <f t="shared" si="3"/>
        <v>2698.92</v>
      </c>
    </row>
    <row r="63" spans="1:6" x14ac:dyDescent="0.25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25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25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25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25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25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25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25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25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25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25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25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25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25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25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25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25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25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25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25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25">
      <c r="A83" s="15" t="s">
        <v>11</v>
      </c>
      <c r="B83" s="16">
        <v>17</v>
      </c>
      <c r="C83" s="17">
        <v>85.5</v>
      </c>
      <c r="D83" s="17">
        <f t="shared" si="4"/>
        <v>8.5500000000000007</v>
      </c>
      <c r="E83" s="16">
        <v>6</v>
      </c>
      <c r="F83" s="17">
        <f t="shared" si="5"/>
        <v>461.70000000000005</v>
      </c>
    </row>
    <row r="84" spans="1:6" x14ac:dyDescent="0.25">
      <c r="A84" s="15" t="s">
        <v>11</v>
      </c>
      <c r="B84" s="16">
        <v>18</v>
      </c>
      <c r="C84" s="17">
        <v>85.5</v>
      </c>
      <c r="D84" s="17">
        <f t="shared" si="4"/>
        <v>8.5500000000000007</v>
      </c>
      <c r="E84" s="16">
        <v>15</v>
      </c>
      <c r="F84" s="17">
        <f t="shared" si="5"/>
        <v>1154.25</v>
      </c>
    </row>
    <row r="85" spans="1:6" x14ac:dyDescent="0.25">
      <c r="A85" s="15" t="s">
        <v>11</v>
      </c>
      <c r="B85" s="16">
        <v>19</v>
      </c>
      <c r="C85" s="17">
        <v>85.5</v>
      </c>
      <c r="D85" s="17">
        <f t="shared" si="4"/>
        <v>8.5500000000000007</v>
      </c>
      <c r="E85" s="16">
        <v>25</v>
      </c>
      <c r="F85" s="17">
        <f t="shared" si="5"/>
        <v>1923.75</v>
      </c>
    </row>
    <row r="86" spans="1:6" x14ac:dyDescent="0.25">
      <c r="A86" s="15" t="s">
        <v>11</v>
      </c>
      <c r="B86" s="16">
        <v>20</v>
      </c>
      <c r="C86" s="17">
        <v>85.5</v>
      </c>
      <c r="D86" s="17">
        <f t="shared" si="4"/>
        <v>8.5500000000000007</v>
      </c>
      <c r="E86" s="16">
        <v>16</v>
      </c>
      <c r="F86" s="17">
        <f t="shared" si="5"/>
        <v>1231.2</v>
      </c>
    </row>
    <row r="87" spans="1:6" x14ac:dyDescent="0.25">
      <c r="A87" s="15" t="s">
        <v>11</v>
      </c>
      <c r="B87" s="16">
        <v>21</v>
      </c>
      <c r="C87" s="17">
        <v>85.5</v>
      </c>
      <c r="D87" s="17">
        <f t="shared" si="4"/>
        <v>8.5500000000000007</v>
      </c>
      <c r="E87" s="16">
        <v>19</v>
      </c>
      <c r="F87" s="17">
        <f t="shared" si="5"/>
        <v>1462.05</v>
      </c>
    </row>
    <row r="88" spans="1:6" x14ac:dyDescent="0.25">
      <c r="A88" s="15" t="s">
        <v>11</v>
      </c>
      <c r="B88" s="16">
        <v>22</v>
      </c>
      <c r="C88" s="17">
        <v>85.5</v>
      </c>
      <c r="D88" s="17">
        <f t="shared" si="4"/>
        <v>8.5500000000000007</v>
      </c>
      <c r="E88" s="16">
        <v>0</v>
      </c>
      <c r="F88" s="17">
        <f t="shared" si="5"/>
        <v>0</v>
      </c>
    </row>
    <row r="89" spans="1:6" x14ac:dyDescent="0.25">
      <c r="A89" s="15" t="s">
        <v>11</v>
      </c>
      <c r="B89" s="16">
        <v>23</v>
      </c>
      <c r="C89" s="17">
        <v>85.5</v>
      </c>
      <c r="D89" s="17">
        <f t="shared" si="4"/>
        <v>8.5500000000000007</v>
      </c>
      <c r="E89" s="16">
        <v>5</v>
      </c>
      <c r="F89" s="17">
        <f t="shared" si="5"/>
        <v>384.75</v>
      </c>
    </row>
    <row r="90" spans="1:6" x14ac:dyDescent="0.25">
      <c r="A90" s="15" t="s">
        <v>11</v>
      </c>
      <c r="B90" s="16">
        <v>24</v>
      </c>
      <c r="C90" s="17">
        <v>85.5</v>
      </c>
      <c r="D90" s="17">
        <f t="shared" si="4"/>
        <v>8.5500000000000007</v>
      </c>
      <c r="E90" s="16">
        <v>16</v>
      </c>
      <c r="F90" s="17">
        <f t="shared" si="5"/>
        <v>1231.2</v>
      </c>
    </row>
    <row r="91" spans="1:6" x14ac:dyDescent="0.25">
      <c r="A91" s="15" t="s">
        <v>11</v>
      </c>
      <c r="B91" s="16">
        <v>25</v>
      </c>
      <c r="C91" s="17">
        <v>85.5</v>
      </c>
      <c r="D91" s="17">
        <f t="shared" si="4"/>
        <v>8.5500000000000007</v>
      </c>
      <c r="E91" s="16">
        <v>19</v>
      </c>
      <c r="F91" s="17">
        <f t="shared" si="5"/>
        <v>1462.05</v>
      </c>
    </row>
    <row r="92" spans="1:6" x14ac:dyDescent="0.25">
      <c r="A92" s="15" t="s">
        <v>11</v>
      </c>
      <c r="B92" s="16">
        <v>26</v>
      </c>
      <c r="C92" s="17">
        <v>85.5</v>
      </c>
      <c r="D92" s="17">
        <f t="shared" si="4"/>
        <v>8.5500000000000007</v>
      </c>
      <c r="E92" s="16">
        <v>25</v>
      </c>
      <c r="F92" s="17">
        <f t="shared" si="5"/>
        <v>1923.75</v>
      </c>
    </row>
    <row r="93" spans="1:6" x14ac:dyDescent="0.25">
      <c r="A93" s="15" t="s">
        <v>11</v>
      </c>
      <c r="B93" s="16">
        <v>27</v>
      </c>
      <c r="C93" s="17">
        <v>85.5</v>
      </c>
      <c r="D93" s="17">
        <f t="shared" si="4"/>
        <v>8.5500000000000007</v>
      </c>
      <c r="E93" s="16">
        <v>26</v>
      </c>
      <c r="F93" s="17">
        <f t="shared" si="5"/>
        <v>2000.7</v>
      </c>
    </row>
    <row r="94" spans="1:6" x14ac:dyDescent="0.25">
      <c r="A94" s="18" t="s">
        <v>11</v>
      </c>
      <c r="B94" s="19">
        <v>28</v>
      </c>
      <c r="C94" s="20">
        <v>89.9</v>
      </c>
      <c r="D94" s="17">
        <f t="shared" si="4"/>
        <v>8.99</v>
      </c>
      <c r="E94" s="19">
        <v>21</v>
      </c>
      <c r="F94" s="17">
        <f t="shared" si="5"/>
        <v>1699.1100000000001</v>
      </c>
    </row>
    <row r="95" spans="1:6" x14ac:dyDescent="0.25">
      <c r="A95" s="18" t="s">
        <v>11</v>
      </c>
      <c r="B95" s="19">
        <v>29</v>
      </c>
      <c r="C95" s="20">
        <v>89.9</v>
      </c>
      <c r="D95" s="17">
        <f t="shared" si="4"/>
        <v>8.99</v>
      </c>
      <c r="E95" s="19">
        <v>1</v>
      </c>
      <c r="F95" s="17">
        <f t="shared" si="5"/>
        <v>80.910000000000011</v>
      </c>
    </row>
    <row r="96" spans="1:6" x14ac:dyDescent="0.25">
      <c r="A96" s="18" t="s">
        <v>11</v>
      </c>
      <c r="B96" s="19">
        <v>30</v>
      </c>
      <c r="C96" s="20">
        <v>89.9</v>
      </c>
      <c r="D96" s="17">
        <f t="shared" si="4"/>
        <v>8.99</v>
      </c>
      <c r="E96" s="19">
        <v>3</v>
      </c>
      <c r="F96" s="17">
        <f t="shared" si="5"/>
        <v>242.73000000000002</v>
      </c>
    </row>
    <row r="97" spans="1:6" x14ac:dyDescent="0.25">
      <c r="A97" s="18" t="s">
        <v>11</v>
      </c>
      <c r="B97" s="19">
        <v>31</v>
      </c>
      <c r="C97" s="20">
        <v>89.9</v>
      </c>
      <c r="D97" s="17">
        <f t="shared" si="4"/>
        <v>8.99</v>
      </c>
      <c r="E97" s="19">
        <v>23</v>
      </c>
      <c r="F97" s="17">
        <f t="shared" si="5"/>
        <v>1860.9300000000003</v>
      </c>
    </row>
    <row r="98" spans="1:6" x14ac:dyDescent="0.25">
      <c r="A98" s="18" t="s">
        <v>11</v>
      </c>
      <c r="B98" s="19">
        <v>32</v>
      </c>
      <c r="C98" s="20">
        <v>89.9</v>
      </c>
      <c r="D98" s="17">
        <f t="shared" si="4"/>
        <v>8.99</v>
      </c>
      <c r="E98" s="19">
        <v>8</v>
      </c>
      <c r="F98" s="17">
        <f t="shared" si="5"/>
        <v>647.28000000000009</v>
      </c>
    </row>
    <row r="99" spans="1:6" x14ac:dyDescent="0.25">
      <c r="A99" s="18" t="s">
        <v>11</v>
      </c>
      <c r="B99" s="19">
        <v>33</v>
      </c>
      <c r="C99" s="20">
        <v>89.9</v>
      </c>
      <c r="D99" s="17">
        <f t="shared" ref="D99:D122" si="6">C99*$C$124</f>
        <v>8.99</v>
      </c>
      <c r="E99" s="19">
        <v>4</v>
      </c>
      <c r="F99" s="17">
        <f t="shared" ref="F99:F122" si="7">(C99-D99)*E99</f>
        <v>323.64000000000004</v>
      </c>
    </row>
    <row r="100" spans="1:6" x14ac:dyDescent="0.25">
      <c r="A100" s="18" t="s">
        <v>11</v>
      </c>
      <c r="B100" s="19">
        <v>34</v>
      </c>
      <c r="C100" s="20">
        <v>89.9</v>
      </c>
      <c r="D100" s="17">
        <f t="shared" si="6"/>
        <v>8.99</v>
      </c>
      <c r="E100" s="19">
        <v>25</v>
      </c>
      <c r="F100" s="17">
        <f t="shared" si="7"/>
        <v>2022.7500000000002</v>
      </c>
    </row>
    <row r="101" spans="1:6" x14ac:dyDescent="0.25">
      <c r="A101" s="18" t="s">
        <v>11</v>
      </c>
      <c r="B101" s="19">
        <v>35</v>
      </c>
      <c r="C101" s="20">
        <v>89.9</v>
      </c>
      <c r="D101" s="17">
        <f t="shared" si="6"/>
        <v>8.99</v>
      </c>
      <c r="E101" s="19">
        <v>16</v>
      </c>
      <c r="F101" s="17">
        <f t="shared" si="7"/>
        <v>1294.5600000000002</v>
      </c>
    </row>
    <row r="102" spans="1:6" x14ac:dyDescent="0.25">
      <c r="A102" s="18" t="s">
        <v>11</v>
      </c>
      <c r="B102" s="19">
        <v>36</v>
      </c>
      <c r="C102" s="20">
        <v>89.9</v>
      </c>
      <c r="D102" s="17">
        <f t="shared" si="6"/>
        <v>8.99</v>
      </c>
      <c r="E102" s="19">
        <v>3</v>
      </c>
      <c r="F102" s="17">
        <f t="shared" si="7"/>
        <v>242.73000000000002</v>
      </c>
    </row>
    <row r="103" spans="1:6" x14ac:dyDescent="0.25">
      <c r="A103" s="21" t="s">
        <v>9</v>
      </c>
      <c r="B103" s="22">
        <v>17</v>
      </c>
      <c r="C103" s="23">
        <v>85.5</v>
      </c>
      <c r="D103" s="23">
        <f t="shared" si="6"/>
        <v>8.5500000000000007</v>
      </c>
      <c r="E103" s="22">
        <v>0</v>
      </c>
      <c r="F103" s="23">
        <f t="shared" si="7"/>
        <v>0</v>
      </c>
    </row>
    <row r="104" spans="1:6" x14ac:dyDescent="0.25">
      <c r="A104" s="21" t="s">
        <v>9</v>
      </c>
      <c r="B104" s="22">
        <v>18</v>
      </c>
      <c r="C104" s="23">
        <v>85.5</v>
      </c>
      <c r="D104" s="23">
        <f t="shared" si="6"/>
        <v>8.5500000000000007</v>
      </c>
      <c r="E104" s="22">
        <v>3</v>
      </c>
      <c r="F104" s="23">
        <f t="shared" si="7"/>
        <v>230.85000000000002</v>
      </c>
    </row>
    <row r="105" spans="1:6" x14ac:dyDescent="0.25">
      <c r="A105" s="21" t="s">
        <v>9</v>
      </c>
      <c r="B105" s="22">
        <v>19</v>
      </c>
      <c r="C105" s="23">
        <v>85.5</v>
      </c>
      <c r="D105" s="23">
        <f t="shared" si="6"/>
        <v>8.5500000000000007</v>
      </c>
      <c r="E105" s="22">
        <v>8</v>
      </c>
      <c r="F105" s="23">
        <f t="shared" si="7"/>
        <v>615.6</v>
      </c>
    </row>
    <row r="106" spans="1:6" x14ac:dyDescent="0.25">
      <c r="A106" s="21" t="s">
        <v>9</v>
      </c>
      <c r="B106" s="22">
        <v>20</v>
      </c>
      <c r="C106" s="23">
        <v>85.5</v>
      </c>
      <c r="D106" s="23">
        <f t="shared" si="6"/>
        <v>8.5500000000000007</v>
      </c>
      <c r="E106" s="22">
        <v>16</v>
      </c>
      <c r="F106" s="23">
        <f t="shared" si="7"/>
        <v>1231.2</v>
      </c>
    </row>
    <row r="107" spans="1:6" x14ac:dyDescent="0.25">
      <c r="A107" s="21" t="s">
        <v>9</v>
      </c>
      <c r="B107" s="22">
        <v>21</v>
      </c>
      <c r="C107" s="23">
        <v>85.5</v>
      </c>
      <c r="D107" s="23">
        <f t="shared" si="6"/>
        <v>8.5500000000000007</v>
      </c>
      <c r="E107" s="22">
        <v>5</v>
      </c>
      <c r="F107" s="23">
        <f t="shared" si="7"/>
        <v>384.75</v>
      </c>
    </row>
    <row r="108" spans="1:6" x14ac:dyDescent="0.25">
      <c r="A108" s="21" t="s">
        <v>9</v>
      </c>
      <c r="B108" s="22">
        <v>22</v>
      </c>
      <c r="C108" s="23">
        <v>85.5</v>
      </c>
      <c r="D108" s="23">
        <f t="shared" si="6"/>
        <v>8.5500000000000007</v>
      </c>
      <c r="E108" s="22">
        <v>8</v>
      </c>
      <c r="F108" s="23">
        <f t="shared" si="7"/>
        <v>615.6</v>
      </c>
    </row>
    <row r="109" spans="1:6" x14ac:dyDescent="0.25">
      <c r="A109" s="21" t="s">
        <v>9</v>
      </c>
      <c r="B109" s="22">
        <v>23</v>
      </c>
      <c r="C109" s="23">
        <v>85.5</v>
      </c>
      <c r="D109" s="23">
        <f t="shared" si="6"/>
        <v>8.5500000000000007</v>
      </c>
      <c r="E109" s="22">
        <v>2</v>
      </c>
      <c r="F109" s="23">
        <f t="shared" si="7"/>
        <v>153.9</v>
      </c>
    </row>
    <row r="110" spans="1:6" x14ac:dyDescent="0.25">
      <c r="A110" s="21" t="s">
        <v>9</v>
      </c>
      <c r="B110" s="22">
        <v>24</v>
      </c>
      <c r="C110" s="23">
        <v>85.5</v>
      </c>
      <c r="D110" s="23">
        <f t="shared" si="6"/>
        <v>8.5500000000000007</v>
      </c>
      <c r="E110" s="22">
        <v>25</v>
      </c>
      <c r="F110" s="23">
        <f t="shared" si="7"/>
        <v>1923.75</v>
      </c>
    </row>
    <row r="111" spans="1:6" x14ac:dyDescent="0.25">
      <c r="A111" s="21" t="s">
        <v>9</v>
      </c>
      <c r="B111" s="22">
        <v>25</v>
      </c>
      <c r="C111" s="23">
        <v>85.5</v>
      </c>
      <c r="D111" s="23">
        <f t="shared" si="6"/>
        <v>8.5500000000000007</v>
      </c>
      <c r="E111" s="22">
        <v>2</v>
      </c>
      <c r="F111" s="23">
        <f t="shared" si="7"/>
        <v>153.9</v>
      </c>
    </row>
    <row r="112" spans="1:6" x14ac:dyDescent="0.25">
      <c r="A112" s="21" t="s">
        <v>9</v>
      </c>
      <c r="B112" s="22">
        <v>26</v>
      </c>
      <c r="C112" s="23">
        <v>85.5</v>
      </c>
      <c r="D112" s="23">
        <f t="shared" si="6"/>
        <v>8.5500000000000007</v>
      </c>
      <c r="E112" s="22">
        <v>26</v>
      </c>
      <c r="F112" s="23">
        <f t="shared" si="7"/>
        <v>2000.7</v>
      </c>
    </row>
    <row r="113" spans="1:6" x14ac:dyDescent="0.25">
      <c r="A113" s="21" t="s">
        <v>9</v>
      </c>
      <c r="B113" s="22">
        <v>27</v>
      </c>
      <c r="C113" s="23">
        <v>85.5</v>
      </c>
      <c r="D113" s="23">
        <f t="shared" si="6"/>
        <v>8.5500000000000007</v>
      </c>
      <c r="E113" s="22">
        <v>23</v>
      </c>
      <c r="F113" s="23">
        <f t="shared" si="7"/>
        <v>1769.8500000000001</v>
      </c>
    </row>
    <row r="114" spans="1:6" x14ac:dyDescent="0.25">
      <c r="A114" s="24" t="s">
        <v>9</v>
      </c>
      <c r="B114" s="25">
        <v>28</v>
      </c>
      <c r="C114" s="26">
        <v>89.9</v>
      </c>
      <c r="D114" s="23">
        <f t="shared" si="6"/>
        <v>8.99</v>
      </c>
      <c r="E114" s="25">
        <v>5</v>
      </c>
      <c r="F114" s="23">
        <f t="shared" si="7"/>
        <v>404.55000000000007</v>
      </c>
    </row>
    <row r="115" spans="1:6" x14ac:dyDescent="0.25">
      <c r="A115" s="24" t="s">
        <v>9</v>
      </c>
      <c r="B115" s="25">
        <v>29</v>
      </c>
      <c r="C115" s="26">
        <v>89.9</v>
      </c>
      <c r="D115" s="23">
        <f t="shared" si="6"/>
        <v>8.99</v>
      </c>
      <c r="E115" s="25">
        <v>0</v>
      </c>
      <c r="F115" s="23">
        <f t="shared" si="7"/>
        <v>0</v>
      </c>
    </row>
    <row r="116" spans="1:6" x14ac:dyDescent="0.25">
      <c r="A116" s="24" t="s">
        <v>9</v>
      </c>
      <c r="B116" s="25">
        <v>30</v>
      </c>
      <c r="C116" s="26">
        <v>89.9</v>
      </c>
      <c r="D116" s="23">
        <f t="shared" si="6"/>
        <v>8.99</v>
      </c>
      <c r="E116" s="25">
        <v>25</v>
      </c>
      <c r="F116" s="23">
        <f t="shared" si="7"/>
        <v>2022.7500000000002</v>
      </c>
    </row>
    <row r="117" spans="1:6" x14ac:dyDescent="0.25">
      <c r="A117" s="24" t="s">
        <v>9</v>
      </c>
      <c r="B117" s="25">
        <v>31</v>
      </c>
      <c r="C117" s="26">
        <v>89.9</v>
      </c>
      <c r="D117" s="23">
        <f t="shared" si="6"/>
        <v>8.99</v>
      </c>
      <c r="E117" s="25">
        <v>8</v>
      </c>
      <c r="F117" s="23">
        <f t="shared" si="7"/>
        <v>647.28000000000009</v>
      </c>
    </row>
    <row r="118" spans="1:6" x14ac:dyDescent="0.25">
      <c r="A118" s="24" t="s">
        <v>9</v>
      </c>
      <c r="B118" s="25">
        <v>32</v>
      </c>
      <c r="C118" s="26">
        <v>89.9</v>
      </c>
      <c r="D118" s="23">
        <f t="shared" si="6"/>
        <v>8.99</v>
      </c>
      <c r="E118" s="25">
        <v>3</v>
      </c>
      <c r="F118" s="23">
        <f t="shared" si="7"/>
        <v>242.73000000000002</v>
      </c>
    </row>
    <row r="119" spans="1:6" x14ac:dyDescent="0.25">
      <c r="A119" s="24" t="s">
        <v>9</v>
      </c>
      <c r="B119" s="25">
        <v>33</v>
      </c>
      <c r="C119" s="26">
        <v>89.9</v>
      </c>
      <c r="D119" s="23">
        <f t="shared" si="6"/>
        <v>8.99</v>
      </c>
      <c r="E119" s="25">
        <v>6</v>
      </c>
      <c r="F119" s="23">
        <f t="shared" si="7"/>
        <v>485.46000000000004</v>
      </c>
    </row>
    <row r="120" spans="1:6" x14ac:dyDescent="0.25">
      <c r="A120" s="24" t="s">
        <v>9</v>
      </c>
      <c r="B120" s="25">
        <v>34</v>
      </c>
      <c r="C120" s="26">
        <v>89.9</v>
      </c>
      <c r="D120" s="23">
        <f t="shared" si="6"/>
        <v>8.99</v>
      </c>
      <c r="E120" s="25">
        <v>4</v>
      </c>
      <c r="F120" s="23">
        <f t="shared" si="7"/>
        <v>323.64000000000004</v>
      </c>
    </row>
    <row r="121" spans="1:6" x14ac:dyDescent="0.25">
      <c r="A121" s="24" t="s">
        <v>9</v>
      </c>
      <c r="B121" s="25">
        <v>35</v>
      </c>
      <c r="C121" s="26">
        <v>89.9</v>
      </c>
      <c r="D121" s="23">
        <f t="shared" si="6"/>
        <v>8.99</v>
      </c>
      <c r="E121" s="25">
        <v>21</v>
      </c>
      <c r="F121" s="23">
        <f t="shared" si="7"/>
        <v>1699.1100000000001</v>
      </c>
    </row>
    <row r="122" spans="1:6" ht="15.75" thickBot="1" x14ac:dyDescent="0.3">
      <c r="A122" s="24" t="s">
        <v>9</v>
      </c>
      <c r="B122" s="25">
        <v>36</v>
      </c>
      <c r="C122" s="26">
        <v>89.9</v>
      </c>
      <c r="D122" s="23">
        <f t="shared" si="6"/>
        <v>8.99</v>
      </c>
      <c r="E122" s="25">
        <v>3</v>
      </c>
      <c r="F122" s="23">
        <f t="shared" si="7"/>
        <v>242.73000000000002</v>
      </c>
    </row>
    <row r="123" spans="1:6" ht="19.5" thickBot="1" x14ac:dyDescent="0.35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9.5" thickBot="1" x14ac:dyDescent="0.35">
      <c r="A124" s="4"/>
      <c r="B124" s="5" t="s">
        <v>7</v>
      </c>
      <c r="C124" s="96">
        <v>0.1</v>
      </c>
      <c r="D124" s="97"/>
      <c r="E124" s="97"/>
      <c r="F124" s="98"/>
    </row>
  </sheetData>
  <sortState xmlns:xlrd2="http://schemas.microsoft.com/office/spreadsheetml/2017/richdata2" ref="A3:F124">
    <sortCondition ref="A3:A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FAC7-2EB5-4F62-92EE-F6A44BCEF94B}">
  <dimension ref="A1:V14"/>
  <sheetViews>
    <sheetView zoomScaleNormal="100" workbookViewId="0">
      <selection activeCell="B2" sqref="B2"/>
    </sheetView>
  </sheetViews>
  <sheetFormatPr defaultRowHeight="15" x14ac:dyDescent="0.25"/>
  <cols>
    <col min="1" max="1" width="38" bestFit="1" customWidth="1"/>
    <col min="2" max="2" width="12.5703125" bestFit="1" customWidth="1"/>
    <col min="3" max="22" width="12.28515625" bestFit="1" customWidth="1"/>
  </cols>
  <sheetData>
    <row r="1" spans="1:22" ht="19.5" thickBot="1" x14ac:dyDescent="0.35">
      <c r="A1" s="64"/>
      <c r="B1" s="65"/>
      <c r="C1" s="103" t="s">
        <v>29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5"/>
    </row>
    <row r="2" spans="1:22" s="40" customFormat="1" ht="19.5" thickBot="1" x14ac:dyDescent="0.3">
      <c r="A2" s="66"/>
      <c r="B2" s="67"/>
      <c r="C2" s="41">
        <v>17</v>
      </c>
      <c r="D2" s="41">
        <f>C2+1</f>
        <v>18</v>
      </c>
      <c r="E2" s="41">
        <f t="shared" ref="E2:V2" si="0">D2+1</f>
        <v>19</v>
      </c>
      <c r="F2" s="41">
        <f t="shared" si="0"/>
        <v>20</v>
      </c>
      <c r="G2" s="41">
        <f t="shared" si="0"/>
        <v>21</v>
      </c>
      <c r="H2" s="41">
        <f t="shared" si="0"/>
        <v>22</v>
      </c>
      <c r="I2" s="41">
        <f t="shared" si="0"/>
        <v>23</v>
      </c>
      <c r="J2" s="41">
        <f t="shared" si="0"/>
        <v>24</v>
      </c>
      <c r="K2" s="41">
        <f t="shared" si="0"/>
        <v>25</v>
      </c>
      <c r="L2" s="41">
        <f t="shared" si="0"/>
        <v>26</v>
      </c>
      <c r="M2" s="41">
        <f t="shared" si="0"/>
        <v>27</v>
      </c>
      <c r="N2" s="41">
        <f t="shared" si="0"/>
        <v>28</v>
      </c>
      <c r="O2" s="41">
        <f>N2+1</f>
        <v>29</v>
      </c>
      <c r="P2" s="41">
        <f t="shared" si="0"/>
        <v>30</v>
      </c>
      <c r="Q2" s="41">
        <f t="shared" si="0"/>
        <v>31</v>
      </c>
      <c r="R2" s="41">
        <f t="shared" si="0"/>
        <v>32</v>
      </c>
      <c r="S2" s="41">
        <f t="shared" si="0"/>
        <v>33</v>
      </c>
      <c r="T2" s="41">
        <f t="shared" si="0"/>
        <v>34</v>
      </c>
      <c r="U2" s="41">
        <f>T2+1</f>
        <v>35</v>
      </c>
      <c r="V2" s="41">
        <f t="shared" si="0"/>
        <v>36</v>
      </c>
    </row>
    <row r="3" spans="1:22" ht="16.5" thickBot="1" x14ac:dyDescent="0.3">
      <c r="A3" s="99" t="s">
        <v>13</v>
      </c>
      <c r="B3" s="42" t="s">
        <v>27</v>
      </c>
      <c r="C3" s="43">
        <v>79.8</v>
      </c>
      <c r="D3" s="43">
        <v>79.8</v>
      </c>
      <c r="E3" s="43">
        <v>79.8</v>
      </c>
      <c r="F3" s="43">
        <v>79.8</v>
      </c>
      <c r="G3" s="43">
        <v>79.8</v>
      </c>
      <c r="H3" s="43">
        <v>79.8</v>
      </c>
      <c r="I3" s="43">
        <v>79.8</v>
      </c>
      <c r="J3" s="43">
        <v>79.8</v>
      </c>
      <c r="K3" s="43">
        <v>79.8</v>
      </c>
      <c r="L3" s="43">
        <v>79.8</v>
      </c>
      <c r="M3" s="43">
        <v>79.8</v>
      </c>
      <c r="N3" s="43">
        <v>83.3</v>
      </c>
      <c r="O3" s="43">
        <v>83.3</v>
      </c>
      <c r="P3" s="43">
        <v>83.3</v>
      </c>
      <c r="Q3" s="43">
        <v>83.3</v>
      </c>
      <c r="R3" s="43">
        <v>83.3</v>
      </c>
      <c r="S3" s="43">
        <v>83.3</v>
      </c>
      <c r="T3" s="43">
        <v>83.3</v>
      </c>
      <c r="U3" s="43">
        <v>83.3</v>
      </c>
      <c r="V3" s="43">
        <v>83.3</v>
      </c>
    </row>
    <row r="4" spans="1:22" ht="16.5" thickBot="1" x14ac:dyDescent="0.3">
      <c r="A4" s="100"/>
      <c r="B4" s="42" t="s">
        <v>28</v>
      </c>
      <c r="C4" s="44">
        <v>15</v>
      </c>
      <c r="D4" s="44">
        <v>0</v>
      </c>
      <c r="E4" s="44">
        <v>3</v>
      </c>
      <c r="F4" s="44">
        <v>21</v>
      </c>
      <c r="G4" s="44">
        <v>12</v>
      </c>
      <c r="H4" s="44">
        <v>5</v>
      </c>
      <c r="I4" s="44">
        <v>8</v>
      </c>
      <c r="J4" s="44">
        <v>23</v>
      </c>
      <c r="K4" s="44">
        <v>15</v>
      </c>
      <c r="L4" s="44">
        <v>25</v>
      </c>
      <c r="M4" s="44">
        <v>2</v>
      </c>
      <c r="N4" s="44">
        <v>8</v>
      </c>
      <c r="O4" s="44">
        <v>7</v>
      </c>
      <c r="P4" s="44">
        <v>16</v>
      </c>
      <c r="Q4" s="44">
        <v>20</v>
      </c>
      <c r="R4" s="44">
        <v>0</v>
      </c>
      <c r="S4" s="44">
        <v>0</v>
      </c>
      <c r="T4" s="44">
        <v>6</v>
      </c>
      <c r="U4" s="44">
        <v>8</v>
      </c>
      <c r="V4" s="44">
        <v>14</v>
      </c>
    </row>
    <row r="5" spans="1:22" ht="16.5" thickBot="1" x14ac:dyDescent="0.3">
      <c r="A5" s="101" t="s">
        <v>14</v>
      </c>
      <c r="B5" s="42" t="s">
        <v>27</v>
      </c>
      <c r="C5" s="43">
        <v>79.8</v>
      </c>
      <c r="D5" s="43">
        <v>79.8</v>
      </c>
      <c r="E5" s="43">
        <v>79.8</v>
      </c>
      <c r="F5" s="43">
        <v>79.8</v>
      </c>
      <c r="G5" s="43">
        <v>79.8</v>
      </c>
      <c r="H5" s="43">
        <v>79.8</v>
      </c>
      <c r="I5" s="43">
        <v>79.8</v>
      </c>
      <c r="J5" s="43">
        <v>79.8</v>
      </c>
      <c r="K5" s="43">
        <v>79.8</v>
      </c>
      <c r="L5" s="43">
        <v>79.8</v>
      </c>
      <c r="M5" s="43">
        <v>79.8</v>
      </c>
      <c r="N5" s="43">
        <v>83.3</v>
      </c>
      <c r="O5" s="43">
        <v>83.3</v>
      </c>
      <c r="P5" s="43">
        <v>83.3</v>
      </c>
      <c r="Q5" s="43">
        <v>83.3</v>
      </c>
      <c r="R5" s="43">
        <v>83.3</v>
      </c>
      <c r="S5" s="43">
        <v>83.3</v>
      </c>
      <c r="T5" s="43">
        <v>83.3</v>
      </c>
      <c r="U5" s="43">
        <v>83.3</v>
      </c>
      <c r="V5" s="43">
        <v>83.3</v>
      </c>
    </row>
    <row r="6" spans="1:22" ht="16.5" thickBot="1" x14ac:dyDescent="0.3">
      <c r="A6" s="102"/>
      <c r="B6" s="42" t="s">
        <v>28</v>
      </c>
      <c r="C6" s="44">
        <v>17</v>
      </c>
      <c r="D6" s="44">
        <v>15</v>
      </c>
      <c r="E6" s="44">
        <v>2</v>
      </c>
      <c r="F6" s="44">
        <v>1</v>
      </c>
      <c r="G6" s="44">
        <v>0</v>
      </c>
      <c r="H6" s="44">
        <v>0</v>
      </c>
      <c r="I6" s="44">
        <v>6</v>
      </c>
      <c r="J6" s="44">
        <v>8</v>
      </c>
      <c r="K6" s="44">
        <v>9</v>
      </c>
      <c r="L6" s="44">
        <v>15</v>
      </c>
      <c r="M6" s="44">
        <v>18</v>
      </c>
      <c r="N6" s="44">
        <v>18</v>
      </c>
      <c r="O6" s="44">
        <v>2</v>
      </c>
      <c r="P6" s="44">
        <v>3</v>
      </c>
      <c r="Q6" s="44">
        <v>6</v>
      </c>
      <c r="R6" s="44">
        <v>0</v>
      </c>
      <c r="S6" s="44">
        <v>5</v>
      </c>
      <c r="T6" s="44">
        <v>19</v>
      </c>
      <c r="U6" s="44">
        <v>26</v>
      </c>
      <c r="V6" s="44">
        <v>5</v>
      </c>
    </row>
    <row r="7" spans="1:22" ht="16.5" thickBot="1" x14ac:dyDescent="0.3">
      <c r="A7" s="101" t="s">
        <v>12</v>
      </c>
      <c r="B7" s="42" t="s">
        <v>27</v>
      </c>
      <c r="C7" s="43">
        <v>79.8</v>
      </c>
      <c r="D7" s="43">
        <v>79.8</v>
      </c>
      <c r="E7" s="43">
        <v>79.8</v>
      </c>
      <c r="F7" s="43">
        <v>79.8</v>
      </c>
      <c r="G7" s="43">
        <v>79.8</v>
      </c>
      <c r="H7" s="43">
        <v>79.8</v>
      </c>
      <c r="I7" s="43">
        <v>79.8</v>
      </c>
      <c r="J7" s="43">
        <v>79.8</v>
      </c>
      <c r="K7" s="43">
        <v>79.8</v>
      </c>
      <c r="L7" s="43">
        <v>79.8</v>
      </c>
      <c r="M7" s="43">
        <v>79.8</v>
      </c>
      <c r="N7" s="43">
        <v>83.3</v>
      </c>
      <c r="O7" s="43">
        <v>83.3</v>
      </c>
      <c r="P7" s="43">
        <v>83.3</v>
      </c>
      <c r="Q7" s="43">
        <v>83.3</v>
      </c>
      <c r="R7" s="43">
        <v>83.3</v>
      </c>
      <c r="S7" s="43">
        <v>83.3</v>
      </c>
      <c r="T7" s="43">
        <v>83.3</v>
      </c>
      <c r="U7" s="43">
        <v>83.3</v>
      </c>
      <c r="V7" s="43">
        <v>83.3</v>
      </c>
    </row>
    <row r="8" spans="1:22" ht="16.5" thickBot="1" x14ac:dyDescent="0.3">
      <c r="A8" s="102"/>
      <c r="B8" s="42" t="s">
        <v>28</v>
      </c>
      <c r="C8" s="45">
        <v>25</v>
      </c>
      <c r="D8" s="45">
        <v>2</v>
      </c>
      <c r="E8" s="45">
        <v>3</v>
      </c>
      <c r="F8" s="45">
        <v>1</v>
      </c>
      <c r="G8" s="45">
        <v>0</v>
      </c>
      <c r="H8" s="45">
        <v>5</v>
      </c>
      <c r="I8" s="45">
        <v>16</v>
      </c>
      <c r="J8" s="45">
        <v>15</v>
      </c>
      <c r="K8" s="45">
        <v>16</v>
      </c>
      <c r="L8" s="45">
        <v>14</v>
      </c>
      <c r="M8" s="45">
        <v>15</v>
      </c>
      <c r="N8" s="45">
        <v>29</v>
      </c>
      <c r="O8" s="45">
        <v>5</v>
      </c>
      <c r="P8" s="45">
        <v>0</v>
      </c>
      <c r="Q8" s="45">
        <v>4</v>
      </c>
      <c r="R8" s="45">
        <v>5</v>
      </c>
      <c r="S8" s="45">
        <v>15</v>
      </c>
      <c r="T8" s="45">
        <v>16</v>
      </c>
      <c r="U8" s="45">
        <v>2</v>
      </c>
      <c r="V8" s="45">
        <v>36</v>
      </c>
    </row>
    <row r="9" spans="1:22" ht="16.5" thickBot="1" x14ac:dyDescent="0.3">
      <c r="A9" s="99" t="s">
        <v>10</v>
      </c>
      <c r="B9" s="42" t="s">
        <v>27</v>
      </c>
      <c r="C9" s="43">
        <v>85.5</v>
      </c>
      <c r="D9" s="43">
        <v>85.5</v>
      </c>
      <c r="E9" s="43">
        <v>85.5</v>
      </c>
      <c r="F9" s="43">
        <v>85.5</v>
      </c>
      <c r="G9" s="43">
        <v>85.5</v>
      </c>
      <c r="H9" s="43">
        <v>85.5</v>
      </c>
      <c r="I9" s="43">
        <v>85.5</v>
      </c>
      <c r="J9" s="43">
        <v>85.5</v>
      </c>
      <c r="K9" s="43">
        <v>85.5</v>
      </c>
      <c r="L9" s="43">
        <v>85.5</v>
      </c>
      <c r="M9" s="43">
        <v>85.5</v>
      </c>
      <c r="N9" s="43">
        <v>89.9</v>
      </c>
      <c r="O9" s="43">
        <v>89.9</v>
      </c>
      <c r="P9" s="43">
        <v>89.9</v>
      </c>
      <c r="Q9" s="43">
        <v>89.9</v>
      </c>
      <c r="R9" s="43">
        <v>89.9</v>
      </c>
      <c r="S9" s="43">
        <v>89.9</v>
      </c>
      <c r="T9" s="43">
        <v>89.9</v>
      </c>
      <c r="U9" s="43">
        <v>89.9</v>
      </c>
      <c r="V9" s="43">
        <v>89.9</v>
      </c>
    </row>
    <row r="10" spans="1:22" ht="16.5" thickBot="1" x14ac:dyDescent="0.3">
      <c r="A10" s="100"/>
      <c r="B10" s="42" t="s">
        <v>28</v>
      </c>
      <c r="C10" s="44">
        <v>2</v>
      </c>
      <c r="D10" s="44">
        <v>5</v>
      </c>
      <c r="E10" s="44">
        <v>16</v>
      </c>
      <c r="F10" s="44">
        <v>18</v>
      </c>
      <c r="G10" s="44">
        <v>19</v>
      </c>
      <c r="H10" s="44">
        <v>5</v>
      </c>
      <c r="I10" s="44">
        <v>0</v>
      </c>
      <c r="J10" s="44">
        <v>25</v>
      </c>
      <c r="K10" s="44">
        <v>6</v>
      </c>
      <c r="L10" s="44">
        <v>8</v>
      </c>
      <c r="M10" s="44">
        <v>30</v>
      </c>
      <c r="N10" s="44">
        <v>5</v>
      </c>
      <c r="O10" s="44">
        <v>8</v>
      </c>
      <c r="P10" s="44">
        <v>6</v>
      </c>
      <c r="Q10" s="44">
        <v>15</v>
      </c>
      <c r="R10" s="44">
        <v>8</v>
      </c>
      <c r="S10" s="44">
        <v>4</v>
      </c>
      <c r="T10" s="44">
        <v>15</v>
      </c>
      <c r="U10" s="44">
        <v>2</v>
      </c>
      <c r="V10" s="44">
        <v>0</v>
      </c>
    </row>
    <row r="11" spans="1:22" ht="16.5" thickBot="1" x14ac:dyDescent="0.3">
      <c r="A11" s="99" t="s">
        <v>11</v>
      </c>
      <c r="B11" s="42" t="s">
        <v>27</v>
      </c>
      <c r="C11" s="43">
        <v>85.5</v>
      </c>
      <c r="D11" s="43">
        <v>85.5</v>
      </c>
      <c r="E11" s="43">
        <v>85.5</v>
      </c>
      <c r="F11" s="43">
        <v>85.5</v>
      </c>
      <c r="G11" s="43">
        <v>85.5</v>
      </c>
      <c r="H11" s="43">
        <v>85.5</v>
      </c>
      <c r="I11" s="43">
        <v>85.5</v>
      </c>
      <c r="J11" s="43">
        <v>85.5</v>
      </c>
      <c r="K11" s="43">
        <v>85.5</v>
      </c>
      <c r="L11" s="43">
        <v>85.5</v>
      </c>
      <c r="M11" s="43">
        <v>85.5</v>
      </c>
      <c r="N11" s="43">
        <v>89.9</v>
      </c>
      <c r="O11" s="43">
        <v>89.9</v>
      </c>
      <c r="P11" s="43">
        <v>89.9</v>
      </c>
      <c r="Q11" s="43">
        <v>89.9</v>
      </c>
      <c r="R11" s="43">
        <v>89.9</v>
      </c>
      <c r="S11" s="43">
        <v>89.9</v>
      </c>
      <c r="T11" s="43">
        <v>89.9</v>
      </c>
      <c r="U11" s="43">
        <v>89.9</v>
      </c>
      <c r="V11" s="43">
        <v>89.9</v>
      </c>
    </row>
    <row r="12" spans="1:22" ht="16.5" thickBot="1" x14ac:dyDescent="0.3">
      <c r="A12" s="100"/>
      <c r="B12" s="42" t="s">
        <v>28</v>
      </c>
      <c r="C12" s="46">
        <v>6</v>
      </c>
      <c r="D12" s="46">
        <v>15</v>
      </c>
      <c r="E12" s="46">
        <v>25</v>
      </c>
      <c r="F12" s="46">
        <v>16</v>
      </c>
      <c r="G12" s="46">
        <v>19</v>
      </c>
      <c r="H12" s="46">
        <v>0</v>
      </c>
      <c r="I12" s="46">
        <v>5</v>
      </c>
      <c r="J12" s="46">
        <v>16</v>
      </c>
      <c r="K12" s="46">
        <v>19</v>
      </c>
      <c r="L12" s="46">
        <v>25</v>
      </c>
      <c r="M12" s="46">
        <v>26</v>
      </c>
      <c r="N12" s="46">
        <v>21</v>
      </c>
      <c r="O12" s="46">
        <v>1</v>
      </c>
      <c r="P12" s="46">
        <v>3</v>
      </c>
      <c r="Q12" s="46">
        <v>23</v>
      </c>
      <c r="R12" s="46">
        <v>8</v>
      </c>
      <c r="S12" s="46">
        <v>4</v>
      </c>
      <c r="T12" s="46">
        <v>25</v>
      </c>
      <c r="U12" s="46">
        <v>16</v>
      </c>
      <c r="V12" s="46">
        <v>3</v>
      </c>
    </row>
    <row r="13" spans="1:22" ht="16.5" thickBot="1" x14ac:dyDescent="0.3">
      <c r="A13" s="101" t="s">
        <v>9</v>
      </c>
      <c r="B13" s="48" t="s">
        <v>27</v>
      </c>
      <c r="C13" s="43">
        <v>85.5</v>
      </c>
      <c r="D13" s="43">
        <v>85.5</v>
      </c>
      <c r="E13" s="43">
        <v>85.5</v>
      </c>
      <c r="F13" s="43">
        <v>85.5</v>
      </c>
      <c r="G13" s="43">
        <v>85.5</v>
      </c>
      <c r="H13" s="43">
        <v>85.5</v>
      </c>
      <c r="I13" s="43">
        <v>85.5</v>
      </c>
      <c r="J13" s="43">
        <v>85.5</v>
      </c>
      <c r="K13" s="43">
        <v>85.5</v>
      </c>
      <c r="L13" s="43">
        <v>85.5</v>
      </c>
      <c r="M13" s="43">
        <v>85.5</v>
      </c>
      <c r="N13" s="43">
        <v>89.9</v>
      </c>
      <c r="O13" s="43">
        <v>89.9</v>
      </c>
      <c r="P13" s="43">
        <v>89.9</v>
      </c>
      <c r="Q13" s="43">
        <v>89.9</v>
      </c>
      <c r="R13" s="43">
        <v>89.9</v>
      </c>
      <c r="S13" s="43">
        <v>89.9</v>
      </c>
      <c r="T13" s="43">
        <v>89.9</v>
      </c>
      <c r="U13" s="43">
        <v>89.9</v>
      </c>
      <c r="V13" s="43">
        <v>89.9</v>
      </c>
    </row>
    <row r="14" spans="1:22" ht="16.5" thickBot="1" x14ac:dyDescent="0.3">
      <c r="A14" s="102"/>
      <c r="B14" s="42" t="s">
        <v>28</v>
      </c>
      <c r="C14" s="47">
        <v>0</v>
      </c>
      <c r="D14" s="47">
        <v>3</v>
      </c>
      <c r="E14" s="47">
        <v>8</v>
      </c>
      <c r="F14" s="47">
        <v>16</v>
      </c>
      <c r="G14" s="47">
        <v>5</v>
      </c>
      <c r="H14" s="47">
        <v>8</v>
      </c>
      <c r="I14" s="47">
        <v>2</v>
      </c>
      <c r="J14" s="47">
        <v>25</v>
      </c>
      <c r="K14" s="47">
        <v>2</v>
      </c>
      <c r="L14" s="47">
        <v>26</v>
      </c>
      <c r="M14" s="47">
        <v>23</v>
      </c>
      <c r="N14" s="47">
        <v>5</v>
      </c>
      <c r="O14" s="47">
        <v>0</v>
      </c>
      <c r="P14" s="47">
        <v>25</v>
      </c>
      <c r="Q14" s="47">
        <v>8</v>
      </c>
      <c r="R14" s="47">
        <v>3</v>
      </c>
      <c r="S14" s="47">
        <v>6</v>
      </c>
      <c r="T14" s="47">
        <v>4</v>
      </c>
      <c r="U14" s="47">
        <v>21</v>
      </c>
      <c r="V14" s="47">
        <v>3</v>
      </c>
    </row>
  </sheetData>
  <mergeCells count="7">
    <mergeCell ref="A9:A10"/>
    <mergeCell ref="A11:A12"/>
    <mergeCell ref="A13:A14"/>
    <mergeCell ref="C1:V1"/>
    <mergeCell ref="A3:A4"/>
    <mergeCell ref="A5:A6"/>
    <mergeCell ref="A7:A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dimension ref="B1:P20"/>
  <sheetViews>
    <sheetView tabSelected="1" zoomScale="120" zoomScaleNormal="120" workbookViewId="0">
      <selection activeCell="D17" sqref="D17"/>
    </sheetView>
  </sheetViews>
  <sheetFormatPr defaultRowHeight="15" x14ac:dyDescent="0.25"/>
  <cols>
    <col min="1" max="1" width="2.5703125" style="51" customWidth="1"/>
    <col min="2" max="2" width="2.7109375" style="51" customWidth="1"/>
    <col min="3" max="3" width="1.42578125" style="51" customWidth="1"/>
    <col min="4" max="4" width="15.28515625" style="51" bestFit="1" customWidth="1"/>
    <col min="5" max="5" width="26.85546875" style="69" bestFit="1" customWidth="1"/>
    <col min="6" max="6" width="10.5703125" style="51" customWidth="1"/>
    <col min="7" max="7" width="3.85546875" style="51" customWidth="1"/>
    <col min="8" max="9" width="1.42578125" style="51" customWidth="1"/>
    <col min="10" max="10" width="9.140625" style="51"/>
    <col min="11" max="11" width="6.28515625" style="51" customWidth="1"/>
    <col min="12" max="12" width="3.28515625" style="51" customWidth="1"/>
    <col min="13" max="13" width="9" style="51" customWidth="1"/>
    <col min="14" max="14" width="11.140625" style="68" customWidth="1"/>
    <col min="15" max="15" width="12.42578125" style="51" customWidth="1"/>
    <col min="16" max="16" width="3.28515625" style="51" customWidth="1"/>
    <col min="17" max="16384" width="9.140625" style="51"/>
  </cols>
  <sheetData>
    <row r="1" spans="2:16" ht="6.75" customHeight="1" x14ac:dyDescent="0.25"/>
    <row r="2" spans="2:16" ht="9.75" customHeight="1" thickBot="1" x14ac:dyDescent="0.3"/>
    <row r="3" spans="2:16" ht="9.75" customHeight="1" x14ac:dyDescent="0.25">
      <c r="C3" s="53"/>
      <c r="D3" s="54"/>
      <c r="E3" s="70"/>
      <c r="F3" s="54"/>
      <c r="G3" s="55"/>
      <c r="L3" s="109"/>
      <c r="M3" s="110"/>
      <c r="N3" s="124"/>
      <c r="O3" s="110"/>
      <c r="P3" s="111"/>
    </row>
    <row r="4" spans="2:16" ht="17.25" customHeight="1" x14ac:dyDescent="0.3">
      <c r="B4" s="52"/>
      <c r="C4" s="56"/>
      <c r="D4" s="143"/>
      <c r="E4" s="144" t="str" cm="1">
        <f t="array" ref="E4">_xlfn.IFS(E9=0,"Produto Esgotado",E9&lt;=4,"Estoque Baixo", TRUE,"")</f>
        <v/>
      </c>
      <c r="F4" s="143"/>
      <c r="G4" s="59"/>
      <c r="L4" s="112"/>
      <c r="M4" s="113" t="s">
        <v>187</v>
      </c>
      <c r="N4" s="113"/>
      <c r="O4" s="113"/>
      <c r="P4" s="114"/>
    </row>
    <row r="5" spans="2:16" x14ac:dyDescent="0.25">
      <c r="B5" s="52"/>
      <c r="C5" s="56"/>
      <c r="D5" s="145" t="s">
        <v>25</v>
      </c>
      <c r="E5" s="72" t="s">
        <v>13</v>
      </c>
      <c r="F5" s="143"/>
      <c r="G5" s="59"/>
      <c r="L5" s="112"/>
      <c r="M5" s="115" t="s">
        <v>28</v>
      </c>
      <c r="N5" s="115"/>
      <c r="O5" s="115"/>
      <c r="P5" s="114"/>
    </row>
    <row r="6" spans="2:16" ht="13.5" customHeight="1" thickBot="1" x14ac:dyDescent="0.3">
      <c r="B6" s="52"/>
      <c r="C6" s="56"/>
      <c r="D6" s="145"/>
      <c r="E6" s="146"/>
      <c r="F6" s="143"/>
      <c r="G6" s="59"/>
      <c r="L6" s="112"/>
      <c r="M6" s="116"/>
      <c r="N6" s="129">
        <v>0</v>
      </c>
      <c r="O6" s="130">
        <v>0</v>
      </c>
      <c r="P6" s="114"/>
    </row>
    <row r="7" spans="2:16" ht="15.75" thickBot="1" x14ac:dyDescent="0.3">
      <c r="B7" s="52"/>
      <c r="C7" s="56"/>
      <c r="D7" s="145" t="s">
        <v>26</v>
      </c>
      <c r="E7" s="72">
        <v>21</v>
      </c>
      <c r="F7" s="147"/>
      <c r="G7" s="59"/>
      <c r="J7" s="131"/>
      <c r="L7" s="112"/>
      <c r="M7" s="122" t="s">
        <v>188</v>
      </c>
      <c r="N7" s="122">
        <v>2</v>
      </c>
      <c r="O7" s="121">
        <v>0.05</v>
      </c>
      <c r="P7" s="114"/>
    </row>
    <row r="8" spans="2:16" ht="15.75" customHeight="1" thickBot="1" x14ac:dyDescent="0.3">
      <c r="B8" s="52"/>
      <c r="C8" s="56"/>
      <c r="D8" s="145"/>
      <c r="E8" s="146"/>
      <c r="F8" s="143"/>
      <c r="G8" s="59"/>
      <c r="K8" s="74">
        <f ca="1">OFFSET('Produtos Infantis por Coluna'!B2,MATCH(E5,'Produtos Infantis por Coluna'!A3:A14,0),MATCH(E7, 'Produtos Infantis por Coluna'!C2:V2,0))</f>
        <v>79.8</v>
      </c>
      <c r="L8" s="112"/>
      <c r="M8" s="116"/>
      <c r="N8" s="123"/>
      <c r="O8" s="116"/>
      <c r="P8" s="114"/>
    </row>
    <row r="9" spans="2:16" ht="15.75" thickBot="1" x14ac:dyDescent="0.3">
      <c r="B9" s="52"/>
      <c r="C9" s="56"/>
      <c r="D9" s="145" t="s">
        <v>184</v>
      </c>
      <c r="E9" s="77">
        <f>IFERROR(HLOOKUP(E7, 'Produtos Infantis por Coluna'!C2:V14,MATCH(E5,'Produtos Infantis por Coluna'!A1:A14,0),FALSE),"Produto não encontrado!")</f>
        <v>12</v>
      </c>
      <c r="F9" s="147"/>
      <c r="G9" s="59"/>
      <c r="L9" s="112"/>
      <c r="M9" s="116" t="s">
        <v>188</v>
      </c>
      <c r="N9" s="122">
        <v>5</v>
      </c>
      <c r="O9" s="121">
        <v>0.09</v>
      </c>
      <c r="P9" s="114"/>
    </row>
    <row r="10" spans="2:16" ht="11.25" customHeight="1" thickBot="1" x14ac:dyDescent="0.3">
      <c r="B10" s="52"/>
      <c r="C10" s="56"/>
      <c r="D10" s="145"/>
      <c r="E10" s="146"/>
      <c r="F10" s="143"/>
      <c r="G10" s="59"/>
      <c r="L10" s="117"/>
      <c r="M10" s="118"/>
      <c r="N10" s="125"/>
      <c r="O10" s="120"/>
      <c r="P10" s="119"/>
    </row>
    <row r="11" spans="2:16" x14ac:dyDescent="0.25">
      <c r="B11" s="52"/>
      <c r="C11" s="56"/>
      <c r="D11" s="145" t="s">
        <v>185</v>
      </c>
      <c r="E11" s="128">
        <v>1</v>
      </c>
      <c r="F11" s="147"/>
      <c r="G11" s="59"/>
      <c r="L11" s="112"/>
      <c r="M11" s="115" t="s">
        <v>189</v>
      </c>
      <c r="N11" s="115"/>
      <c r="O11" s="115"/>
      <c r="P11" s="114"/>
    </row>
    <row r="12" spans="2:16" ht="13.5" customHeight="1" thickBot="1" x14ac:dyDescent="0.3">
      <c r="B12" s="52"/>
      <c r="C12" s="56"/>
      <c r="D12" s="145"/>
      <c r="E12" s="146"/>
      <c r="F12" s="143"/>
      <c r="G12" s="59"/>
      <c r="K12" s="126"/>
      <c r="L12" s="112"/>
      <c r="M12" s="116"/>
      <c r="N12" s="129">
        <v>0</v>
      </c>
      <c r="O12" s="130">
        <v>0</v>
      </c>
      <c r="P12" s="114"/>
    </row>
    <row r="13" spans="2:16" ht="15.75" thickBot="1" x14ac:dyDescent="0.3">
      <c r="B13" s="52"/>
      <c r="C13" s="56"/>
      <c r="D13" s="145" t="s">
        <v>186</v>
      </c>
      <c r="E13" s="108">
        <f>IF(VLOOKUP(E11,N6:O9,2,TRUE) &gt; VLOOKUP(E15,N12:O15,2,TRUE), VLOOKUP(E11,N6:O9,2,TRUE), VLOOKUP(E15,N12:O15,2,TRUE))</f>
        <v>0</v>
      </c>
      <c r="F13" s="147"/>
      <c r="G13" s="59"/>
      <c r="L13" s="112"/>
      <c r="M13" s="122" t="s">
        <v>188</v>
      </c>
      <c r="N13" s="127">
        <v>150</v>
      </c>
      <c r="O13" s="121">
        <v>0.08</v>
      </c>
      <c r="P13" s="114"/>
    </row>
    <row r="14" spans="2:16" ht="17.25" customHeight="1" thickBot="1" x14ac:dyDescent="0.3">
      <c r="B14" s="52"/>
      <c r="C14" s="56"/>
      <c r="D14" s="145"/>
      <c r="E14" s="146"/>
      <c r="F14" s="143"/>
      <c r="G14" s="59"/>
      <c r="J14" s="131"/>
      <c r="L14" s="112"/>
      <c r="M14" s="116"/>
      <c r="N14" s="123"/>
      <c r="O14" s="116"/>
      <c r="P14" s="114"/>
    </row>
    <row r="15" spans="2:16" ht="15.75" thickBot="1" x14ac:dyDescent="0.3">
      <c r="B15" s="52"/>
      <c r="C15" s="56"/>
      <c r="D15" s="145" t="s">
        <v>190</v>
      </c>
      <c r="E15" s="78" cm="1">
        <f t="array" ref="E15">IFERROR(INDEX('Produtos Infantis por Coluna'!C3:V14,D16, E16) *E11,"Produto não encontrado!")</f>
        <v>79.8</v>
      </c>
      <c r="F15" s="147"/>
      <c r="G15" s="59"/>
      <c r="L15" s="112"/>
      <c r="M15" s="116" t="s">
        <v>188</v>
      </c>
      <c r="N15" s="127">
        <v>300</v>
      </c>
      <c r="O15" s="121">
        <v>0.15</v>
      </c>
      <c r="P15" s="114"/>
    </row>
    <row r="16" spans="2:16" ht="18" customHeight="1" thickBot="1" x14ac:dyDescent="0.3">
      <c r="B16" s="52"/>
      <c r="C16" s="56"/>
      <c r="D16" s="141">
        <f>MATCH(E5,'Produtos Infantis por Coluna'!A3:A14,0)</f>
        <v>1</v>
      </c>
      <c r="E16" s="142">
        <f>MATCH(E7, 'Produtos Infantis por Coluna'!C2:V2,0)</f>
        <v>5</v>
      </c>
      <c r="F16" s="143"/>
      <c r="G16" s="59"/>
      <c r="L16" s="117"/>
      <c r="M16" s="118"/>
      <c r="N16" s="125"/>
      <c r="O16" s="120"/>
      <c r="P16" s="119"/>
    </row>
    <row r="17" spans="2:7" ht="18.75" customHeight="1" x14ac:dyDescent="0.25">
      <c r="B17" s="52"/>
      <c r="C17" s="56"/>
      <c r="D17" s="148" t="s">
        <v>194</v>
      </c>
      <c r="E17" s="143"/>
      <c r="F17" s="143"/>
      <c r="G17" s="59"/>
    </row>
    <row r="18" spans="2:7" ht="6.75" customHeight="1" thickBot="1" x14ac:dyDescent="0.3">
      <c r="B18" s="52"/>
      <c r="C18" s="60"/>
      <c r="D18" s="61"/>
      <c r="E18" s="61"/>
      <c r="F18" s="61"/>
      <c r="G18" s="62"/>
    </row>
    <row r="19" spans="2:7" ht="14.25" customHeight="1" x14ac:dyDescent="0.25">
      <c r="B19" s="52"/>
      <c r="C19" s="52"/>
      <c r="D19" s="52"/>
      <c r="E19" s="73"/>
      <c r="F19" s="52"/>
    </row>
    <row r="20" spans="2:7" ht="6.75" customHeight="1" x14ac:dyDescent="0.25"/>
  </sheetData>
  <sheetProtection selectLockedCells="1"/>
  <mergeCells count="3">
    <mergeCell ref="M4:O4"/>
    <mergeCell ref="M5:O5"/>
    <mergeCell ref="M11:O11"/>
  </mergeCells>
  <conditionalFormatting sqref="E15">
    <cfRule type="expression" dxfId="9" priority="3">
      <formula>E9=0</formula>
    </cfRule>
  </conditionalFormatting>
  <conditionalFormatting sqref="E9">
    <cfRule type="cellIs" dxfId="8" priority="1" operator="equal">
      <formula>0</formula>
    </cfRule>
  </conditionalFormatting>
  <dataValidations count="2">
    <dataValidation allowBlank="1" showInputMessage="1" showErrorMessage="1" promptTitle="Função desloc" prompt="Está oculta aqui a função desloc, caso queira observá-la, mude a cor da fonte" sqref="K8" xr:uid="{9BC6FB76-2A8E-45F7-ACAF-4BF1409FC1FD}"/>
    <dataValidation type="custom" allowBlank="1" showInputMessage="1" showErrorMessage="1" errorTitle="Quantidade Inválida" error="A quantidade de compra deve ser menor ou igual a quantidade em estoque. " sqref="E11" xr:uid="{F8310492-F86F-4F9D-9D36-37CDE41482A5}">
      <formula1>E11&lt;=E9</formula1>
    </dataValidation>
  </dataValidations>
  <hyperlinks>
    <hyperlink ref="D17" location="'Resumo de Vendas'!E5" display="Finalizar Pedido" xr:uid="{36D70A4A-842B-47B4-B599-6F2BC2E5A591}"/>
  </hyperlink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A9E-D9A9-402E-8446-0B7DDE063CC3}">
  <dimension ref="B1:P17"/>
  <sheetViews>
    <sheetView zoomScale="130" zoomScaleNormal="130" workbookViewId="0">
      <selection activeCell="E5" sqref="E5"/>
    </sheetView>
  </sheetViews>
  <sheetFormatPr defaultRowHeight="15" x14ac:dyDescent="0.25"/>
  <cols>
    <col min="1" max="1" width="2.5703125" style="51" customWidth="1"/>
    <col min="2" max="2" width="2.7109375" style="51" customWidth="1"/>
    <col min="3" max="3" width="1.42578125" style="51" customWidth="1"/>
    <col min="4" max="4" width="12" style="51" bestFit="1" customWidth="1"/>
    <col min="5" max="5" width="26.85546875" style="69" bestFit="1" customWidth="1"/>
    <col min="6" max="6" width="10.5703125" style="51" customWidth="1"/>
    <col min="7" max="7" width="3.85546875" style="51" customWidth="1"/>
    <col min="8" max="9" width="1.42578125" style="51" customWidth="1"/>
    <col min="10" max="10" width="2.7109375" style="51" customWidth="1"/>
    <col min="11" max="11" width="1.42578125" style="51" customWidth="1"/>
    <col min="12" max="12" width="22.140625" style="51" bestFit="1" customWidth="1"/>
    <col min="13" max="13" width="26.85546875" style="69" bestFit="1" customWidth="1"/>
    <col min="14" max="14" width="7.7109375" style="69" customWidth="1"/>
    <col min="15" max="15" width="4.5703125" style="51" customWidth="1"/>
    <col min="16" max="16" width="2.42578125" style="51" customWidth="1"/>
    <col min="17" max="17" width="1.42578125" style="51" customWidth="1"/>
    <col min="18" max="16384" width="9.140625" style="51"/>
  </cols>
  <sheetData>
    <row r="1" spans="2:16" ht="6.75" customHeight="1" x14ac:dyDescent="0.25"/>
    <row r="2" spans="2:16" ht="9.75" customHeight="1" thickBot="1" x14ac:dyDescent="0.3"/>
    <row r="3" spans="2:16" ht="9" customHeight="1" x14ac:dyDescent="0.25">
      <c r="C3" s="53"/>
      <c r="D3" s="54"/>
      <c r="E3" s="70"/>
      <c r="F3" s="54"/>
      <c r="G3" s="55"/>
      <c r="K3" s="53"/>
      <c r="L3" s="54"/>
      <c r="M3" s="70"/>
      <c r="N3" s="70"/>
      <c r="O3" s="54"/>
      <c r="P3" s="55"/>
    </row>
    <row r="4" spans="2:16" ht="17.25" customHeight="1" x14ac:dyDescent="0.3">
      <c r="B4" s="52"/>
      <c r="C4" s="56"/>
      <c r="D4" s="58"/>
      <c r="E4" s="92" t="s">
        <v>192</v>
      </c>
      <c r="F4" s="58"/>
      <c r="G4" s="59"/>
      <c r="J4" s="52"/>
      <c r="K4" s="56"/>
      <c r="L4" s="58"/>
      <c r="M4" s="92" t="s">
        <v>192</v>
      </c>
      <c r="N4" s="92"/>
      <c r="O4" s="58"/>
      <c r="P4" s="59"/>
    </row>
    <row r="5" spans="2:16" ht="13.5" customHeight="1" x14ac:dyDescent="0.25">
      <c r="B5" s="52"/>
      <c r="C5" s="56"/>
      <c r="D5" s="57" t="s">
        <v>25</v>
      </c>
      <c r="E5" s="140" t="s">
        <v>13</v>
      </c>
      <c r="F5" s="58"/>
      <c r="G5" s="59"/>
      <c r="J5" s="52"/>
      <c r="K5" s="56"/>
      <c r="L5" s="57" t="s">
        <v>195</v>
      </c>
      <c r="M5" s="139" t="b">
        <v>1</v>
      </c>
      <c r="N5" s="71"/>
      <c r="O5" s="58"/>
      <c r="P5" s="59"/>
    </row>
    <row r="6" spans="2:16" ht="15" customHeight="1" x14ac:dyDescent="0.25">
      <c r="B6" s="52"/>
      <c r="C6" s="56"/>
      <c r="D6" s="57"/>
      <c r="E6" s="71"/>
      <c r="F6" s="58"/>
      <c r="G6" s="59"/>
      <c r="J6" s="52"/>
      <c r="K6" s="56"/>
      <c r="L6" s="57"/>
      <c r="M6" s="71"/>
      <c r="N6" s="71"/>
      <c r="O6" s="58"/>
      <c r="P6" s="59"/>
    </row>
    <row r="7" spans="2:16" x14ac:dyDescent="0.25">
      <c r="B7" s="52"/>
      <c r="C7" s="56"/>
      <c r="D7" s="57" t="s">
        <v>185</v>
      </c>
      <c r="E7" s="77">
        <f>'Procura em Estoque'!E11</f>
        <v>1</v>
      </c>
      <c r="F7" s="63"/>
      <c r="G7" s="59"/>
      <c r="J7" s="52"/>
      <c r="K7" s="56"/>
      <c r="L7" s="57" t="s">
        <v>196</v>
      </c>
      <c r="M7" s="128" t="b">
        <v>0</v>
      </c>
      <c r="N7" s="71"/>
      <c r="O7" s="63"/>
      <c r="P7" s="59"/>
    </row>
    <row r="8" spans="2:16" ht="17.25" customHeight="1" x14ac:dyDescent="0.25">
      <c r="B8" s="52"/>
      <c r="C8" s="56"/>
      <c r="D8" s="57"/>
      <c r="E8" s="71"/>
      <c r="F8" s="58"/>
      <c r="G8" s="59"/>
      <c r="J8" s="52"/>
      <c r="K8" s="56"/>
      <c r="L8" s="57"/>
      <c r="M8" s="71"/>
      <c r="N8" s="71"/>
      <c r="O8" s="58"/>
      <c r="P8" s="59"/>
    </row>
    <row r="9" spans="2:16" x14ac:dyDescent="0.25">
      <c r="B9" s="52"/>
      <c r="C9" s="56"/>
      <c r="D9" s="57" t="s">
        <v>193</v>
      </c>
      <c r="E9" s="78">
        <f>'Procura em Estoque'!E15-'Procura em Estoque'!E15*'Procura em Estoque'!E13</f>
        <v>79.8</v>
      </c>
      <c r="F9" s="63"/>
      <c r="G9" s="59"/>
      <c r="J9" s="52"/>
      <c r="K9" s="56"/>
      <c r="L9" s="57" t="s">
        <v>197</v>
      </c>
      <c r="M9" s="78" t="b">
        <f>E7=1</f>
        <v>1</v>
      </c>
      <c r="N9" s="71"/>
      <c r="O9" s="63"/>
      <c r="P9" s="59"/>
    </row>
    <row r="10" spans="2:16" ht="18" customHeight="1" thickBot="1" x14ac:dyDescent="0.3">
      <c r="B10" s="52"/>
      <c r="C10" s="60"/>
      <c r="D10" s="75">
        <f>MATCH(E5,'Produtos Infantis por Coluna'!A3:A14,0)</f>
        <v>1</v>
      </c>
      <c r="E10" s="76"/>
      <c r="F10" s="61"/>
      <c r="G10" s="62"/>
      <c r="J10" s="52"/>
      <c r="K10" s="60"/>
      <c r="L10" s="75"/>
      <c r="M10" s="76"/>
      <c r="N10" s="76"/>
      <c r="O10" s="61"/>
      <c r="P10" s="62"/>
    </row>
    <row r="11" spans="2:16" ht="15" customHeight="1" x14ac:dyDescent="0.25">
      <c r="B11" s="52"/>
      <c r="C11" s="52"/>
      <c r="D11" s="52"/>
      <c r="E11" s="73"/>
      <c r="F11" s="52"/>
      <c r="J11" s="52"/>
      <c r="K11" s="52"/>
      <c r="L11" s="52"/>
      <c r="M11" s="73"/>
      <c r="N11" s="73"/>
      <c r="O11" s="52"/>
    </row>
    <row r="12" spans="2:16" ht="6.75" customHeight="1" x14ac:dyDescent="0.25"/>
    <row r="13" spans="2:16" ht="6.75" customHeight="1" x14ac:dyDescent="0.25"/>
    <row r="14" spans="2:16" ht="6.75" customHeight="1" thickBot="1" x14ac:dyDescent="0.3"/>
    <row r="15" spans="2:16" x14ac:dyDescent="0.25">
      <c r="D15" s="149" t="str" cm="1">
        <f t="array" ref="D15">_xlfn.IFS(NOT(M5), "Cadastrar Comprador",M7,"Fechar Pedido",AND(M5,M9), "Oferecer Mais Produtos", TRUE, "Fechar Pedido")</f>
        <v>Oferecer Mais Produtos</v>
      </c>
      <c r="E15" s="150"/>
      <c r="F15" s="150"/>
      <c r="G15" s="150"/>
      <c r="H15" s="150"/>
      <c r="I15" s="150"/>
      <c r="J15" s="150"/>
      <c r="K15" s="150"/>
      <c r="L15" s="150"/>
      <c r="M15" s="150"/>
      <c r="N15" s="151"/>
    </row>
    <row r="16" spans="2:16" x14ac:dyDescent="0.25">
      <c r="D16" s="152"/>
      <c r="E16" s="153"/>
      <c r="F16" s="153"/>
      <c r="G16" s="153"/>
      <c r="H16" s="153"/>
      <c r="I16" s="153"/>
      <c r="J16" s="153"/>
      <c r="K16" s="153"/>
      <c r="L16" s="153"/>
      <c r="M16" s="153"/>
      <c r="N16" s="154"/>
    </row>
    <row r="17" spans="4:14" ht="15.75" thickBot="1" x14ac:dyDescent="0.3">
      <c r="D17" s="155"/>
      <c r="E17" s="156"/>
      <c r="F17" s="156"/>
      <c r="G17" s="156"/>
      <c r="H17" s="156"/>
      <c r="I17" s="156"/>
      <c r="J17" s="156"/>
      <c r="K17" s="156"/>
      <c r="L17" s="156"/>
      <c r="M17" s="156"/>
      <c r="N17" s="157"/>
    </row>
  </sheetData>
  <mergeCells count="1">
    <mergeCell ref="D15:N17"/>
  </mergeCells>
  <conditionalFormatting sqref="E9">
    <cfRule type="expression" dxfId="7" priority="3">
      <formula>#REF!=0</formula>
    </cfRule>
  </conditionalFormatting>
  <conditionalFormatting sqref="M9">
    <cfRule type="expression" dxfId="5" priority="1">
      <formula>#REF!=0</formula>
    </cfRule>
  </conditionalFormatting>
  <dataValidations count="1">
    <dataValidation type="list" allowBlank="1" showInputMessage="1" showErrorMessage="1" sqref="M7 M5" xr:uid="{547CEFF5-5837-4D3F-9B08-0EFFC66F7EBF}">
      <formula1>"VERDADEIRO,FALSO"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E12"/>
  <sheetViews>
    <sheetView zoomScale="150" zoomScaleNormal="150" workbookViewId="0">
      <selection activeCell="A14" sqref="A14"/>
    </sheetView>
  </sheetViews>
  <sheetFormatPr defaultRowHeight="15" x14ac:dyDescent="0.25"/>
  <cols>
    <col min="1" max="1" width="29.28515625" customWidth="1"/>
    <col min="2" max="2" width="14.85546875" customWidth="1"/>
    <col min="5" max="5" width="28" bestFit="1" customWidth="1"/>
  </cols>
  <sheetData>
    <row r="1" spans="1:5" ht="21.75" thickBot="1" x14ac:dyDescent="0.4">
      <c r="A1" s="106" t="s">
        <v>16</v>
      </c>
      <c r="B1" s="107"/>
      <c r="E1" s="34" t="s">
        <v>17</v>
      </c>
    </row>
    <row r="2" spans="1:5" x14ac:dyDescent="0.25">
      <c r="A2" s="27" t="s">
        <v>17</v>
      </c>
      <c r="B2" s="30">
        <f>COUNTIF('Produtos Infantis'!E3:E122,"&gt;0")</f>
        <v>107</v>
      </c>
      <c r="E2" s="32" t="s">
        <v>9</v>
      </c>
    </row>
    <row r="3" spans="1:5" x14ac:dyDescent="0.25">
      <c r="A3" s="28" t="s">
        <v>18</v>
      </c>
      <c r="B3" s="31">
        <f>'Produtos Infantis'!E123</f>
        <v>1273</v>
      </c>
      <c r="E3" s="32" t="s">
        <v>11</v>
      </c>
    </row>
    <row r="4" spans="1:5" x14ac:dyDescent="0.25">
      <c r="A4" s="28"/>
      <c r="B4" s="31"/>
      <c r="E4" s="32" t="s">
        <v>10</v>
      </c>
    </row>
    <row r="5" spans="1:5" x14ac:dyDescent="0.25">
      <c r="A5" s="28" t="s">
        <v>9</v>
      </c>
      <c r="B5" s="31">
        <f>COUNTIF(Descrição, A5)</f>
        <v>20</v>
      </c>
      <c r="E5" s="32" t="s">
        <v>12</v>
      </c>
    </row>
    <row r="6" spans="1:5" x14ac:dyDescent="0.25">
      <c r="A6" s="28" t="s">
        <v>19</v>
      </c>
      <c r="B6" s="31">
        <f>SUMIF(Descrição, A5, Quantidades)</f>
        <v>193</v>
      </c>
      <c r="E6" s="32" t="s">
        <v>14</v>
      </c>
    </row>
    <row r="7" spans="1:5" ht="15.75" thickBot="1" x14ac:dyDescent="0.3">
      <c r="A7" s="28"/>
      <c r="B7" s="31"/>
      <c r="E7" s="33" t="s">
        <v>13</v>
      </c>
    </row>
    <row r="8" spans="1:5" x14ac:dyDescent="0.25">
      <c r="A8" s="28" t="s">
        <v>20</v>
      </c>
      <c r="B8" s="35">
        <f>AVERAGEIF(Descrição, $A$5, Descontos)</f>
        <v>8.7480000000000011</v>
      </c>
    </row>
    <row r="9" spans="1:5" x14ac:dyDescent="0.25">
      <c r="A9" s="28" t="s">
        <v>21</v>
      </c>
      <c r="B9" s="35">
        <f>AVERAGEIF(Descrição, $A$5, Preços)</f>
        <v>87.480000000000047</v>
      </c>
    </row>
    <row r="10" spans="1:5" x14ac:dyDescent="0.25">
      <c r="A10" s="36" t="s">
        <v>22</v>
      </c>
      <c r="B10" s="38">
        <f>B8/B9</f>
        <v>9.9999999999999964E-2</v>
      </c>
    </row>
    <row r="11" spans="1:5" x14ac:dyDescent="0.25">
      <c r="A11" s="36" t="s">
        <v>23</v>
      </c>
      <c r="B11" s="37">
        <f>_xlfn.MAXIFS(Preços,Descrição,'Meus Números'!A5)</f>
        <v>89.9</v>
      </c>
    </row>
    <row r="12" spans="1:5" ht="15.75" thickBot="1" x14ac:dyDescent="0.3">
      <c r="A12" s="29" t="s">
        <v>24</v>
      </c>
      <c r="B12" s="39">
        <f>_xlfn.MINIFS(Preços,Descrição,'Meus Números'!A5)</f>
        <v>85.5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139F-A371-452D-9BFA-B0B8E63E0377}">
  <dimension ref="A1:C149"/>
  <sheetViews>
    <sheetView zoomScale="115" zoomScaleNormal="115"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19.7109375" style="69" bestFit="1" customWidth="1"/>
    <col min="2" max="2" width="35.28515625" style="69" bestFit="1" customWidth="1"/>
    <col min="3" max="3" width="11.28515625" style="68" bestFit="1" customWidth="1"/>
    <col min="4" max="4" width="15.5703125" style="51" bestFit="1" customWidth="1"/>
    <col min="5" max="5" width="21.85546875" style="51" bestFit="1" customWidth="1"/>
    <col min="6" max="6" width="23.7109375" style="51" bestFit="1" customWidth="1"/>
    <col min="7" max="16384" width="9.140625" style="51"/>
  </cols>
  <sheetData>
    <row r="1" spans="1:3" ht="15.75" thickBot="1" x14ac:dyDescent="0.3">
      <c r="A1" s="49" t="s">
        <v>30</v>
      </c>
      <c r="B1" s="49" t="s">
        <v>31</v>
      </c>
      <c r="C1" s="50" t="s">
        <v>32</v>
      </c>
    </row>
    <row r="2" spans="1:3" ht="15.75" thickBot="1" x14ac:dyDescent="0.3">
      <c r="A2" s="80">
        <v>10000</v>
      </c>
      <c r="B2" s="80" t="s">
        <v>33</v>
      </c>
      <c r="C2" s="90">
        <v>10</v>
      </c>
    </row>
    <row r="3" spans="1:3" ht="15.75" thickBot="1" x14ac:dyDescent="0.3">
      <c r="A3" s="89">
        <f>A2+1</f>
        <v>10001</v>
      </c>
      <c r="B3" s="80" t="s">
        <v>34</v>
      </c>
      <c r="C3" s="90">
        <v>8.5</v>
      </c>
    </row>
    <row r="4" spans="1:3" ht="15.75" thickBot="1" x14ac:dyDescent="0.3">
      <c r="A4" s="89">
        <f t="shared" ref="A4:A67" si="0">A3+1</f>
        <v>10002</v>
      </c>
      <c r="B4" s="80" t="s">
        <v>35</v>
      </c>
      <c r="C4" s="90">
        <v>7.8</v>
      </c>
    </row>
    <row r="5" spans="1:3" ht="15.75" thickBot="1" x14ac:dyDescent="0.3">
      <c r="A5" s="89">
        <f t="shared" si="0"/>
        <v>10003</v>
      </c>
      <c r="B5" s="80" t="s">
        <v>36</v>
      </c>
      <c r="C5" s="90">
        <v>9.1999999999999993</v>
      </c>
    </row>
    <row r="6" spans="1:3" ht="15.75" thickBot="1" x14ac:dyDescent="0.3">
      <c r="A6" s="89">
        <f t="shared" si="0"/>
        <v>10004</v>
      </c>
      <c r="B6" s="80" t="s">
        <v>37</v>
      </c>
      <c r="C6" s="90">
        <v>5</v>
      </c>
    </row>
    <row r="7" spans="1:3" ht="15.75" thickBot="1" x14ac:dyDescent="0.3">
      <c r="A7" s="89">
        <f t="shared" si="0"/>
        <v>10005</v>
      </c>
      <c r="B7" s="80" t="s">
        <v>38</v>
      </c>
      <c r="C7" s="90">
        <v>3</v>
      </c>
    </row>
    <row r="8" spans="1:3" ht="15.75" thickBot="1" x14ac:dyDescent="0.3">
      <c r="A8" s="89">
        <f t="shared" si="0"/>
        <v>10006</v>
      </c>
      <c r="B8" s="80" t="s">
        <v>39</v>
      </c>
      <c r="C8" s="90">
        <v>6</v>
      </c>
    </row>
    <row r="9" spans="1:3" ht="15.75" thickBot="1" x14ac:dyDescent="0.3">
      <c r="A9" s="89">
        <f t="shared" si="0"/>
        <v>10007</v>
      </c>
      <c r="B9" s="80" t="s">
        <v>40</v>
      </c>
      <c r="C9" s="90">
        <v>1</v>
      </c>
    </row>
    <row r="10" spans="1:3" ht="15.75" thickBot="1" x14ac:dyDescent="0.3">
      <c r="A10" s="89">
        <f t="shared" si="0"/>
        <v>10008</v>
      </c>
      <c r="B10" s="80" t="s">
        <v>41</v>
      </c>
      <c r="C10" s="90">
        <v>10</v>
      </c>
    </row>
    <row r="11" spans="1:3" ht="15.75" thickBot="1" x14ac:dyDescent="0.3">
      <c r="A11" s="89">
        <f t="shared" si="0"/>
        <v>10009</v>
      </c>
      <c r="B11" s="80" t="s">
        <v>42</v>
      </c>
      <c r="C11" s="90">
        <v>8</v>
      </c>
    </row>
    <row r="12" spans="1:3" ht="15.75" thickBot="1" x14ac:dyDescent="0.3">
      <c r="A12" s="89">
        <f t="shared" si="0"/>
        <v>10010</v>
      </c>
      <c r="B12" s="80" t="s">
        <v>43</v>
      </c>
      <c r="C12" s="90">
        <v>7</v>
      </c>
    </row>
    <row r="13" spans="1:3" ht="15.75" thickBot="1" x14ac:dyDescent="0.3">
      <c r="A13" s="89">
        <f t="shared" si="0"/>
        <v>10011</v>
      </c>
      <c r="B13" s="80" t="s">
        <v>44</v>
      </c>
      <c r="C13" s="90">
        <v>9</v>
      </c>
    </row>
    <row r="14" spans="1:3" ht="15.75" thickBot="1" x14ac:dyDescent="0.3">
      <c r="A14" s="89">
        <f t="shared" si="0"/>
        <v>10012</v>
      </c>
      <c r="B14" s="80" t="s">
        <v>45</v>
      </c>
      <c r="C14" s="90">
        <v>5</v>
      </c>
    </row>
    <row r="15" spans="1:3" ht="15.75" thickBot="1" x14ac:dyDescent="0.3">
      <c r="A15" s="89">
        <f t="shared" si="0"/>
        <v>10013</v>
      </c>
      <c r="B15" s="80" t="s">
        <v>46</v>
      </c>
      <c r="C15" s="90">
        <v>3</v>
      </c>
    </row>
    <row r="16" spans="1:3" ht="15.75" thickBot="1" x14ac:dyDescent="0.3">
      <c r="A16" s="89">
        <f t="shared" si="0"/>
        <v>10014</v>
      </c>
      <c r="B16" s="80" t="s">
        <v>47</v>
      </c>
      <c r="C16" s="90">
        <v>6</v>
      </c>
    </row>
    <row r="17" spans="1:3" ht="15.75" thickBot="1" x14ac:dyDescent="0.3">
      <c r="A17" s="89">
        <f t="shared" si="0"/>
        <v>10015</v>
      </c>
      <c r="B17" s="80" t="s">
        <v>48</v>
      </c>
      <c r="C17" s="90">
        <v>1</v>
      </c>
    </row>
    <row r="18" spans="1:3" ht="15.75" thickBot="1" x14ac:dyDescent="0.3">
      <c r="A18" s="89">
        <f t="shared" si="0"/>
        <v>10016</v>
      </c>
      <c r="B18" s="80" t="s">
        <v>49</v>
      </c>
      <c r="C18" s="90">
        <v>7</v>
      </c>
    </row>
    <row r="19" spans="1:3" ht="15.75" thickBot="1" x14ac:dyDescent="0.3">
      <c r="A19" s="89">
        <f t="shared" si="0"/>
        <v>10017</v>
      </c>
      <c r="B19" s="80" t="s">
        <v>50</v>
      </c>
      <c r="C19" s="90">
        <v>2.5</v>
      </c>
    </row>
    <row r="20" spans="1:3" ht="15.75" thickBot="1" x14ac:dyDescent="0.3">
      <c r="A20" s="89">
        <f t="shared" si="0"/>
        <v>10018</v>
      </c>
      <c r="B20" s="80" t="s">
        <v>51</v>
      </c>
      <c r="C20" s="90">
        <v>0</v>
      </c>
    </row>
    <row r="21" spans="1:3" ht="15.75" thickBot="1" x14ac:dyDescent="0.3">
      <c r="A21" s="89">
        <f t="shared" si="0"/>
        <v>10019</v>
      </c>
      <c r="B21" s="80" t="s">
        <v>52</v>
      </c>
      <c r="C21" s="90">
        <v>9</v>
      </c>
    </row>
    <row r="22" spans="1:3" ht="15.75" thickBot="1" x14ac:dyDescent="0.3">
      <c r="A22" s="89">
        <f t="shared" si="0"/>
        <v>10020</v>
      </c>
      <c r="B22" s="80" t="s">
        <v>53</v>
      </c>
      <c r="C22" s="90">
        <v>4.5</v>
      </c>
    </row>
    <row r="23" spans="1:3" ht="15.75" thickBot="1" x14ac:dyDescent="0.3">
      <c r="A23" s="89">
        <f t="shared" si="0"/>
        <v>10021</v>
      </c>
      <c r="B23" s="80" t="s">
        <v>54</v>
      </c>
      <c r="C23" s="90">
        <v>6.7</v>
      </c>
    </row>
    <row r="24" spans="1:3" ht="15.75" thickBot="1" x14ac:dyDescent="0.3">
      <c r="A24" s="89">
        <f t="shared" si="0"/>
        <v>10022</v>
      </c>
      <c r="B24" s="80" t="s">
        <v>55</v>
      </c>
      <c r="C24" s="90">
        <v>1.5</v>
      </c>
    </row>
    <row r="25" spans="1:3" ht="15.75" thickBot="1" x14ac:dyDescent="0.3">
      <c r="A25" s="89">
        <f t="shared" si="0"/>
        <v>10023</v>
      </c>
      <c r="B25" s="80" t="s">
        <v>56</v>
      </c>
      <c r="C25" s="90">
        <v>10</v>
      </c>
    </row>
    <row r="26" spans="1:3" ht="15.75" thickBot="1" x14ac:dyDescent="0.3">
      <c r="A26" s="89">
        <f t="shared" si="0"/>
        <v>10024</v>
      </c>
      <c r="B26" s="80" t="s">
        <v>57</v>
      </c>
      <c r="C26" s="90">
        <v>8.5</v>
      </c>
    </row>
    <row r="27" spans="1:3" ht="15.75" thickBot="1" x14ac:dyDescent="0.3">
      <c r="A27" s="89">
        <f t="shared" si="0"/>
        <v>10025</v>
      </c>
      <c r="B27" s="80" t="s">
        <v>58</v>
      </c>
      <c r="C27" s="90">
        <v>7.8</v>
      </c>
    </row>
    <row r="28" spans="1:3" ht="15.75" thickBot="1" x14ac:dyDescent="0.3">
      <c r="A28" s="89">
        <f t="shared" si="0"/>
        <v>10026</v>
      </c>
      <c r="B28" s="80" t="s">
        <v>59</v>
      </c>
      <c r="C28" s="90">
        <v>9.1999999999999993</v>
      </c>
    </row>
    <row r="29" spans="1:3" ht="15.75" thickBot="1" x14ac:dyDescent="0.3">
      <c r="A29" s="89">
        <f t="shared" si="0"/>
        <v>10027</v>
      </c>
      <c r="B29" s="80" t="s">
        <v>60</v>
      </c>
      <c r="C29" s="90">
        <v>5</v>
      </c>
    </row>
    <row r="30" spans="1:3" ht="15.75" thickBot="1" x14ac:dyDescent="0.3">
      <c r="A30" s="89">
        <f t="shared" si="0"/>
        <v>10028</v>
      </c>
      <c r="B30" s="80" t="s">
        <v>61</v>
      </c>
      <c r="C30" s="90">
        <v>3</v>
      </c>
    </row>
    <row r="31" spans="1:3" ht="15.75" thickBot="1" x14ac:dyDescent="0.3">
      <c r="A31" s="89">
        <f t="shared" si="0"/>
        <v>10029</v>
      </c>
      <c r="B31" s="80" t="s">
        <v>62</v>
      </c>
      <c r="C31" s="90">
        <v>6</v>
      </c>
    </row>
    <row r="32" spans="1:3" ht="15.75" thickBot="1" x14ac:dyDescent="0.3">
      <c r="A32" s="89">
        <f t="shared" si="0"/>
        <v>10030</v>
      </c>
      <c r="B32" s="80" t="s">
        <v>63</v>
      </c>
      <c r="C32" s="90">
        <v>1</v>
      </c>
    </row>
    <row r="33" spans="1:3" ht="15.75" thickBot="1" x14ac:dyDescent="0.3">
      <c r="A33" s="89">
        <f t="shared" si="0"/>
        <v>10031</v>
      </c>
      <c r="B33" s="80" t="s">
        <v>64</v>
      </c>
      <c r="C33" s="90">
        <v>10</v>
      </c>
    </row>
    <row r="34" spans="1:3" ht="15.75" thickBot="1" x14ac:dyDescent="0.3">
      <c r="A34" s="89">
        <f t="shared" si="0"/>
        <v>10032</v>
      </c>
      <c r="B34" s="80" t="s">
        <v>65</v>
      </c>
      <c r="C34" s="90">
        <v>8</v>
      </c>
    </row>
    <row r="35" spans="1:3" ht="15.75" thickBot="1" x14ac:dyDescent="0.3">
      <c r="A35" s="89">
        <f t="shared" si="0"/>
        <v>10033</v>
      </c>
      <c r="B35" s="80" t="s">
        <v>66</v>
      </c>
      <c r="C35" s="90">
        <v>7</v>
      </c>
    </row>
    <row r="36" spans="1:3" ht="15.75" thickBot="1" x14ac:dyDescent="0.3">
      <c r="A36" s="89">
        <f t="shared" si="0"/>
        <v>10034</v>
      </c>
      <c r="B36" s="80" t="s">
        <v>67</v>
      </c>
      <c r="C36" s="90">
        <v>9</v>
      </c>
    </row>
    <row r="37" spans="1:3" ht="15.75" thickBot="1" x14ac:dyDescent="0.3">
      <c r="A37" s="89">
        <f t="shared" si="0"/>
        <v>10035</v>
      </c>
      <c r="B37" s="80" t="s">
        <v>68</v>
      </c>
      <c r="C37" s="90">
        <v>5</v>
      </c>
    </row>
    <row r="38" spans="1:3" ht="15.75" thickBot="1" x14ac:dyDescent="0.3">
      <c r="A38" s="89">
        <f t="shared" si="0"/>
        <v>10036</v>
      </c>
      <c r="B38" s="80" t="s">
        <v>69</v>
      </c>
      <c r="C38" s="90">
        <v>3</v>
      </c>
    </row>
    <row r="39" spans="1:3" ht="15.75" thickBot="1" x14ac:dyDescent="0.3">
      <c r="A39" s="89">
        <f t="shared" si="0"/>
        <v>10037</v>
      </c>
      <c r="B39" s="80" t="s">
        <v>70</v>
      </c>
      <c r="C39" s="90">
        <v>6</v>
      </c>
    </row>
    <row r="40" spans="1:3" ht="15.75" thickBot="1" x14ac:dyDescent="0.3">
      <c r="A40" s="89">
        <f t="shared" si="0"/>
        <v>10038</v>
      </c>
      <c r="B40" s="80" t="s">
        <v>71</v>
      </c>
      <c r="C40" s="90">
        <v>1</v>
      </c>
    </row>
    <row r="41" spans="1:3" ht="15.75" thickBot="1" x14ac:dyDescent="0.3">
      <c r="A41" s="89">
        <f t="shared" si="0"/>
        <v>10039</v>
      </c>
      <c r="B41" s="80" t="s">
        <v>72</v>
      </c>
      <c r="C41" s="90">
        <v>7</v>
      </c>
    </row>
    <row r="42" spans="1:3" ht="15.75" thickBot="1" x14ac:dyDescent="0.3">
      <c r="A42" s="89">
        <f t="shared" si="0"/>
        <v>10040</v>
      </c>
      <c r="B42" s="80" t="s">
        <v>73</v>
      </c>
      <c r="C42" s="90">
        <v>2</v>
      </c>
    </row>
    <row r="43" spans="1:3" ht="15.75" thickBot="1" x14ac:dyDescent="0.3">
      <c r="A43" s="89">
        <f t="shared" si="0"/>
        <v>10041</v>
      </c>
      <c r="B43" s="80" t="s">
        <v>74</v>
      </c>
      <c r="C43" s="90">
        <v>0</v>
      </c>
    </row>
    <row r="44" spans="1:3" ht="15.75" thickBot="1" x14ac:dyDescent="0.3">
      <c r="A44" s="89">
        <f t="shared" si="0"/>
        <v>10042</v>
      </c>
      <c r="B44" s="80" t="s">
        <v>75</v>
      </c>
      <c r="C44" s="90">
        <v>9</v>
      </c>
    </row>
    <row r="45" spans="1:3" ht="15.75" thickBot="1" x14ac:dyDescent="0.3">
      <c r="A45" s="89">
        <f t="shared" si="0"/>
        <v>10043</v>
      </c>
      <c r="B45" s="80" t="s">
        <v>76</v>
      </c>
      <c r="C45" s="90">
        <v>4.5</v>
      </c>
    </row>
    <row r="46" spans="1:3" ht="15.75" thickBot="1" x14ac:dyDescent="0.3">
      <c r="A46" s="89">
        <f t="shared" si="0"/>
        <v>10044</v>
      </c>
      <c r="B46" s="80" t="s">
        <v>77</v>
      </c>
      <c r="C46" s="90">
        <v>6.7</v>
      </c>
    </row>
    <row r="47" spans="1:3" ht="15.75" thickBot="1" x14ac:dyDescent="0.3">
      <c r="A47" s="89">
        <f t="shared" si="0"/>
        <v>10045</v>
      </c>
      <c r="B47" s="80" t="s">
        <v>78</v>
      </c>
      <c r="C47" s="90">
        <v>1.5</v>
      </c>
    </row>
    <row r="48" spans="1:3" ht="15.75" thickBot="1" x14ac:dyDescent="0.3">
      <c r="A48" s="89">
        <f t="shared" si="0"/>
        <v>10046</v>
      </c>
      <c r="B48" s="80" t="s">
        <v>79</v>
      </c>
      <c r="C48" s="90">
        <v>8</v>
      </c>
    </row>
    <row r="49" spans="1:3" ht="15.75" thickBot="1" x14ac:dyDescent="0.3">
      <c r="A49" s="89">
        <f t="shared" si="0"/>
        <v>10047</v>
      </c>
      <c r="B49" s="80" t="s">
        <v>80</v>
      </c>
      <c r="C49" s="90">
        <v>4</v>
      </c>
    </row>
    <row r="50" spans="1:3" ht="15.75" thickBot="1" x14ac:dyDescent="0.3">
      <c r="A50" s="89">
        <f t="shared" si="0"/>
        <v>10048</v>
      </c>
      <c r="B50" s="80" t="s">
        <v>81</v>
      </c>
      <c r="C50" s="90">
        <v>6.2</v>
      </c>
    </row>
    <row r="51" spans="1:3" ht="15.75" thickBot="1" x14ac:dyDescent="0.3">
      <c r="A51" s="89">
        <f t="shared" si="0"/>
        <v>10049</v>
      </c>
      <c r="B51" s="80" t="s">
        <v>82</v>
      </c>
      <c r="C51" s="90">
        <v>7</v>
      </c>
    </row>
    <row r="52" spans="1:3" ht="15.75" thickBot="1" x14ac:dyDescent="0.3">
      <c r="A52" s="89">
        <f t="shared" si="0"/>
        <v>10050</v>
      </c>
      <c r="B52" s="80" t="s">
        <v>83</v>
      </c>
      <c r="C52" s="90">
        <v>9.5</v>
      </c>
    </row>
    <row r="53" spans="1:3" ht="15.75" thickBot="1" x14ac:dyDescent="0.3">
      <c r="A53" s="89">
        <f t="shared" si="0"/>
        <v>10051</v>
      </c>
      <c r="B53" s="80" t="s">
        <v>84</v>
      </c>
      <c r="C53" s="90">
        <v>3.5</v>
      </c>
    </row>
    <row r="54" spans="1:3" ht="15.75" thickBot="1" x14ac:dyDescent="0.3">
      <c r="A54" s="89">
        <f t="shared" si="0"/>
        <v>10052</v>
      </c>
      <c r="B54" s="80" t="s">
        <v>85</v>
      </c>
      <c r="C54" s="90">
        <v>0</v>
      </c>
    </row>
    <row r="55" spans="1:3" ht="15.75" thickBot="1" x14ac:dyDescent="0.3">
      <c r="A55" s="89">
        <f t="shared" si="0"/>
        <v>10053</v>
      </c>
      <c r="B55" s="80" t="s">
        <v>86</v>
      </c>
      <c r="C55" s="90">
        <v>10</v>
      </c>
    </row>
    <row r="56" spans="1:3" ht="15.75" thickBot="1" x14ac:dyDescent="0.3">
      <c r="A56" s="89">
        <f t="shared" si="0"/>
        <v>10054</v>
      </c>
      <c r="B56" s="80" t="s">
        <v>87</v>
      </c>
      <c r="C56" s="90">
        <v>8.5</v>
      </c>
    </row>
    <row r="57" spans="1:3" ht="15.75" thickBot="1" x14ac:dyDescent="0.3">
      <c r="A57" s="89">
        <f t="shared" si="0"/>
        <v>10055</v>
      </c>
      <c r="B57" s="80" t="s">
        <v>88</v>
      </c>
      <c r="C57" s="90">
        <v>7.8</v>
      </c>
    </row>
    <row r="58" spans="1:3" ht="15.75" thickBot="1" x14ac:dyDescent="0.3">
      <c r="A58" s="89">
        <f t="shared" si="0"/>
        <v>10056</v>
      </c>
      <c r="B58" s="80" t="s">
        <v>89</v>
      </c>
      <c r="C58" s="90">
        <v>9.1999999999999993</v>
      </c>
    </row>
    <row r="59" spans="1:3" ht="15.75" thickBot="1" x14ac:dyDescent="0.3">
      <c r="A59" s="89">
        <f t="shared" si="0"/>
        <v>10057</v>
      </c>
      <c r="B59" s="80" t="s">
        <v>90</v>
      </c>
      <c r="C59" s="90">
        <v>5</v>
      </c>
    </row>
    <row r="60" spans="1:3" ht="15.75" thickBot="1" x14ac:dyDescent="0.3">
      <c r="A60" s="89">
        <f t="shared" si="0"/>
        <v>10058</v>
      </c>
      <c r="B60" s="80" t="s">
        <v>91</v>
      </c>
      <c r="C60" s="90">
        <v>3</v>
      </c>
    </row>
    <row r="61" spans="1:3" ht="15.75" thickBot="1" x14ac:dyDescent="0.3">
      <c r="A61" s="89">
        <f t="shared" si="0"/>
        <v>10059</v>
      </c>
      <c r="B61" s="80" t="s">
        <v>92</v>
      </c>
      <c r="C61" s="90">
        <v>6</v>
      </c>
    </row>
    <row r="62" spans="1:3" ht="15.75" thickBot="1" x14ac:dyDescent="0.3">
      <c r="A62" s="89">
        <f t="shared" si="0"/>
        <v>10060</v>
      </c>
      <c r="B62" s="80" t="s">
        <v>93</v>
      </c>
      <c r="C62" s="90">
        <v>1</v>
      </c>
    </row>
    <row r="63" spans="1:3" ht="15.75" thickBot="1" x14ac:dyDescent="0.3">
      <c r="A63" s="89">
        <f t="shared" si="0"/>
        <v>10061</v>
      </c>
      <c r="B63" s="80" t="s">
        <v>94</v>
      </c>
      <c r="C63" s="90">
        <v>10</v>
      </c>
    </row>
    <row r="64" spans="1:3" ht="15.75" thickBot="1" x14ac:dyDescent="0.3">
      <c r="A64" s="89">
        <f t="shared" si="0"/>
        <v>10062</v>
      </c>
      <c r="B64" s="80" t="s">
        <v>95</v>
      </c>
      <c r="C64" s="90">
        <v>8</v>
      </c>
    </row>
    <row r="65" spans="1:3" ht="15.75" thickBot="1" x14ac:dyDescent="0.3">
      <c r="A65" s="89">
        <f t="shared" si="0"/>
        <v>10063</v>
      </c>
      <c r="B65" s="80" t="s">
        <v>96</v>
      </c>
      <c r="C65" s="90">
        <v>7</v>
      </c>
    </row>
    <row r="66" spans="1:3" ht="15.75" thickBot="1" x14ac:dyDescent="0.3">
      <c r="A66" s="89">
        <f t="shared" si="0"/>
        <v>10064</v>
      </c>
      <c r="B66" s="80" t="s">
        <v>97</v>
      </c>
      <c r="C66" s="90">
        <v>9</v>
      </c>
    </row>
    <row r="67" spans="1:3" ht="15.75" thickBot="1" x14ac:dyDescent="0.3">
      <c r="A67" s="89">
        <f t="shared" si="0"/>
        <v>10065</v>
      </c>
      <c r="B67" s="80" t="s">
        <v>98</v>
      </c>
      <c r="C67" s="90">
        <v>5</v>
      </c>
    </row>
    <row r="68" spans="1:3" ht="15.75" thickBot="1" x14ac:dyDescent="0.3">
      <c r="A68" s="89">
        <f t="shared" ref="A68:A131" si="1">A67+1</f>
        <v>10066</v>
      </c>
      <c r="B68" s="80" t="s">
        <v>99</v>
      </c>
      <c r="C68" s="90">
        <v>3</v>
      </c>
    </row>
    <row r="69" spans="1:3" ht="15.75" thickBot="1" x14ac:dyDescent="0.3">
      <c r="A69" s="89">
        <f t="shared" si="1"/>
        <v>10067</v>
      </c>
      <c r="B69" s="80" t="s">
        <v>100</v>
      </c>
      <c r="C69" s="90">
        <v>6</v>
      </c>
    </row>
    <row r="70" spans="1:3" ht="15.75" thickBot="1" x14ac:dyDescent="0.3">
      <c r="A70" s="89">
        <f t="shared" si="1"/>
        <v>10068</v>
      </c>
      <c r="B70" s="80" t="s">
        <v>101</v>
      </c>
      <c r="C70" s="90">
        <v>1</v>
      </c>
    </row>
    <row r="71" spans="1:3" ht="15.75" thickBot="1" x14ac:dyDescent="0.3">
      <c r="A71" s="89">
        <f t="shared" si="1"/>
        <v>10069</v>
      </c>
      <c r="B71" s="80" t="s">
        <v>102</v>
      </c>
      <c r="C71" s="90">
        <v>7</v>
      </c>
    </row>
    <row r="72" spans="1:3" ht="15.75" thickBot="1" x14ac:dyDescent="0.3">
      <c r="A72" s="89">
        <f t="shared" si="1"/>
        <v>10070</v>
      </c>
      <c r="B72" s="80" t="s">
        <v>103</v>
      </c>
      <c r="C72" s="90">
        <v>2</v>
      </c>
    </row>
    <row r="73" spans="1:3" ht="15.75" thickBot="1" x14ac:dyDescent="0.3">
      <c r="A73" s="89">
        <f t="shared" si="1"/>
        <v>10071</v>
      </c>
      <c r="B73" s="80" t="s">
        <v>104</v>
      </c>
      <c r="C73" s="90">
        <v>0</v>
      </c>
    </row>
    <row r="74" spans="1:3" ht="15.75" thickBot="1" x14ac:dyDescent="0.3">
      <c r="A74" s="89">
        <f t="shared" si="1"/>
        <v>10072</v>
      </c>
      <c r="B74" s="80" t="s">
        <v>105</v>
      </c>
      <c r="C74" s="90">
        <v>9</v>
      </c>
    </row>
    <row r="75" spans="1:3" ht="15.75" thickBot="1" x14ac:dyDescent="0.3">
      <c r="A75" s="89">
        <f t="shared" si="1"/>
        <v>10073</v>
      </c>
      <c r="B75" s="80" t="s">
        <v>106</v>
      </c>
      <c r="C75" s="90">
        <v>4.5</v>
      </c>
    </row>
    <row r="76" spans="1:3" ht="15.75" thickBot="1" x14ac:dyDescent="0.3">
      <c r="A76" s="89">
        <f t="shared" si="1"/>
        <v>10074</v>
      </c>
      <c r="B76" s="80" t="s">
        <v>107</v>
      </c>
      <c r="C76" s="90">
        <v>6.7</v>
      </c>
    </row>
    <row r="77" spans="1:3" ht="15.75" thickBot="1" x14ac:dyDescent="0.3">
      <c r="A77" s="89">
        <f t="shared" si="1"/>
        <v>10075</v>
      </c>
      <c r="B77" s="80" t="s">
        <v>108</v>
      </c>
      <c r="C77" s="90">
        <v>1.5</v>
      </c>
    </row>
    <row r="78" spans="1:3" ht="15.75" thickBot="1" x14ac:dyDescent="0.3">
      <c r="A78" s="89">
        <f t="shared" si="1"/>
        <v>10076</v>
      </c>
      <c r="B78" s="80" t="s">
        <v>109</v>
      </c>
      <c r="C78" s="90">
        <v>10</v>
      </c>
    </row>
    <row r="79" spans="1:3" ht="15.75" thickBot="1" x14ac:dyDescent="0.3">
      <c r="A79" s="89">
        <f t="shared" si="1"/>
        <v>10077</v>
      </c>
      <c r="B79" s="80" t="s">
        <v>110</v>
      </c>
      <c r="C79" s="90">
        <v>8.5</v>
      </c>
    </row>
    <row r="80" spans="1:3" ht="15.75" thickBot="1" x14ac:dyDescent="0.3">
      <c r="A80" s="89">
        <f t="shared" si="1"/>
        <v>10078</v>
      </c>
      <c r="B80" s="80" t="s">
        <v>111</v>
      </c>
      <c r="C80" s="90">
        <v>7.8</v>
      </c>
    </row>
    <row r="81" spans="1:3" ht="15.75" thickBot="1" x14ac:dyDescent="0.3">
      <c r="A81" s="89">
        <f t="shared" si="1"/>
        <v>10079</v>
      </c>
      <c r="B81" s="80" t="s">
        <v>112</v>
      </c>
      <c r="C81" s="90">
        <v>9.1999999999999993</v>
      </c>
    </row>
    <row r="82" spans="1:3" ht="15.75" thickBot="1" x14ac:dyDescent="0.3">
      <c r="A82" s="89">
        <f t="shared" si="1"/>
        <v>10080</v>
      </c>
      <c r="B82" s="80" t="s">
        <v>113</v>
      </c>
      <c r="C82" s="90">
        <v>5</v>
      </c>
    </row>
    <row r="83" spans="1:3" ht="15.75" thickBot="1" x14ac:dyDescent="0.3">
      <c r="A83" s="89">
        <f t="shared" si="1"/>
        <v>10081</v>
      </c>
      <c r="B83" s="80" t="s">
        <v>114</v>
      </c>
      <c r="C83" s="90">
        <v>3</v>
      </c>
    </row>
    <row r="84" spans="1:3" ht="15.75" thickBot="1" x14ac:dyDescent="0.3">
      <c r="A84" s="89">
        <f t="shared" si="1"/>
        <v>10082</v>
      </c>
      <c r="B84" s="80" t="s">
        <v>115</v>
      </c>
      <c r="C84" s="90">
        <v>6</v>
      </c>
    </row>
    <row r="85" spans="1:3" ht="15.75" thickBot="1" x14ac:dyDescent="0.3">
      <c r="A85" s="89">
        <f t="shared" si="1"/>
        <v>10083</v>
      </c>
      <c r="B85" s="80" t="s">
        <v>116</v>
      </c>
      <c r="C85" s="90">
        <v>1</v>
      </c>
    </row>
    <row r="86" spans="1:3" ht="15.75" thickBot="1" x14ac:dyDescent="0.3">
      <c r="A86" s="89">
        <f t="shared" si="1"/>
        <v>10084</v>
      </c>
      <c r="B86" s="80" t="s">
        <v>117</v>
      </c>
      <c r="C86" s="90">
        <v>10</v>
      </c>
    </row>
    <row r="87" spans="1:3" ht="15.75" thickBot="1" x14ac:dyDescent="0.3">
      <c r="A87" s="89">
        <f t="shared" si="1"/>
        <v>10085</v>
      </c>
      <c r="B87" s="80" t="s">
        <v>118</v>
      </c>
      <c r="C87" s="90">
        <v>8</v>
      </c>
    </row>
    <row r="88" spans="1:3" ht="15.75" thickBot="1" x14ac:dyDescent="0.3">
      <c r="A88" s="89">
        <f t="shared" si="1"/>
        <v>10086</v>
      </c>
      <c r="B88" s="80" t="s">
        <v>119</v>
      </c>
      <c r="C88" s="90">
        <v>7</v>
      </c>
    </row>
    <row r="89" spans="1:3" ht="15.75" thickBot="1" x14ac:dyDescent="0.3">
      <c r="A89" s="89">
        <f t="shared" si="1"/>
        <v>10087</v>
      </c>
      <c r="B89" s="80" t="s">
        <v>120</v>
      </c>
      <c r="C89" s="90">
        <v>9</v>
      </c>
    </row>
    <row r="90" spans="1:3" ht="15.75" thickBot="1" x14ac:dyDescent="0.3">
      <c r="A90" s="89">
        <f t="shared" si="1"/>
        <v>10088</v>
      </c>
      <c r="B90" s="80" t="s">
        <v>121</v>
      </c>
      <c r="C90" s="90">
        <v>5</v>
      </c>
    </row>
    <row r="91" spans="1:3" ht="15.75" thickBot="1" x14ac:dyDescent="0.3">
      <c r="A91" s="89">
        <f t="shared" si="1"/>
        <v>10089</v>
      </c>
      <c r="B91" s="80" t="s">
        <v>122</v>
      </c>
      <c r="C91" s="90">
        <v>3</v>
      </c>
    </row>
    <row r="92" spans="1:3" ht="15.75" thickBot="1" x14ac:dyDescent="0.3">
      <c r="A92" s="89">
        <f t="shared" si="1"/>
        <v>10090</v>
      </c>
      <c r="B92" s="80" t="s">
        <v>123</v>
      </c>
      <c r="C92" s="90">
        <v>6</v>
      </c>
    </row>
    <row r="93" spans="1:3" ht="15.75" thickBot="1" x14ac:dyDescent="0.3">
      <c r="A93" s="89">
        <f t="shared" si="1"/>
        <v>10091</v>
      </c>
      <c r="B93" s="80" t="s">
        <v>124</v>
      </c>
      <c r="C93" s="90">
        <v>1</v>
      </c>
    </row>
    <row r="94" spans="1:3" ht="15.75" thickBot="1" x14ac:dyDescent="0.3">
      <c r="A94" s="89">
        <f t="shared" si="1"/>
        <v>10092</v>
      </c>
      <c r="B94" s="80" t="s">
        <v>125</v>
      </c>
      <c r="C94" s="90">
        <v>7</v>
      </c>
    </row>
    <row r="95" spans="1:3" ht="15.75" thickBot="1" x14ac:dyDescent="0.3">
      <c r="A95" s="89">
        <f t="shared" si="1"/>
        <v>10093</v>
      </c>
      <c r="B95" s="80" t="s">
        <v>126</v>
      </c>
      <c r="C95" s="90">
        <v>2</v>
      </c>
    </row>
    <row r="96" spans="1:3" ht="15.75" thickBot="1" x14ac:dyDescent="0.3">
      <c r="A96" s="89">
        <f t="shared" si="1"/>
        <v>10094</v>
      </c>
      <c r="B96" s="80" t="s">
        <v>127</v>
      </c>
      <c r="C96" s="90">
        <v>0</v>
      </c>
    </row>
    <row r="97" spans="1:3" ht="15.75" thickBot="1" x14ac:dyDescent="0.3">
      <c r="A97" s="89">
        <f t="shared" si="1"/>
        <v>10095</v>
      </c>
      <c r="B97" s="80" t="s">
        <v>128</v>
      </c>
      <c r="C97" s="90">
        <v>9</v>
      </c>
    </row>
    <row r="98" spans="1:3" ht="15.75" thickBot="1" x14ac:dyDescent="0.3">
      <c r="A98" s="89">
        <f t="shared" si="1"/>
        <v>10096</v>
      </c>
      <c r="B98" s="80" t="s">
        <v>129</v>
      </c>
      <c r="C98" s="90">
        <v>4.5</v>
      </c>
    </row>
    <row r="99" spans="1:3" ht="15.75" thickBot="1" x14ac:dyDescent="0.3">
      <c r="A99" s="89">
        <f t="shared" si="1"/>
        <v>10097</v>
      </c>
      <c r="B99" s="80" t="s">
        <v>130</v>
      </c>
      <c r="C99" s="90">
        <v>6.7</v>
      </c>
    </row>
    <row r="100" spans="1:3" ht="15.75" thickBot="1" x14ac:dyDescent="0.3">
      <c r="A100" s="89">
        <f t="shared" si="1"/>
        <v>10098</v>
      </c>
      <c r="B100" s="80" t="s">
        <v>131</v>
      </c>
      <c r="C100" s="90">
        <v>1.5</v>
      </c>
    </row>
    <row r="101" spans="1:3" ht="15.75" thickBot="1" x14ac:dyDescent="0.3">
      <c r="A101" s="89">
        <f t="shared" si="1"/>
        <v>10099</v>
      </c>
      <c r="B101" s="80" t="s">
        <v>132</v>
      </c>
      <c r="C101" s="90">
        <v>8</v>
      </c>
    </row>
    <row r="102" spans="1:3" ht="15.75" thickBot="1" x14ac:dyDescent="0.3">
      <c r="A102" s="89">
        <f t="shared" si="1"/>
        <v>10100</v>
      </c>
      <c r="B102" s="80" t="s">
        <v>133</v>
      </c>
      <c r="C102" s="90">
        <v>4</v>
      </c>
    </row>
    <row r="103" spans="1:3" ht="15.75" thickBot="1" x14ac:dyDescent="0.3">
      <c r="A103" s="89">
        <f t="shared" si="1"/>
        <v>10101</v>
      </c>
      <c r="B103" s="80" t="s">
        <v>134</v>
      </c>
      <c r="C103" s="90">
        <v>6.2</v>
      </c>
    </row>
    <row r="104" spans="1:3" ht="15.75" thickBot="1" x14ac:dyDescent="0.3">
      <c r="A104" s="89">
        <f t="shared" si="1"/>
        <v>10102</v>
      </c>
      <c r="B104" s="80" t="s">
        <v>135</v>
      </c>
      <c r="C104" s="90">
        <v>7</v>
      </c>
    </row>
    <row r="105" spans="1:3" ht="15.75" thickBot="1" x14ac:dyDescent="0.3">
      <c r="A105" s="89">
        <f t="shared" si="1"/>
        <v>10103</v>
      </c>
      <c r="B105" s="80" t="s">
        <v>136</v>
      </c>
      <c r="C105" s="90">
        <v>9.5</v>
      </c>
    </row>
    <row r="106" spans="1:3" ht="15.75" thickBot="1" x14ac:dyDescent="0.3">
      <c r="A106" s="89">
        <f t="shared" si="1"/>
        <v>10104</v>
      </c>
      <c r="B106" s="80" t="s">
        <v>137</v>
      </c>
      <c r="C106" s="90">
        <v>3.5</v>
      </c>
    </row>
    <row r="107" spans="1:3" ht="15.75" thickBot="1" x14ac:dyDescent="0.3">
      <c r="A107" s="89">
        <f t="shared" si="1"/>
        <v>10105</v>
      </c>
      <c r="B107" s="80" t="s">
        <v>138</v>
      </c>
      <c r="C107" s="90">
        <v>0</v>
      </c>
    </row>
    <row r="108" spans="1:3" ht="15.75" thickBot="1" x14ac:dyDescent="0.3">
      <c r="A108" s="89">
        <f t="shared" si="1"/>
        <v>10106</v>
      </c>
      <c r="B108" s="80" t="s">
        <v>139</v>
      </c>
      <c r="C108" s="90">
        <v>10</v>
      </c>
    </row>
    <row r="109" spans="1:3" ht="15.75" thickBot="1" x14ac:dyDescent="0.3">
      <c r="A109" s="89">
        <f t="shared" si="1"/>
        <v>10107</v>
      </c>
      <c r="B109" s="80" t="s">
        <v>140</v>
      </c>
      <c r="C109" s="90">
        <v>8.5</v>
      </c>
    </row>
    <row r="110" spans="1:3" ht="15.75" thickBot="1" x14ac:dyDescent="0.3">
      <c r="A110" s="89">
        <f t="shared" si="1"/>
        <v>10108</v>
      </c>
      <c r="B110" s="80" t="s">
        <v>141</v>
      </c>
      <c r="C110" s="90">
        <v>7.8</v>
      </c>
    </row>
    <row r="111" spans="1:3" ht="15.75" thickBot="1" x14ac:dyDescent="0.3">
      <c r="A111" s="89">
        <f t="shared" si="1"/>
        <v>10109</v>
      </c>
      <c r="B111" s="80" t="s">
        <v>142</v>
      </c>
      <c r="C111" s="90">
        <v>9.1999999999999993</v>
      </c>
    </row>
    <row r="112" spans="1:3" ht="15.75" thickBot="1" x14ac:dyDescent="0.3">
      <c r="A112" s="89">
        <f t="shared" si="1"/>
        <v>10110</v>
      </c>
      <c r="B112" s="80" t="s">
        <v>143</v>
      </c>
      <c r="C112" s="90">
        <v>5</v>
      </c>
    </row>
    <row r="113" spans="1:3" ht="15.75" thickBot="1" x14ac:dyDescent="0.3">
      <c r="A113" s="89">
        <f t="shared" si="1"/>
        <v>10111</v>
      </c>
      <c r="B113" s="80" t="s">
        <v>144</v>
      </c>
      <c r="C113" s="90">
        <v>3</v>
      </c>
    </row>
    <row r="114" spans="1:3" ht="15.75" thickBot="1" x14ac:dyDescent="0.3">
      <c r="A114" s="89">
        <f t="shared" si="1"/>
        <v>10112</v>
      </c>
      <c r="B114" s="80" t="s">
        <v>145</v>
      </c>
      <c r="C114" s="90">
        <v>6</v>
      </c>
    </row>
    <row r="115" spans="1:3" ht="15.75" thickBot="1" x14ac:dyDescent="0.3">
      <c r="A115" s="89">
        <f t="shared" si="1"/>
        <v>10113</v>
      </c>
      <c r="B115" s="80" t="s">
        <v>146</v>
      </c>
      <c r="C115" s="90">
        <v>1</v>
      </c>
    </row>
    <row r="116" spans="1:3" ht="15.75" thickBot="1" x14ac:dyDescent="0.3">
      <c r="A116" s="89">
        <f t="shared" si="1"/>
        <v>10114</v>
      </c>
      <c r="B116" s="80" t="s">
        <v>147</v>
      </c>
      <c r="C116" s="90">
        <v>10</v>
      </c>
    </row>
    <row r="117" spans="1:3" ht="15.75" thickBot="1" x14ac:dyDescent="0.3">
      <c r="A117" s="89">
        <f t="shared" si="1"/>
        <v>10115</v>
      </c>
      <c r="B117" s="80" t="s">
        <v>148</v>
      </c>
      <c r="C117" s="90">
        <v>8</v>
      </c>
    </row>
    <row r="118" spans="1:3" ht="15.75" thickBot="1" x14ac:dyDescent="0.3">
      <c r="A118" s="89">
        <f t="shared" si="1"/>
        <v>10116</v>
      </c>
      <c r="B118" s="80" t="s">
        <v>149</v>
      </c>
      <c r="C118" s="90">
        <v>7</v>
      </c>
    </row>
    <row r="119" spans="1:3" ht="15.75" thickBot="1" x14ac:dyDescent="0.3">
      <c r="A119" s="89">
        <f t="shared" si="1"/>
        <v>10117</v>
      </c>
      <c r="B119" s="80" t="s">
        <v>150</v>
      </c>
      <c r="C119" s="90">
        <v>9</v>
      </c>
    </row>
    <row r="120" spans="1:3" ht="15.75" thickBot="1" x14ac:dyDescent="0.3">
      <c r="A120" s="89">
        <f t="shared" si="1"/>
        <v>10118</v>
      </c>
      <c r="B120" s="80" t="s">
        <v>151</v>
      </c>
      <c r="C120" s="90">
        <v>5</v>
      </c>
    </row>
    <row r="121" spans="1:3" ht="15.75" thickBot="1" x14ac:dyDescent="0.3">
      <c r="A121" s="89">
        <f t="shared" si="1"/>
        <v>10119</v>
      </c>
      <c r="B121" s="80" t="s">
        <v>152</v>
      </c>
      <c r="C121" s="90">
        <v>3</v>
      </c>
    </row>
    <row r="122" spans="1:3" ht="15.75" thickBot="1" x14ac:dyDescent="0.3">
      <c r="A122" s="89">
        <f t="shared" si="1"/>
        <v>10120</v>
      </c>
      <c r="B122" s="80" t="s">
        <v>153</v>
      </c>
      <c r="C122" s="90">
        <v>6</v>
      </c>
    </row>
    <row r="123" spans="1:3" ht="15.75" thickBot="1" x14ac:dyDescent="0.3">
      <c r="A123" s="89">
        <f t="shared" si="1"/>
        <v>10121</v>
      </c>
      <c r="B123" s="80" t="s">
        <v>154</v>
      </c>
      <c r="C123" s="90">
        <v>1</v>
      </c>
    </row>
    <row r="124" spans="1:3" ht="15.75" thickBot="1" x14ac:dyDescent="0.3">
      <c r="A124" s="89">
        <f t="shared" si="1"/>
        <v>10122</v>
      </c>
      <c r="B124" s="80" t="s">
        <v>155</v>
      </c>
      <c r="C124" s="90">
        <v>7</v>
      </c>
    </row>
    <row r="125" spans="1:3" ht="15.75" thickBot="1" x14ac:dyDescent="0.3">
      <c r="A125" s="89">
        <f t="shared" si="1"/>
        <v>10123</v>
      </c>
      <c r="B125" s="80" t="s">
        <v>156</v>
      </c>
      <c r="C125" s="90">
        <v>2</v>
      </c>
    </row>
    <row r="126" spans="1:3" ht="15.75" thickBot="1" x14ac:dyDescent="0.3">
      <c r="A126" s="89">
        <f t="shared" si="1"/>
        <v>10124</v>
      </c>
      <c r="B126" s="80" t="s">
        <v>157</v>
      </c>
      <c r="C126" s="90">
        <v>0</v>
      </c>
    </row>
    <row r="127" spans="1:3" ht="15.75" thickBot="1" x14ac:dyDescent="0.3">
      <c r="A127" s="89">
        <f t="shared" si="1"/>
        <v>10125</v>
      </c>
      <c r="B127" s="80" t="s">
        <v>158</v>
      </c>
      <c r="C127" s="90">
        <v>9</v>
      </c>
    </row>
    <row r="128" spans="1:3" ht="15.75" thickBot="1" x14ac:dyDescent="0.3">
      <c r="A128" s="89">
        <f t="shared" si="1"/>
        <v>10126</v>
      </c>
      <c r="B128" s="80" t="s">
        <v>159</v>
      </c>
      <c r="C128" s="90">
        <v>4.5</v>
      </c>
    </row>
    <row r="129" spans="1:3" ht="15.75" thickBot="1" x14ac:dyDescent="0.3">
      <c r="A129" s="89">
        <f t="shared" si="1"/>
        <v>10127</v>
      </c>
      <c r="B129" s="80" t="s">
        <v>160</v>
      </c>
      <c r="C129" s="90">
        <v>6.7</v>
      </c>
    </row>
    <row r="130" spans="1:3" ht="15.75" thickBot="1" x14ac:dyDescent="0.3">
      <c r="A130" s="89">
        <f t="shared" si="1"/>
        <v>10128</v>
      </c>
      <c r="B130" s="80" t="s">
        <v>161</v>
      </c>
      <c r="C130" s="90">
        <v>1.5</v>
      </c>
    </row>
    <row r="131" spans="1:3" ht="15.75" thickBot="1" x14ac:dyDescent="0.3">
      <c r="A131" s="89">
        <f t="shared" si="1"/>
        <v>10129</v>
      </c>
      <c r="B131" s="80" t="s">
        <v>162</v>
      </c>
      <c r="C131" s="90">
        <v>10</v>
      </c>
    </row>
    <row r="132" spans="1:3" ht="15.75" thickBot="1" x14ac:dyDescent="0.3">
      <c r="A132" s="89">
        <f t="shared" ref="A132:A149" si="2">A131+1</f>
        <v>10130</v>
      </c>
      <c r="B132" s="80" t="s">
        <v>163</v>
      </c>
      <c r="C132" s="90">
        <v>8.5</v>
      </c>
    </row>
    <row r="133" spans="1:3" ht="15.75" thickBot="1" x14ac:dyDescent="0.3">
      <c r="A133" s="89">
        <f t="shared" si="2"/>
        <v>10131</v>
      </c>
      <c r="B133" s="80" t="s">
        <v>164</v>
      </c>
      <c r="C133" s="90">
        <v>7.8</v>
      </c>
    </row>
    <row r="134" spans="1:3" ht="15.75" thickBot="1" x14ac:dyDescent="0.3">
      <c r="A134" s="89">
        <f t="shared" si="2"/>
        <v>10132</v>
      </c>
      <c r="B134" s="80" t="s">
        <v>165</v>
      </c>
      <c r="C134" s="90">
        <v>9.1999999999999993</v>
      </c>
    </row>
    <row r="135" spans="1:3" ht="15.75" thickBot="1" x14ac:dyDescent="0.3">
      <c r="A135" s="89">
        <f t="shared" si="2"/>
        <v>10133</v>
      </c>
      <c r="B135" s="80" t="s">
        <v>166</v>
      </c>
      <c r="C135" s="90">
        <v>5</v>
      </c>
    </row>
    <row r="136" spans="1:3" ht="15.75" thickBot="1" x14ac:dyDescent="0.3">
      <c r="A136" s="89">
        <f t="shared" si="2"/>
        <v>10134</v>
      </c>
      <c r="B136" s="80" t="s">
        <v>167</v>
      </c>
      <c r="C136" s="90">
        <v>3</v>
      </c>
    </row>
    <row r="137" spans="1:3" ht="15.75" thickBot="1" x14ac:dyDescent="0.3">
      <c r="A137" s="89">
        <f t="shared" si="2"/>
        <v>10135</v>
      </c>
      <c r="B137" s="80" t="s">
        <v>168</v>
      </c>
      <c r="C137" s="90">
        <v>6</v>
      </c>
    </row>
    <row r="138" spans="1:3" ht="15.75" thickBot="1" x14ac:dyDescent="0.3">
      <c r="A138" s="89">
        <f t="shared" si="2"/>
        <v>10136</v>
      </c>
      <c r="B138" s="80" t="s">
        <v>169</v>
      </c>
      <c r="C138" s="90">
        <v>1</v>
      </c>
    </row>
    <row r="139" spans="1:3" ht="15.75" thickBot="1" x14ac:dyDescent="0.3">
      <c r="A139" s="89">
        <f t="shared" si="2"/>
        <v>10137</v>
      </c>
      <c r="B139" s="80" t="s">
        <v>170</v>
      </c>
      <c r="C139" s="90">
        <v>10</v>
      </c>
    </row>
    <row r="140" spans="1:3" ht="15.75" thickBot="1" x14ac:dyDescent="0.3">
      <c r="A140" s="89">
        <f t="shared" si="2"/>
        <v>10138</v>
      </c>
      <c r="B140" s="80" t="s">
        <v>171</v>
      </c>
      <c r="C140" s="90">
        <v>8</v>
      </c>
    </row>
    <row r="141" spans="1:3" ht="15.75" thickBot="1" x14ac:dyDescent="0.3">
      <c r="A141" s="89">
        <f t="shared" si="2"/>
        <v>10139</v>
      </c>
      <c r="B141" s="80" t="s">
        <v>172</v>
      </c>
      <c r="C141" s="90">
        <v>7</v>
      </c>
    </row>
    <row r="142" spans="1:3" ht="15.75" thickBot="1" x14ac:dyDescent="0.3">
      <c r="A142" s="89">
        <f t="shared" si="2"/>
        <v>10140</v>
      </c>
      <c r="B142" s="80" t="s">
        <v>173</v>
      </c>
      <c r="C142" s="90">
        <v>9</v>
      </c>
    </row>
    <row r="143" spans="1:3" ht="15.75" thickBot="1" x14ac:dyDescent="0.3">
      <c r="A143" s="89">
        <f t="shared" si="2"/>
        <v>10141</v>
      </c>
      <c r="B143" s="80" t="s">
        <v>174</v>
      </c>
      <c r="C143" s="90">
        <v>5</v>
      </c>
    </row>
    <row r="144" spans="1:3" ht="15.75" thickBot="1" x14ac:dyDescent="0.3">
      <c r="A144" s="89">
        <f t="shared" si="2"/>
        <v>10142</v>
      </c>
      <c r="B144" s="80" t="s">
        <v>175</v>
      </c>
      <c r="C144" s="90">
        <v>3</v>
      </c>
    </row>
    <row r="145" spans="1:3" ht="15.75" thickBot="1" x14ac:dyDescent="0.3">
      <c r="A145" s="89">
        <f t="shared" si="2"/>
        <v>10143</v>
      </c>
      <c r="B145" s="80" t="s">
        <v>176</v>
      </c>
      <c r="C145" s="90">
        <v>6</v>
      </c>
    </row>
    <row r="146" spans="1:3" ht="15.75" thickBot="1" x14ac:dyDescent="0.3">
      <c r="A146" s="89">
        <f t="shared" si="2"/>
        <v>10144</v>
      </c>
      <c r="B146" s="80" t="s">
        <v>177</v>
      </c>
      <c r="C146" s="90">
        <v>1</v>
      </c>
    </row>
    <row r="147" spans="1:3" ht="15.75" thickBot="1" x14ac:dyDescent="0.3">
      <c r="A147" s="89">
        <f t="shared" si="2"/>
        <v>10145</v>
      </c>
      <c r="B147" s="80" t="s">
        <v>178</v>
      </c>
      <c r="C147" s="90">
        <v>7</v>
      </c>
    </row>
    <row r="148" spans="1:3" ht="15.75" thickBot="1" x14ac:dyDescent="0.3">
      <c r="A148" s="89">
        <f t="shared" si="2"/>
        <v>10146</v>
      </c>
      <c r="B148" s="80" t="s">
        <v>179</v>
      </c>
      <c r="C148" s="90">
        <v>2</v>
      </c>
    </row>
    <row r="149" spans="1:3" ht="15.75" thickBot="1" x14ac:dyDescent="0.3">
      <c r="A149" s="80">
        <f t="shared" si="2"/>
        <v>10147</v>
      </c>
      <c r="B149" s="80" t="s">
        <v>180</v>
      </c>
      <c r="C149" s="90">
        <v>0</v>
      </c>
    </row>
  </sheetData>
  <sheetProtection selectLockedCells="1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7B23-29C9-4C91-A385-37271C42F012}">
  <dimension ref="B2:G9"/>
  <sheetViews>
    <sheetView zoomScale="160" zoomScaleNormal="160" workbookViewId="0">
      <selection activeCell="C7" sqref="C7"/>
    </sheetView>
  </sheetViews>
  <sheetFormatPr defaultRowHeight="15" x14ac:dyDescent="0.25"/>
  <cols>
    <col min="1" max="1" width="6.140625" style="51" customWidth="1"/>
    <col min="2" max="2" width="2.28515625" style="51" customWidth="1"/>
    <col min="3" max="3" width="9.42578125" style="51" bestFit="1" customWidth="1"/>
    <col min="4" max="4" width="33.28515625" style="51" bestFit="1" customWidth="1"/>
    <col min="5" max="6" width="23.7109375" style="51" bestFit="1" customWidth="1"/>
    <col min="7" max="7" width="2" style="51" customWidth="1"/>
    <col min="8" max="8" width="2.5703125" style="51" customWidth="1"/>
    <col min="9" max="9" width="2.28515625" style="51" customWidth="1"/>
    <col min="10" max="16384" width="9.140625" style="51"/>
  </cols>
  <sheetData>
    <row r="2" spans="2:7" ht="6" customHeight="1" x14ac:dyDescent="0.25"/>
    <row r="3" spans="2:7" ht="5.25" customHeight="1" thickBot="1" x14ac:dyDescent="0.3"/>
    <row r="4" spans="2:7" ht="9" customHeight="1" thickBot="1" x14ac:dyDescent="0.3">
      <c r="B4" s="84"/>
      <c r="C4" s="84"/>
      <c r="D4" s="85"/>
      <c r="E4" s="85"/>
      <c r="F4" s="86"/>
      <c r="G4" s="86"/>
    </row>
    <row r="5" spans="2:7" ht="22.5" customHeight="1" thickBot="1" x14ac:dyDescent="0.3">
      <c r="B5" s="81"/>
      <c r="C5" s="135" t="s">
        <v>181</v>
      </c>
      <c r="D5" s="136"/>
      <c r="E5" s="136"/>
      <c r="F5" s="137"/>
      <c r="G5" s="132"/>
    </row>
    <row r="6" spans="2:7" ht="12" customHeight="1" thickBot="1" x14ac:dyDescent="0.3">
      <c r="B6" s="82"/>
      <c r="C6" s="134" t="s">
        <v>182</v>
      </c>
      <c r="D6" s="133" t="s">
        <v>183</v>
      </c>
      <c r="E6" s="133" t="s">
        <v>32</v>
      </c>
      <c r="F6" s="133" t="s">
        <v>191</v>
      </c>
      <c r="G6" s="87"/>
    </row>
    <row r="7" spans="2:7" ht="15.75" thickBot="1" x14ac:dyDescent="0.3">
      <c r="B7" s="83"/>
      <c r="C7" s="138">
        <v>10000</v>
      </c>
      <c r="D7" s="91" t="str">
        <f>IFERROR(VLOOKUP(C7,Aluno!$A$2:$C$149,2,FALSE),"Aluno não encontrado!")</f>
        <v>Sofia Pereira da Silva</v>
      </c>
      <c r="E7" s="91">
        <f>IFERROR(VLOOKUP(D7,Aluno!B2:C149,2,FALSE),"")</f>
        <v>10</v>
      </c>
      <c r="F7" s="91" t="str" cm="1">
        <f t="array" ref="F7">_xlfn.IFS(E7&lt;5,"Reprovado",AND(E7&gt;=5,E7&lt;=6.9),"Reavaliar",AND(E7&gt;=7,E7&lt;=8.9),"Aprovado",TRUE,"Diferenciado")</f>
        <v>Diferenciado</v>
      </c>
      <c r="G7" s="88"/>
    </row>
    <row r="8" spans="2:7" ht="10.5" customHeight="1" thickBot="1" x14ac:dyDescent="0.3">
      <c r="B8" s="79"/>
      <c r="C8" s="84"/>
      <c r="D8" s="85"/>
      <c r="E8" s="86"/>
      <c r="F8" s="86"/>
      <c r="G8" s="79"/>
    </row>
    <row r="9" spans="2:7" ht="8.25" customHeight="1" x14ac:dyDescent="0.25"/>
  </sheetData>
  <sheetProtection sheet="1" objects="1" scenarios="1" selectLockedCells="1"/>
  <mergeCells count="1">
    <mergeCell ref="C5:F5"/>
  </mergeCells>
  <conditionalFormatting sqref="D7:F7">
    <cfRule type="cellIs" dxfId="1" priority="3" operator="equal">
      <formula>"Diferenciado"</formula>
    </cfRule>
    <cfRule type="cellIs" dxfId="2" priority="2" operator="equal">
      <formula>"Aprovado"</formula>
    </cfRule>
    <cfRule type="cellIs" dxfId="0" priority="1" operator="equal">
      <formula>"Reprovado"</formula>
    </cfRule>
  </conditionalFormatting>
  <dataValidations count="1">
    <dataValidation type="whole" errorStyle="warning" allowBlank="1" showInputMessage="1" showErrorMessage="1" errorTitle="Número inválido" error="Insira o número no formato indicado." promptTitle="Insira o número de matrícula" prompt="O número de matrícula começa com 10000 até 10147." sqref="C7" xr:uid="{6442588D-4BB7-466E-B601-494D2AE3A105}">
      <formula1>10000</formula1>
      <formula2>10147</formula2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D5" sqref="D5"/>
    </sheetView>
  </sheetViews>
  <sheetFormatPr defaultRowHeight="15" x14ac:dyDescent="0.25"/>
  <cols>
    <col min="1" max="1" width="26.85546875" bestFit="1" customWidth="1"/>
    <col min="2" max="2" width="14.85546875" customWidth="1"/>
    <col min="3" max="3" width="14.5703125" bestFit="1" customWidth="1"/>
    <col min="4" max="4" width="11.7109375" customWidth="1"/>
    <col min="5" max="5" width="14.140625" customWidth="1"/>
    <col min="6" max="6" width="14" customWidth="1"/>
  </cols>
  <sheetData>
    <row r="2" spans="1:5" x14ac:dyDescent="0.25">
      <c r="A2" t="s">
        <v>1</v>
      </c>
      <c r="B2" t="s">
        <v>4</v>
      </c>
    </row>
    <row r="3" spans="1:5" x14ac:dyDescent="0.25">
      <c r="A3" t="s">
        <v>15</v>
      </c>
      <c r="B3">
        <v>8</v>
      </c>
    </row>
    <row r="6" spans="1:5" ht="15.75" thickBot="1" x14ac:dyDescent="0.3"/>
    <row r="7" spans="1:5" ht="16.5" thickBot="1" x14ac:dyDescent="0.3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25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25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25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25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25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25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D5" sqref="D5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78D384-9AE1-45F2-A6A0-DA4B91BF7A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015A53-F126-4CCF-ABA9-FFC404E00010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4D59180-AF5E-4D5F-B5F2-FD9983DB5A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7</vt:i4>
      </vt:variant>
    </vt:vector>
  </HeadingPairs>
  <TitlesOfParts>
    <vt:vector size="16" baseType="lpstr">
      <vt:lpstr>Produtos Infantis</vt:lpstr>
      <vt:lpstr>Produtos Infantis por Coluna</vt:lpstr>
      <vt:lpstr>Procura em Estoque</vt:lpstr>
      <vt:lpstr>Resumo de Vendas</vt:lpstr>
      <vt:lpstr>Meus Números</vt:lpstr>
      <vt:lpstr>Aluno</vt:lpstr>
      <vt:lpstr>Média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Gabriel Goes de Castro</cp:lastModifiedBy>
  <cp:lastPrinted>2019-10-11T14:32:55Z</cp:lastPrinted>
  <dcterms:created xsi:type="dcterms:W3CDTF">2019-10-09T14:30:21Z</dcterms:created>
  <dcterms:modified xsi:type="dcterms:W3CDTF">2023-04-13T03:07:00Z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