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drawings/drawing2.xml" ContentType="application/vnd.openxmlformats-officedocument.drawing+xml"/>
  <Override PartName="/xl/timelines/timeline2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Excel\Material-Alura\Excel 4\"/>
    </mc:Choice>
  </mc:AlternateContent>
  <xr:revisionPtr revIDLastSave="0" documentId="13_ncr:1_{B44168AE-05E0-4202-9FA6-B16D2D9E1B12}" xr6:coauthVersionLast="47" xr6:coauthVersionMax="47" xr10:uidLastSave="{00000000-0000-0000-0000-000000000000}"/>
  <bookViews>
    <workbookView xWindow="-120" yWindow="-120" windowWidth="20730" windowHeight="11040" activeTab="1" xr2:uid="{B673A230-CF2B-4926-840F-06DAC6DEF54A}"/>
  </bookViews>
  <sheets>
    <sheet name="Tabelas Dinâmicas" sheetId="5" r:id="rId1"/>
    <sheet name="Dashboard" sheetId="7" r:id="rId2"/>
    <sheet name="Indicadores Base" sheetId="8" r:id="rId3"/>
    <sheet name="Controle de Entregas" sheetId="3" r:id="rId4"/>
  </sheets>
  <definedNames>
    <definedName name="NativeTimeline_Data_Contrato">#N/A</definedName>
    <definedName name="OrigemDinamica">'Controle de Entregas'!$A$1:$M$31</definedName>
    <definedName name="Peso">'Controle de Entregas'!$F$2:$F$31</definedName>
    <definedName name="SegmentaçãodeDados_Cliente">#N/A</definedName>
    <definedName name="SituaçãoChegadas">'Controle de Entregas'!$M$2:$M$31</definedName>
    <definedName name="SituaçãoPartidas">'Controle de Entregas'!$J$2:$J$31</definedName>
  </definedNames>
  <calcPr calcId="191029"/>
  <pivotCaches>
    <pivotCache cacheId="6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8" l="1"/>
  <c r="BB16" i="7"/>
  <c r="BB10" i="7"/>
  <c r="AJ16" i="7"/>
  <c r="AJ10" i="7"/>
  <c r="R16" i="7"/>
  <c r="R10" i="7"/>
  <c r="BB4" i="7"/>
  <c r="AS4" i="7"/>
  <c r="AS10" i="7"/>
  <c r="AJ4" i="7"/>
  <c r="AA4" i="7"/>
  <c r="AA10" i="7"/>
  <c r="R4" i="7"/>
  <c r="I10" i="7"/>
  <c r="I4" i="7"/>
  <c r="AS16" i="7" l="1"/>
  <c r="AA16" i="7"/>
  <c r="I16" i="7"/>
  <c r="B2" i="7" s="1"/>
</calcChain>
</file>

<file path=xl/sharedStrings.xml><?xml version="1.0" encoding="utf-8"?>
<sst xmlns="http://schemas.openxmlformats.org/spreadsheetml/2006/main" count="304" uniqueCount="58">
  <si>
    <t>Cliente</t>
  </si>
  <si>
    <t>Carga</t>
  </si>
  <si>
    <t>Data Contrato</t>
  </si>
  <si>
    <t>Status do Contrato</t>
  </si>
  <si>
    <t>Livraria Várias Letras</t>
  </si>
  <si>
    <t>Livros</t>
  </si>
  <si>
    <t>Tipo de Veículo</t>
  </si>
  <si>
    <t>Origem</t>
  </si>
  <si>
    <t>Data de Saída</t>
  </si>
  <si>
    <t>Destino</t>
  </si>
  <si>
    <t>Data de Chegada</t>
  </si>
  <si>
    <t>Situação da Chegada</t>
  </si>
  <si>
    <t>Situação da Partida</t>
  </si>
  <si>
    <t>Valor do Contrato</t>
  </si>
  <si>
    <t>Figrorífico Muito Frio</t>
  </si>
  <si>
    <t>Tecnologia Antiga</t>
  </si>
  <si>
    <t>Eletrônicos Magazine Suíça</t>
  </si>
  <si>
    <t>Papelaria Sem Papel</t>
  </si>
  <si>
    <t>Encerrado</t>
  </si>
  <si>
    <t>Aberto</t>
  </si>
  <si>
    <t>Insumos</t>
  </si>
  <si>
    <t>Peso (Kg)</t>
  </si>
  <si>
    <t>Utilitário Pequeno</t>
  </si>
  <si>
    <t>MG</t>
  </si>
  <si>
    <t>Finalizada - Em Dia</t>
  </si>
  <si>
    <t>Finalizada - Atrasada</t>
  </si>
  <si>
    <t>Em Aberto - Atrasada</t>
  </si>
  <si>
    <t>SP</t>
  </si>
  <si>
    <t>RJ</t>
  </si>
  <si>
    <t>Carne Congelada</t>
  </si>
  <si>
    <t>MT</t>
  </si>
  <si>
    <t>Caminhão Frigorífico</t>
  </si>
  <si>
    <t>Informática</t>
  </si>
  <si>
    <t>TVs</t>
  </si>
  <si>
    <t>Celulares</t>
  </si>
  <si>
    <t>Linha Branca</t>
  </si>
  <si>
    <t>Caminhão Baú</t>
  </si>
  <si>
    <t>AM</t>
  </si>
  <si>
    <t>BA</t>
  </si>
  <si>
    <t>Artigos de Papelaria</t>
  </si>
  <si>
    <t>Rótulos de Linha</t>
  </si>
  <si>
    <t>Soma de Valor do Contrato</t>
  </si>
  <si>
    <t>Total Geral</t>
  </si>
  <si>
    <t>Soma de Peso (Kg)</t>
  </si>
  <si>
    <t>Contagem de Destino</t>
  </si>
  <si>
    <t>Total Kg Transportados</t>
  </si>
  <si>
    <t>Logísticas de Entrega por Período</t>
  </si>
  <si>
    <t>Viagens</t>
  </si>
  <si>
    <t>Média Peso</t>
  </si>
  <si>
    <t>Valor Total dos Contratos</t>
  </si>
  <si>
    <t>Partidas com Atraso</t>
  </si>
  <si>
    <t>Viagens em Aberto</t>
  </si>
  <si>
    <t>29/02/2021</t>
  </si>
  <si>
    <t>Em Aberto - Em Dia</t>
  </si>
  <si>
    <t>Painel de Logística</t>
  </si>
  <si>
    <t>Painel de Veículos</t>
  </si>
  <si>
    <t>Painel de Cargas</t>
  </si>
  <si>
    <t>Média de Peso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</si>
</sst>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44" fontId="0" fillId="2" borderId="0" xfId="0" applyNumberFormat="1" applyFill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0" fillId="2" borderId="0" xfId="0" applyNumberFormat="1" applyFill="1"/>
    <xf numFmtId="0" fontId="0" fillId="2" borderId="0" xfId="0" applyFill="1" applyAlignment="1">
      <alignment horizontal="left" indent="1"/>
    </xf>
    <xf numFmtId="165" fontId="5" fillId="0" borderId="13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44" fontId="4" fillId="0" borderId="13" xfId="1" applyFont="1" applyBorder="1" applyAlignment="1">
      <alignment horizontal="center" vertical="center"/>
    </xf>
    <xf numFmtId="44" fontId="4" fillId="0" borderId="14" xfId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 vertical="center" textRotation="90"/>
    </xf>
    <xf numFmtId="0" fontId="6" fillId="3" borderId="13" xfId="0" applyFont="1" applyFill="1" applyBorder="1" applyAlignment="1">
      <alignment horizontal="center" vertical="center" textRotation="90"/>
    </xf>
    <xf numFmtId="0" fontId="6" fillId="3" borderId="14" xfId="0" applyFont="1" applyFill="1" applyBorder="1" applyAlignment="1">
      <alignment horizontal="center" vertical="center" textRotation="90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44" fontId="6" fillId="0" borderId="13" xfId="1" applyFont="1" applyBorder="1" applyAlignment="1">
      <alignment horizontal="center" vertical="center"/>
    </xf>
    <xf numFmtId="44" fontId="6" fillId="0" borderId="14" xfId="1" applyFont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textRotation="90"/>
    </xf>
    <xf numFmtId="0" fontId="6" fillId="3" borderId="8" xfId="0" applyFont="1" applyFill="1" applyBorder="1" applyAlignment="1">
      <alignment horizontal="center" vertical="center" textRotation="90"/>
    </xf>
    <xf numFmtId="0" fontId="6" fillId="3" borderId="4" xfId="0" applyFont="1" applyFill="1" applyBorder="1" applyAlignment="1">
      <alignment horizontal="center" vertical="center" textRotation="90"/>
    </xf>
    <xf numFmtId="0" fontId="6" fillId="3" borderId="6" xfId="0" applyFont="1" applyFill="1" applyBorder="1" applyAlignment="1">
      <alignment horizontal="center" vertical="center" textRotation="90"/>
    </xf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3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34" formatCode="_-&quot;R$&quot;\ * #,##0.00_-;\-&quot;R$&quot;\ * #,##0.00_-;_-&quot;R$&quot;\ * &quot;-&quot;??_-;_-@_-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Dinâmicas!Tabela dinâmica4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pieChart>
        <c:varyColors val="1"/>
        <c:ser>
          <c:idx val="0"/>
          <c:order val="0"/>
          <c:tx>
            <c:strRef>
              <c:f>'Tabelas Dinâmicas'!$B$10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1E-481E-813A-73F588D6E8A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1E-481E-813A-73F588D6E8A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1E-481E-813A-73F588D6E8A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31E-481E-813A-73F588D6E8A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'Tabelas Dinâmicas'!$A$11:$A$21</c:f>
              <c:multiLvlStrCache>
                <c:ptCount val="5"/>
                <c:lvl>
                  <c:pt idx="0">
                    <c:v>Caminhão Baú</c:v>
                  </c:pt>
                  <c:pt idx="1">
                    <c:v>Caminhão Frigorífico</c:v>
                  </c:pt>
                  <c:pt idx="2">
                    <c:v>Utilitário Pequeno</c:v>
                  </c:pt>
                  <c:pt idx="3">
                    <c:v>Utilitário Pequeno</c:v>
                  </c:pt>
                  <c:pt idx="4">
                    <c:v>Utilitário Pequeno</c:v>
                  </c:pt>
                </c:lvl>
                <c:lvl>
                  <c:pt idx="0">
                    <c:v>Eletrônicos Magazine Suíça</c:v>
                  </c:pt>
                  <c:pt idx="1">
                    <c:v>Figrorífico Muito Frio</c:v>
                  </c:pt>
                  <c:pt idx="2">
                    <c:v>Livraria Várias Letras</c:v>
                  </c:pt>
                  <c:pt idx="3">
                    <c:v>Papelaria Sem Papel</c:v>
                  </c:pt>
                  <c:pt idx="4">
                    <c:v>Tecnologia Antiga</c:v>
                  </c:pt>
                </c:lvl>
              </c:multiLvlStrCache>
            </c:multiLvlStrRef>
          </c:cat>
          <c:val>
            <c:numRef>
              <c:f>'Tabelas Dinâmicas'!$B$11:$B$21</c:f>
              <c:numCache>
                <c:formatCode>_("R$"* #,##0.00_);_("R$"* \(#,##0.00\);_("R$"* "-"??_);_(@_)</c:formatCode>
                <c:ptCount val="5"/>
                <c:pt idx="0">
                  <c:v>5316.2790697674418</c:v>
                </c:pt>
                <c:pt idx="1">
                  <c:v>8330.1311953352779</c:v>
                </c:pt>
                <c:pt idx="2">
                  <c:v>3846.7200000000003</c:v>
                </c:pt>
                <c:pt idx="3">
                  <c:v>4844.0769787045238</c:v>
                </c:pt>
                <c:pt idx="4">
                  <c:v>3320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1E-481E-813A-73F588D6E8A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Dinâmicas!Tabela dinâmica5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8219626909053571E-3"/>
              <c:y val="-4.3678504935904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Dinâmicas'!$E$11:$E$19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C-436C-836E-E3F4DC73695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177286544"/>
        <c:axId val="1177287024"/>
      </c:barChart>
      <c:lineChart>
        <c:grouping val="standard"/>
        <c:varyColors val="0"/>
        <c:ser>
          <c:idx val="1"/>
          <c:order val="1"/>
          <c:tx>
            <c:strRef>
              <c:f>'Tabelas Dinâmicas'!$F$10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7"/>
              <c:layout>
                <c:manualLayout>
                  <c:x val="2.8219626909053571E-3"/>
                  <c:y val="-4.3678504935904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82C-436C-836E-E3F4DC7369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Dinâmicas'!$F$11:$F$19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2C-436C-836E-E3F4DC73695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5817632"/>
        <c:axId val="1888782928"/>
      </c:lineChart>
      <c:catAx>
        <c:axId val="117728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287024"/>
        <c:crosses val="autoZero"/>
        <c:auto val="1"/>
        <c:lblAlgn val="ctr"/>
        <c:lblOffset val="100"/>
        <c:noMultiLvlLbl val="0"/>
      </c:catAx>
      <c:valAx>
        <c:axId val="11772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286544"/>
        <c:crosses val="autoZero"/>
        <c:crossBetween val="between"/>
      </c:valAx>
      <c:valAx>
        <c:axId val="18887829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817632"/>
        <c:crosses val="max"/>
        <c:crossBetween val="between"/>
      </c:valAx>
      <c:catAx>
        <c:axId val="198581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8782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Dinâmicas!Tabela dinâmica4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Dinâmicas'!$B$10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33-4836-ADD2-3667BE04D2C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33-4836-ADD2-3667BE04D2C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E33-4836-ADD2-3667BE04D2C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E33-4836-ADD2-3667BE04D2C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E33-4836-ADD2-3667BE04D2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'Tabelas Dinâmicas'!$A$11:$A$21</c:f>
              <c:multiLvlStrCache>
                <c:ptCount val="5"/>
                <c:lvl>
                  <c:pt idx="0">
                    <c:v>Caminhão Baú</c:v>
                  </c:pt>
                  <c:pt idx="1">
                    <c:v>Caminhão Frigorífico</c:v>
                  </c:pt>
                  <c:pt idx="2">
                    <c:v>Utilitário Pequeno</c:v>
                  </c:pt>
                  <c:pt idx="3">
                    <c:v>Utilitário Pequeno</c:v>
                  </c:pt>
                  <c:pt idx="4">
                    <c:v>Utilitário Pequeno</c:v>
                  </c:pt>
                </c:lvl>
                <c:lvl>
                  <c:pt idx="0">
                    <c:v>Eletrônicos Magazine Suíça</c:v>
                  </c:pt>
                  <c:pt idx="1">
                    <c:v>Figrorífico Muito Frio</c:v>
                  </c:pt>
                  <c:pt idx="2">
                    <c:v>Livraria Várias Letras</c:v>
                  </c:pt>
                  <c:pt idx="3">
                    <c:v>Papelaria Sem Papel</c:v>
                  </c:pt>
                  <c:pt idx="4">
                    <c:v>Tecnologia Antiga</c:v>
                  </c:pt>
                </c:lvl>
              </c:multiLvlStrCache>
            </c:multiLvlStrRef>
          </c:cat>
          <c:val>
            <c:numRef>
              <c:f>'Tabelas Dinâmicas'!$B$11:$B$21</c:f>
              <c:numCache>
                <c:formatCode>_("R$"* #,##0.00_);_("R$"* \(#,##0.00\);_("R$"* "-"??_);_(@_)</c:formatCode>
                <c:ptCount val="5"/>
                <c:pt idx="0">
                  <c:v>5316.2790697674418</c:v>
                </c:pt>
                <c:pt idx="1">
                  <c:v>8330.1311953352779</c:v>
                </c:pt>
                <c:pt idx="2">
                  <c:v>3846.7200000000003</c:v>
                </c:pt>
                <c:pt idx="3">
                  <c:v>4844.0769787045238</c:v>
                </c:pt>
                <c:pt idx="4">
                  <c:v>3320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33-4836-ADD2-3667BE04D2C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Dinâmicas!Tabela dinâmica5</c:name>
    <c:fmtId val="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8219626909053571E-3"/>
              <c:y val="-4.3678504935904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8219626909053571E-3"/>
              <c:y val="-4.3678504935904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8219626909053571E-3"/>
              <c:y val="-4.3678504935904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Dinâmicas'!$E$11:$E$19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2-4E68-B77D-A4EB82B33C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177286544"/>
        <c:axId val="1177287024"/>
      </c:barChart>
      <c:lineChart>
        <c:grouping val="standard"/>
        <c:varyColors val="0"/>
        <c:ser>
          <c:idx val="1"/>
          <c:order val="1"/>
          <c:tx>
            <c:strRef>
              <c:f>'Tabelas Dinâmicas'!$F$10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7"/>
              <c:layout>
                <c:manualLayout>
                  <c:x val="2.8219626909053571E-3"/>
                  <c:y val="-4.3678504935904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12-4E68-B77D-A4EB82B33C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Dinâmicas'!$F$11:$F$19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12-4E68-B77D-A4EB82B33C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5817632"/>
        <c:axId val="1888782928"/>
      </c:lineChart>
      <c:catAx>
        <c:axId val="117728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287024"/>
        <c:crosses val="autoZero"/>
        <c:auto val="1"/>
        <c:lblAlgn val="ctr"/>
        <c:lblOffset val="100"/>
        <c:noMultiLvlLbl val="0"/>
      </c:catAx>
      <c:valAx>
        <c:axId val="11772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286544"/>
        <c:crosses val="autoZero"/>
        <c:crossBetween val="between"/>
      </c:valAx>
      <c:valAx>
        <c:axId val="18887829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817632"/>
        <c:crosses val="max"/>
        <c:crossBetween val="between"/>
      </c:valAx>
      <c:catAx>
        <c:axId val="198581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8782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Dinâmicas!Tabela dinâmica4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'Tabelas Dinâmicas'!$B$10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BD-4878-AD93-7B8C685C74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BD-4878-AD93-7B8C685C74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BD-4878-AD93-7B8C685C74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BD-4878-AD93-7B8C685C74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BD-4878-AD93-7B8C685C742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'Tabelas Dinâmicas'!$A$11:$A$21</c:f>
              <c:multiLvlStrCache>
                <c:ptCount val="5"/>
                <c:lvl>
                  <c:pt idx="0">
                    <c:v>Caminhão Baú</c:v>
                  </c:pt>
                  <c:pt idx="1">
                    <c:v>Caminhão Frigorífico</c:v>
                  </c:pt>
                  <c:pt idx="2">
                    <c:v>Utilitário Pequeno</c:v>
                  </c:pt>
                  <c:pt idx="3">
                    <c:v>Utilitário Pequeno</c:v>
                  </c:pt>
                  <c:pt idx="4">
                    <c:v>Utilitário Pequeno</c:v>
                  </c:pt>
                </c:lvl>
                <c:lvl>
                  <c:pt idx="0">
                    <c:v>Eletrônicos Magazine Suíça</c:v>
                  </c:pt>
                  <c:pt idx="1">
                    <c:v>Figrorífico Muito Frio</c:v>
                  </c:pt>
                  <c:pt idx="2">
                    <c:v>Livraria Várias Letras</c:v>
                  </c:pt>
                  <c:pt idx="3">
                    <c:v>Papelaria Sem Papel</c:v>
                  </c:pt>
                  <c:pt idx="4">
                    <c:v>Tecnologia Antiga</c:v>
                  </c:pt>
                </c:lvl>
              </c:multiLvlStrCache>
            </c:multiLvlStrRef>
          </c:cat>
          <c:val>
            <c:numRef>
              <c:f>'Tabelas Dinâmicas'!$B$11:$B$21</c:f>
              <c:numCache>
                <c:formatCode>_("R$"* #,##0.00_);_("R$"* \(#,##0.00\);_("R$"* "-"??_);_(@_)</c:formatCode>
                <c:ptCount val="5"/>
                <c:pt idx="0">
                  <c:v>5316.2790697674418</c:v>
                </c:pt>
                <c:pt idx="1">
                  <c:v>8330.1311953352779</c:v>
                </c:pt>
                <c:pt idx="2">
                  <c:v>3846.7200000000003</c:v>
                </c:pt>
                <c:pt idx="3">
                  <c:v>4844.0769787045238</c:v>
                </c:pt>
                <c:pt idx="4">
                  <c:v>3320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BD-4878-AD93-7B8C685C742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[Controle+de+Rotas+RSabino+Transportes+(inicio+aula+1).xlsx]Tabelas Dinâmicas!Tabela dinâmica5</c:name>
    <c:fmtId val="8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8219626909053571E-3"/>
              <c:y val="-4.3678504935904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8219626909053571E-3"/>
              <c:y val="-4.3678504935904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8219626909053571E-3"/>
              <c:y val="-4.3678504935904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8219626909053571E-3"/>
              <c:y val="-4.3678504935904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8100" cap="rnd">
            <a:solidFill>
              <a:schemeClr val="accent2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>
            <c:manualLayout>
              <c:x val="2.8219626909053571E-3"/>
              <c:y val="-4.3678504935904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Dinâmicas'!$E$10</c:f>
              <c:strCache>
                <c:ptCount val="1"/>
                <c:pt idx="0">
                  <c:v>Soma de Peso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Dinâmicas'!$E$11:$E$19</c:f>
              <c:numCache>
                <c:formatCode>General</c:formatCode>
                <c:ptCount val="8"/>
                <c:pt idx="0">
                  <c:v>382</c:v>
                </c:pt>
                <c:pt idx="1">
                  <c:v>1193</c:v>
                </c:pt>
                <c:pt idx="2">
                  <c:v>5</c:v>
                </c:pt>
                <c:pt idx="3">
                  <c:v>55</c:v>
                </c:pt>
                <c:pt idx="4">
                  <c:v>76</c:v>
                </c:pt>
                <c:pt idx="5">
                  <c:v>1270</c:v>
                </c:pt>
                <c:pt idx="6">
                  <c:v>39</c:v>
                </c:pt>
                <c:pt idx="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1-461F-8CD3-3E5439B10A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177286544"/>
        <c:axId val="1177287024"/>
      </c:barChart>
      <c:lineChart>
        <c:grouping val="standard"/>
        <c:varyColors val="0"/>
        <c:ser>
          <c:idx val="1"/>
          <c:order val="1"/>
          <c:tx>
            <c:strRef>
              <c:f>'Tabelas Dinâmicas'!$F$10</c:f>
              <c:strCache>
                <c:ptCount val="1"/>
                <c:pt idx="0">
                  <c:v>Contagem de Destino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dLbl>
              <c:idx val="7"/>
              <c:layout>
                <c:manualLayout>
                  <c:x val="2.8219626909053571E-3"/>
                  <c:y val="-4.3678504935904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C1-461F-8CD3-3E5439B10A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Dinâmicas'!$D$11:$D$19</c:f>
              <c:strCache>
                <c:ptCount val="8"/>
                <c:pt idx="0">
                  <c:v>Artigos de Papelaria</c:v>
                </c:pt>
                <c:pt idx="1">
                  <c:v>Carne Congelada</c:v>
                </c:pt>
                <c:pt idx="2">
                  <c:v>Celulares</c:v>
                </c:pt>
                <c:pt idx="3">
                  <c:v>Informática</c:v>
                </c:pt>
                <c:pt idx="4">
                  <c:v>Insumos</c:v>
                </c:pt>
                <c:pt idx="5">
                  <c:v>Linha Branca</c:v>
                </c:pt>
                <c:pt idx="6">
                  <c:v>Livros</c:v>
                </c:pt>
                <c:pt idx="7">
                  <c:v>TVs</c:v>
                </c:pt>
              </c:strCache>
            </c:strRef>
          </c:cat>
          <c:val>
            <c:numRef>
              <c:f>'Tabelas Dinâmicas'!$F$11:$F$19</c:f>
              <c:numCache>
                <c:formatCode>General</c:formatCode>
                <c:ptCount val="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1-461F-8CD3-3E5439B10A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5817632"/>
        <c:axId val="1888782928"/>
      </c:lineChart>
      <c:catAx>
        <c:axId val="117728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287024"/>
        <c:crosses val="autoZero"/>
        <c:auto val="1"/>
        <c:lblAlgn val="ctr"/>
        <c:lblOffset val="100"/>
        <c:noMultiLvlLbl val="0"/>
      </c:catAx>
      <c:valAx>
        <c:axId val="117728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7286544"/>
        <c:crosses val="autoZero"/>
        <c:crossBetween val="between"/>
      </c:valAx>
      <c:valAx>
        <c:axId val="18887829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817632"/>
        <c:crosses val="max"/>
        <c:crossBetween val="between"/>
      </c:valAx>
      <c:catAx>
        <c:axId val="1985817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8782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31750</xdr:colOff>
      <xdr:row>8</xdr:row>
      <xdr:rowOff>222250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liente">
              <a:extLst>
                <a:ext uri="{FF2B5EF4-FFF2-40B4-BE49-F238E27FC236}">
                  <a16:creationId xmlns:a16="http://schemas.microsoft.com/office/drawing/2014/main" id="{358CB0C0-77FE-8419-085B-5586E6C973A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1828800" cy="18002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624416</xdr:colOff>
      <xdr:row>0</xdr:row>
      <xdr:rowOff>0</xdr:rowOff>
    </xdr:from>
    <xdr:to>
      <xdr:col>11</xdr:col>
      <xdr:colOff>21167</xdr:colOff>
      <xdr:row>8</xdr:row>
      <xdr:rowOff>211668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a Contrato">
              <a:extLst>
                <a:ext uri="{FF2B5EF4-FFF2-40B4-BE49-F238E27FC236}">
                  <a16:creationId xmlns:a16="http://schemas.microsoft.com/office/drawing/2014/main" id="{54F49769-00B6-5F2C-83CB-787E9DF3BF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Contra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19271" y="28574"/>
              <a:ext cx="10401304" cy="1762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9526</xdr:colOff>
      <xdr:row>2</xdr:row>
      <xdr:rowOff>28575</xdr:rowOff>
    </xdr:from>
    <xdr:to>
      <xdr:col>16</xdr:col>
      <xdr:colOff>581026</xdr:colOff>
      <xdr:row>19</xdr:row>
      <xdr:rowOff>161925</xdr:rowOff>
    </xdr:to>
    <xdr:graphicFrame macro="">
      <xdr:nvGraphicFramePr>
        <xdr:cNvPr id="2" name="Gráfico 5">
          <a:extLst>
            <a:ext uri="{FF2B5EF4-FFF2-40B4-BE49-F238E27FC236}">
              <a16:creationId xmlns:a16="http://schemas.microsoft.com/office/drawing/2014/main" id="{2FE0CE96-7D69-63A0-D575-2D6F8B3A7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10585</xdr:colOff>
      <xdr:row>2</xdr:row>
      <xdr:rowOff>114301</xdr:rowOff>
    </xdr:from>
    <xdr:to>
      <xdr:col>7</xdr:col>
      <xdr:colOff>582085</xdr:colOff>
      <xdr:row>20</xdr:row>
      <xdr:rowOff>65618</xdr:rowOff>
    </xdr:to>
    <xdr:graphicFrame macro="">
      <xdr:nvGraphicFramePr>
        <xdr:cNvPr id="4" name="Gráfico 6">
          <a:extLst>
            <a:ext uri="{FF2B5EF4-FFF2-40B4-BE49-F238E27FC236}">
              <a16:creationId xmlns:a16="http://schemas.microsoft.com/office/drawing/2014/main" id="{20A93731-AC5D-50DB-D4F8-8555F00CC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20</xdr:row>
      <xdr:rowOff>14817</xdr:rowOff>
    </xdr:from>
    <xdr:to>
      <xdr:col>17</xdr:col>
      <xdr:colOff>1460500</xdr:colOff>
      <xdr:row>24</xdr:row>
      <xdr:rowOff>187325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Data Contrato 1">
              <a:extLst>
                <a:ext uri="{FF2B5EF4-FFF2-40B4-BE49-F238E27FC236}">
                  <a16:creationId xmlns:a16="http://schemas.microsoft.com/office/drawing/2014/main" id="{EC6F46C3-00AF-F4B3-3C5B-15A169F498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Contra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089400"/>
              <a:ext cx="12932833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27</xdr:col>
      <xdr:colOff>9526</xdr:colOff>
      <xdr:row>2</xdr:row>
      <xdr:rowOff>28575</xdr:rowOff>
    </xdr:from>
    <xdr:to>
      <xdr:col>34</xdr:col>
      <xdr:colOff>581026</xdr:colOff>
      <xdr:row>19</xdr:row>
      <xdr:rowOff>161925</xdr:rowOff>
    </xdr:to>
    <xdr:graphicFrame macro="">
      <xdr:nvGraphicFramePr>
        <xdr:cNvPr id="7" name="Gráfico 5">
          <a:extLst>
            <a:ext uri="{FF2B5EF4-FFF2-40B4-BE49-F238E27FC236}">
              <a16:creationId xmlns:a16="http://schemas.microsoft.com/office/drawing/2014/main" id="{6C4D5B51-251B-47F6-8752-68BE4F41E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</xdr:colOff>
      <xdr:row>2</xdr:row>
      <xdr:rowOff>19051</xdr:rowOff>
    </xdr:from>
    <xdr:to>
      <xdr:col>25</xdr:col>
      <xdr:colOff>571501</xdr:colOff>
      <xdr:row>19</xdr:row>
      <xdr:rowOff>171451</xdr:rowOff>
    </xdr:to>
    <xdr:graphicFrame macro="">
      <xdr:nvGraphicFramePr>
        <xdr:cNvPr id="8" name="Gráfico 6">
          <a:extLst>
            <a:ext uri="{FF2B5EF4-FFF2-40B4-BE49-F238E27FC236}">
              <a16:creationId xmlns:a16="http://schemas.microsoft.com/office/drawing/2014/main" id="{D1418715-ECDF-47F6-BFD8-714B71EA1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9526</xdr:colOff>
      <xdr:row>2</xdr:row>
      <xdr:rowOff>28575</xdr:rowOff>
    </xdr:from>
    <xdr:to>
      <xdr:col>52</xdr:col>
      <xdr:colOff>581026</xdr:colOff>
      <xdr:row>19</xdr:row>
      <xdr:rowOff>161925</xdr:rowOff>
    </xdr:to>
    <xdr:graphicFrame macro="">
      <xdr:nvGraphicFramePr>
        <xdr:cNvPr id="9" name="Gráfico 5">
          <a:extLst>
            <a:ext uri="{FF2B5EF4-FFF2-40B4-BE49-F238E27FC236}">
              <a16:creationId xmlns:a16="http://schemas.microsoft.com/office/drawing/2014/main" id="{8C918150-3133-4758-BA95-2A404B2D8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1</xdr:colOff>
      <xdr:row>2</xdr:row>
      <xdr:rowOff>19051</xdr:rowOff>
    </xdr:from>
    <xdr:to>
      <xdr:col>43</xdr:col>
      <xdr:colOff>571501</xdr:colOff>
      <xdr:row>19</xdr:row>
      <xdr:rowOff>171451</xdr:rowOff>
    </xdr:to>
    <xdr:graphicFrame macro="">
      <xdr:nvGraphicFramePr>
        <xdr:cNvPr id="10" name="Gráfico 6">
          <a:extLst>
            <a:ext uri="{FF2B5EF4-FFF2-40B4-BE49-F238E27FC236}">
              <a16:creationId xmlns:a16="http://schemas.microsoft.com/office/drawing/2014/main" id="{202DA370-EF97-4215-A7A5-E5679961F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Goes de Castro" refreshedDate="45032.852235416663" createdVersion="8" refreshedVersion="8" minRefreshableVersion="3" recordCount="30" xr:uid="{595CDAA3-BBD7-4D47-848D-5294DD7E5DBF}">
  <cacheSource type="worksheet">
    <worksheetSource name="OrigemDinamica"/>
  </cacheSource>
  <cacheFields count="13">
    <cacheField name="Cliente" numFmtId="0">
      <sharedItems count="5">
        <s v="Livraria Várias Letras"/>
        <s v="Figrorífico Muito Frio"/>
        <s v="Tecnologia Antiga"/>
        <s v="Eletrônicos Magazine Suíça"/>
        <s v="Papelaria Sem Papel"/>
      </sharedItems>
    </cacheField>
    <cacheField name="Data Contrato" numFmtId="14">
      <sharedItems containsSemiMixedTypes="0" containsNonDate="0" containsDate="1" containsString="0" minDate="2019-03-01T00:00:00" maxDate="2021-02-08T00:00:00" count="29">
        <d v="2019-03-01T00:00:00"/>
        <d v="2019-04-15T00:00:00"/>
        <d v="2019-04-20T00:00:00"/>
        <d v="2019-10-06T00:00:00"/>
        <d v="2019-11-10T00:00:00"/>
        <d v="2019-12-11T00:00:00"/>
        <d v="2019-04-02T00:00:00"/>
        <d v="2019-05-03T00:00:00"/>
        <d v="2019-05-09T00:00:00"/>
        <d v="2019-05-20T00:00:00"/>
        <d v="2019-07-17T00:00:00"/>
        <d v="2019-07-06T00:00:00"/>
        <d v="2019-08-10T00:00:00"/>
        <d v="2019-08-15T00:00:00"/>
        <d v="2019-10-20T00:00:00"/>
        <d v="2019-12-01T00:00:00"/>
        <d v="2020-01-03T00:00:00"/>
        <d v="2020-01-15T00:00:00"/>
        <d v="2019-09-06T00:00:00"/>
        <d v="2019-10-15T00:00:00"/>
        <d v="2019-12-20T00:00:00"/>
        <d v="2019-04-01T00:00:00"/>
        <d v="2019-05-07T00:00:00"/>
        <d v="2019-11-30T00:00:00"/>
        <d v="2019-12-07T00:00:00"/>
        <d v="2020-01-10T00:00:00"/>
        <d v="2020-12-22T00:00:00"/>
        <d v="2021-01-22T00:00:00"/>
        <d v="2021-02-07T00:00:00"/>
      </sharedItems>
    </cacheField>
    <cacheField name="Status do Contrato" numFmtId="0">
      <sharedItems/>
    </cacheField>
    <cacheField name="Valor do Contrato" numFmtId="44">
      <sharedItems containsSemiMixedTypes="0" containsString="0" containsNumber="1" minValue="80" maxValue="2395"/>
    </cacheField>
    <cacheField name="Carga" numFmtId="0">
      <sharedItems count="8">
        <s v="Insumos"/>
        <s v="Livros"/>
        <s v="Carne Congelada"/>
        <s v="Informática"/>
        <s v="TVs"/>
        <s v="Celulares"/>
        <s v="Linha Branca"/>
        <s v="Artigos de Papelaria"/>
      </sharedItems>
    </cacheField>
    <cacheField name="Peso (Kg)" numFmtId="0">
      <sharedItems containsSemiMixedTypes="0" containsString="0" containsNumber="1" containsInteger="1" minValue="2" maxValue="450"/>
    </cacheField>
    <cacheField name="Tipo de Veículo" numFmtId="0">
      <sharedItems count="3">
        <s v="Utilitário Pequeno"/>
        <s v="Caminhão Frigorífico"/>
        <s v="Caminhão Baú"/>
      </sharedItems>
    </cacheField>
    <cacheField name="Origem" numFmtId="0">
      <sharedItems count="4">
        <s v="MG"/>
        <s v="MT"/>
        <s v="AM"/>
        <s v="SP"/>
      </sharedItems>
    </cacheField>
    <cacheField name="Data de Saída" numFmtId="14">
      <sharedItems containsDate="1" containsMixedTypes="1" minDate="2019-03-05T00:00:00" maxDate="2021-01-14T00:00:00"/>
    </cacheField>
    <cacheField name="Situação da Partida" numFmtId="0">
      <sharedItems/>
    </cacheField>
    <cacheField name="Destino" numFmtId="0">
      <sharedItems/>
    </cacheField>
    <cacheField name="Data de Chegada" numFmtId="14">
      <sharedItems containsSemiMixedTypes="0" containsNonDate="0" containsDate="1" containsString="0" minDate="2019-01-21T00:00:00" maxDate="2021-02-11T00:00:00"/>
    </cacheField>
    <cacheField name="Situação da Chegada" numFmtId="0">
      <sharedItems/>
    </cacheField>
  </cacheFields>
  <extLst>
    <ext xmlns:x14="http://schemas.microsoft.com/office/spreadsheetml/2009/9/main" uri="{725AE2AE-9491-48be-B2B4-4EB974FC3084}">
      <x14:pivotCacheDefinition pivotCacheId="14039543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s v="Encerrado"/>
    <n v="869.32"/>
    <x v="0"/>
    <n v="25"/>
    <x v="0"/>
    <x v="0"/>
    <d v="2019-03-05T00:00:00"/>
    <s v="Finalizada - Em Dia"/>
    <s v="SP"/>
    <d v="2019-03-05T00:00:00"/>
    <s v="Finalizada - Em Dia"/>
  </r>
  <r>
    <x v="0"/>
    <x v="1"/>
    <s v="Encerrado"/>
    <n v="586.32000000000005"/>
    <x v="1"/>
    <n v="16"/>
    <x v="0"/>
    <x v="0"/>
    <d v="2019-04-20T00:00:00"/>
    <s v="Finalizada - Em Dia"/>
    <s v="RJ"/>
    <d v="2019-04-20T00:00:00"/>
    <s v="Finalizada - Em Dia"/>
  </r>
  <r>
    <x v="0"/>
    <x v="2"/>
    <s v="Encerrado"/>
    <n v="256.32"/>
    <x v="1"/>
    <n v="9"/>
    <x v="0"/>
    <x v="0"/>
    <d v="2019-04-20T00:00:00"/>
    <s v="Finalizada - Em Dia"/>
    <s v="RJ"/>
    <d v="2019-04-20T00:00:00"/>
    <s v="Finalizada - Em Dia"/>
  </r>
  <r>
    <x v="0"/>
    <x v="3"/>
    <s v="Encerrado"/>
    <n v="726.32"/>
    <x v="0"/>
    <n v="23"/>
    <x v="0"/>
    <x v="0"/>
    <d v="2019-10-10T00:00:00"/>
    <s v="Finalizada - Atrasada"/>
    <s v="SP"/>
    <d v="2019-10-10T00:00:00"/>
    <s v="Finalizada - Atrasada"/>
  </r>
  <r>
    <x v="0"/>
    <x v="4"/>
    <s v="Aberto"/>
    <n v="452.12"/>
    <x v="1"/>
    <n v="14"/>
    <x v="0"/>
    <x v="0"/>
    <d v="2019-12-20T00:00:00"/>
    <s v="Em Aberto - Atrasada"/>
    <s v="SP"/>
    <d v="2019-12-20T00:00:00"/>
    <s v="Em Aberto - Atrasada"/>
  </r>
  <r>
    <x v="0"/>
    <x v="5"/>
    <s v="Aberto"/>
    <n v="956.32"/>
    <x v="0"/>
    <n v="28"/>
    <x v="0"/>
    <x v="0"/>
    <d v="2019-12-20T00:00:00"/>
    <s v="Em Aberto - Atrasada"/>
    <s v="SP"/>
    <d v="2019-12-20T00:00:00"/>
    <s v="Em Aberto - Atrasada"/>
  </r>
  <r>
    <x v="1"/>
    <x v="6"/>
    <s v="Encerrado"/>
    <n v="2395"/>
    <x v="2"/>
    <n v="343"/>
    <x v="1"/>
    <x v="1"/>
    <d v="2019-04-12T00:00:00"/>
    <s v="Finalizada - Em Dia"/>
    <s v="SP"/>
    <d v="2019-04-15T00:00:00"/>
    <s v="Finalizada - Em Dia"/>
  </r>
  <r>
    <x v="1"/>
    <x v="7"/>
    <s v="Encerrado"/>
    <n v="1745.6268221574344"/>
    <x v="2"/>
    <n v="250"/>
    <x v="1"/>
    <x v="1"/>
    <d v="2019-05-10T00:00:00"/>
    <s v="Finalizada - Em Dia"/>
    <s v="RJ"/>
    <d v="2019-05-13T00:00:00"/>
    <s v="Finalizada - Atrasada"/>
  </r>
  <r>
    <x v="1"/>
    <x v="8"/>
    <s v="Encerrado"/>
    <n v="907.72594752186592"/>
    <x v="2"/>
    <n v="130"/>
    <x v="1"/>
    <x v="1"/>
    <d v="2019-05-10T00:00:00"/>
    <s v="Finalizada - Em Dia"/>
    <s v="RJ"/>
    <d v="2019-05-13T00:00:00"/>
    <s v="Finalizada - Atrasada"/>
  </r>
  <r>
    <x v="1"/>
    <x v="9"/>
    <s v="Encerrado"/>
    <n v="1955.1020408163265"/>
    <x v="2"/>
    <n v="280"/>
    <x v="1"/>
    <x v="1"/>
    <d v="2019-05-22T00:00:00"/>
    <s v="Finalizada - Em Dia"/>
    <s v="SP"/>
    <d v="2019-05-25T00:00:00"/>
    <s v="Finalizada - Em Dia"/>
  </r>
  <r>
    <x v="1"/>
    <x v="10"/>
    <s v="Encerrado"/>
    <n v="1326.6763848396502"/>
    <x v="2"/>
    <n v="190"/>
    <x v="1"/>
    <x v="1"/>
    <d v="2019-07-20T00:00:00"/>
    <s v="Finalizada - Em Dia"/>
    <s v="SP"/>
    <d v="2019-07-23T00:00:00"/>
    <s v="Finalizada - Em Dia"/>
  </r>
  <r>
    <x v="2"/>
    <x v="11"/>
    <s v="Encerrado"/>
    <n v="600"/>
    <x v="3"/>
    <n v="15"/>
    <x v="0"/>
    <x v="2"/>
    <d v="2019-07-07T00:00:00"/>
    <s v="Finalizada - Em Dia"/>
    <s v="BA"/>
    <d v="2019-07-12T00:00:00"/>
    <s v="Finalizada - Em Dia"/>
  </r>
  <r>
    <x v="2"/>
    <x v="12"/>
    <s v="Encerrado"/>
    <n v="920"/>
    <x v="4"/>
    <n v="23"/>
    <x v="0"/>
    <x v="2"/>
    <d v="2019-08-16T00:00:00"/>
    <s v="Finalizada - Em Dia"/>
    <s v="BA"/>
    <d v="2019-07-22T00:00:00"/>
    <s v="Finalizada - Atrasada"/>
  </r>
  <r>
    <x v="2"/>
    <x v="13"/>
    <s v="Encerrado"/>
    <n v="440"/>
    <x v="3"/>
    <n v="11"/>
    <x v="0"/>
    <x v="2"/>
    <d v="2019-08-16T00:00:00"/>
    <s v="Finalizada - Em Dia"/>
    <s v="SP"/>
    <d v="2019-08-23T00:00:00"/>
    <s v="Finalizada - Atrasada"/>
  </r>
  <r>
    <x v="2"/>
    <x v="14"/>
    <s v="Encerrado"/>
    <n v="680"/>
    <x v="3"/>
    <n v="17"/>
    <x v="0"/>
    <x v="2"/>
    <d v="2019-10-22T00:00:00"/>
    <s v="Finalizada - Em Dia"/>
    <s v="MG"/>
    <d v="2019-10-28T00:00:00"/>
    <s v="Finalizada - Em Dia"/>
  </r>
  <r>
    <x v="2"/>
    <x v="15"/>
    <s v="Aberto"/>
    <n v="120"/>
    <x v="5"/>
    <n v="3"/>
    <x v="0"/>
    <x v="2"/>
    <d v="2019-12-05T00:00:00"/>
    <s v="Em Aberto - Atrasada"/>
    <s v="SP"/>
    <d v="2019-12-12T00:00:00"/>
    <s v="Em Aberto - Atrasada"/>
  </r>
  <r>
    <x v="2"/>
    <x v="16"/>
    <s v="Aberto"/>
    <n v="480"/>
    <x v="3"/>
    <n v="12"/>
    <x v="0"/>
    <x v="2"/>
    <d v="2020-01-15T00:00:00"/>
    <s v="Em Aberto - Atrasada"/>
    <s v="SP"/>
    <d v="2019-01-21T00:00:00"/>
    <s v="Em Aberto - Atrasada"/>
  </r>
  <r>
    <x v="2"/>
    <x v="17"/>
    <s v="Aberto"/>
    <n v="80"/>
    <x v="5"/>
    <n v="2"/>
    <x v="0"/>
    <x v="2"/>
    <d v="2020-01-15T00:00:00"/>
    <s v="Em Aberto - Atrasada"/>
    <s v="SP"/>
    <d v="2019-01-21T00:00:00"/>
    <s v="Em Aberto - Atrasada"/>
  </r>
  <r>
    <x v="3"/>
    <x v="18"/>
    <s v="Encerrado"/>
    <n v="1800"/>
    <x v="6"/>
    <n v="430"/>
    <x v="2"/>
    <x v="3"/>
    <d v="2019-09-07T00:00:00"/>
    <s v="Finalizada - Em Dia"/>
    <s v="SP"/>
    <d v="2019-09-07T00:00:00"/>
    <s v="Finalizada - Em Dia"/>
  </r>
  <r>
    <x v="3"/>
    <x v="19"/>
    <s v="Encerrado"/>
    <n v="1883.7209302325582"/>
    <x v="6"/>
    <n v="450"/>
    <x v="2"/>
    <x v="3"/>
    <d v="2019-10-16T00:00:00"/>
    <s v="Finalizada - Em Dia"/>
    <s v="SP"/>
    <d v="2019-10-16T00:00:00"/>
    <s v="Finalizada - Em Dia"/>
  </r>
  <r>
    <x v="3"/>
    <x v="20"/>
    <s v="Aberto"/>
    <n v="1632.5581395348838"/>
    <x v="6"/>
    <n v="390"/>
    <x v="2"/>
    <x v="3"/>
    <d v="2019-12-22T00:00:00"/>
    <s v="Em Aberto - Atrasada"/>
    <s v="SP"/>
    <d v="2019-12-22T00:00:00"/>
    <s v="Em Aberto - Atrasada"/>
  </r>
  <r>
    <x v="4"/>
    <x v="21"/>
    <s v="Encerrado"/>
    <n v="916.125"/>
    <x v="7"/>
    <n v="25"/>
    <x v="0"/>
    <x v="3"/>
    <d v="2019-04-05T00:00:00"/>
    <s v="Finalizada - Em Dia"/>
    <s v="SP"/>
    <d v="2019-04-05T00:00:00"/>
    <s v="Finalizada - Em Dia"/>
  </r>
  <r>
    <x v="4"/>
    <x v="22"/>
    <s v="Encerrado"/>
    <n v="854.4"/>
    <x v="7"/>
    <n v="30"/>
    <x v="0"/>
    <x v="3"/>
    <d v="2019-05-10T00:00:00"/>
    <s v="Finalizada - Em Dia"/>
    <s v="SP"/>
    <d v="2019-05-10T00:00:00"/>
    <s v="Finalizada - Em Dia"/>
  </r>
  <r>
    <x v="4"/>
    <x v="9"/>
    <s v="Encerrado"/>
    <n v="884.2156521739131"/>
    <x v="7"/>
    <n v="28"/>
    <x v="0"/>
    <x v="3"/>
    <d v="2019-05-22T00:00:00"/>
    <s v="Finalizada - Em Dia"/>
    <s v="SP"/>
    <d v="2019-05-22T00:00:00"/>
    <s v="Finalizada - Em Dia"/>
  </r>
  <r>
    <x v="4"/>
    <x v="23"/>
    <s v="Encerrado"/>
    <n v="645.88571428571424"/>
    <x v="7"/>
    <n v="20"/>
    <x v="0"/>
    <x v="3"/>
    <d v="2019-12-05T00:00:00"/>
    <s v="Finalizada - Em Dia"/>
    <s v="SP"/>
    <d v="2019-12-05T00:00:00"/>
    <s v="Finalizada - Em Dia"/>
  </r>
  <r>
    <x v="4"/>
    <x v="24"/>
    <s v="Aberto"/>
    <n v="614.77714285714285"/>
    <x v="7"/>
    <n v="18"/>
    <x v="0"/>
    <x v="3"/>
    <d v="2019-12-09T00:00:00"/>
    <s v="Em Aberto - Atrasada"/>
    <s v="SP"/>
    <d v="2019-12-09T00:00:00"/>
    <s v="Em Aberto - Atrasada"/>
  </r>
  <r>
    <x v="4"/>
    <x v="25"/>
    <s v="Aberto"/>
    <n v="174.56268221574345"/>
    <x v="7"/>
    <n v="25"/>
    <x v="0"/>
    <x v="3"/>
    <d v="2020-01-12T00:00:00"/>
    <s v="Em Aberto - Atrasada"/>
    <s v="SP"/>
    <d v="2020-01-12T00:00:00"/>
    <s v="Em Aberto - Atrasada"/>
  </r>
  <r>
    <x v="4"/>
    <x v="26"/>
    <s v="Aberto"/>
    <n v="251.37026239067058"/>
    <x v="7"/>
    <n v="36"/>
    <x v="0"/>
    <x v="3"/>
    <d v="2020-01-24T00:00:00"/>
    <s v="Em Aberto - Atrasada"/>
    <s v="SP"/>
    <d v="2020-01-24T00:00:00"/>
    <s v="Em Aberto - Atrasada"/>
  </r>
  <r>
    <x v="4"/>
    <x v="27"/>
    <s v="Aberto"/>
    <n v="251.37026239067058"/>
    <x v="7"/>
    <n v="100"/>
    <x v="0"/>
    <x v="3"/>
    <d v="2021-01-13T00:00:00"/>
    <s v="Em Aberto - Atrasada"/>
    <s v="SP"/>
    <d v="2021-01-26T00:00:00"/>
    <s v="Em Aberto - Atrasada"/>
  </r>
  <r>
    <x v="4"/>
    <x v="28"/>
    <s v="Aberto"/>
    <n v="251.37026239067058"/>
    <x v="7"/>
    <n v="100"/>
    <x v="0"/>
    <x v="3"/>
    <s v="29/02/2021"/>
    <s v="Em Aberto - Atrasada"/>
    <s v="SP"/>
    <d v="2021-02-10T00:00:00"/>
    <s v="Em Aberto - Atrasad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77D5A6-301D-4145-A4E6-487495D870D0}" name="Tabela dinâmica5" cacheId="65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compact="0" compactData="0" multipleFieldFilters="0" chartFormat="9">
  <location ref="D10:F19" firstHeaderRow="0" firstDataRow="1" firstDataCol="1"/>
  <pivotFields count="13">
    <pivotField compact="0" outline="0" subtotalTop="0" showAll="0" defaultSubtotal="0">
      <items count="5">
        <item x="3"/>
        <item x="1"/>
        <item x="0"/>
        <item x="4"/>
        <item x="2"/>
      </items>
    </pivotField>
    <pivotField compact="0" numFmtId="14" outline="0" subtotalTop="0" showAll="0" defaultSubtotal="0">
      <items count="29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  <item x="27"/>
        <item x="28"/>
      </items>
    </pivotField>
    <pivotField compact="0" outline="0" subtotalTop="0" showAll="0" defaultSubtotal="0"/>
    <pivotField compact="0" numFmtId="44" outline="0" subtotalTop="0" showAll="0" defaultSubtotal="0"/>
    <pivotField axis="axisRow" compact="0" outline="0" subtotalTop="0" showAll="0" defaultSubtotal="0">
      <items count="8">
        <item x="7"/>
        <item x="2"/>
        <item x="5"/>
        <item x="3"/>
        <item x="0"/>
        <item x="6"/>
        <item x="1"/>
        <item x="4"/>
      </items>
    </pivotField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14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numFmtId="14" outline="0" subtotalTop="0" showAll="0" defaultSubtotal="0"/>
    <pivotField compact="0" outline="0" subtotalTop="0" showAll="0" defaultSubtota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eso (Kg)" fld="5" baseField="0" baseItem="0"/>
    <dataField name="Contagem de Destino" fld="10" subtotal="count" baseField="0" baseItem="0"/>
  </dataFields>
  <formats count="19">
    <format dxfId="7">
      <pivotArea type="all" dataOnly="0" outline="0" fieldPosition="0"/>
    </format>
    <format dxfId="8">
      <pivotArea outline="0" collapsedLevelsAreSubtotals="1" fieldPosition="0"/>
    </format>
    <format dxfId="9">
      <pivotArea field="4" type="button" dataOnly="0" labelOnly="1" outline="0" axis="axisRow" fieldPosition="0"/>
    </format>
    <format dxfId="10">
      <pivotArea dataOnly="0" labelOnly="1" fieldPosition="0">
        <references count="1">
          <reference field="4" count="0"/>
        </references>
      </pivotArea>
    </format>
    <format dxfId="11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type="all" dataOnly="0" outline="0" fieldPosition="0"/>
    </format>
    <format dxfId="14">
      <pivotArea outline="0" collapsedLevelsAreSubtotals="1" fieldPosition="0"/>
    </format>
    <format dxfId="15">
      <pivotArea field="4" type="button" dataOnly="0" labelOnly="1" outline="0" axis="axisRow" fieldPosition="0"/>
    </format>
    <format dxfId="16">
      <pivotArea dataOnly="0" labelOnly="1" fieldPosition="0">
        <references count="1">
          <reference field="4" count="1">
            <x v="5"/>
          </reference>
        </references>
      </pivotArea>
    </format>
    <format dxfId="17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9">
      <pivotArea type="all" dataOnly="0" outline="0" fieldPosition="0"/>
    </format>
    <format dxfId="20">
      <pivotArea outline="0" collapsedLevelsAreSubtotals="1" fieldPosition="0"/>
    </format>
    <format dxfId="21">
      <pivotArea field="4" type="button" dataOnly="0" labelOnly="1" outline="0" axis="axisRow" fieldPosition="0"/>
    </format>
    <format dxfId="22">
      <pivotArea field="0" type="button" dataOnly="0" labelOnly="1" outline="0"/>
    </format>
    <format dxfId="23">
      <pivotArea dataOnly="0" labelOnly="1" outline="0" fieldPosition="0">
        <references count="1">
          <reference field="4" count="0"/>
        </references>
      </pivotArea>
    </format>
    <format dxfId="24">
      <pivotArea dataOnly="0" labelOnly="1" grandRow="1" outline="0" fieldPosition="0"/>
    </format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10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8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7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625BA5-EB99-4825-B4E2-940B3F1BBC21}" name="Tabela dinâmica4" cacheId="65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>
  <location ref="A10:B21" firstHeaderRow="1" firstDataRow="1" firstDataCol="1"/>
  <pivotFields count="13">
    <pivotField axis="axisRow" showAll="0">
      <items count="6">
        <item x="3"/>
        <item x="1"/>
        <item x="0"/>
        <item x="4"/>
        <item x="2"/>
        <item t="default"/>
      </items>
    </pivotField>
    <pivotField numFmtId="14" showAll="0">
      <items count="30">
        <item x="0"/>
        <item x="21"/>
        <item x="6"/>
        <item x="1"/>
        <item x="2"/>
        <item x="7"/>
        <item x="22"/>
        <item x="8"/>
        <item x="9"/>
        <item x="11"/>
        <item x="10"/>
        <item x="12"/>
        <item x="13"/>
        <item x="18"/>
        <item x="3"/>
        <item x="19"/>
        <item x="14"/>
        <item x="4"/>
        <item x="23"/>
        <item x="15"/>
        <item x="24"/>
        <item x="5"/>
        <item x="20"/>
        <item x="16"/>
        <item x="25"/>
        <item x="17"/>
        <item x="26"/>
        <item x="27"/>
        <item x="28"/>
        <item t="default"/>
      </items>
    </pivotField>
    <pivotField showAll="0"/>
    <pivotField dataField="1" numFmtId="44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>
      <items count="5">
        <item sd="0" x="2"/>
        <item sd="0" x="0"/>
        <item sd="0" x="1"/>
        <item sd="0" x="3"/>
        <item t="default" sd="0"/>
      </items>
    </pivotField>
    <pivotField numFmtId="14" showAll="0"/>
    <pivotField showAll="0"/>
    <pivotField showAll="0"/>
    <pivotField numFmtId="14" showAll="0"/>
    <pivotField showAll="0"/>
  </pivotFields>
  <rowFields count="2">
    <field x="0"/>
    <field x="6"/>
  </rowFields>
  <rowItems count="11">
    <i>
      <x/>
    </i>
    <i r="1">
      <x/>
    </i>
    <i>
      <x v="1"/>
    </i>
    <i r="1">
      <x v="1"/>
    </i>
    <i>
      <x v="2"/>
    </i>
    <i r="1">
      <x v="2"/>
    </i>
    <i>
      <x v="3"/>
    </i>
    <i r="1">
      <x v="2"/>
    </i>
    <i>
      <x v="4"/>
    </i>
    <i r="1">
      <x v="2"/>
    </i>
    <i t="grand">
      <x/>
    </i>
  </rowItems>
  <colItems count="1">
    <i/>
  </colItems>
  <dataFields count="1">
    <dataField name="Soma de Valor do Contrato" fld="3" baseField="7" baseItem="0" numFmtId="44"/>
  </dataFields>
  <formats count="11">
    <format dxfId="26">
      <pivotArea outline="0" collapsedLevelsAreSubtotals="1" fieldPosition="0"/>
    </format>
    <format dxfId="27">
      <pivotArea type="all" dataOnly="0" outline="0" fieldPosition="0"/>
    </format>
    <format dxfId="28">
      <pivotArea outline="0" collapsedLevelsAreSubtotals="1" fieldPosition="0"/>
    </format>
    <format dxfId="29">
      <pivotArea field="7" type="button" dataOnly="0" labelOnly="1" outline="0"/>
    </format>
    <format dxfId="30">
      <pivotArea dataOnly="0" labelOnly="1" grandRow="1" outline="0" fieldPosition="0"/>
    </format>
    <format dxfId="31">
      <pivotArea dataOnly="0" labelOnly="1" outline="0" axis="axisValues" fieldPosition="0"/>
    </format>
    <format dxfId="32">
      <pivotArea type="all" dataOnly="0" outline="0" fieldPosition="0"/>
    </format>
    <format dxfId="33">
      <pivotArea outline="0" collapsedLevelsAreSubtotals="1" fieldPosition="0"/>
    </format>
    <format dxfId="34">
      <pivotArea field="7" type="button" dataOnly="0" labelOnly="1" outline="0"/>
    </format>
    <format dxfId="35">
      <pivotArea dataOnly="0" labelOnly="1" grandRow="1" outline="0" fieldPosition="0"/>
    </format>
    <format dxfId="36">
      <pivotArea dataOnly="0" labelOnly="1" outline="0" axis="axisValues" fieldPosition="0"/>
    </format>
  </formats>
  <chartFormats count="1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0"/>
          </reference>
        </references>
      </pivotArea>
    </chartFormat>
    <chartFormat chart="3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1"/>
          </reference>
        </references>
      </pivotArea>
    </chartFormat>
    <chartFormat chart="3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selected="0">
            <x v="2"/>
          </reference>
        </references>
      </pivotArea>
    </chartFormat>
    <chartFormat chart="3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6" count="1" selected="0">
            <x v="2"/>
          </reference>
        </references>
      </pivotArea>
    </chartFormat>
    <chartFormat chart="3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selected="0">
            <x v="2"/>
          </reference>
        </references>
      </pivotArea>
    </chartFormat>
    <chartFormat chart="5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0"/>
          </reference>
        </references>
      </pivotArea>
    </chartFormat>
    <chartFormat chart="5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1"/>
          </reference>
        </references>
      </pivotArea>
    </chartFormat>
    <chartFormat chart="5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6" count="1" selected="0">
            <x v="2"/>
          </reference>
        </references>
      </pivotArea>
    </chartFormat>
    <chartFormat chart="5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6" count="1" selected="0">
            <x v="2"/>
          </reference>
        </references>
      </pivotArea>
    </chartFormat>
    <chartFormat chart="5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6" count="1" selected="0">
            <x v="2"/>
          </reference>
        </references>
      </pivotArea>
    </chartFormat>
  </chartFormats>
  <pivotTableStyleInfo name="PivotStyleLight2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01256E02-ABA1-4C8B-886F-D31089C54EB7}" sourceName="Cliente">
  <pivotTables>
    <pivotTable tabId="5" name="Tabela dinâmica4"/>
    <pivotTable tabId="5" name="Tabela dinâmica5"/>
  </pivotTables>
  <data>
    <tabular pivotCacheId="1403954364">
      <items count="5">
        <i x="3" s="1"/>
        <i x="1" s="1"/>
        <i x="0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44F77024-53BA-4973-9533-FD4B86815F24}" cache="SegmentaçãodeDados_Cliente" caption="Cliente" style="SlicerStyleLight4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Contrato" xr10:uid="{8ADB03F5-E479-4D51-9363-0F1DEF8EBF23}" sourceName="Data Contrato">
  <pivotTables>
    <pivotTable tabId="5" name="Tabela dinâmica4"/>
    <pivotTable tabId="5" name="Tabela dinâmica5"/>
  </pivotTables>
  <state minimalRefreshVersion="6" lastRefreshVersion="6" pivotCacheId="1403954364" filterType="unknown">
    <bounds startDate="2019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" xr10:uid="{BEC543F7-CDA1-4122-8060-4373E8746259}" cache="NativeTimeline_Data_Contrato" caption="Data Contrato" level="2" selectionLevel="2" scrollPosition="2019-01-01T00:00:00" style="TimeSlicerStyleDark4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Contrato 1" xr10:uid="{0D7A6162-59BC-477D-9876-959CFB3F9158}" cache="NativeTimeline_Data_Contrato" caption="Data Contrato" showSelectionLabel="0" showTimeLevel="0" showHorizontalScrollbar="0" level="2" selectionLevel="2" scrollPosition="2019-07-01T00:00:00" style="TimeSlicerStyleLight4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3119-35A1-4CB4-8C93-441F30B41823}">
  <dimension ref="A9:G21"/>
  <sheetViews>
    <sheetView showGridLines="0" zoomScale="90" zoomScaleNormal="90" workbookViewId="0">
      <selection activeCell="E11" sqref="E11"/>
    </sheetView>
  </sheetViews>
  <sheetFormatPr defaultRowHeight="15" x14ac:dyDescent="0.25"/>
  <cols>
    <col min="1" max="1" width="27.140625" style="6" bestFit="1" customWidth="1"/>
    <col min="2" max="2" width="25" style="6" bestFit="1" customWidth="1"/>
    <col min="3" max="3" width="21.140625" style="6" customWidth="1"/>
    <col min="4" max="4" width="19" style="6" bestFit="1" customWidth="1"/>
    <col min="5" max="5" width="17.5703125" style="6" bestFit="1" customWidth="1"/>
    <col min="6" max="7" width="20.28515625" style="6" bestFit="1" customWidth="1"/>
    <col min="8" max="16384" width="9.140625" style="6"/>
  </cols>
  <sheetData>
    <row r="9" spans="1:7" ht="22.5" customHeight="1" x14ac:dyDescent="0.25"/>
    <row r="10" spans="1:7" x14ac:dyDescent="0.25">
      <c r="A10" s="6" t="s">
        <v>40</v>
      </c>
      <c r="B10" s="6" t="s">
        <v>41</v>
      </c>
      <c r="D10" s="6" t="s">
        <v>1</v>
      </c>
      <c r="E10" s="6" t="s">
        <v>43</v>
      </c>
      <c r="F10" s="6" t="s">
        <v>44</v>
      </c>
      <c r="G10"/>
    </row>
    <row r="11" spans="1:7" x14ac:dyDescent="0.25">
      <c r="A11" s="7" t="s">
        <v>16</v>
      </c>
      <c r="B11" s="8">
        <v>5316.2790697674418</v>
      </c>
      <c r="D11" s="6" t="s">
        <v>39</v>
      </c>
      <c r="E11" s="21">
        <v>382</v>
      </c>
      <c r="F11" s="21">
        <v>9</v>
      </c>
      <c r="G11"/>
    </row>
    <row r="12" spans="1:7" x14ac:dyDescent="0.25">
      <c r="A12" s="22" t="s">
        <v>36</v>
      </c>
      <c r="B12" s="8">
        <v>5316.2790697674418</v>
      </c>
      <c r="D12" s="6" t="s">
        <v>29</v>
      </c>
      <c r="E12" s="21">
        <v>1193</v>
      </c>
      <c r="F12" s="21">
        <v>5</v>
      </c>
      <c r="G12"/>
    </row>
    <row r="13" spans="1:7" x14ac:dyDescent="0.25">
      <c r="A13" s="7" t="s">
        <v>14</v>
      </c>
      <c r="B13" s="8">
        <v>8330.1311953352779</v>
      </c>
      <c r="D13" s="6" t="s">
        <v>34</v>
      </c>
      <c r="E13" s="21">
        <v>5</v>
      </c>
      <c r="F13" s="21">
        <v>2</v>
      </c>
      <c r="G13"/>
    </row>
    <row r="14" spans="1:7" x14ac:dyDescent="0.25">
      <c r="A14" s="22" t="s">
        <v>31</v>
      </c>
      <c r="B14" s="8">
        <v>8330.1311953352779</v>
      </c>
      <c r="D14" s="6" t="s">
        <v>32</v>
      </c>
      <c r="E14" s="21">
        <v>55</v>
      </c>
      <c r="F14" s="21">
        <v>4</v>
      </c>
      <c r="G14"/>
    </row>
    <row r="15" spans="1:7" x14ac:dyDescent="0.25">
      <c r="A15" s="7" t="s">
        <v>4</v>
      </c>
      <c r="B15" s="8">
        <v>3846.7200000000003</v>
      </c>
      <c r="D15" s="6" t="s">
        <v>20</v>
      </c>
      <c r="E15" s="21">
        <v>76</v>
      </c>
      <c r="F15" s="21">
        <v>3</v>
      </c>
      <c r="G15"/>
    </row>
    <row r="16" spans="1:7" x14ac:dyDescent="0.25">
      <c r="A16" s="22" t="s">
        <v>22</v>
      </c>
      <c r="B16" s="8">
        <v>3846.7200000000003</v>
      </c>
      <c r="D16" s="6" t="s">
        <v>35</v>
      </c>
      <c r="E16" s="21">
        <v>1270</v>
      </c>
      <c r="F16" s="21">
        <v>3</v>
      </c>
      <c r="G16"/>
    </row>
    <row r="17" spans="1:7" x14ac:dyDescent="0.25">
      <c r="A17" s="7" t="s">
        <v>17</v>
      </c>
      <c r="B17" s="8">
        <v>4844.0769787045238</v>
      </c>
      <c r="D17" s="6" t="s">
        <v>5</v>
      </c>
      <c r="E17" s="21">
        <v>39</v>
      </c>
      <c r="F17" s="21">
        <v>3</v>
      </c>
      <c r="G17"/>
    </row>
    <row r="18" spans="1:7" x14ac:dyDescent="0.25">
      <c r="A18" s="22" t="s">
        <v>22</v>
      </c>
      <c r="B18" s="8">
        <v>4844.0769787045238</v>
      </c>
      <c r="D18" s="6" t="s">
        <v>33</v>
      </c>
      <c r="E18" s="21">
        <v>23</v>
      </c>
      <c r="F18" s="21">
        <v>1</v>
      </c>
      <c r="G18"/>
    </row>
    <row r="19" spans="1:7" x14ac:dyDescent="0.25">
      <c r="A19" s="7" t="s">
        <v>15</v>
      </c>
      <c r="B19" s="8">
        <v>3320</v>
      </c>
      <c r="D19" s="6" t="s">
        <v>42</v>
      </c>
      <c r="E19" s="21">
        <v>3043</v>
      </c>
      <c r="F19" s="21">
        <v>30</v>
      </c>
      <c r="G19"/>
    </row>
    <row r="20" spans="1:7" x14ac:dyDescent="0.25">
      <c r="A20" s="22" t="s">
        <v>22</v>
      </c>
      <c r="B20" s="8">
        <v>3320</v>
      </c>
    </row>
    <row r="21" spans="1:7" x14ac:dyDescent="0.25">
      <c r="A21" s="7" t="s">
        <v>42</v>
      </c>
      <c r="B21" s="8">
        <v>25657.207243807246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79A6C-23B4-45E0-8A52-8C60F25B927A}">
  <dimension ref="A1:BC23"/>
  <sheetViews>
    <sheetView tabSelected="1" zoomScale="90" zoomScaleNormal="90" workbookViewId="0">
      <selection activeCell="B1" sqref="B1:R1"/>
    </sheetView>
  </sheetViews>
  <sheetFormatPr defaultRowHeight="15" outlineLevelCol="2" x14ac:dyDescent="0.25"/>
  <cols>
    <col min="2" max="4" width="9.140625" customWidth="1" outlineLevel="1"/>
    <col min="5" max="5" width="9.7109375" customWidth="1" outlineLevel="1"/>
    <col min="6" max="8" width="9.140625" customWidth="1" outlineLevel="1"/>
    <col min="9" max="9" width="24.28515625" bestFit="1" customWidth="1" outlineLevel="1"/>
    <col min="10" max="17" width="9.140625" customWidth="1" outlineLevel="1"/>
    <col min="18" max="18" width="32.7109375" customWidth="1" outlineLevel="1"/>
    <col min="20" max="26" width="9.140625" hidden="1" customWidth="1" outlineLevel="2"/>
    <col min="27" max="27" width="21.42578125" hidden="1" customWidth="1" outlineLevel="2"/>
    <col min="28" max="35" width="9.140625" hidden="1" customWidth="1" outlineLevel="2"/>
    <col min="36" max="36" width="32.7109375" hidden="1" customWidth="1" outlineLevel="1" collapsed="1"/>
    <col min="37" max="37" width="9.140625" collapsed="1"/>
    <col min="38" max="44" width="9.140625" hidden="1" customWidth="1" outlineLevel="1"/>
    <col min="45" max="45" width="21.42578125" hidden="1" customWidth="1" outlineLevel="1"/>
    <col min="46" max="53" width="9.140625" hidden="1" customWidth="1" outlineLevel="1"/>
    <col min="54" max="54" width="32.7109375" hidden="1" customWidth="1" outlineLevel="1"/>
    <col min="55" max="55" width="9.140625" collapsed="1"/>
  </cols>
  <sheetData>
    <row r="1" spans="1:54" ht="29.25" thickBot="1" x14ac:dyDescent="0.5">
      <c r="A1" s="41" t="s">
        <v>54</v>
      </c>
      <c r="B1" s="46" t="s">
        <v>46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  <c r="S1" s="42" t="s">
        <v>55</v>
      </c>
      <c r="T1" s="27" t="s">
        <v>46</v>
      </c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9"/>
      <c r="AK1" s="30" t="s">
        <v>56</v>
      </c>
      <c r="AL1" s="27" t="s">
        <v>46</v>
      </c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9"/>
    </row>
    <row r="2" spans="1:54" ht="18.75" customHeight="1" thickBot="1" x14ac:dyDescent="0.45">
      <c r="A2" s="39"/>
      <c r="B2" s="43" t="str">
        <f>IF(I16&lt;'Indicadores Base'!A2,"Média de peso abaixo do normal","")</f>
        <v/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5"/>
      <c r="S2" s="40"/>
      <c r="T2" s="33"/>
      <c r="U2" s="34"/>
      <c r="V2" s="34"/>
      <c r="W2" s="34"/>
      <c r="X2" s="34"/>
      <c r="Y2" s="34"/>
      <c r="Z2" s="34"/>
      <c r="AA2" s="35"/>
      <c r="AB2" s="34"/>
      <c r="AC2" s="34"/>
      <c r="AD2" s="34"/>
      <c r="AE2" s="34"/>
      <c r="AF2" s="34"/>
      <c r="AG2" s="34"/>
      <c r="AH2" s="34"/>
      <c r="AI2" s="34"/>
      <c r="AJ2" s="36"/>
      <c r="AK2" s="31"/>
      <c r="AL2" s="33"/>
      <c r="AM2" s="34"/>
      <c r="AN2" s="34"/>
      <c r="AO2" s="34"/>
      <c r="AP2" s="34"/>
      <c r="AQ2" s="34"/>
      <c r="AR2" s="34"/>
      <c r="AS2" s="35"/>
      <c r="AT2" s="34"/>
      <c r="AU2" s="34"/>
      <c r="AV2" s="34"/>
      <c r="AW2" s="34"/>
      <c r="AX2" s="34"/>
      <c r="AY2" s="34"/>
      <c r="AZ2" s="34"/>
      <c r="BA2" s="34"/>
      <c r="BB2" s="36"/>
    </row>
    <row r="3" spans="1:54" x14ac:dyDescent="0.25">
      <c r="A3" s="31"/>
      <c r="B3" s="12"/>
      <c r="C3" s="13"/>
      <c r="D3" s="13"/>
      <c r="E3" s="13"/>
      <c r="F3" s="13"/>
      <c r="G3" s="13"/>
      <c r="H3" s="14"/>
      <c r="I3" s="18" t="s">
        <v>45</v>
      </c>
      <c r="J3" s="12"/>
      <c r="K3" s="13"/>
      <c r="L3" s="13"/>
      <c r="M3" s="13"/>
      <c r="N3" s="13"/>
      <c r="O3" s="13"/>
      <c r="P3" s="13"/>
      <c r="Q3" s="14"/>
      <c r="R3" s="18" t="s">
        <v>49</v>
      </c>
      <c r="S3" s="31"/>
      <c r="T3" s="9"/>
      <c r="U3" s="10"/>
      <c r="V3" s="10"/>
      <c r="W3" s="10"/>
      <c r="X3" s="10"/>
      <c r="Y3" s="10"/>
      <c r="Z3" s="11"/>
      <c r="AA3" s="18" t="s">
        <v>45</v>
      </c>
      <c r="AB3" s="9"/>
      <c r="AC3" s="10"/>
      <c r="AD3" s="10"/>
      <c r="AE3" s="10"/>
      <c r="AF3" s="10"/>
      <c r="AG3" s="10"/>
      <c r="AH3" s="10"/>
      <c r="AI3" s="11"/>
      <c r="AJ3" s="18" t="s">
        <v>49</v>
      </c>
      <c r="AK3" s="31"/>
      <c r="AL3" s="9"/>
      <c r="AM3" s="10"/>
      <c r="AN3" s="10"/>
      <c r="AO3" s="10"/>
      <c r="AP3" s="10"/>
      <c r="AQ3" s="10"/>
      <c r="AR3" s="11"/>
      <c r="AS3" s="18" t="s">
        <v>45</v>
      </c>
      <c r="AT3" s="9"/>
      <c r="AU3" s="10"/>
      <c r="AV3" s="10"/>
      <c r="AW3" s="10"/>
      <c r="AX3" s="10"/>
      <c r="AY3" s="10"/>
      <c r="AZ3" s="10"/>
      <c r="BA3" s="11"/>
      <c r="BB3" s="18" t="s">
        <v>49</v>
      </c>
    </row>
    <row r="4" spans="1:54" x14ac:dyDescent="0.25">
      <c r="A4" s="31"/>
      <c r="B4" s="12"/>
      <c r="C4" s="13"/>
      <c r="D4" s="13"/>
      <c r="E4" s="13"/>
      <c r="F4" s="13"/>
      <c r="G4" s="13"/>
      <c r="H4" s="14"/>
      <c r="I4" s="19">
        <f>GETPIVOTDATA("Soma de Peso (Kg)",'Tabelas Dinâmicas'!$D$10)</f>
        <v>3043</v>
      </c>
      <c r="J4" s="12"/>
      <c r="K4" s="13"/>
      <c r="L4" s="13"/>
      <c r="M4" s="13"/>
      <c r="N4" s="13"/>
      <c r="O4" s="13"/>
      <c r="P4" s="13"/>
      <c r="Q4" s="14"/>
      <c r="R4" s="37">
        <f>GETPIVOTDATA("Valor do Contrato",'Tabelas Dinâmicas'!$A$10)</f>
        <v>25657.207243807246</v>
      </c>
      <c r="S4" s="31"/>
      <c r="T4" s="12"/>
      <c r="U4" s="13"/>
      <c r="V4" s="13"/>
      <c r="W4" s="13"/>
      <c r="X4" s="13"/>
      <c r="Y4" s="13"/>
      <c r="Z4" s="14"/>
      <c r="AA4" s="19">
        <f>GETPIVOTDATA("Soma de Peso (Kg)",'Tabelas Dinâmicas'!$D$10)</f>
        <v>3043</v>
      </c>
      <c r="AB4" s="12"/>
      <c r="AC4" s="13"/>
      <c r="AD4" s="13"/>
      <c r="AE4" s="13"/>
      <c r="AF4" s="13"/>
      <c r="AG4" s="13"/>
      <c r="AH4" s="13"/>
      <c r="AI4" s="14"/>
      <c r="AJ4" s="25">
        <f>GETPIVOTDATA("Valor do Contrato",'Tabelas Dinâmicas'!$A$10)</f>
        <v>25657.207243807246</v>
      </c>
      <c r="AK4" s="31"/>
      <c r="AL4" s="12"/>
      <c r="AM4" s="13"/>
      <c r="AN4" s="13"/>
      <c r="AO4" s="13"/>
      <c r="AP4" s="13"/>
      <c r="AQ4" s="13"/>
      <c r="AR4" s="14"/>
      <c r="AS4" s="19">
        <f>GETPIVOTDATA("Soma de Peso (Kg)",'Tabelas Dinâmicas'!$D$10)</f>
        <v>3043</v>
      </c>
      <c r="AT4" s="12"/>
      <c r="AU4" s="13"/>
      <c r="AV4" s="13"/>
      <c r="AW4" s="13"/>
      <c r="AX4" s="13"/>
      <c r="AY4" s="13"/>
      <c r="AZ4" s="13"/>
      <c r="BA4" s="14"/>
      <c r="BB4" s="25">
        <f>GETPIVOTDATA("Valor do Contrato",'Tabelas Dinâmicas'!$A$10)</f>
        <v>25657.207243807246</v>
      </c>
    </row>
    <row r="5" spans="1:54" x14ac:dyDescent="0.25">
      <c r="A5" s="31"/>
      <c r="B5" s="12"/>
      <c r="C5" s="13"/>
      <c r="D5" s="13"/>
      <c r="E5" s="13"/>
      <c r="F5" s="13"/>
      <c r="G5" s="13"/>
      <c r="H5" s="14"/>
      <c r="I5" s="19"/>
      <c r="J5" s="12"/>
      <c r="K5" s="13"/>
      <c r="L5" s="13"/>
      <c r="M5" s="13"/>
      <c r="N5" s="13"/>
      <c r="O5" s="13"/>
      <c r="P5" s="13"/>
      <c r="Q5" s="14"/>
      <c r="R5" s="37"/>
      <c r="S5" s="31"/>
      <c r="T5" s="12"/>
      <c r="U5" s="13"/>
      <c r="V5" s="13"/>
      <c r="W5" s="13"/>
      <c r="X5" s="13"/>
      <c r="Y5" s="13"/>
      <c r="Z5" s="14"/>
      <c r="AA5" s="19"/>
      <c r="AB5" s="12"/>
      <c r="AC5" s="13"/>
      <c r="AD5" s="13"/>
      <c r="AE5" s="13"/>
      <c r="AF5" s="13"/>
      <c r="AG5" s="13"/>
      <c r="AH5" s="13"/>
      <c r="AI5" s="14"/>
      <c r="AJ5" s="25"/>
      <c r="AK5" s="31"/>
      <c r="AL5" s="12"/>
      <c r="AM5" s="13"/>
      <c r="AN5" s="13"/>
      <c r="AO5" s="13"/>
      <c r="AP5" s="13"/>
      <c r="AQ5" s="13"/>
      <c r="AR5" s="14"/>
      <c r="AS5" s="19"/>
      <c r="AT5" s="12"/>
      <c r="AU5" s="13"/>
      <c r="AV5" s="13"/>
      <c r="AW5" s="13"/>
      <c r="AX5" s="13"/>
      <c r="AY5" s="13"/>
      <c r="AZ5" s="13"/>
      <c r="BA5" s="14"/>
      <c r="BB5" s="25"/>
    </row>
    <row r="6" spans="1:54" x14ac:dyDescent="0.25">
      <c r="A6" s="31"/>
      <c r="B6" s="12"/>
      <c r="C6" s="13"/>
      <c r="D6" s="13"/>
      <c r="E6" s="13"/>
      <c r="F6" s="13"/>
      <c r="G6" s="13"/>
      <c r="H6" s="14"/>
      <c r="I6" s="19"/>
      <c r="J6" s="12"/>
      <c r="K6" s="13"/>
      <c r="L6" s="13"/>
      <c r="M6" s="13"/>
      <c r="N6" s="13"/>
      <c r="O6" s="13"/>
      <c r="P6" s="13"/>
      <c r="Q6" s="14"/>
      <c r="R6" s="37"/>
      <c r="S6" s="31"/>
      <c r="T6" s="12"/>
      <c r="U6" s="13"/>
      <c r="V6" s="13"/>
      <c r="W6" s="13"/>
      <c r="X6" s="13"/>
      <c r="Y6" s="13"/>
      <c r="Z6" s="14"/>
      <c r="AA6" s="19"/>
      <c r="AB6" s="12"/>
      <c r="AC6" s="13"/>
      <c r="AD6" s="13"/>
      <c r="AE6" s="13"/>
      <c r="AF6" s="13"/>
      <c r="AG6" s="13"/>
      <c r="AH6" s="13"/>
      <c r="AI6" s="14"/>
      <c r="AJ6" s="25"/>
      <c r="AK6" s="31"/>
      <c r="AL6" s="12"/>
      <c r="AM6" s="13"/>
      <c r="AN6" s="13"/>
      <c r="AO6" s="13"/>
      <c r="AP6" s="13"/>
      <c r="AQ6" s="13"/>
      <c r="AR6" s="14"/>
      <c r="AS6" s="19"/>
      <c r="AT6" s="12"/>
      <c r="AU6" s="13"/>
      <c r="AV6" s="13"/>
      <c r="AW6" s="13"/>
      <c r="AX6" s="13"/>
      <c r="AY6" s="13"/>
      <c r="AZ6" s="13"/>
      <c r="BA6" s="14"/>
      <c r="BB6" s="25"/>
    </row>
    <row r="7" spans="1:54" x14ac:dyDescent="0.25">
      <c r="A7" s="31"/>
      <c r="B7" s="12"/>
      <c r="C7" s="13"/>
      <c r="D7" s="13"/>
      <c r="E7" s="13"/>
      <c r="F7" s="13"/>
      <c r="G7" s="13"/>
      <c r="H7" s="14"/>
      <c r="I7" s="19"/>
      <c r="J7" s="12"/>
      <c r="K7" s="13"/>
      <c r="L7" s="13"/>
      <c r="M7" s="13"/>
      <c r="N7" s="13"/>
      <c r="O7" s="13"/>
      <c r="P7" s="13"/>
      <c r="Q7" s="14"/>
      <c r="R7" s="37"/>
      <c r="S7" s="31"/>
      <c r="T7" s="12"/>
      <c r="U7" s="13"/>
      <c r="V7" s="13"/>
      <c r="W7" s="13"/>
      <c r="X7" s="13"/>
      <c r="Y7" s="13"/>
      <c r="Z7" s="14"/>
      <c r="AA7" s="19"/>
      <c r="AB7" s="12"/>
      <c r="AC7" s="13"/>
      <c r="AD7" s="13"/>
      <c r="AE7" s="13"/>
      <c r="AF7" s="13"/>
      <c r="AG7" s="13"/>
      <c r="AH7" s="13"/>
      <c r="AI7" s="14"/>
      <c r="AJ7" s="25"/>
      <c r="AK7" s="31"/>
      <c r="AL7" s="12"/>
      <c r="AM7" s="13"/>
      <c r="AN7" s="13"/>
      <c r="AO7" s="13"/>
      <c r="AP7" s="13"/>
      <c r="AQ7" s="13"/>
      <c r="AR7" s="14"/>
      <c r="AS7" s="19"/>
      <c r="AT7" s="12"/>
      <c r="AU7" s="13"/>
      <c r="AV7" s="13"/>
      <c r="AW7" s="13"/>
      <c r="AX7" s="13"/>
      <c r="AY7" s="13"/>
      <c r="AZ7" s="13"/>
      <c r="BA7" s="14"/>
      <c r="BB7" s="25"/>
    </row>
    <row r="8" spans="1:54" ht="15.75" thickBot="1" x14ac:dyDescent="0.3">
      <c r="A8" s="31"/>
      <c r="B8" s="12"/>
      <c r="C8" s="13"/>
      <c r="D8" s="13"/>
      <c r="E8" s="13"/>
      <c r="F8" s="13"/>
      <c r="G8" s="13"/>
      <c r="H8" s="14"/>
      <c r="I8" s="20"/>
      <c r="J8" s="12"/>
      <c r="K8" s="13"/>
      <c r="L8" s="13"/>
      <c r="M8" s="13"/>
      <c r="N8" s="13"/>
      <c r="O8" s="13"/>
      <c r="P8" s="13"/>
      <c r="Q8" s="14"/>
      <c r="R8" s="38"/>
      <c r="S8" s="31"/>
      <c r="T8" s="12"/>
      <c r="U8" s="13"/>
      <c r="V8" s="13"/>
      <c r="W8" s="13"/>
      <c r="X8" s="13"/>
      <c r="Y8" s="13"/>
      <c r="Z8" s="14"/>
      <c r="AA8" s="20"/>
      <c r="AB8" s="12"/>
      <c r="AC8" s="13"/>
      <c r="AD8" s="13"/>
      <c r="AE8" s="13"/>
      <c r="AF8" s="13"/>
      <c r="AG8" s="13"/>
      <c r="AH8" s="13"/>
      <c r="AI8" s="14"/>
      <c r="AJ8" s="26"/>
      <c r="AK8" s="31"/>
      <c r="AL8" s="12"/>
      <c r="AM8" s="13"/>
      <c r="AN8" s="13"/>
      <c r="AO8" s="13"/>
      <c r="AP8" s="13"/>
      <c r="AQ8" s="13"/>
      <c r="AR8" s="14"/>
      <c r="AS8" s="20"/>
      <c r="AT8" s="12"/>
      <c r="AU8" s="13"/>
      <c r="AV8" s="13"/>
      <c r="AW8" s="13"/>
      <c r="AX8" s="13"/>
      <c r="AY8" s="13"/>
      <c r="AZ8" s="13"/>
      <c r="BA8" s="14"/>
      <c r="BB8" s="26"/>
    </row>
    <row r="9" spans="1:54" x14ac:dyDescent="0.25">
      <c r="A9" s="31"/>
      <c r="B9" s="12"/>
      <c r="C9" s="13"/>
      <c r="D9" s="13"/>
      <c r="E9" s="13"/>
      <c r="F9" s="13"/>
      <c r="G9" s="13"/>
      <c r="H9" s="14"/>
      <c r="I9" s="18" t="s">
        <v>47</v>
      </c>
      <c r="J9" s="12"/>
      <c r="K9" s="13"/>
      <c r="L9" s="13"/>
      <c r="M9" s="13"/>
      <c r="N9" s="13"/>
      <c r="O9" s="13"/>
      <c r="P9" s="13"/>
      <c r="Q9" s="14"/>
      <c r="R9" s="18" t="s">
        <v>50</v>
      </c>
      <c r="S9" s="31"/>
      <c r="T9" s="12"/>
      <c r="U9" s="13"/>
      <c r="V9" s="13"/>
      <c r="W9" s="13"/>
      <c r="X9" s="13"/>
      <c r="Y9" s="13"/>
      <c r="Z9" s="14"/>
      <c r="AA9" s="18" t="s">
        <v>47</v>
      </c>
      <c r="AB9" s="12"/>
      <c r="AC9" s="13"/>
      <c r="AD9" s="13"/>
      <c r="AE9" s="13"/>
      <c r="AF9" s="13"/>
      <c r="AG9" s="13"/>
      <c r="AH9" s="13"/>
      <c r="AI9" s="14"/>
      <c r="AJ9" s="18" t="s">
        <v>50</v>
      </c>
      <c r="AK9" s="31"/>
      <c r="AL9" s="12"/>
      <c r="AM9" s="13"/>
      <c r="AN9" s="13"/>
      <c r="AO9" s="13"/>
      <c r="AP9" s="13"/>
      <c r="AQ9" s="13"/>
      <c r="AR9" s="14"/>
      <c r="AS9" s="18" t="s">
        <v>47</v>
      </c>
      <c r="AT9" s="12"/>
      <c r="AU9" s="13"/>
      <c r="AV9" s="13"/>
      <c r="AW9" s="13"/>
      <c r="AX9" s="13"/>
      <c r="AY9" s="13"/>
      <c r="AZ9" s="13"/>
      <c r="BA9" s="14"/>
      <c r="BB9" s="18" t="s">
        <v>50</v>
      </c>
    </row>
    <row r="10" spans="1:54" x14ac:dyDescent="0.25">
      <c r="A10" s="31"/>
      <c r="B10" s="12"/>
      <c r="C10" s="13"/>
      <c r="D10" s="13"/>
      <c r="E10" s="13"/>
      <c r="F10" s="13"/>
      <c r="G10" s="13"/>
      <c r="H10" s="14"/>
      <c r="I10" s="19">
        <f>GETPIVOTDATA("Contagem de Destino",'Tabelas Dinâmicas'!$D$10)</f>
        <v>30</v>
      </c>
      <c r="J10" s="12"/>
      <c r="K10" s="13"/>
      <c r="L10" s="13"/>
      <c r="M10" s="13"/>
      <c r="N10" s="13"/>
      <c r="O10" s="13"/>
      <c r="P10" s="13"/>
      <c r="Q10" s="14"/>
      <c r="R10" s="19">
        <f>COUNTIF(SituaçãoPartidas,"Em Aberto - Atrasada")</f>
        <v>10</v>
      </c>
      <c r="S10" s="31"/>
      <c r="T10" s="12"/>
      <c r="U10" s="13"/>
      <c r="V10" s="13"/>
      <c r="W10" s="13"/>
      <c r="X10" s="13"/>
      <c r="Y10" s="13"/>
      <c r="Z10" s="14"/>
      <c r="AA10" s="19">
        <f>GETPIVOTDATA("Contagem de Destino",'Tabelas Dinâmicas'!$D$10)</f>
        <v>30</v>
      </c>
      <c r="AB10" s="12"/>
      <c r="AC10" s="13"/>
      <c r="AD10" s="13"/>
      <c r="AE10" s="13"/>
      <c r="AF10" s="13"/>
      <c r="AG10" s="13"/>
      <c r="AH10" s="13"/>
      <c r="AI10" s="14"/>
      <c r="AJ10" s="19">
        <f>COUNTIF(SituaçãoPartidas,"Em Aberto - Atrasada")</f>
        <v>10</v>
      </c>
      <c r="AK10" s="31"/>
      <c r="AL10" s="12"/>
      <c r="AM10" s="13"/>
      <c r="AN10" s="13"/>
      <c r="AO10" s="13"/>
      <c r="AP10" s="13"/>
      <c r="AQ10" s="13"/>
      <c r="AR10" s="14"/>
      <c r="AS10" s="19">
        <f>GETPIVOTDATA("Contagem de Destino",'Tabelas Dinâmicas'!$D$10)</f>
        <v>30</v>
      </c>
      <c r="AT10" s="12"/>
      <c r="AU10" s="13"/>
      <c r="AV10" s="13"/>
      <c r="AW10" s="13"/>
      <c r="AX10" s="13"/>
      <c r="AY10" s="13"/>
      <c r="AZ10" s="13"/>
      <c r="BA10" s="14"/>
      <c r="BB10" s="19">
        <f>COUNTIF(SituaçãoPartidas,"Em Aberto - Atrasada")</f>
        <v>10</v>
      </c>
    </row>
    <row r="11" spans="1:54" x14ac:dyDescent="0.25">
      <c r="A11" s="31"/>
      <c r="B11" s="12"/>
      <c r="C11" s="13"/>
      <c r="D11" s="13"/>
      <c r="E11" s="13"/>
      <c r="F11" s="13"/>
      <c r="G11" s="13"/>
      <c r="H11" s="14"/>
      <c r="I11" s="19"/>
      <c r="J11" s="12"/>
      <c r="K11" s="13"/>
      <c r="L11" s="13"/>
      <c r="M11" s="13"/>
      <c r="N11" s="13"/>
      <c r="O11" s="13"/>
      <c r="P11" s="13"/>
      <c r="Q11" s="14"/>
      <c r="R11" s="19"/>
      <c r="S11" s="31"/>
      <c r="T11" s="12"/>
      <c r="U11" s="13"/>
      <c r="V11" s="13"/>
      <c r="W11" s="13"/>
      <c r="X11" s="13"/>
      <c r="Y11" s="13"/>
      <c r="Z11" s="14"/>
      <c r="AA11" s="19"/>
      <c r="AB11" s="12"/>
      <c r="AC11" s="13"/>
      <c r="AD11" s="13"/>
      <c r="AE11" s="13"/>
      <c r="AF11" s="13"/>
      <c r="AG11" s="13"/>
      <c r="AH11" s="13"/>
      <c r="AI11" s="14"/>
      <c r="AJ11" s="19"/>
      <c r="AK11" s="31"/>
      <c r="AL11" s="12"/>
      <c r="AM11" s="13"/>
      <c r="AN11" s="13"/>
      <c r="AO11" s="13"/>
      <c r="AP11" s="13"/>
      <c r="AQ11" s="13"/>
      <c r="AR11" s="14"/>
      <c r="AS11" s="19"/>
      <c r="AT11" s="12"/>
      <c r="AU11" s="13"/>
      <c r="AV11" s="13"/>
      <c r="AW11" s="13"/>
      <c r="AX11" s="13"/>
      <c r="AY11" s="13"/>
      <c r="AZ11" s="13"/>
      <c r="BA11" s="14"/>
      <c r="BB11" s="19"/>
    </row>
    <row r="12" spans="1:54" x14ac:dyDescent="0.25">
      <c r="A12" s="31"/>
      <c r="B12" s="12"/>
      <c r="C12" s="13"/>
      <c r="D12" s="13"/>
      <c r="E12" s="13"/>
      <c r="F12" s="13"/>
      <c r="G12" s="13"/>
      <c r="H12" s="14"/>
      <c r="I12" s="19"/>
      <c r="J12" s="12"/>
      <c r="K12" s="13"/>
      <c r="L12" s="13"/>
      <c r="M12" s="13"/>
      <c r="N12" s="13"/>
      <c r="O12" s="13"/>
      <c r="P12" s="13"/>
      <c r="Q12" s="14"/>
      <c r="R12" s="19"/>
      <c r="S12" s="31"/>
      <c r="T12" s="12"/>
      <c r="U12" s="13"/>
      <c r="V12" s="13"/>
      <c r="W12" s="13"/>
      <c r="X12" s="13"/>
      <c r="Y12" s="13"/>
      <c r="Z12" s="14"/>
      <c r="AA12" s="19"/>
      <c r="AB12" s="12"/>
      <c r="AC12" s="13"/>
      <c r="AD12" s="13"/>
      <c r="AE12" s="13"/>
      <c r="AF12" s="13"/>
      <c r="AG12" s="13"/>
      <c r="AH12" s="13"/>
      <c r="AI12" s="14"/>
      <c r="AJ12" s="19"/>
      <c r="AK12" s="31"/>
      <c r="AL12" s="12"/>
      <c r="AM12" s="13"/>
      <c r="AN12" s="13"/>
      <c r="AO12" s="13"/>
      <c r="AP12" s="13"/>
      <c r="AQ12" s="13"/>
      <c r="AR12" s="14"/>
      <c r="AS12" s="19"/>
      <c r="AT12" s="12"/>
      <c r="AU12" s="13"/>
      <c r="AV12" s="13"/>
      <c r="AW12" s="13"/>
      <c r="AX12" s="13"/>
      <c r="AY12" s="13"/>
      <c r="AZ12" s="13"/>
      <c r="BA12" s="14"/>
      <c r="BB12" s="19"/>
    </row>
    <row r="13" spans="1:54" x14ac:dyDescent="0.25">
      <c r="A13" s="31"/>
      <c r="B13" s="12"/>
      <c r="C13" s="13"/>
      <c r="D13" s="13"/>
      <c r="E13" s="13"/>
      <c r="F13" s="13"/>
      <c r="G13" s="13"/>
      <c r="H13" s="14"/>
      <c r="I13" s="19"/>
      <c r="J13" s="12"/>
      <c r="K13" s="13"/>
      <c r="L13" s="13"/>
      <c r="M13" s="13"/>
      <c r="N13" s="13"/>
      <c r="O13" s="13"/>
      <c r="P13" s="13"/>
      <c r="Q13" s="14"/>
      <c r="R13" s="19"/>
      <c r="S13" s="31"/>
      <c r="T13" s="12"/>
      <c r="U13" s="13"/>
      <c r="V13" s="13"/>
      <c r="W13" s="13"/>
      <c r="X13" s="13"/>
      <c r="Y13" s="13"/>
      <c r="Z13" s="14"/>
      <c r="AA13" s="19"/>
      <c r="AB13" s="12"/>
      <c r="AC13" s="13"/>
      <c r="AD13" s="13"/>
      <c r="AE13" s="13"/>
      <c r="AF13" s="13"/>
      <c r="AG13" s="13"/>
      <c r="AH13" s="13"/>
      <c r="AI13" s="14"/>
      <c r="AJ13" s="19"/>
      <c r="AK13" s="31"/>
      <c r="AL13" s="12"/>
      <c r="AM13" s="13"/>
      <c r="AN13" s="13"/>
      <c r="AO13" s="13"/>
      <c r="AP13" s="13"/>
      <c r="AQ13" s="13"/>
      <c r="AR13" s="14"/>
      <c r="AS13" s="19"/>
      <c r="AT13" s="12"/>
      <c r="AU13" s="13"/>
      <c r="AV13" s="13"/>
      <c r="AW13" s="13"/>
      <c r="AX13" s="13"/>
      <c r="AY13" s="13"/>
      <c r="AZ13" s="13"/>
      <c r="BA13" s="14"/>
      <c r="BB13" s="19"/>
    </row>
    <row r="14" spans="1:54" ht="15.75" thickBot="1" x14ac:dyDescent="0.3">
      <c r="A14" s="31"/>
      <c r="B14" s="12"/>
      <c r="C14" s="13"/>
      <c r="D14" s="13"/>
      <c r="E14" s="13"/>
      <c r="F14" s="13"/>
      <c r="G14" s="13"/>
      <c r="H14" s="14"/>
      <c r="I14" s="20"/>
      <c r="J14" s="12"/>
      <c r="K14" s="13"/>
      <c r="L14" s="13"/>
      <c r="M14" s="13"/>
      <c r="N14" s="13"/>
      <c r="O14" s="13"/>
      <c r="P14" s="13"/>
      <c r="Q14" s="14"/>
      <c r="R14" s="20"/>
      <c r="S14" s="31"/>
      <c r="T14" s="12"/>
      <c r="U14" s="13"/>
      <c r="V14" s="13"/>
      <c r="W14" s="13"/>
      <c r="X14" s="13"/>
      <c r="Y14" s="13"/>
      <c r="Z14" s="14"/>
      <c r="AA14" s="20"/>
      <c r="AB14" s="12"/>
      <c r="AC14" s="13"/>
      <c r="AD14" s="13"/>
      <c r="AE14" s="13"/>
      <c r="AF14" s="13"/>
      <c r="AG14" s="13"/>
      <c r="AH14" s="13"/>
      <c r="AI14" s="14"/>
      <c r="AJ14" s="20"/>
      <c r="AK14" s="31"/>
      <c r="AL14" s="12"/>
      <c r="AM14" s="13"/>
      <c r="AN14" s="13"/>
      <c r="AO14" s="13"/>
      <c r="AP14" s="13"/>
      <c r="AQ14" s="13"/>
      <c r="AR14" s="14"/>
      <c r="AS14" s="20"/>
      <c r="AT14" s="12"/>
      <c r="AU14" s="13"/>
      <c r="AV14" s="13"/>
      <c r="AW14" s="13"/>
      <c r="AX14" s="13"/>
      <c r="AY14" s="13"/>
      <c r="AZ14" s="13"/>
      <c r="BA14" s="14"/>
      <c r="BB14" s="20"/>
    </row>
    <row r="15" spans="1:54" x14ac:dyDescent="0.25">
      <c r="A15" s="31"/>
      <c r="B15" s="12"/>
      <c r="C15" s="13"/>
      <c r="D15" s="13"/>
      <c r="E15" s="13"/>
      <c r="F15" s="13"/>
      <c r="G15" s="13"/>
      <c r="H15" s="14"/>
      <c r="I15" s="18" t="s">
        <v>48</v>
      </c>
      <c r="J15" s="12"/>
      <c r="K15" s="13"/>
      <c r="L15" s="13"/>
      <c r="M15" s="13"/>
      <c r="N15" s="13"/>
      <c r="O15" s="13"/>
      <c r="P15" s="13"/>
      <c r="Q15" s="14"/>
      <c r="R15" s="18" t="s">
        <v>51</v>
      </c>
      <c r="S15" s="31"/>
      <c r="T15" s="12"/>
      <c r="U15" s="13"/>
      <c r="V15" s="13"/>
      <c r="W15" s="13"/>
      <c r="X15" s="13"/>
      <c r="Y15" s="13"/>
      <c r="Z15" s="14"/>
      <c r="AA15" s="18" t="s">
        <v>48</v>
      </c>
      <c r="AB15" s="12"/>
      <c r="AC15" s="13"/>
      <c r="AD15" s="13"/>
      <c r="AE15" s="13"/>
      <c r="AF15" s="13"/>
      <c r="AG15" s="13"/>
      <c r="AH15" s="13"/>
      <c r="AI15" s="14"/>
      <c r="AJ15" s="18" t="s">
        <v>51</v>
      </c>
      <c r="AK15" s="31"/>
      <c r="AL15" s="12"/>
      <c r="AM15" s="13"/>
      <c r="AN15" s="13"/>
      <c r="AO15" s="13"/>
      <c r="AP15" s="13"/>
      <c r="AQ15" s="13"/>
      <c r="AR15" s="14"/>
      <c r="AS15" s="18" t="s">
        <v>48</v>
      </c>
      <c r="AT15" s="12"/>
      <c r="AU15" s="13"/>
      <c r="AV15" s="13"/>
      <c r="AW15" s="13"/>
      <c r="AX15" s="13"/>
      <c r="AY15" s="13"/>
      <c r="AZ15" s="13"/>
      <c r="BA15" s="14"/>
      <c r="BB15" s="18" t="s">
        <v>51</v>
      </c>
    </row>
    <row r="16" spans="1:54" x14ac:dyDescent="0.25">
      <c r="A16" s="31"/>
      <c r="B16" s="12"/>
      <c r="C16" s="13"/>
      <c r="D16" s="13"/>
      <c r="E16" s="13"/>
      <c r="F16" s="13"/>
      <c r="G16" s="13"/>
      <c r="H16" s="14"/>
      <c r="I16" s="23">
        <f>I4/I10</f>
        <v>101.43333333333334</v>
      </c>
      <c r="J16" s="12"/>
      <c r="K16" s="13"/>
      <c r="L16" s="13"/>
      <c r="M16" s="13"/>
      <c r="N16" s="13"/>
      <c r="O16" s="13"/>
      <c r="P16" s="13"/>
      <c r="Q16" s="14"/>
      <c r="R16" s="19">
        <f>COUNTIF(SituaçãoChegadas, "Em Aberto - *")</f>
        <v>11</v>
      </c>
      <c r="S16" s="31"/>
      <c r="T16" s="12"/>
      <c r="U16" s="13"/>
      <c r="V16" s="13"/>
      <c r="W16" s="13"/>
      <c r="X16" s="13"/>
      <c r="Y16" s="13"/>
      <c r="Z16" s="14"/>
      <c r="AA16" s="23">
        <f>AA4/AA10</f>
        <v>101.43333333333334</v>
      </c>
      <c r="AB16" s="12"/>
      <c r="AC16" s="13"/>
      <c r="AD16" s="13"/>
      <c r="AE16" s="13"/>
      <c r="AF16" s="13"/>
      <c r="AG16" s="13"/>
      <c r="AH16" s="13"/>
      <c r="AI16" s="14"/>
      <c r="AJ16" s="19">
        <f>COUNTIF(SituaçãoChegadas, "Em Aberto - *")</f>
        <v>11</v>
      </c>
      <c r="AK16" s="31"/>
      <c r="AL16" s="12"/>
      <c r="AM16" s="13"/>
      <c r="AN16" s="13"/>
      <c r="AO16" s="13"/>
      <c r="AP16" s="13"/>
      <c r="AQ16" s="13"/>
      <c r="AR16" s="14"/>
      <c r="AS16" s="23">
        <f>AS4/AS10</f>
        <v>101.43333333333334</v>
      </c>
      <c r="AT16" s="12"/>
      <c r="AU16" s="13"/>
      <c r="AV16" s="13"/>
      <c r="AW16" s="13"/>
      <c r="AX16" s="13"/>
      <c r="AY16" s="13"/>
      <c r="AZ16" s="13"/>
      <c r="BA16" s="14"/>
      <c r="BB16" s="19">
        <f>COUNTIF(SituaçãoChegadas, "Em Aberto - *")</f>
        <v>11</v>
      </c>
    </row>
    <row r="17" spans="1:54" x14ac:dyDescent="0.25">
      <c r="A17" s="31"/>
      <c r="B17" s="12"/>
      <c r="C17" s="13"/>
      <c r="D17" s="13"/>
      <c r="E17" s="13"/>
      <c r="F17" s="13"/>
      <c r="G17" s="13"/>
      <c r="H17" s="14"/>
      <c r="I17" s="23"/>
      <c r="J17" s="12"/>
      <c r="K17" s="13"/>
      <c r="L17" s="13"/>
      <c r="M17" s="13"/>
      <c r="N17" s="13"/>
      <c r="O17" s="13"/>
      <c r="P17" s="13"/>
      <c r="Q17" s="14"/>
      <c r="R17" s="19"/>
      <c r="S17" s="31"/>
      <c r="T17" s="12"/>
      <c r="U17" s="13"/>
      <c r="V17" s="13"/>
      <c r="W17" s="13"/>
      <c r="X17" s="13"/>
      <c r="Y17" s="13"/>
      <c r="Z17" s="14"/>
      <c r="AA17" s="23"/>
      <c r="AB17" s="12"/>
      <c r="AC17" s="13"/>
      <c r="AD17" s="13"/>
      <c r="AE17" s="13"/>
      <c r="AF17" s="13"/>
      <c r="AG17" s="13"/>
      <c r="AH17" s="13"/>
      <c r="AI17" s="14"/>
      <c r="AJ17" s="19"/>
      <c r="AK17" s="31"/>
      <c r="AL17" s="12"/>
      <c r="AM17" s="13"/>
      <c r="AN17" s="13"/>
      <c r="AO17" s="13"/>
      <c r="AP17" s="13"/>
      <c r="AQ17" s="13"/>
      <c r="AR17" s="14"/>
      <c r="AS17" s="23"/>
      <c r="AT17" s="12"/>
      <c r="AU17" s="13"/>
      <c r="AV17" s="13"/>
      <c r="AW17" s="13"/>
      <c r="AX17" s="13"/>
      <c r="AY17" s="13"/>
      <c r="AZ17" s="13"/>
      <c r="BA17" s="14"/>
      <c r="BB17" s="19"/>
    </row>
    <row r="18" spans="1:54" x14ac:dyDescent="0.25">
      <c r="A18" s="31"/>
      <c r="B18" s="12"/>
      <c r="C18" s="13"/>
      <c r="D18" s="13"/>
      <c r="E18" s="13"/>
      <c r="F18" s="13"/>
      <c r="G18" s="13"/>
      <c r="H18" s="14"/>
      <c r="I18" s="23"/>
      <c r="J18" s="12"/>
      <c r="K18" s="13"/>
      <c r="L18" s="13"/>
      <c r="M18" s="13"/>
      <c r="N18" s="13"/>
      <c r="O18" s="13"/>
      <c r="P18" s="13"/>
      <c r="Q18" s="14"/>
      <c r="R18" s="19"/>
      <c r="S18" s="31"/>
      <c r="T18" s="12"/>
      <c r="U18" s="13"/>
      <c r="V18" s="13"/>
      <c r="W18" s="13"/>
      <c r="X18" s="13"/>
      <c r="Y18" s="13"/>
      <c r="Z18" s="14"/>
      <c r="AA18" s="23"/>
      <c r="AB18" s="12"/>
      <c r="AC18" s="13"/>
      <c r="AD18" s="13"/>
      <c r="AE18" s="13"/>
      <c r="AF18" s="13"/>
      <c r="AG18" s="13"/>
      <c r="AH18" s="13"/>
      <c r="AI18" s="14"/>
      <c r="AJ18" s="19"/>
      <c r="AK18" s="31"/>
      <c r="AL18" s="12"/>
      <c r="AM18" s="13"/>
      <c r="AN18" s="13"/>
      <c r="AO18" s="13"/>
      <c r="AP18" s="13"/>
      <c r="AQ18" s="13"/>
      <c r="AR18" s="14"/>
      <c r="AS18" s="23"/>
      <c r="AT18" s="12"/>
      <c r="AU18" s="13"/>
      <c r="AV18" s="13"/>
      <c r="AW18" s="13"/>
      <c r="AX18" s="13"/>
      <c r="AY18" s="13"/>
      <c r="AZ18" s="13"/>
      <c r="BA18" s="14"/>
      <c r="BB18" s="19"/>
    </row>
    <row r="19" spans="1:54" x14ac:dyDescent="0.25">
      <c r="A19" s="31"/>
      <c r="B19" s="12"/>
      <c r="C19" s="13"/>
      <c r="D19" s="13"/>
      <c r="E19" s="13"/>
      <c r="F19" s="13"/>
      <c r="G19" s="13"/>
      <c r="H19" s="14"/>
      <c r="I19" s="23"/>
      <c r="J19" s="12"/>
      <c r="K19" s="13"/>
      <c r="L19" s="13"/>
      <c r="M19" s="13"/>
      <c r="N19" s="13"/>
      <c r="O19" s="13"/>
      <c r="P19" s="13"/>
      <c r="Q19" s="14"/>
      <c r="R19" s="19"/>
      <c r="S19" s="31"/>
      <c r="T19" s="12"/>
      <c r="U19" s="13"/>
      <c r="V19" s="13"/>
      <c r="W19" s="13"/>
      <c r="X19" s="13"/>
      <c r="Y19" s="13"/>
      <c r="Z19" s="14"/>
      <c r="AA19" s="23"/>
      <c r="AB19" s="12"/>
      <c r="AC19" s="13"/>
      <c r="AD19" s="13"/>
      <c r="AE19" s="13"/>
      <c r="AF19" s="13"/>
      <c r="AG19" s="13"/>
      <c r="AH19" s="13"/>
      <c r="AI19" s="14"/>
      <c r="AJ19" s="19"/>
      <c r="AK19" s="31"/>
      <c r="AL19" s="12"/>
      <c r="AM19" s="13"/>
      <c r="AN19" s="13"/>
      <c r="AO19" s="13"/>
      <c r="AP19" s="13"/>
      <c r="AQ19" s="13"/>
      <c r="AR19" s="14"/>
      <c r="AS19" s="23"/>
      <c r="AT19" s="12"/>
      <c r="AU19" s="13"/>
      <c r="AV19" s="13"/>
      <c r="AW19" s="13"/>
      <c r="AX19" s="13"/>
      <c r="AY19" s="13"/>
      <c r="AZ19" s="13"/>
      <c r="BA19" s="14"/>
      <c r="BB19" s="19"/>
    </row>
    <row r="20" spans="1:54" ht="15.75" thickBot="1" x14ac:dyDescent="0.3">
      <c r="A20" s="32"/>
      <c r="B20" s="15"/>
      <c r="C20" s="16"/>
      <c r="D20" s="16"/>
      <c r="E20" s="16"/>
      <c r="F20" s="16"/>
      <c r="G20" s="16"/>
      <c r="H20" s="17"/>
      <c r="I20" s="24"/>
      <c r="J20" s="15"/>
      <c r="K20" s="16"/>
      <c r="L20" s="16"/>
      <c r="M20" s="16"/>
      <c r="N20" s="16"/>
      <c r="O20" s="16"/>
      <c r="P20" s="16"/>
      <c r="Q20" s="17"/>
      <c r="R20" s="20"/>
      <c r="S20" s="32"/>
      <c r="T20" s="15"/>
      <c r="U20" s="16"/>
      <c r="V20" s="16"/>
      <c r="W20" s="16"/>
      <c r="X20" s="16"/>
      <c r="Y20" s="16"/>
      <c r="Z20" s="17"/>
      <c r="AA20" s="24"/>
      <c r="AB20" s="15"/>
      <c r="AC20" s="16"/>
      <c r="AD20" s="16"/>
      <c r="AE20" s="16"/>
      <c r="AF20" s="16"/>
      <c r="AG20" s="16"/>
      <c r="AH20" s="16"/>
      <c r="AI20" s="17"/>
      <c r="AJ20" s="20"/>
      <c r="AK20" s="32"/>
      <c r="AL20" s="15"/>
      <c r="AM20" s="16"/>
      <c r="AN20" s="16"/>
      <c r="AO20" s="16"/>
      <c r="AP20" s="16"/>
      <c r="AQ20" s="16"/>
      <c r="AR20" s="17"/>
      <c r="AS20" s="24"/>
      <c r="AT20" s="15"/>
      <c r="AU20" s="16"/>
      <c r="AV20" s="16"/>
      <c r="AW20" s="16"/>
      <c r="AX20" s="16"/>
      <c r="AY20" s="16"/>
      <c r="AZ20" s="16"/>
      <c r="BA20" s="17"/>
      <c r="BB20" s="20"/>
    </row>
    <row r="23" spans="1:54" ht="14.25" customHeight="1" x14ac:dyDescent="0.25"/>
  </sheetData>
  <mergeCells count="31">
    <mergeCell ref="BB16:BB20"/>
    <mergeCell ref="B2:R2"/>
    <mergeCell ref="AJ16:AJ20"/>
    <mergeCell ref="AK1:AK20"/>
    <mergeCell ref="AL1:BB1"/>
    <mergeCell ref="AL3:AR20"/>
    <mergeCell ref="AT3:BA20"/>
    <mergeCell ref="AS4:AS8"/>
    <mergeCell ref="BB4:BB8"/>
    <mergeCell ref="AS10:AS14"/>
    <mergeCell ref="BB10:BB14"/>
    <mergeCell ref="AS16:AS20"/>
    <mergeCell ref="A1:A20"/>
    <mergeCell ref="S1:S20"/>
    <mergeCell ref="T1:AJ1"/>
    <mergeCell ref="T3:Z20"/>
    <mergeCell ref="AB3:AI20"/>
    <mergeCell ref="AA4:AA8"/>
    <mergeCell ref="AJ4:AJ8"/>
    <mergeCell ref="AA10:AA14"/>
    <mergeCell ref="AJ10:AJ14"/>
    <mergeCell ref="AA16:AA20"/>
    <mergeCell ref="B1:R1"/>
    <mergeCell ref="B3:H20"/>
    <mergeCell ref="J3:Q20"/>
    <mergeCell ref="I4:I8"/>
    <mergeCell ref="I10:I14"/>
    <mergeCell ref="I16:I20"/>
    <mergeCell ref="R4:R8"/>
    <mergeCell ref="R10:R14"/>
    <mergeCell ref="R16:R20"/>
  </mergeCells>
  <conditionalFormatting sqref="R10:R14">
    <cfRule type="expression" dxfId="6" priority="6">
      <formula>$R$10=$R$16</formula>
    </cfRule>
    <cfRule type="expression" dxfId="5" priority="7">
      <formula>$R$10&gt;=$R$16/2</formula>
    </cfRule>
  </conditionalFormatting>
  <conditionalFormatting sqref="AJ10:AJ14">
    <cfRule type="expression" dxfId="4" priority="4">
      <formula>$R$10=$R$16</formula>
    </cfRule>
    <cfRule type="expression" dxfId="3" priority="5">
      <formula>$R$10&gt;=$R$16/2</formula>
    </cfRule>
  </conditionalFormatting>
  <conditionalFormatting sqref="BB10:BB14">
    <cfRule type="expression" dxfId="2" priority="2">
      <formula>$R$10=$R$16</formula>
    </cfRule>
    <cfRule type="expression" dxfId="1" priority="3">
      <formula>$R$10&gt;=$R$16/2</formula>
    </cfRule>
  </conditionalFormatting>
  <conditionalFormatting sqref="B2:R2">
    <cfRule type="containsText" dxfId="0" priority="1" operator="containsText" text="Média">
      <formula>NOT(ISERROR(SEARCH("Média",B2)))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2C65-1C72-4091-A373-690A58F70C3A}">
  <dimension ref="A1:A2"/>
  <sheetViews>
    <sheetView workbookViewId="0">
      <selection activeCell="A3" sqref="A3"/>
    </sheetView>
  </sheetViews>
  <sheetFormatPr defaultRowHeight="15" x14ac:dyDescent="0.25"/>
  <cols>
    <col min="1" max="1" width="19.42578125" bestFit="1" customWidth="1"/>
  </cols>
  <sheetData>
    <row r="1" spans="1:1" x14ac:dyDescent="0.25">
      <c r="A1" t="s">
        <v>57</v>
      </c>
    </row>
    <row r="2" spans="1:1" x14ac:dyDescent="0.25">
      <c r="A2">
        <f>AVERAGE(Peso)</f>
        <v>101.43333333333334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1E1A9-18E2-43CA-94BB-EF6B81C615A2}">
  <dimension ref="A1:M41"/>
  <sheetViews>
    <sheetView workbookViewId="0">
      <selection activeCell="D13" sqref="D13"/>
    </sheetView>
  </sheetViews>
  <sheetFormatPr defaultColWidth="19.7109375" defaultRowHeight="15" x14ac:dyDescent="0.25"/>
  <cols>
    <col min="1" max="1" width="24.28515625" bestFit="1" customWidth="1"/>
    <col min="2" max="2" width="12.85546875" style="4" bestFit="1" customWidth="1"/>
    <col min="4" max="4" width="19.7109375" style="3"/>
    <col min="6" max="6" width="9" style="4" bestFit="1" customWidth="1"/>
    <col min="8" max="8" width="8.28515625" style="4" customWidth="1"/>
    <col min="9" max="9" width="12.42578125" style="4" bestFit="1" customWidth="1"/>
    <col min="10" max="10" width="19.7109375" style="4"/>
    <col min="11" max="11" width="7.7109375" style="4" bestFit="1" customWidth="1"/>
    <col min="12" max="12" width="15.42578125" style="4" bestFit="1" customWidth="1"/>
  </cols>
  <sheetData>
    <row r="1" spans="1:13" s="1" customFormat="1" x14ac:dyDescent="0.25">
      <c r="A1" s="1" t="s">
        <v>0</v>
      </c>
      <c r="B1" s="1" t="s">
        <v>2</v>
      </c>
      <c r="C1" s="1" t="s">
        <v>3</v>
      </c>
      <c r="D1" s="2" t="s">
        <v>13</v>
      </c>
      <c r="E1" s="1" t="s">
        <v>1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9</v>
      </c>
      <c r="L1" s="1" t="s">
        <v>10</v>
      </c>
      <c r="M1" s="1" t="s">
        <v>11</v>
      </c>
    </row>
    <row r="2" spans="1:13" x14ac:dyDescent="0.25">
      <c r="A2" t="s">
        <v>4</v>
      </c>
      <c r="B2" s="5">
        <v>43525</v>
      </c>
      <c r="C2" t="s">
        <v>18</v>
      </c>
      <c r="D2" s="3">
        <v>869.32</v>
      </c>
      <c r="E2" t="s">
        <v>20</v>
      </c>
      <c r="F2" s="4">
        <v>25</v>
      </c>
      <c r="G2" t="s">
        <v>22</v>
      </c>
      <c r="H2" s="4" t="s">
        <v>23</v>
      </c>
      <c r="I2" s="5">
        <v>43529</v>
      </c>
      <c r="J2" s="4" t="s">
        <v>24</v>
      </c>
      <c r="K2" s="4" t="s">
        <v>27</v>
      </c>
      <c r="L2" s="5">
        <v>43529</v>
      </c>
      <c r="M2" s="4" t="s">
        <v>24</v>
      </c>
    </row>
    <row r="3" spans="1:13" x14ac:dyDescent="0.25">
      <c r="A3" t="s">
        <v>4</v>
      </c>
      <c r="B3" s="5">
        <v>43570</v>
      </c>
      <c r="C3" t="s">
        <v>18</v>
      </c>
      <c r="D3" s="3">
        <v>586.32000000000005</v>
      </c>
      <c r="E3" t="s">
        <v>5</v>
      </c>
      <c r="F3" s="4">
        <v>16</v>
      </c>
      <c r="G3" t="s">
        <v>22</v>
      </c>
      <c r="H3" s="4" t="s">
        <v>23</v>
      </c>
      <c r="I3" s="5">
        <v>43575</v>
      </c>
      <c r="J3" s="4" t="s">
        <v>24</v>
      </c>
      <c r="K3" s="4" t="s">
        <v>28</v>
      </c>
      <c r="L3" s="5">
        <v>43575</v>
      </c>
      <c r="M3" s="4" t="s">
        <v>24</v>
      </c>
    </row>
    <row r="4" spans="1:13" x14ac:dyDescent="0.25">
      <c r="A4" t="s">
        <v>4</v>
      </c>
      <c r="B4" s="5">
        <v>43575</v>
      </c>
      <c r="C4" t="s">
        <v>18</v>
      </c>
      <c r="D4" s="3">
        <v>256.32</v>
      </c>
      <c r="E4" t="s">
        <v>5</v>
      </c>
      <c r="F4" s="4">
        <v>9</v>
      </c>
      <c r="G4" t="s">
        <v>22</v>
      </c>
      <c r="H4" s="4" t="s">
        <v>23</v>
      </c>
      <c r="I4" s="5">
        <v>43575</v>
      </c>
      <c r="J4" s="4" t="s">
        <v>24</v>
      </c>
      <c r="K4" s="4" t="s">
        <v>28</v>
      </c>
      <c r="L4" s="5">
        <v>43575</v>
      </c>
      <c r="M4" s="4" t="s">
        <v>24</v>
      </c>
    </row>
    <row r="5" spans="1:13" x14ac:dyDescent="0.25">
      <c r="A5" t="s">
        <v>4</v>
      </c>
      <c r="B5" s="5">
        <v>43744</v>
      </c>
      <c r="C5" t="s">
        <v>18</v>
      </c>
      <c r="D5" s="3">
        <v>726.32</v>
      </c>
      <c r="E5" t="s">
        <v>20</v>
      </c>
      <c r="F5" s="4">
        <v>23</v>
      </c>
      <c r="G5" t="s">
        <v>22</v>
      </c>
      <c r="H5" s="4" t="s">
        <v>23</v>
      </c>
      <c r="I5" s="5">
        <v>43748</v>
      </c>
      <c r="J5" s="4" t="s">
        <v>25</v>
      </c>
      <c r="K5" s="4" t="s">
        <v>27</v>
      </c>
      <c r="L5" s="5">
        <v>43748</v>
      </c>
      <c r="M5" s="4" t="s">
        <v>25</v>
      </c>
    </row>
    <row r="6" spans="1:13" x14ac:dyDescent="0.25">
      <c r="A6" t="s">
        <v>4</v>
      </c>
      <c r="B6" s="5">
        <v>43779</v>
      </c>
      <c r="C6" t="s">
        <v>19</v>
      </c>
      <c r="D6" s="3">
        <v>452.12</v>
      </c>
      <c r="E6" t="s">
        <v>5</v>
      </c>
      <c r="F6" s="4">
        <v>14</v>
      </c>
      <c r="G6" t="s">
        <v>22</v>
      </c>
      <c r="H6" s="4" t="s">
        <v>23</v>
      </c>
      <c r="I6" s="5">
        <v>43819</v>
      </c>
      <c r="J6" s="4" t="s">
        <v>53</v>
      </c>
      <c r="K6" s="4" t="s">
        <v>27</v>
      </c>
      <c r="L6" s="5">
        <v>43819</v>
      </c>
      <c r="M6" s="4" t="s">
        <v>53</v>
      </c>
    </row>
    <row r="7" spans="1:13" x14ac:dyDescent="0.25">
      <c r="A7" t="s">
        <v>4</v>
      </c>
      <c r="B7" s="5">
        <v>43810</v>
      </c>
      <c r="C7" t="s">
        <v>19</v>
      </c>
      <c r="D7" s="3">
        <v>956.32</v>
      </c>
      <c r="E7" t="s">
        <v>20</v>
      </c>
      <c r="F7" s="4">
        <v>28</v>
      </c>
      <c r="G7" t="s">
        <v>22</v>
      </c>
      <c r="H7" s="4" t="s">
        <v>23</v>
      </c>
      <c r="I7" s="5">
        <v>43819</v>
      </c>
      <c r="J7" s="4" t="s">
        <v>26</v>
      </c>
      <c r="K7" s="4" t="s">
        <v>27</v>
      </c>
      <c r="L7" s="5">
        <v>43819</v>
      </c>
      <c r="M7" s="4" t="s">
        <v>26</v>
      </c>
    </row>
    <row r="8" spans="1:13" x14ac:dyDescent="0.25">
      <c r="A8" t="s">
        <v>14</v>
      </c>
      <c r="B8" s="5">
        <v>43557</v>
      </c>
      <c r="C8" t="s">
        <v>18</v>
      </c>
      <c r="D8" s="3">
        <v>2395</v>
      </c>
      <c r="E8" t="s">
        <v>29</v>
      </c>
      <c r="F8" s="4">
        <v>343</v>
      </c>
      <c r="G8" t="s">
        <v>31</v>
      </c>
      <c r="H8" s="4" t="s">
        <v>30</v>
      </c>
      <c r="I8" s="5">
        <v>43567</v>
      </c>
      <c r="J8" s="4" t="s">
        <v>24</v>
      </c>
      <c r="K8" s="4" t="s">
        <v>27</v>
      </c>
      <c r="L8" s="5">
        <v>43570</v>
      </c>
      <c r="M8" s="4" t="s">
        <v>24</v>
      </c>
    </row>
    <row r="9" spans="1:13" x14ac:dyDescent="0.25">
      <c r="A9" t="s">
        <v>14</v>
      </c>
      <c r="B9" s="5">
        <v>43588</v>
      </c>
      <c r="C9" t="s">
        <v>18</v>
      </c>
      <c r="D9" s="3">
        <v>1745.6268221574344</v>
      </c>
      <c r="E9" t="s">
        <v>29</v>
      </c>
      <c r="F9" s="4">
        <v>250</v>
      </c>
      <c r="G9" t="s">
        <v>31</v>
      </c>
      <c r="H9" s="4" t="s">
        <v>30</v>
      </c>
      <c r="I9" s="5">
        <v>43595</v>
      </c>
      <c r="J9" s="4" t="s">
        <v>24</v>
      </c>
      <c r="K9" s="4" t="s">
        <v>28</v>
      </c>
      <c r="L9" s="5">
        <v>43598</v>
      </c>
      <c r="M9" s="4" t="s">
        <v>25</v>
      </c>
    </row>
    <row r="10" spans="1:13" x14ac:dyDescent="0.25">
      <c r="A10" t="s">
        <v>14</v>
      </c>
      <c r="B10" s="5">
        <v>43594</v>
      </c>
      <c r="C10" t="s">
        <v>18</v>
      </c>
      <c r="D10" s="3">
        <v>907.72594752186592</v>
      </c>
      <c r="E10" t="s">
        <v>29</v>
      </c>
      <c r="F10" s="4">
        <v>130</v>
      </c>
      <c r="G10" t="s">
        <v>31</v>
      </c>
      <c r="H10" s="4" t="s">
        <v>30</v>
      </c>
      <c r="I10" s="5">
        <v>43595</v>
      </c>
      <c r="J10" s="4" t="s">
        <v>24</v>
      </c>
      <c r="K10" s="4" t="s">
        <v>28</v>
      </c>
      <c r="L10" s="5">
        <v>43598</v>
      </c>
      <c r="M10" s="4" t="s">
        <v>25</v>
      </c>
    </row>
    <row r="11" spans="1:13" x14ac:dyDescent="0.25">
      <c r="A11" t="s">
        <v>14</v>
      </c>
      <c r="B11" s="5">
        <v>43605</v>
      </c>
      <c r="C11" t="s">
        <v>18</v>
      </c>
      <c r="D11" s="3">
        <v>1955.1020408163265</v>
      </c>
      <c r="E11" t="s">
        <v>29</v>
      </c>
      <c r="F11" s="4">
        <v>280</v>
      </c>
      <c r="G11" t="s">
        <v>31</v>
      </c>
      <c r="H11" s="4" t="s">
        <v>30</v>
      </c>
      <c r="I11" s="5">
        <v>43607</v>
      </c>
      <c r="J11" s="4" t="s">
        <v>24</v>
      </c>
      <c r="K11" s="4" t="s">
        <v>27</v>
      </c>
      <c r="L11" s="5">
        <v>43610</v>
      </c>
      <c r="M11" s="4" t="s">
        <v>24</v>
      </c>
    </row>
    <row r="12" spans="1:13" x14ac:dyDescent="0.25">
      <c r="A12" t="s">
        <v>14</v>
      </c>
      <c r="B12" s="5">
        <v>43663</v>
      </c>
      <c r="C12" t="s">
        <v>18</v>
      </c>
      <c r="D12" s="3">
        <v>1326.6763848396502</v>
      </c>
      <c r="E12" t="s">
        <v>29</v>
      </c>
      <c r="F12" s="4">
        <v>190</v>
      </c>
      <c r="G12" t="s">
        <v>31</v>
      </c>
      <c r="H12" s="4" t="s">
        <v>30</v>
      </c>
      <c r="I12" s="5">
        <v>43666</v>
      </c>
      <c r="J12" s="4" t="s">
        <v>24</v>
      </c>
      <c r="K12" s="4" t="s">
        <v>27</v>
      </c>
      <c r="L12" s="5">
        <v>43669</v>
      </c>
      <c r="M12" s="4" t="s">
        <v>24</v>
      </c>
    </row>
    <row r="13" spans="1:13" x14ac:dyDescent="0.25">
      <c r="A13" t="s">
        <v>15</v>
      </c>
      <c r="B13" s="5">
        <v>43652</v>
      </c>
      <c r="C13" t="s">
        <v>18</v>
      </c>
      <c r="D13" s="3">
        <v>600</v>
      </c>
      <c r="E13" t="s">
        <v>32</v>
      </c>
      <c r="F13" s="4">
        <v>15</v>
      </c>
      <c r="G13" t="s">
        <v>22</v>
      </c>
      <c r="H13" s="4" t="s">
        <v>37</v>
      </c>
      <c r="I13" s="5">
        <v>43653</v>
      </c>
      <c r="J13" s="4" t="s">
        <v>24</v>
      </c>
      <c r="K13" s="4" t="s">
        <v>38</v>
      </c>
      <c r="L13" s="5">
        <v>43658</v>
      </c>
      <c r="M13" s="4" t="s">
        <v>24</v>
      </c>
    </row>
    <row r="14" spans="1:13" x14ac:dyDescent="0.25">
      <c r="A14" t="s">
        <v>15</v>
      </c>
      <c r="B14" s="5">
        <v>43687</v>
      </c>
      <c r="C14" t="s">
        <v>18</v>
      </c>
      <c r="D14" s="3">
        <v>920</v>
      </c>
      <c r="E14" t="s">
        <v>33</v>
      </c>
      <c r="F14" s="4">
        <v>23</v>
      </c>
      <c r="G14" t="s">
        <v>22</v>
      </c>
      <c r="H14" s="4" t="s">
        <v>37</v>
      </c>
      <c r="I14" s="5">
        <v>43693</v>
      </c>
      <c r="J14" s="4" t="s">
        <v>24</v>
      </c>
      <c r="K14" s="4" t="s">
        <v>38</v>
      </c>
      <c r="L14" s="5">
        <v>43668</v>
      </c>
      <c r="M14" s="4" t="s">
        <v>25</v>
      </c>
    </row>
    <row r="15" spans="1:13" x14ac:dyDescent="0.25">
      <c r="A15" t="s">
        <v>15</v>
      </c>
      <c r="B15" s="5">
        <v>43692</v>
      </c>
      <c r="C15" t="s">
        <v>18</v>
      </c>
      <c r="D15" s="3">
        <v>440</v>
      </c>
      <c r="E15" t="s">
        <v>32</v>
      </c>
      <c r="F15" s="4">
        <v>11</v>
      </c>
      <c r="G15" t="s">
        <v>22</v>
      </c>
      <c r="H15" s="4" t="s">
        <v>37</v>
      </c>
      <c r="I15" s="5">
        <v>43693</v>
      </c>
      <c r="J15" s="4" t="s">
        <v>24</v>
      </c>
      <c r="K15" s="4" t="s">
        <v>27</v>
      </c>
      <c r="L15" s="5">
        <v>43700</v>
      </c>
      <c r="M15" s="4" t="s">
        <v>25</v>
      </c>
    </row>
    <row r="16" spans="1:13" x14ac:dyDescent="0.25">
      <c r="A16" t="s">
        <v>15</v>
      </c>
      <c r="B16" s="5">
        <v>43758</v>
      </c>
      <c r="C16" t="s">
        <v>18</v>
      </c>
      <c r="D16" s="3">
        <v>680</v>
      </c>
      <c r="E16" t="s">
        <v>32</v>
      </c>
      <c r="F16" s="4">
        <v>17</v>
      </c>
      <c r="G16" t="s">
        <v>22</v>
      </c>
      <c r="H16" s="4" t="s">
        <v>37</v>
      </c>
      <c r="I16" s="5">
        <v>43760</v>
      </c>
      <c r="J16" s="4" t="s">
        <v>24</v>
      </c>
      <c r="K16" s="4" t="s">
        <v>23</v>
      </c>
      <c r="L16" s="5">
        <v>43766</v>
      </c>
      <c r="M16" s="4" t="s">
        <v>24</v>
      </c>
    </row>
    <row r="17" spans="1:13" x14ac:dyDescent="0.25">
      <c r="A17" t="s">
        <v>15</v>
      </c>
      <c r="B17" s="5">
        <v>43800</v>
      </c>
      <c r="C17" t="s">
        <v>19</v>
      </c>
      <c r="D17" s="3">
        <v>120</v>
      </c>
      <c r="E17" t="s">
        <v>34</v>
      </c>
      <c r="F17" s="4">
        <v>3</v>
      </c>
      <c r="G17" t="s">
        <v>22</v>
      </c>
      <c r="H17" s="4" t="s">
        <v>37</v>
      </c>
      <c r="I17" s="5">
        <v>43804</v>
      </c>
      <c r="J17" s="4" t="s">
        <v>26</v>
      </c>
      <c r="K17" s="4" t="s">
        <v>27</v>
      </c>
      <c r="L17" s="5">
        <v>43811</v>
      </c>
      <c r="M17" s="4" t="s">
        <v>26</v>
      </c>
    </row>
    <row r="18" spans="1:13" x14ac:dyDescent="0.25">
      <c r="A18" t="s">
        <v>15</v>
      </c>
      <c r="B18" s="5">
        <v>43833</v>
      </c>
      <c r="C18" t="s">
        <v>19</v>
      </c>
      <c r="D18" s="3">
        <v>480</v>
      </c>
      <c r="E18" t="s">
        <v>32</v>
      </c>
      <c r="F18" s="4">
        <v>12</v>
      </c>
      <c r="G18" t="s">
        <v>22</v>
      </c>
      <c r="H18" s="4" t="s">
        <v>37</v>
      </c>
      <c r="I18" s="5">
        <v>43845</v>
      </c>
      <c r="J18" s="4" t="s">
        <v>26</v>
      </c>
      <c r="K18" s="4" t="s">
        <v>27</v>
      </c>
      <c r="L18" s="5">
        <v>43486</v>
      </c>
      <c r="M18" s="4" t="s">
        <v>26</v>
      </c>
    </row>
    <row r="19" spans="1:13" x14ac:dyDescent="0.25">
      <c r="A19" t="s">
        <v>15</v>
      </c>
      <c r="B19" s="5">
        <v>43845</v>
      </c>
      <c r="C19" t="s">
        <v>19</v>
      </c>
      <c r="D19" s="3">
        <v>80</v>
      </c>
      <c r="E19" t="s">
        <v>34</v>
      </c>
      <c r="F19" s="4">
        <v>2</v>
      </c>
      <c r="G19" t="s">
        <v>22</v>
      </c>
      <c r="H19" s="4" t="s">
        <v>37</v>
      </c>
      <c r="I19" s="5">
        <v>43845</v>
      </c>
      <c r="J19" s="4" t="s">
        <v>26</v>
      </c>
      <c r="K19" s="4" t="s">
        <v>27</v>
      </c>
      <c r="L19" s="5">
        <v>43486</v>
      </c>
      <c r="M19" s="4" t="s">
        <v>26</v>
      </c>
    </row>
    <row r="20" spans="1:13" x14ac:dyDescent="0.25">
      <c r="A20" t="s">
        <v>16</v>
      </c>
      <c r="B20" s="5">
        <v>43714</v>
      </c>
      <c r="C20" t="s">
        <v>18</v>
      </c>
      <c r="D20" s="3">
        <v>1800</v>
      </c>
      <c r="E20" t="s">
        <v>35</v>
      </c>
      <c r="F20" s="4">
        <v>430</v>
      </c>
      <c r="G20" t="s">
        <v>36</v>
      </c>
      <c r="H20" s="4" t="s">
        <v>27</v>
      </c>
      <c r="I20" s="5">
        <v>43715</v>
      </c>
      <c r="J20" s="4" t="s">
        <v>24</v>
      </c>
      <c r="K20" s="4" t="s">
        <v>27</v>
      </c>
      <c r="L20" s="5">
        <v>43715</v>
      </c>
      <c r="M20" s="4" t="s">
        <v>24</v>
      </c>
    </row>
    <row r="21" spans="1:13" x14ac:dyDescent="0.25">
      <c r="A21" t="s">
        <v>16</v>
      </c>
      <c r="B21" s="5">
        <v>43753</v>
      </c>
      <c r="C21" t="s">
        <v>18</v>
      </c>
      <c r="D21" s="3">
        <v>1883.7209302325582</v>
      </c>
      <c r="E21" t="s">
        <v>35</v>
      </c>
      <c r="F21" s="4">
        <v>450</v>
      </c>
      <c r="G21" t="s">
        <v>36</v>
      </c>
      <c r="H21" s="4" t="s">
        <v>27</v>
      </c>
      <c r="I21" s="5">
        <v>43754</v>
      </c>
      <c r="J21" s="4" t="s">
        <v>24</v>
      </c>
      <c r="K21" s="4" t="s">
        <v>27</v>
      </c>
      <c r="L21" s="5">
        <v>43754</v>
      </c>
      <c r="M21" s="4" t="s">
        <v>24</v>
      </c>
    </row>
    <row r="22" spans="1:13" x14ac:dyDescent="0.25">
      <c r="A22" t="s">
        <v>16</v>
      </c>
      <c r="B22" s="5">
        <v>43819</v>
      </c>
      <c r="C22" t="s">
        <v>19</v>
      </c>
      <c r="D22" s="3">
        <v>1632.5581395348838</v>
      </c>
      <c r="E22" t="s">
        <v>35</v>
      </c>
      <c r="F22" s="4">
        <v>390</v>
      </c>
      <c r="G22" t="s">
        <v>36</v>
      </c>
      <c r="H22" s="4" t="s">
        <v>27</v>
      </c>
      <c r="I22" s="5">
        <v>43821</v>
      </c>
      <c r="J22" s="4" t="s">
        <v>26</v>
      </c>
      <c r="K22" s="4" t="s">
        <v>27</v>
      </c>
      <c r="L22" s="5">
        <v>43821</v>
      </c>
      <c r="M22" s="4" t="s">
        <v>26</v>
      </c>
    </row>
    <row r="23" spans="1:13" x14ac:dyDescent="0.25">
      <c r="A23" t="s">
        <v>17</v>
      </c>
      <c r="B23" s="5">
        <v>43556</v>
      </c>
      <c r="C23" t="s">
        <v>18</v>
      </c>
      <c r="D23" s="3">
        <v>916.125</v>
      </c>
      <c r="E23" t="s">
        <v>39</v>
      </c>
      <c r="F23" s="4">
        <v>25</v>
      </c>
      <c r="G23" t="s">
        <v>22</v>
      </c>
      <c r="H23" s="4" t="s">
        <v>27</v>
      </c>
      <c r="I23" s="5">
        <v>43560</v>
      </c>
      <c r="J23" s="4" t="s">
        <v>24</v>
      </c>
      <c r="K23" s="4" t="s">
        <v>27</v>
      </c>
      <c r="L23" s="5">
        <v>43560</v>
      </c>
      <c r="M23" s="4" t="s">
        <v>24</v>
      </c>
    </row>
    <row r="24" spans="1:13" x14ac:dyDescent="0.25">
      <c r="A24" t="s">
        <v>17</v>
      </c>
      <c r="B24" s="5">
        <v>43592</v>
      </c>
      <c r="C24" t="s">
        <v>18</v>
      </c>
      <c r="D24" s="3">
        <v>854.4</v>
      </c>
      <c r="E24" t="s">
        <v>39</v>
      </c>
      <c r="F24" s="4">
        <v>30</v>
      </c>
      <c r="G24" t="s">
        <v>22</v>
      </c>
      <c r="H24" s="4" t="s">
        <v>27</v>
      </c>
      <c r="I24" s="5">
        <v>43595</v>
      </c>
      <c r="J24" s="4" t="s">
        <v>24</v>
      </c>
      <c r="K24" s="4" t="s">
        <v>27</v>
      </c>
      <c r="L24" s="5">
        <v>43595</v>
      </c>
      <c r="M24" s="4" t="s">
        <v>24</v>
      </c>
    </row>
    <row r="25" spans="1:13" x14ac:dyDescent="0.25">
      <c r="A25" t="s">
        <v>17</v>
      </c>
      <c r="B25" s="5">
        <v>43605</v>
      </c>
      <c r="C25" t="s">
        <v>18</v>
      </c>
      <c r="D25" s="3">
        <v>884.2156521739131</v>
      </c>
      <c r="E25" t="s">
        <v>39</v>
      </c>
      <c r="F25" s="4">
        <v>28</v>
      </c>
      <c r="G25" t="s">
        <v>22</v>
      </c>
      <c r="H25" s="4" t="s">
        <v>27</v>
      </c>
      <c r="I25" s="5">
        <v>43607</v>
      </c>
      <c r="J25" s="4" t="s">
        <v>24</v>
      </c>
      <c r="K25" s="4" t="s">
        <v>27</v>
      </c>
      <c r="L25" s="5">
        <v>43607</v>
      </c>
      <c r="M25" s="4" t="s">
        <v>24</v>
      </c>
    </row>
    <row r="26" spans="1:13" x14ac:dyDescent="0.25">
      <c r="A26" t="s">
        <v>17</v>
      </c>
      <c r="B26" s="5">
        <v>43799</v>
      </c>
      <c r="C26" t="s">
        <v>18</v>
      </c>
      <c r="D26" s="3">
        <v>645.88571428571424</v>
      </c>
      <c r="E26" t="s">
        <v>39</v>
      </c>
      <c r="F26" s="4">
        <v>20</v>
      </c>
      <c r="G26" t="s">
        <v>22</v>
      </c>
      <c r="H26" s="4" t="s">
        <v>27</v>
      </c>
      <c r="I26" s="5">
        <v>43804</v>
      </c>
      <c r="J26" s="4" t="s">
        <v>24</v>
      </c>
      <c r="K26" s="4" t="s">
        <v>27</v>
      </c>
      <c r="L26" s="5">
        <v>43804</v>
      </c>
      <c r="M26" s="4" t="s">
        <v>24</v>
      </c>
    </row>
    <row r="27" spans="1:13" x14ac:dyDescent="0.25">
      <c r="A27" t="s">
        <v>17</v>
      </c>
      <c r="B27" s="5">
        <v>43806</v>
      </c>
      <c r="C27" t="s">
        <v>19</v>
      </c>
      <c r="D27" s="3">
        <v>614.77714285714285</v>
      </c>
      <c r="E27" t="s">
        <v>39</v>
      </c>
      <c r="F27" s="4">
        <v>18</v>
      </c>
      <c r="G27" t="s">
        <v>22</v>
      </c>
      <c r="H27" s="4" t="s">
        <v>27</v>
      </c>
      <c r="I27" s="5">
        <v>43808</v>
      </c>
      <c r="J27" s="4" t="s">
        <v>26</v>
      </c>
      <c r="K27" s="4" t="s">
        <v>27</v>
      </c>
      <c r="L27" s="5">
        <v>43808</v>
      </c>
      <c r="M27" s="4" t="s">
        <v>26</v>
      </c>
    </row>
    <row r="28" spans="1:13" x14ac:dyDescent="0.25">
      <c r="A28" t="s">
        <v>17</v>
      </c>
      <c r="B28" s="5">
        <v>43840</v>
      </c>
      <c r="C28" t="s">
        <v>19</v>
      </c>
      <c r="D28" s="3">
        <v>174.56268221574345</v>
      </c>
      <c r="E28" t="s">
        <v>39</v>
      </c>
      <c r="F28" s="4">
        <v>25</v>
      </c>
      <c r="G28" t="s">
        <v>22</v>
      </c>
      <c r="H28" s="4" t="s">
        <v>27</v>
      </c>
      <c r="I28" s="5">
        <v>43842</v>
      </c>
      <c r="J28" s="4" t="s">
        <v>26</v>
      </c>
      <c r="K28" s="4" t="s">
        <v>27</v>
      </c>
      <c r="L28" s="5">
        <v>43842</v>
      </c>
      <c r="M28" s="4" t="s">
        <v>26</v>
      </c>
    </row>
    <row r="29" spans="1:13" x14ac:dyDescent="0.25">
      <c r="A29" t="s">
        <v>17</v>
      </c>
      <c r="B29" s="5">
        <v>44187</v>
      </c>
      <c r="C29" t="s">
        <v>19</v>
      </c>
      <c r="D29" s="3">
        <v>251.37026239067058</v>
      </c>
      <c r="E29" t="s">
        <v>39</v>
      </c>
      <c r="F29" s="4">
        <v>36</v>
      </c>
      <c r="G29" t="s">
        <v>22</v>
      </c>
      <c r="H29" s="4" t="s">
        <v>27</v>
      </c>
      <c r="I29" s="5">
        <v>43854</v>
      </c>
      <c r="J29" s="4" t="s">
        <v>26</v>
      </c>
      <c r="K29" s="4" t="s">
        <v>27</v>
      </c>
      <c r="L29" s="5">
        <v>43854</v>
      </c>
      <c r="M29" s="4" t="s">
        <v>26</v>
      </c>
    </row>
    <row r="30" spans="1:13" x14ac:dyDescent="0.25">
      <c r="A30" t="s">
        <v>17</v>
      </c>
      <c r="B30" s="5">
        <v>44218</v>
      </c>
      <c r="C30" t="s">
        <v>19</v>
      </c>
      <c r="D30" s="3">
        <v>251.37026239067058</v>
      </c>
      <c r="E30" t="s">
        <v>39</v>
      </c>
      <c r="F30" s="4">
        <v>100</v>
      </c>
      <c r="G30" t="s">
        <v>22</v>
      </c>
      <c r="H30" s="4" t="s">
        <v>27</v>
      </c>
      <c r="I30" s="5">
        <v>44209</v>
      </c>
      <c r="J30" s="4" t="s">
        <v>26</v>
      </c>
      <c r="K30" s="4" t="s">
        <v>27</v>
      </c>
      <c r="L30" s="5">
        <v>44222</v>
      </c>
      <c r="M30" s="4" t="s">
        <v>26</v>
      </c>
    </row>
    <row r="31" spans="1:13" x14ac:dyDescent="0.25">
      <c r="A31" t="s">
        <v>17</v>
      </c>
      <c r="B31" s="5">
        <v>44234</v>
      </c>
      <c r="C31" t="s">
        <v>19</v>
      </c>
      <c r="D31" s="3">
        <v>251.37026239067058</v>
      </c>
      <c r="E31" t="s">
        <v>39</v>
      </c>
      <c r="F31" s="4">
        <v>100</v>
      </c>
      <c r="G31" t="s">
        <v>22</v>
      </c>
      <c r="H31" s="4" t="s">
        <v>27</v>
      </c>
      <c r="I31" s="5" t="s">
        <v>52</v>
      </c>
      <c r="J31" s="4" t="s">
        <v>26</v>
      </c>
      <c r="K31" s="4" t="s">
        <v>27</v>
      </c>
      <c r="L31" s="5">
        <v>44237</v>
      </c>
      <c r="M31" s="4" t="s">
        <v>26</v>
      </c>
    </row>
    <row r="32" spans="1:13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692FDF-EAFF-4092-8ABB-67254EBFA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1E2AAA-2183-4DCF-A571-7D87F752D774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4CE2725-B27F-4F45-8730-2F37D1E15C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Tabelas Dinâmicas</vt:lpstr>
      <vt:lpstr>Dashboard</vt:lpstr>
      <vt:lpstr>Indicadores Base</vt:lpstr>
      <vt:lpstr>Controle de Entregas</vt:lpstr>
      <vt:lpstr>OrigemDinamica</vt:lpstr>
      <vt:lpstr>Peso</vt:lpstr>
      <vt:lpstr>SituaçãoChegadas</vt:lpstr>
      <vt:lpstr>SituaçãoPartidas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Testes Office Resolve</dc:creator>
  <cp:lastModifiedBy>Gabriel Goes de Castro</cp:lastModifiedBy>
  <dcterms:created xsi:type="dcterms:W3CDTF">2020-01-28T18:38:11Z</dcterms:created>
  <dcterms:modified xsi:type="dcterms:W3CDTF">2023-04-17T01:12:48Z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