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30" windowWidth="14970" windowHeight="8970"/>
  </bookViews>
  <sheets>
    <sheet name="Planification" sheetId="2" r:id="rId1"/>
    <sheet name="Utilisation" sheetId="3" r:id="rId2"/>
  </sheets>
  <calcPr calcId="145621"/>
</workbook>
</file>

<file path=xl/calcChain.xml><?xml version="1.0" encoding="utf-8"?>
<calcChain xmlns="http://schemas.openxmlformats.org/spreadsheetml/2006/main">
  <c r="C10" i="2" l="1"/>
  <c r="C9" i="2"/>
  <c r="C8" i="2"/>
  <c r="P27" i="2"/>
  <c r="P28" i="2"/>
  <c r="P29" i="2"/>
  <c r="P30" i="2"/>
  <c r="P31" i="2"/>
  <c r="P32" i="2"/>
  <c r="P33" i="2"/>
  <c r="P34" i="2"/>
  <c r="P35" i="2"/>
  <c r="P36" i="2"/>
  <c r="P37" i="2"/>
  <c r="Q27" i="2"/>
  <c r="Q28" i="2"/>
  <c r="Q29" i="2"/>
  <c r="Q30" i="2"/>
  <c r="Q31" i="2"/>
  <c r="Q32" i="2"/>
  <c r="Q33" i="2"/>
  <c r="Q34" i="2"/>
  <c r="Q35" i="2"/>
  <c r="Q36" i="2"/>
  <c r="Q37" i="2"/>
  <c r="R27" i="2"/>
  <c r="R28" i="2"/>
  <c r="R29" i="2"/>
  <c r="R30" i="2"/>
  <c r="R31" i="2"/>
  <c r="R32" i="2"/>
  <c r="R33" i="2"/>
  <c r="R34" i="2"/>
  <c r="R35" i="2"/>
  <c r="R36" i="2"/>
  <c r="R37" i="2"/>
  <c r="S27" i="2"/>
  <c r="S28" i="2"/>
  <c r="S29" i="2"/>
  <c r="S30" i="2"/>
  <c r="S31" i="2"/>
  <c r="S32" i="2"/>
  <c r="S33" i="2"/>
  <c r="S34" i="2"/>
  <c r="S35" i="2"/>
  <c r="S36" i="2"/>
  <c r="S37" i="2"/>
  <c r="T27" i="2"/>
  <c r="T28" i="2"/>
  <c r="T29" i="2"/>
  <c r="T30" i="2"/>
  <c r="T31" i="2"/>
  <c r="T32" i="2"/>
  <c r="T33" i="2"/>
  <c r="T34" i="2"/>
  <c r="T35" i="2"/>
  <c r="T36" i="2"/>
  <c r="T37" i="2"/>
  <c r="U27" i="2"/>
  <c r="U28" i="2"/>
  <c r="U29" i="2"/>
  <c r="U30" i="2"/>
  <c r="U31" i="2"/>
  <c r="U32" i="2"/>
  <c r="U33" i="2"/>
  <c r="U34" i="2"/>
  <c r="U35" i="2"/>
  <c r="U36" i="2"/>
  <c r="U37" i="2"/>
  <c r="V27" i="2"/>
  <c r="V28" i="2"/>
  <c r="V29" i="2"/>
  <c r="V30" i="2"/>
  <c r="V31" i="2"/>
  <c r="V32" i="2"/>
  <c r="V33" i="2"/>
  <c r="V34" i="2"/>
  <c r="V35" i="2"/>
  <c r="V36" i="2"/>
  <c r="V37" i="2"/>
  <c r="W27" i="2"/>
  <c r="W28" i="2"/>
  <c r="W29" i="2"/>
  <c r="W30" i="2"/>
  <c r="W31" i="2"/>
  <c r="W32" i="2"/>
  <c r="W33" i="2"/>
  <c r="W34" i="2"/>
  <c r="W35" i="2"/>
  <c r="W36" i="2"/>
  <c r="W37" i="2"/>
  <c r="X27" i="2"/>
  <c r="X28" i="2"/>
  <c r="X29" i="2"/>
  <c r="X30" i="2"/>
  <c r="X31" i="2"/>
  <c r="X32" i="2"/>
  <c r="X33" i="2"/>
  <c r="X34" i="2"/>
  <c r="X35" i="2"/>
  <c r="X36" i="2"/>
  <c r="X37" i="2"/>
  <c r="Y27" i="2"/>
  <c r="Y28" i="2"/>
  <c r="Y29" i="2"/>
  <c r="Y30" i="2"/>
  <c r="Y31" i="2"/>
  <c r="Y32" i="2"/>
  <c r="Y33" i="2"/>
  <c r="Y34" i="2"/>
  <c r="Y35" i="2"/>
  <c r="Y36" i="2"/>
  <c r="Y37" i="2"/>
  <c r="Z27" i="2"/>
  <c r="Z28" i="2"/>
  <c r="Z29" i="2"/>
  <c r="Z30" i="2"/>
  <c r="Z31" i="2"/>
  <c r="Z32" i="2"/>
  <c r="Z33" i="2"/>
  <c r="Z34" i="2"/>
  <c r="Z35" i="2"/>
  <c r="Z36" i="2"/>
  <c r="Z37" i="2"/>
  <c r="AA27" i="2"/>
  <c r="AA28" i="2"/>
  <c r="AA29" i="2"/>
  <c r="AA30" i="2"/>
  <c r="AA31" i="2"/>
  <c r="AA32" i="2"/>
  <c r="AA33" i="2"/>
  <c r="AA34" i="2"/>
  <c r="AA35" i="2"/>
  <c r="AA36" i="2"/>
  <c r="AA37" i="2"/>
  <c r="P25" i="2"/>
  <c r="P26" i="2"/>
  <c r="Q25" i="2"/>
  <c r="Q26" i="2"/>
  <c r="R25" i="2"/>
  <c r="R26" i="2"/>
  <c r="S25" i="2"/>
  <c r="S26" i="2"/>
  <c r="T25" i="2"/>
  <c r="T26" i="2"/>
  <c r="U25" i="2"/>
  <c r="U26" i="2"/>
  <c r="V25" i="2"/>
  <c r="V26" i="2"/>
  <c r="W25" i="2"/>
  <c r="W26" i="2"/>
  <c r="X25" i="2"/>
  <c r="X26" i="2"/>
  <c r="Y25" i="2"/>
  <c r="Y26" i="2"/>
  <c r="Z25" i="2"/>
  <c r="Z26" i="2"/>
  <c r="AA25" i="2"/>
  <c r="AA26" i="2"/>
  <c r="P21" i="2"/>
  <c r="P22" i="2"/>
  <c r="P23" i="2"/>
  <c r="P24" i="2"/>
  <c r="Q21" i="2"/>
  <c r="Q22" i="2"/>
  <c r="Q23" i="2"/>
  <c r="Q24" i="2"/>
  <c r="R21" i="2"/>
  <c r="R22" i="2"/>
  <c r="R23" i="2"/>
  <c r="R24" i="2"/>
  <c r="S21" i="2"/>
  <c r="S22" i="2"/>
  <c r="S23" i="2"/>
  <c r="S24" i="2"/>
  <c r="T21" i="2"/>
  <c r="T22" i="2"/>
  <c r="T23" i="2"/>
  <c r="T24" i="2"/>
  <c r="U21" i="2"/>
  <c r="U22" i="2"/>
  <c r="U23" i="2"/>
  <c r="U24" i="2"/>
  <c r="V21" i="2"/>
  <c r="V22" i="2"/>
  <c r="V23" i="2"/>
  <c r="V24" i="2"/>
  <c r="W21" i="2"/>
  <c r="W22" i="2"/>
  <c r="W23" i="2"/>
  <c r="W24" i="2"/>
  <c r="X21" i="2"/>
  <c r="X22" i="2"/>
  <c r="X23" i="2"/>
  <c r="X24" i="2"/>
  <c r="Y21" i="2"/>
  <c r="Y22" i="2"/>
  <c r="Y23" i="2"/>
  <c r="Y24" i="2"/>
  <c r="Z21" i="2"/>
  <c r="Z22" i="2"/>
  <c r="Z23" i="2"/>
  <c r="Z24" i="2"/>
  <c r="AA21" i="2"/>
  <c r="AA22" i="2"/>
  <c r="AA23" i="2"/>
  <c r="AA24" i="2"/>
  <c r="P16" i="2"/>
  <c r="P17" i="2"/>
  <c r="P18" i="2"/>
  <c r="Q16" i="2"/>
  <c r="Q17" i="2"/>
  <c r="Q18" i="2"/>
  <c r="R16" i="2"/>
  <c r="R17" i="2"/>
  <c r="R18" i="2"/>
  <c r="S16" i="2"/>
  <c r="S17" i="2"/>
  <c r="S18" i="2"/>
  <c r="T16" i="2"/>
  <c r="T17" i="2"/>
  <c r="T18" i="2"/>
  <c r="U16" i="2"/>
  <c r="U17" i="2"/>
  <c r="U18" i="2"/>
  <c r="V16" i="2"/>
  <c r="V17" i="2"/>
  <c r="V18" i="2"/>
  <c r="W16" i="2"/>
  <c r="W17" i="2"/>
  <c r="W18" i="2"/>
  <c r="X16" i="2"/>
  <c r="X17" i="2"/>
  <c r="X18" i="2"/>
  <c r="Y16" i="2"/>
  <c r="Y17" i="2"/>
  <c r="Y18" i="2"/>
  <c r="Z16" i="2"/>
  <c r="Z17" i="2"/>
  <c r="Z18" i="2"/>
  <c r="AA16" i="2"/>
  <c r="AA17" i="2"/>
  <c r="AA18" i="2"/>
  <c r="P19" i="2"/>
  <c r="P20" i="2"/>
  <c r="Q19" i="2"/>
  <c r="Q20" i="2"/>
  <c r="R19" i="2"/>
  <c r="R20" i="2"/>
  <c r="S19" i="2"/>
  <c r="S20" i="2"/>
  <c r="T19" i="2"/>
  <c r="T20" i="2"/>
  <c r="U19" i="2"/>
  <c r="U20" i="2"/>
  <c r="V19" i="2"/>
  <c r="V20" i="2"/>
  <c r="W19" i="2"/>
  <c r="W20" i="2"/>
  <c r="X19" i="2"/>
  <c r="X20" i="2"/>
  <c r="Y19" i="2"/>
  <c r="Y20" i="2"/>
  <c r="Z19" i="2"/>
  <c r="Z20" i="2"/>
  <c r="AA19" i="2"/>
  <c r="AA20" i="2"/>
  <c r="AA13" i="2"/>
  <c r="AA14" i="2"/>
  <c r="AA15" i="2"/>
  <c r="Z13" i="2"/>
  <c r="Z14" i="2"/>
  <c r="Z15" i="2"/>
  <c r="Y13" i="2"/>
  <c r="Y14" i="2"/>
  <c r="Y15" i="2"/>
  <c r="X13" i="2"/>
  <c r="X14" i="2"/>
  <c r="X15" i="2"/>
  <c r="W13" i="2"/>
  <c r="W14" i="2"/>
  <c r="W15" i="2"/>
  <c r="V13" i="2"/>
  <c r="V14" i="2"/>
  <c r="V15" i="2"/>
  <c r="U13" i="2"/>
  <c r="U14" i="2"/>
  <c r="U15" i="2"/>
  <c r="T13" i="2"/>
  <c r="T14" i="2"/>
  <c r="T15" i="2"/>
  <c r="F180" i="2"/>
  <c r="F181" i="2"/>
  <c r="F182" i="2"/>
  <c r="F179" i="2"/>
  <c r="F183" i="2" l="1"/>
  <c r="H181" i="2"/>
  <c r="H179" i="2"/>
  <c r="C38" i="2"/>
  <c r="I38" i="2"/>
  <c r="G38" i="2"/>
  <c r="P14" i="2"/>
  <c r="P15" i="2"/>
  <c r="Q14" i="2"/>
  <c r="Q15" i="2"/>
  <c r="R14" i="2"/>
  <c r="R15" i="2"/>
  <c r="S14" i="2"/>
  <c r="S15" i="2"/>
  <c r="Q13" i="2"/>
  <c r="R13" i="2"/>
  <c r="S13" i="2"/>
  <c r="P13" i="2"/>
  <c r="H182" i="2" l="1"/>
  <c r="H180" i="2"/>
  <c r="I179" i="2"/>
  <c r="I181" i="2"/>
  <c r="I180" i="2"/>
  <c r="I182" i="2"/>
  <c r="G180" i="2"/>
  <c r="H183" i="2" l="1"/>
  <c r="I183" i="2"/>
  <c r="G181" i="2"/>
  <c r="G182" i="2"/>
  <c r="G179" i="2"/>
</calcChain>
</file>

<file path=xl/comments1.xml><?xml version="1.0" encoding="utf-8"?>
<comments xmlns="http://schemas.openxmlformats.org/spreadsheetml/2006/main">
  <authors>
    <author>cvm</author>
    <author>JCD</author>
    <author>Pouet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prioritaire
2 =&gt; …
3 =&gt; Moins prioritaire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difficile
2 =&gt; …
3 =&gt; Moins difficile</t>
        </r>
      </text>
    </comment>
    <comment ref="C13" authorId="1">
      <text>
        <r>
          <rPr>
            <b/>
            <sz val="9"/>
            <color indexed="81"/>
            <rFont val="Tahoma"/>
            <family val="2"/>
          </rPr>
          <t>-Spécification technique
-Histoire
-Description du gameplay</t>
        </r>
      </text>
    </comment>
    <comment ref="C16" authorId="2">
      <text>
        <r>
          <rPr>
            <b/>
            <sz val="9"/>
            <color indexed="81"/>
            <rFont val="Tahoma"/>
            <family val="2"/>
          </rPr>
          <t>Fonctions, classes, base graphique.</t>
        </r>
      </text>
    </comment>
    <comment ref="C17" authorId="2">
      <text>
        <r>
          <rPr>
            <b/>
            <sz val="9"/>
            <color indexed="81"/>
            <rFont val="Tahoma"/>
            <family val="2"/>
          </rPr>
          <t>Séparation des fonctions et des  évènements.</t>
        </r>
      </text>
    </comment>
    <comment ref="C18" authorId="2">
      <text>
        <r>
          <rPr>
            <b/>
            <sz val="9"/>
            <color indexed="81"/>
            <rFont val="Tahoma"/>
            <family val="2"/>
          </rPr>
          <t>Système de direction, d'attaque, les objets</t>
        </r>
      </text>
    </comment>
    <comment ref="C19" authorId="2">
      <text>
        <r>
          <rPr>
            <b/>
            <sz val="9"/>
            <color indexed="81"/>
            <rFont val="Tahoma"/>
            <family val="2"/>
          </rPr>
          <t>-Caméra
-Drones de surveillance
-Drones de combat
-Fonctions d'attaque et de détection.</t>
        </r>
      </text>
    </comment>
    <comment ref="C20" authorId="2">
      <text>
        <r>
          <rPr>
            <b/>
            <sz val="9"/>
            <color indexed="81"/>
            <rFont val="Tahoma"/>
            <family val="2"/>
          </rPr>
          <t>-Système de snapshot sur les actions courantes
-Pile de la trame secondaire
-Système d'inversion des commandes
-Désactivation des écouteurs</t>
        </r>
      </text>
    </comment>
    <comment ref="C21" authorId="2">
      <text>
        <r>
          <rPr>
            <b/>
            <sz val="9"/>
            <color indexed="81"/>
            <rFont val="Tahoma"/>
            <family val="2"/>
          </rPr>
          <t>Créer et inclure une carte ainsi que les niveaux du jeu :
-les salles
-l'ordre logique de déroulement de jeu</t>
        </r>
      </text>
    </comment>
    <comment ref="C22" authorId="2">
      <text>
        <r>
          <rPr>
            <b/>
            <sz val="9"/>
            <color indexed="81"/>
            <rFont val="Tahoma"/>
            <family val="2"/>
          </rPr>
          <t>Créer une difficulté au niveau des pièges, des enigmes pour lesquelles le contrôle du temps est nécessaire.</t>
        </r>
      </text>
    </comment>
    <comment ref="C23" authorId="2">
      <text>
        <r>
          <rPr>
            <b/>
            <sz val="9"/>
            <color indexed="81"/>
            <rFont val="Tahoma"/>
            <family val="2"/>
          </rPr>
          <t>Timer actif dans chaque niveau, signifiant la coupure en oxygène du niveau</t>
        </r>
      </text>
    </comment>
    <comment ref="C24" authorId="2">
      <text>
        <r>
          <rPr>
            <b/>
            <sz val="9"/>
            <color indexed="81"/>
            <rFont val="Tahoma"/>
            <family val="2"/>
          </rPr>
          <t>-Ajout d'images pour chaque classe en fonction de leur état
-Ajout / amélioration des niveaux, pièges et autres.</t>
        </r>
      </text>
    </comment>
    <comment ref="C25" authorId="2">
      <text>
        <r>
          <rPr>
            <b/>
            <sz val="9"/>
            <color indexed="81"/>
            <rFont val="Tahoma"/>
            <family val="2"/>
          </rPr>
          <t>Trouver et résoudre les plus gros problèmes, à tous les niveaux</t>
        </r>
      </text>
    </comment>
    <comment ref="C26" authorId="2">
      <text>
        <r>
          <rPr>
            <b/>
            <sz val="9"/>
            <color indexed="81"/>
            <rFont val="Tahoma"/>
            <family val="2"/>
          </rPr>
          <t>S'il reste du temps, améliorer ce qui peut l'être, ou rajouter des fonctions</t>
        </r>
      </text>
    </comment>
    <comment ref="C27" authorId="2">
      <text>
        <r>
          <rPr>
            <b/>
            <sz val="9"/>
            <color indexed="81"/>
            <rFont val="Tahoma"/>
            <family val="2"/>
          </rPr>
          <t>Site web de présentation</t>
        </r>
      </text>
    </comment>
    <comment ref="C28" authorId="2">
      <text>
        <r>
          <rPr>
            <b/>
            <sz val="9"/>
            <color indexed="81"/>
            <rFont val="Tahoma"/>
            <family val="2"/>
          </rPr>
          <t>-Manuel de l'usager
-Fichier LisezMoi.txt
-Vidéo de présentation</t>
        </r>
      </text>
    </comment>
  </commentList>
</comments>
</file>

<file path=xl/sharedStrings.xml><?xml version="1.0" encoding="utf-8"?>
<sst xmlns="http://schemas.openxmlformats.org/spreadsheetml/2006/main" count="78" uniqueCount="58">
  <si>
    <t>Numéro de tâche</t>
  </si>
  <si>
    <t>Prédécesseurs</t>
  </si>
  <si>
    <t>Niveau de priorité</t>
  </si>
  <si>
    <t>Niveau de difficulté</t>
  </si>
  <si>
    <t>Temps requis (minutes)</t>
  </si>
  <si>
    <t>Temps investis (minutes)</t>
  </si>
  <si>
    <t>Pourquoi le retard</t>
  </si>
  <si>
    <t>Moyens envisagés pour solutionner le problème</t>
  </si>
  <si>
    <t>Description générale de la tâche</t>
  </si>
  <si>
    <t>Prévision du Sprint où la tâche doit être terminée</t>
  </si>
  <si>
    <t>Planification du projet X</t>
  </si>
  <si>
    <t>% d'avancement au Sprint 1</t>
  </si>
  <si>
    <t>% d'avancement au Sprint 3</t>
  </si>
  <si>
    <t>% d'avancement au Sprint 2</t>
  </si>
  <si>
    <t>Sprint 1</t>
  </si>
  <si>
    <t>Sprint 2</t>
  </si>
  <si>
    <t>Sprint 3</t>
  </si>
  <si>
    <t>Terminé</t>
  </si>
  <si>
    <t>Avancement</t>
  </si>
  <si>
    <t xml:space="preserve">Légende </t>
  </si>
  <si>
    <t>Indéfini</t>
  </si>
  <si>
    <t>En retard</t>
  </si>
  <si>
    <t>N'oubliez pas d'ajouter des commentaires sur les tâches les plus importantes (voir menu Révision et Nouveau commentaire)</t>
  </si>
  <si>
    <t>-</t>
  </si>
  <si>
    <t>Statistique par sprint</t>
  </si>
  <si>
    <t>Total</t>
  </si>
  <si>
    <t>Temps S1</t>
  </si>
  <si>
    <t>Temps S2</t>
  </si>
  <si>
    <t>Temps S3</t>
  </si>
  <si>
    <t>Prev 01</t>
  </si>
  <si>
    <t>Prev 03</t>
  </si>
  <si>
    <t>Prev 02</t>
  </si>
  <si>
    <t>Prev 00</t>
  </si>
  <si>
    <t>Sprint</t>
  </si>
  <si>
    <t>Prévu</t>
  </si>
  <si>
    <t>Réel</t>
  </si>
  <si>
    <t>Sprint 4</t>
  </si>
  <si>
    <t>Temps S4</t>
  </si>
  <si>
    <t>% d'avancement au Sprint 4</t>
  </si>
  <si>
    <t>Erwan Palanque</t>
  </si>
  <si>
    <t>Date de planification initiale : 30 février 2013</t>
  </si>
  <si>
    <t>Dernière date de modification : 19 mars 2013</t>
  </si>
  <si>
    <t>Cas d'usage</t>
  </si>
  <si>
    <t>Diagramme UML</t>
  </si>
  <si>
    <t>Devis + présentation précise du projet</t>
  </si>
  <si>
    <t>Coder la base MVC</t>
  </si>
  <si>
    <t>"Command Pattern"</t>
  </si>
  <si>
    <t>Coder Fred</t>
  </si>
  <si>
    <t>Coder Robots</t>
  </si>
  <si>
    <t>Coder Système de temps</t>
  </si>
  <si>
    <t>Coder système de pièges</t>
  </si>
  <si>
    <t>Carte du batiment et niveaux de jeu</t>
  </si>
  <si>
    <t>Timer de niveau (oxygène)</t>
  </si>
  <si>
    <t>Optimisation des graphiques</t>
  </si>
  <si>
    <t>Résolution de problèmes majeurs</t>
  </si>
  <si>
    <t>Amélioration en général</t>
  </si>
  <si>
    <t>Site Web</t>
  </si>
  <si>
    <t>Documentation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</si>
</sst>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&quot; tâches&quot;"/>
    <numFmt numFmtId="166" formatCode="#&quot; min&quot;"/>
  </numFmts>
  <fonts count="1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  <font>
      <sz val="8"/>
      <color indexed="81"/>
      <name val="Tahoma"/>
      <family val="2"/>
    </font>
    <font>
      <sz val="8"/>
      <color theme="1"/>
      <name val="Calibri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AFEC2"/>
        <bgColor indexed="64"/>
      </patternFill>
    </fill>
    <fill>
      <patternFill patternType="solid">
        <fgColor rgb="FFFEDEDE"/>
        <bgColor indexed="64"/>
      </patternFill>
    </fill>
    <fill>
      <patternFill patternType="solid">
        <fgColor rgb="FFD2DAFE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0101"/>
      </left>
      <right style="thin">
        <color rgb="FF5B0101"/>
      </right>
      <top style="thin">
        <color rgb="FF5B0101"/>
      </top>
      <bottom style="thin">
        <color rgb="FF5B010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255B01"/>
      </left>
      <right style="thin">
        <color rgb="FF255B01"/>
      </right>
      <top style="thin">
        <color rgb="FF255B01"/>
      </top>
      <bottom/>
      <diagonal/>
    </border>
    <border>
      <left style="thin">
        <color rgb="FF01125B"/>
      </left>
      <right style="thin">
        <color rgb="FF01125B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5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left" textRotation="90" wrapText="1"/>
      <protection hidden="1"/>
    </xf>
    <xf numFmtId="0" fontId="0" fillId="0" borderId="0" xfId="0" applyFont="1" applyFill="1" applyBorder="1" applyAlignment="1" applyProtection="1">
      <alignment horizontal="center" textRotation="90" wrapText="1"/>
      <protection hidden="1"/>
    </xf>
    <xf numFmtId="9" fontId="0" fillId="0" borderId="0" xfId="1" applyFont="1" applyFill="1" applyBorder="1" applyAlignment="1" applyProtection="1">
      <alignment horizontal="center" textRotation="90" wrapText="1"/>
      <protection hidden="1"/>
    </xf>
    <xf numFmtId="9" fontId="0" fillId="0" borderId="0" xfId="1" applyNumberFormat="1" applyFon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9" fontId="9" fillId="0" borderId="0" xfId="1" applyNumberFormat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 applyProtection="1">
      <alignment horizontal="center"/>
      <protection hidden="1"/>
    </xf>
    <xf numFmtId="0" fontId="0" fillId="2" borderId="9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4" fontId="0" fillId="0" borderId="0" xfId="1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11" xfId="0" applyFill="1" applyBorder="1" applyAlignment="1" applyProtection="1">
      <alignment horizontal="center"/>
      <protection locked="0"/>
    </xf>
    <xf numFmtId="9" fontId="0" fillId="0" borderId="12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left" wrapText="1"/>
      <protection locked="0"/>
    </xf>
    <xf numFmtId="9" fontId="9" fillId="0" borderId="12" xfId="1" applyFont="1" applyFill="1" applyBorder="1" applyAlignment="1" applyProtection="1">
      <alignment horizontal="center"/>
      <protection locked="0"/>
    </xf>
    <xf numFmtId="9" fontId="9" fillId="0" borderId="0" xfId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center"/>
      <protection hidden="1"/>
    </xf>
    <xf numFmtId="0" fontId="0" fillId="0" borderId="0" xfId="0" applyNumberFormat="1" applyFont="1" applyFill="1" applyAlignment="1" applyProtection="1">
      <alignment horizontal="center"/>
      <protection hidden="1"/>
    </xf>
    <xf numFmtId="2" fontId="0" fillId="0" borderId="0" xfId="0" applyNumberFormat="1" applyFont="1" applyFill="1" applyAlignment="1" applyProtection="1">
      <alignment horizontal="center"/>
      <protection hidden="1"/>
    </xf>
    <xf numFmtId="0" fontId="0" fillId="0" borderId="11" xfId="0" applyFill="1" applyBorder="1" applyAlignment="1" applyProtection="1">
      <alignment horizontal="center"/>
      <protection hidden="1"/>
    </xf>
    <xf numFmtId="0" fontId="0" fillId="0" borderId="12" xfId="0" applyFill="1" applyBorder="1" applyAlignment="1" applyProtection="1">
      <alignment horizontal="left" wrapText="1"/>
      <protection hidden="1"/>
    </xf>
    <xf numFmtId="0" fontId="0" fillId="0" borderId="0" xfId="0" applyFill="1" applyAlignment="1" applyProtection="1">
      <alignment horizontal="center"/>
      <protection hidden="1"/>
    </xf>
    <xf numFmtId="165" fontId="0" fillId="0" borderId="0" xfId="0" applyNumberFormat="1" applyFill="1" applyAlignment="1" applyProtection="1">
      <alignment horizontal="left" wrapText="1"/>
      <protection hidden="1"/>
    </xf>
    <xf numFmtId="166" fontId="0" fillId="0" borderId="0" xfId="0" applyNumberFormat="1" applyFill="1" applyAlignment="1" applyProtection="1">
      <alignment horizontal="center"/>
      <protection hidden="1"/>
    </xf>
    <xf numFmtId="0" fontId="0" fillId="0" borderId="12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left" wrapText="1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Pourcentage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#&quot; tâches&quot;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>
          <fgColor indexed="64"/>
        </patternFill>
      </fill>
      <alignment vertical="top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1" relativeIndent="0" justifyLastLine="0" shrinkToFit="0" readingOrder="0"/>
      <protection locked="1" hidden="1"/>
    </dxf>
    <dxf>
      <font>
        <color rgb="FF255B01"/>
      </font>
      <fill>
        <patternFill>
          <bgColor rgb="FFDAFEC2"/>
        </patternFill>
      </fill>
      <border>
        <left style="thin">
          <color rgb="FF255B01"/>
        </left>
        <right style="thin">
          <color rgb="FF255B01"/>
        </right>
        <top style="thin">
          <color rgb="FF255B01"/>
        </top>
        <bottom style="thin">
          <color rgb="FF255B01"/>
        </bottom>
        <vertical/>
        <horizontal/>
      </border>
    </dxf>
    <dxf>
      <font>
        <color rgb="FF5B0101"/>
      </font>
      <fill>
        <patternFill>
          <bgColor rgb="FFFEDEDE"/>
        </patternFill>
      </fill>
      <border>
        <left style="thin">
          <color rgb="FF5B0101"/>
        </left>
        <right style="thin">
          <color rgb="FF5B0101"/>
        </right>
        <top style="thin">
          <color rgb="FF5B0101"/>
        </top>
        <bottom style="thin">
          <color rgb="FF5B0101"/>
        </bottom>
        <vertical/>
        <horizontal/>
      </border>
    </dxf>
    <dxf>
      <font>
        <color rgb="FF01125B"/>
      </font>
      <fill>
        <patternFill>
          <bgColor rgb="FFD2DAFE"/>
        </patternFill>
      </fill>
      <border>
        <left style="thin">
          <color rgb="FF05015B"/>
        </left>
        <right style="thin">
          <color rgb="FF05015B"/>
        </right>
        <top style="thin">
          <color rgb="FF05015B"/>
        </top>
        <bottom style="thin">
          <color rgb="FF05015B"/>
        </bottom>
        <vertical/>
        <horizontal/>
      </border>
    </dxf>
    <dxf>
      <font>
        <color rgb="FF00A400"/>
      </font>
    </dxf>
    <dxf>
      <font>
        <color rgb="FFA4A400"/>
      </font>
    </dxf>
    <dxf>
      <font>
        <color rgb="FFA40000"/>
      </font>
    </dxf>
  </dxfs>
  <tableStyles count="0" defaultTableStyle="TableStyleMedium9" defaultPivotStyle="PivotStyleLight16"/>
  <colors>
    <mruColors>
      <color rgb="FF00A400"/>
      <color rgb="FFA4A400"/>
      <color rgb="FFA40000"/>
      <color rgb="FF5B0101"/>
      <color rgb="FFFEDEDE"/>
      <color rgb="FF255B01"/>
      <color rgb="FFDAFEC2"/>
      <color rgb="FF01125B"/>
      <color rgb="FFD2DAFE"/>
      <color rgb="FFC2C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Distribution du nombre de tâches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600"/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Planification!$F$179:$F$182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Comparaison du temps prévu et réel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Planification!$H$178</c:f>
              <c:strCache>
                <c:ptCount val="1"/>
                <c:pt idx="0">
                  <c:v>Prévu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Planification!$H$179:$H$182</c:f>
              <c:numCache>
                <c:formatCode>General</c:formatCode>
                <c:ptCount val="4"/>
                <c:pt idx="0">
                  <c:v>480</c:v>
                </c:pt>
                <c:pt idx="1">
                  <c:v>2640</c:v>
                </c:pt>
                <c:pt idx="2">
                  <c:v>2340</c:v>
                </c:pt>
                <c:pt idx="3">
                  <c:v>1180</c:v>
                </c:pt>
              </c:numCache>
            </c:numRef>
          </c:val>
        </c:ser>
        <c:ser>
          <c:idx val="1"/>
          <c:order val="1"/>
          <c:tx>
            <c:strRef>
              <c:f>Planification!$I$178</c:f>
              <c:strCache>
                <c:ptCount val="1"/>
                <c:pt idx="0">
                  <c:v>Réel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Planification!$I$179:$I$182</c:f>
              <c:numCache>
                <c:formatCode>General</c:formatCode>
                <c:ptCount val="4"/>
                <c:pt idx="0">
                  <c:v>800</c:v>
                </c:pt>
                <c:pt idx="1">
                  <c:v>2740</c:v>
                </c:pt>
                <c:pt idx="2">
                  <c:v>1140</c:v>
                </c:pt>
                <c:pt idx="3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39456"/>
        <c:axId val="88764352"/>
      </c:barChart>
      <c:catAx>
        <c:axId val="128339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88764352"/>
        <c:crosses val="autoZero"/>
        <c:auto val="1"/>
        <c:lblAlgn val="ctr"/>
        <c:lblOffset val="100"/>
        <c:noMultiLvlLbl val="0"/>
      </c:catAx>
      <c:valAx>
        <c:axId val="887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28339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9</xdr:col>
      <xdr:colOff>205740</xdr:colOff>
      <xdr:row>10</xdr:row>
      <xdr:rowOff>106680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7620</xdr:rowOff>
    </xdr:from>
    <xdr:to>
      <xdr:col>13</xdr:col>
      <xdr:colOff>1508760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AA38" totalsRowCount="1" headerRowDxfId="54" dataDxfId="53" totalsRowDxfId="52">
  <tableColumns count="26">
    <tableColumn id="1" name="Numéro de tâche" dataDxfId="51" totalsRowDxfId="25"/>
    <tableColumn id="2" name="Description générale de la tâche" totalsRowFunction="count" dataDxfId="50" totalsRowDxfId="24"/>
    <tableColumn id="3" name="Prédécesseurs" dataDxfId="49" totalsRowDxfId="23"/>
    <tableColumn id="4" name="Niveau de priorité" dataDxfId="48" totalsRowDxfId="22"/>
    <tableColumn id="5" name="Niveau de difficulté" dataDxfId="47" totalsRowDxfId="21"/>
    <tableColumn id="6" name="Temps requis (minutes)" totalsRowFunction="sum" dataDxfId="46" totalsRowDxfId="20"/>
    <tableColumn id="7" name="Prévision du Sprint où la tâche doit être terminée" dataDxfId="45" totalsRowDxfId="19"/>
    <tableColumn id="8" name="Temps investis (minutes)" totalsRowFunction="sum" dataDxfId="44" totalsRowDxfId="18"/>
    <tableColumn id="9" name="% d'avancement au Sprint 1" dataDxfId="43" totalsRowDxfId="17"/>
    <tableColumn id="10" name="% d'avancement au Sprint 2" dataDxfId="42" totalsRowDxfId="16"/>
    <tableColumn id="11" name="% d'avancement au Sprint 3" dataDxfId="41" totalsRowDxfId="15"/>
    <tableColumn id="12" name="% d'avancement au Sprint 4" dataDxfId="40" totalsRowDxfId="14"/>
    <tableColumn id="13" name="Pourquoi le retard" dataDxfId="39" totalsRowDxfId="13"/>
    <tableColumn id="14" name="Moyens envisagés pour solutionner le problème" dataDxfId="38" totalsRowDxfId="12"/>
    <tableColumn id="15" name="Sprint 1" dataDxfId="37" totalsRowDxfId="11">
      <calculatedColumnFormula>IF(OR($H13="",J13=""),"Indef",IF(J13&gt;=1,"Terminé",IF($H13&lt;=P$12,"Retard",IF(J13&gt;0,"Avancement","Sprint suivant"))))</calculatedColumnFormula>
    </tableColumn>
    <tableColumn id="16" name="Sprint 2" dataDxfId="36" totalsRowDxfId="10">
      <calculatedColumnFormula>IF(OR($H13="",K13=""),"Indef",IF(K13&gt;=1,"Terminé",IF($H13&lt;=Q$12,"Retard",IF(K13&gt;0,"Avancement","Sprint suivant"))))</calculatedColumnFormula>
    </tableColumn>
    <tableColumn id="17" name="Sprint 3" dataDxfId="35" totalsRowDxfId="9">
      <calculatedColumnFormula>IF(OR($H13="",L13=""),"Indef",IF(L13&gt;=1,"Terminé",IF($H13&lt;=R$12,"Retard",IF(L13&gt;0,"Avancement","Sprint suivant"))))</calculatedColumnFormula>
    </tableColumn>
    <tableColumn id="18" name="Sprint 4" dataDxfId="34" totalsRowDxfId="8">
      <calculatedColumnFormula>IF(OR($H13="",M13=""),"Indef",IF(M13&gt;=1,"Terminé",IF($H13&lt;=S$12,"Retard",IF(M13&gt;0,"Avancement","Sprint suivant"))))</calculatedColumnFormula>
    </tableColumn>
    <tableColumn id="25" name="Prev 00" dataDxfId="33" totalsRowDxfId="7">
      <calculatedColumnFormula>IF(Table1[[#This Row],[Prévision du Sprint où la tâche doit être terminée]]="Sprint 1",Table1[[#This Row],[Temps requis (minutes)]],0)</calculatedColumnFormula>
    </tableColumn>
    <tableColumn id="26" name="Prev 01" dataDxfId="32" totalsRowDxfId="6">
      <calculatedColumnFormula>IF(Table1[[#This Row],[Prévision du Sprint où la tâche doit être terminée]]="Sprint 2",Table1[[#This Row],[Temps requis (minutes)]],0)</calculatedColumnFormula>
    </tableColumn>
    <tableColumn id="27" name="Prev 02" dataDxfId="31" totalsRowDxfId="5">
      <calculatedColumnFormula>IF(Table1[[#This Row],[Prévision du Sprint où la tâche doit être terminée]]="Sprint 3",Table1[[#This Row],[Temps requis (minutes)]],0)</calculatedColumnFormula>
    </tableColumn>
    <tableColumn id="28" name="Prev 03" dataDxfId="30" totalsRowDxfId="4">
      <calculatedColumnFormula>IF(Table1[[#This Row],[Prévision du Sprint où la tâche doit être terminée]]="Sprint 4",Table1[[#This Row],[Temps requis (minutes)]],0)</calculatedColumnFormula>
    </tableColumn>
    <tableColumn id="21" name="Temps S1" dataDxfId="29" totalsRowDxfId="3">
      <calculatedColumnFormula>IF(Table1[[#This Row],[Prévision du Sprint où la tâche doit être terminée]]="Sprint 1",Table1[[#This Row],[Temps investis (minutes)]],0)</calculatedColumnFormula>
    </tableColumn>
    <tableColumn id="23" name="Temps S2" dataDxfId="28" totalsRowDxfId="2">
      <calculatedColumnFormula>IF(Table1[[#This Row],[Prévision du Sprint où la tâche doit être terminée]]="Sprint 2",Table1[[#This Row],[Temps investis (minutes)]],0)</calculatedColumnFormula>
    </tableColumn>
    <tableColumn id="22" name="Temps S3" dataDxfId="27" totalsRowDxfId="1">
      <calculatedColumnFormula>IF(Table1[[#This Row],[Prévision du Sprint où la tâche doit être terminée]]="Sprint 3",Table1[[#This Row],[Temps investis (minutes)]],0)</calculatedColumnFormula>
    </tableColumn>
    <tableColumn id="24" name="Temps S4" dataDxfId="26" totalsRowDxfId="0">
      <calculatedColumnFormula>IF(Table1[[#This Row],[Prévision du Sprint où la tâche doit être terminée]]="Sprint 4",Table1[[#This Row],[Temps investis (minutes)]],0)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8"/>
  <sheetViews>
    <sheetView showGridLines="0" tabSelected="1" zoomScaleNormal="100" workbookViewId="0">
      <selection activeCell="L37" sqref="L37"/>
    </sheetView>
  </sheetViews>
  <sheetFormatPr baseColWidth="10" defaultColWidth="9.1640625" defaultRowHeight="11.25" x14ac:dyDescent="0.2"/>
  <cols>
    <col min="1" max="1" width="1.6640625" style="3" customWidth="1"/>
    <col min="2" max="2" width="5" style="3" customWidth="1"/>
    <col min="3" max="3" width="42.83203125" style="3" customWidth="1"/>
    <col min="4" max="4" width="7.83203125" style="3" customWidth="1"/>
    <col min="5" max="6" width="4.6640625" style="3" customWidth="1"/>
    <col min="7" max="7" width="6.1640625" style="3" customWidth="1"/>
    <col min="8" max="8" width="9.33203125" style="3" customWidth="1"/>
    <col min="9" max="9" width="8.6640625" style="3" customWidth="1"/>
    <col min="10" max="13" width="7.1640625" style="3" customWidth="1"/>
    <col min="14" max="15" width="33.83203125" style="3" customWidth="1"/>
    <col min="16" max="27" width="9.1640625" style="3" hidden="1" customWidth="1"/>
    <col min="28" max="28" width="1.6640625" style="3" customWidth="1"/>
    <col min="29" max="29" width="2.1640625" style="3" customWidth="1"/>
    <col min="30" max="31" width="1.5" style="3" customWidth="1"/>
    <col min="32" max="32" width="10.5" style="3" bestFit="1" customWidth="1"/>
    <col min="33" max="33" width="3.5" style="3" customWidth="1"/>
    <col min="34" max="34" width="1.5" style="3" customWidth="1"/>
    <col min="35" max="16384" width="9.1640625" style="3"/>
  </cols>
  <sheetData>
    <row r="1" spans="1:34" ht="18.75" x14ac:dyDescent="0.3">
      <c r="A1" s="50" t="s">
        <v>10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7" t="s">
        <v>39</v>
      </c>
    </row>
    <row r="2" spans="1:34" ht="12" customHeight="1" x14ac:dyDescent="0.3">
      <c r="A2" s="2"/>
      <c r="C2" s="49"/>
      <c r="O2" s="27" t="s">
        <v>40</v>
      </c>
    </row>
    <row r="3" spans="1:34" ht="12" customHeight="1" x14ac:dyDescent="0.3">
      <c r="A3" s="2"/>
      <c r="C3" s="49"/>
      <c r="O3" s="27" t="s">
        <v>41</v>
      </c>
    </row>
    <row r="4" spans="1:34" ht="12" customHeight="1" x14ac:dyDescent="0.3">
      <c r="A4" s="2"/>
      <c r="C4" s="49"/>
      <c r="O4" s="4"/>
    </row>
    <row r="5" spans="1:34" ht="12" customHeight="1" x14ac:dyDescent="0.3">
      <c r="A5" s="2"/>
      <c r="C5" s="49"/>
      <c r="O5" s="4"/>
    </row>
    <row r="6" spans="1:34" ht="12" customHeight="1" x14ac:dyDescent="0.3">
      <c r="A6" s="2"/>
      <c r="C6" s="49"/>
      <c r="O6" s="4"/>
    </row>
    <row r="7" spans="1:34" ht="12" customHeight="1" x14ac:dyDescent="0.3">
      <c r="A7" s="2"/>
      <c r="C7" s="49"/>
      <c r="O7" s="4"/>
    </row>
    <row r="8" spans="1:34" ht="12" customHeight="1" x14ac:dyDescent="0.3">
      <c r="A8" s="2"/>
      <c r="C8" s="48" t="str">
        <f>COUNTA(Table1[Description générale de la tâche])&amp;" tâches principales prévues"</f>
        <v>16 tâches principales prévues</v>
      </c>
      <c r="O8" s="4"/>
    </row>
    <row r="9" spans="1:34" ht="12" customHeight="1" x14ac:dyDescent="0.3">
      <c r="A9" s="2"/>
      <c r="C9" s="48" t="str">
        <f>"Temps prévu : "&amp;FLOOR(SUM(Table1[Temps requis (minutes)])/60,1)&amp;" heures "&amp;SUM(Table1[Temps requis (minutes)])-FLOOR(SUM(Table1[Temps requis (minutes)])/60,1)*60&amp;" minutes"</f>
        <v>Temps prévu : 110 heures 40 minutes</v>
      </c>
      <c r="O9" s="4"/>
    </row>
    <row r="10" spans="1:34" ht="12" customHeight="1" x14ac:dyDescent="0.3">
      <c r="A10" s="2"/>
      <c r="C10" s="48" t="str">
        <f>"Temps réel : "&amp;FLOOR(SUM(Table1[Temps investis (minutes)])/60,1)&amp;" heures "&amp;SUM(Table1[Temps investis (minutes)])-FLOOR(SUM(Table1[Temps investis (minutes)])/60,1)*60&amp;" minutes"</f>
        <v>Temps réel : 93 heures 10 minutes</v>
      </c>
      <c r="O10" s="4"/>
    </row>
    <row r="12" spans="1:34" ht="111" customHeight="1" thickBot="1" x14ac:dyDescent="0.25">
      <c r="B12" s="5" t="s">
        <v>0</v>
      </c>
      <c r="C12" s="5" t="s">
        <v>8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9</v>
      </c>
      <c r="I12" s="6" t="s">
        <v>5</v>
      </c>
      <c r="J12" s="7" t="s">
        <v>11</v>
      </c>
      <c r="K12" s="7" t="s">
        <v>13</v>
      </c>
      <c r="L12" s="7" t="s">
        <v>12</v>
      </c>
      <c r="M12" s="7" t="s">
        <v>38</v>
      </c>
      <c r="N12" s="5" t="s">
        <v>6</v>
      </c>
      <c r="O12" s="5" t="s">
        <v>7</v>
      </c>
      <c r="P12" s="7" t="s">
        <v>14</v>
      </c>
      <c r="Q12" s="7" t="s">
        <v>15</v>
      </c>
      <c r="R12" s="7" t="s">
        <v>16</v>
      </c>
      <c r="S12" s="7" t="s">
        <v>36</v>
      </c>
      <c r="T12" s="7" t="s">
        <v>32</v>
      </c>
      <c r="U12" s="7" t="s">
        <v>29</v>
      </c>
      <c r="V12" s="7" t="s">
        <v>31</v>
      </c>
      <c r="W12" s="7" t="s">
        <v>30</v>
      </c>
      <c r="X12" s="7" t="s">
        <v>26</v>
      </c>
      <c r="Y12" s="7" t="s">
        <v>27</v>
      </c>
      <c r="Z12" s="7" t="s">
        <v>28</v>
      </c>
      <c r="AA12" s="7" t="s">
        <v>37</v>
      </c>
      <c r="AB12" s="7"/>
    </row>
    <row r="13" spans="1:34" x14ac:dyDescent="0.2">
      <c r="B13" s="28">
        <v>1</v>
      </c>
      <c r="C13" s="29" t="s">
        <v>44</v>
      </c>
      <c r="D13" s="28" t="s">
        <v>23</v>
      </c>
      <c r="E13" s="28">
        <v>1</v>
      </c>
      <c r="F13" s="28">
        <v>2</v>
      </c>
      <c r="G13" s="28">
        <v>240</v>
      </c>
      <c r="H13" s="30" t="s">
        <v>14</v>
      </c>
      <c r="I13" s="28">
        <v>360</v>
      </c>
      <c r="J13" s="31"/>
      <c r="K13" s="32">
        <v>1</v>
      </c>
      <c r="L13" s="32">
        <v>1</v>
      </c>
      <c r="M13" s="32">
        <v>1</v>
      </c>
      <c r="N13" s="33"/>
      <c r="O13" s="34"/>
      <c r="P13" s="8" t="str">
        <f t="shared" ref="P13" si="0">IF(OR($H13="",J13=""),"Indef",IF(J13&gt;=1,"Terminé",IF($H13&lt;=P$12,"Retard",IF(J13&gt;0,"Avancement","Sprint suivant"))))</f>
        <v>Indef</v>
      </c>
      <c r="Q13" s="8" t="str">
        <f t="shared" ref="Q13:S13" si="1">IF(OR($H13="",K13=""),"Indef",IF(K13&gt;=1,"Terminé",IF($H13&lt;=Q$12,"Retard",IF(K13&gt;0,"Avancement","Sprint suivant"))))</f>
        <v>Terminé</v>
      </c>
      <c r="R13" s="8" t="str">
        <f t="shared" si="1"/>
        <v>Terminé</v>
      </c>
      <c r="S13" s="8" t="str">
        <f t="shared" si="1"/>
        <v>Terminé</v>
      </c>
      <c r="T13" s="9">
        <f>IF(Table1[[#This Row],[Prévision du Sprint où la tâche doit être terminée]]="Sprint 1",Table1[[#This Row],[Temps requis (minutes)]],0)</f>
        <v>240</v>
      </c>
      <c r="U13" s="9">
        <f>IF(Table1[[#This Row],[Prévision du Sprint où la tâche doit être terminée]]="Sprint 2",Table1[[#This Row],[Temps requis (minutes)]],0)</f>
        <v>0</v>
      </c>
      <c r="V13" s="9">
        <f>IF(Table1[[#This Row],[Prévision du Sprint où la tâche doit être terminée]]="Sprint 3",Table1[[#This Row],[Temps requis (minutes)]],0)</f>
        <v>0</v>
      </c>
      <c r="W13" s="9">
        <f>IF(Table1[[#This Row],[Prévision du Sprint où la tâche doit être terminée]]="Sprint 4",Table1[[#This Row],[Temps requis (minutes)]],0)</f>
        <v>0</v>
      </c>
      <c r="X13" s="9">
        <f>IF(Table1[[#This Row],[Prévision du Sprint où la tâche doit être terminée]]="Sprint 1",Table1[[#This Row],[Temps investis (minutes)]],0)</f>
        <v>360</v>
      </c>
      <c r="Y13" s="9">
        <f>IF(Table1[[#This Row],[Prévision du Sprint où la tâche doit être terminée]]="Sprint 2",Table1[[#This Row],[Temps investis (minutes)]],0)</f>
        <v>0</v>
      </c>
      <c r="Z13" s="9">
        <f>IF(Table1[[#This Row],[Prévision du Sprint où la tâche doit être terminée]]="Sprint 3",Table1[[#This Row],[Temps investis (minutes)]],0)</f>
        <v>0</v>
      </c>
      <c r="AA13" s="9">
        <f>IF(Table1[[#This Row],[Prévision du Sprint où la tâche doit être terminée]]="Sprint 4",Table1[[#This Row],[Temps investis (minutes)]],0)</f>
        <v>0</v>
      </c>
      <c r="AB13" s="8"/>
      <c r="AD13" s="10"/>
      <c r="AE13" s="11"/>
      <c r="AF13" s="11"/>
      <c r="AG13" s="11"/>
      <c r="AH13" s="12"/>
    </row>
    <row r="14" spans="1:34" x14ac:dyDescent="0.2">
      <c r="B14" s="28">
        <v>2</v>
      </c>
      <c r="C14" s="29" t="s">
        <v>42</v>
      </c>
      <c r="D14" s="28">
        <v>1</v>
      </c>
      <c r="E14" s="28">
        <v>1</v>
      </c>
      <c r="F14" s="28">
        <v>2</v>
      </c>
      <c r="G14" s="28">
        <v>120</v>
      </c>
      <c r="H14" s="30" t="s">
        <v>14</v>
      </c>
      <c r="I14" s="28">
        <v>240</v>
      </c>
      <c r="J14" s="31"/>
      <c r="K14" s="32">
        <v>1</v>
      </c>
      <c r="L14" s="32">
        <v>1</v>
      </c>
      <c r="M14" s="32">
        <v>1</v>
      </c>
      <c r="N14" s="33"/>
      <c r="O14" s="34"/>
      <c r="P14" s="8" t="str">
        <f t="shared" ref="P14:S16" si="2">IF(OR($H14="",J14=""),"Indef",IF(J14&gt;=1,"Terminé",IF($H14&lt;=P$12,"Retard",IF(J14&gt;0,"Avancement","Sprint suivant"))))</f>
        <v>Indef</v>
      </c>
      <c r="Q14" s="8" t="str">
        <f t="shared" si="2"/>
        <v>Terminé</v>
      </c>
      <c r="R14" s="8" t="str">
        <f t="shared" si="2"/>
        <v>Terminé</v>
      </c>
      <c r="S14" s="8" t="str">
        <f t="shared" si="2"/>
        <v>Terminé</v>
      </c>
      <c r="T14" s="9">
        <f>IF(Table1[[#This Row],[Prévision du Sprint où la tâche doit être terminée]]="Sprint 1",Table1[[#This Row],[Temps requis (minutes)]],0)</f>
        <v>120</v>
      </c>
      <c r="U14" s="9">
        <f>IF(Table1[[#This Row],[Prévision du Sprint où la tâche doit être terminée]]="Sprint 2",Table1[[#This Row],[Temps requis (minutes)]],0)</f>
        <v>0</v>
      </c>
      <c r="V14" s="9">
        <f>IF(Table1[[#This Row],[Prévision du Sprint où la tâche doit être terminée]]="Sprint 3",Table1[[#This Row],[Temps requis (minutes)]],0)</f>
        <v>0</v>
      </c>
      <c r="W14" s="9">
        <f>IF(Table1[[#This Row],[Prévision du Sprint où la tâche doit être terminée]]="Sprint 4",Table1[[#This Row],[Temps requis (minutes)]],0)</f>
        <v>0</v>
      </c>
      <c r="X14" s="9">
        <f>IF(Table1[[#This Row],[Prévision du Sprint où la tâche doit être terminée]]="Sprint 1",Table1[[#This Row],[Temps investis (minutes)]],0)</f>
        <v>240</v>
      </c>
      <c r="Y14" s="9">
        <f>IF(Table1[[#This Row],[Prévision du Sprint où la tâche doit être terminée]]="Sprint 2",Table1[[#This Row],[Temps investis (minutes)]],0)</f>
        <v>0</v>
      </c>
      <c r="Z14" s="9">
        <f>IF(Table1[[#This Row],[Prévision du Sprint où la tâche doit être terminée]]="Sprint 3",Table1[[#This Row],[Temps investis (minutes)]],0)</f>
        <v>0</v>
      </c>
      <c r="AA14" s="9">
        <f>IF(Table1[[#This Row],[Prévision du Sprint où la tâche doit être terminée]]="Sprint 4",Table1[[#This Row],[Temps investis (minutes)]],0)</f>
        <v>0</v>
      </c>
      <c r="AB14" s="8"/>
      <c r="AD14" s="13"/>
      <c r="AE14" s="14" t="s">
        <v>19</v>
      </c>
      <c r="AF14" s="15"/>
      <c r="AG14" s="15"/>
      <c r="AH14" s="16"/>
    </row>
    <row r="15" spans="1:34" x14ac:dyDescent="0.2">
      <c r="B15" s="28">
        <v>3</v>
      </c>
      <c r="C15" s="29" t="s">
        <v>43</v>
      </c>
      <c r="D15" s="28">
        <v>1</v>
      </c>
      <c r="E15" s="28">
        <v>1</v>
      </c>
      <c r="F15" s="28">
        <v>2</v>
      </c>
      <c r="G15" s="28">
        <v>120</v>
      </c>
      <c r="H15" s="30" t="s">
        <v>14</v>
      </c>
      <c r="I15" s="28">
        <v>200</v>
      </c>
      <c r="J15" s="31"/>
      <c r="K15" s="32">
        <v>1</v>
      </c>
      <c r="L15" s="32">
        <v>1</v>
      </c>
      <c r="M15" s="32">
        <v>1</v>
      </c>
      <c r="N15" s="33"/>
      <c r="O15" s="34"/>
      <c r="P15" s="8" t="str">
        <f t="shared" si="2"/>
        <v>Indef</v>
      </c>
      <c r="Q15" s="8" t="str">
        <f t="shared" si="2"/>
        <v>Terminé</v>
      </c>
      <c r="R15" s="8" t="str">
        <f t="shared" si="2"/>
        <v>Terminé</v>
      </c>
      <c r="S15" s="8" t="str">
        <f t="shared" si="2"/>
        <v>Terminé</v>
      </c>
      <c r="T15" s="9">
        <f>IF(Table1[[#This Row],[Prévision du Sprint où la tâche doit être terminée]]="Sprint 1",Table1[[#This Row],[Temps requis (minutes)]],0)</f>
        <v>120</v>
      </c>
      <c r="U15" s="9">
        <f>IF(Table1[[#This Row],[Prévision du Sprint où la tâche doit être terminée]]="Sprint 2",Table1[[#This Row],[Temps requis (minutes)]],0)</f>
        <v>0</v>
      </c>
      <c r="V15" s="9">
        <f>IF(Table1[[#This Row],[Prévision du Sprint où la tâche doit être terminée]]="Sprint 3",Table1[[#This Row],[Temps requis (minutes)]],0)</f>
        <v>0</v>
      </c>
      <c r="W15" s="9">
        <f>IF(Table1[[#This Row],[Prévision du Sprint où la tâche doit être terminée]]="Sprint 4",Table1[[#This Row],[Temps requis (minutes)]],0)</f>
        <v>0</v>
      </c>
      <c r="X15" s="9">
        <f>IF(Table1[[#This Row],[Prévision du Sprint où la tâche doit être terminée]]="Sprint 1",Table1[[#This Row],[Temps investis (minutes)]],0)</f>
        <v>200</v>
      </c>
      <c r="Y15" s="9">
        <f>IF(Table1[[#This Row],[Prévision du Sprint où la tâche doit être terminée]]="Sprint 2",Table1[[#This Row],[Temps investis (minutes)]],0)</f>
        <v>0</v>
      </c>
      <c r="Z15" s="9">
        <f>IF(Table1[[#This Row],[Prévision du Sprint où la tâche doit être terminée]]="Sprint 3",Table1[[#This Row],[Temps investis (minutes)]],0)</f>
        <v>0</v>
      </c>
      <c r="AA15" s="9">
        <f>IF(Table1[[#This Row],[Prévision du Sprint où la tâche doit être terminée]]="Sprint 4",Table1[[#This Row],[Temps investis (minutes)]],0)</f>
        <v>0</v>
      </c>
      <c r="AB15" s="8"/>
      <c r="AD15" s="13"/>
      <c r="AE15" s="15"/>
      <c r="AF15" s="15"/>
      <c r="AG15" s="15"/>
      <c r="AH15" s="16"/>
    </row>
    <row r="16" spans="1:34" x14ac:dyDescent="0.2">
      <c r="B16" s="28">
        <v>4</v>
      </c>
      <c r="C16" s="29" t="s">
        <v>45</v>
      </c>
      <c r="D16" s="28">
        <v>3</v>
      </c>
      <c r="E16" s="28">
        <v>1</v>
      </c>
      <c r="F16" s="28">
        <v>2</v>
      </c>
      <c r="G16" s="28">
        <v>300</v>
      </c>
      <c r="H16" s="30" t="s">
        <v>15</v>
      </c>
      <c r="I16" s="28">
        <v>250</v>
      </c>
      <c r="J16" s="31">
        <v>0.2</v>
      </c>
      <c r="K16" s="32">
        <v>1</v>
      </c>
      <c r="L16" s="32">
        <v>1</v>
      </c>
      <c r="M16" s="32">
        <v>1</v>
      </c>
      <c r="N16" s="33"/>
      <c r="O16" s="34"/>
      <c r="P16" s="17" t="str">
        <f t="shared" si="2"/>
        <v>Avancement</v>
      </c>
      <c r="Q16" s="17" t="str">
        <f t="shared" si="2"/>
        <v>Terminé</v>
      </c>
      <c r="R16" s="17" t="str">
        <f t="shared" si="2"/>
        <v>Terminé</v>
      </c>
      <c r="S16" s="17" t="str">
        <f t="shared" si="2"/>
        <v>Terminé</v>
      </c>
      <c r="T16" s="18">
        <f>IF(Table1[[#This Row],[Prévision du Sprint où la tâche doit être terminée]]="Sprint 1",Table1[[#This Row],[Temps requis (minutes)]],0)</f>
        <v>0</v>
      </c>
      <c r="U16" s="18">
        <f>IF(Table1[[#This Row],[Prévision du Sprint où la tâche doit être terminée]]="Sprint 2",Table1[[#This Row],[Temps requis (minutes)]],0)</f>
        <v>300</v>
      </c>
      <c r="V16" s="18">
        <f>IF(Table1[[#This Row],[Prévision du Sprint où la tâche doit être terminée]]="Sprint 3",Table1[[#This Row],[Temps requis (minutes)]],0)</f>
        <v>0</v>
      </c>
      <c r="W16" s="18">
        <f>IF(Table1[[#This Row],[Prévision du Sprint où la tâche doit être terminée]]="Sprint 4",Table1[[#This Row],[Temps requis (minutes)]],0)</f>
        <v>0</v>
      </c>
      <c r="X16" s="18">
        <f>IF(Table1[[#This Row],[Prévision du Sprint où la tâche doit être terminée]]="Sprint 1",Table1[[#This Row],[Temps investis (minutes)]],0)</f>
        <v>0</v>
      </c>
      <c r="Y16" s="18">
        <f>IF(Table1[[#This Row],[Prévision du Sprint où la tâche doit être terminée]]="Sprint 2",Table1[[#This Row],[Temps investis (minutes)]],0)</f>
        <v>250</v>
      </c>
      <c r="Z16" s="18">
        <f>IF(Table1[[#This Row],[Prévision du Sprint où la tâche doit être terminée]]="Sprint 3",Table1[[#This Row],[Temps investis (minutes)]],0)</f>
        <v>0</v>
      </c>
      <c r="AA16" s="18">
        <f>IF(Table1[[#This Row],[Prévision du Sprint où la tâche doit être terminée]]="Sprint 4",Table1[[#This Row],[Temps investis (minutes)]],0)</f>
        <v>0</v>
      </c>
      <c r="AB16" s="8"/>
      <c r="AD16" s="13"/>
      <c r="AE16" s="15"/>
      <c r="AF16" s="15" t="s">
        <v>20</v>
      </c>
      <c r="AG16" s="19"/>
      <c r="AH16" s="16"/>
    </row>
    <row r="17" spans="2:34" x14ac:dyDescent="0.2">
      <c r="B17" s="28">
        <v>5</v>
      </c>
      <c r="C17" s="29" t="s">
        <v>46</v>
      </c>
      <c r="D17" s="28">
        <v>3</v>
      </c>
      <c r="E17" s="28">
        <v>1</v>
      </c>
      <c r="F17" s="28">
        <v>2</v>
      </c>
      <c r="G17" s="28">
        <v>300</v>
      </c>
      <c r="H17" s="30" t="s">
        <v>15</v>
      </c>
      <c r="I17" s="28">
        <v>350</v>
      </c>
      <c r="J17" s="35">
        <v>0</v>
      </c>
      <c r="K17" s="36">
        <v>1</v>
      </c>
      <c r="L17" s="36">
        <v>1</v>
      </c>
      <c r="M17" s="36">
        <v>1</v>
      </c>
      <c r="N17" s="33"/>
      <c r="O17" s="34"/>
      <c r="P17" s="17" t="str">
        <f t="shared" ref="P17:P20" si="3">IF(OR($H17="",J17=""),"Indef",IF(J17&gt;=1,"Terminé",IF($H17&lt;=P$12,"Retard",IF(J17&gt;0,"Avancement","Sprint suivant"))))</f>
        <v>Sprint suivant</v>
      </c>
      <c r="Q17" s="17" t="str">
        <f t="shared" ref="Q17:S37" si="4">IF(OR($H17="",K17=""),"Indef",IF(K17&gt;=1,"Terminé",IF($H17&lt;=Q$12,"Retard",IF(K17&gt;0,"Avancement","Sprint suivant"))))</f>
        <v>Terminé</v>
      </c>
      <c r="R17" s="17" t="str">
        <f t="shared" si="4"/>
        <v>Terminé</v>
      </c>
      <c r="S17" s="17" t="str">
        <f t="shared" si="4"/>
        <v>Terminé</v>
      </c>
      <c r="T17" s="18">
        <f>IF(Table1[[#This Row],[Prévision du Sprint où la tâche doit être terminée]]="Sprint 1",Table1[[#This Row],[Temps requis (minutes)]],0)</f>
        <v>0</v>
      </c>
      <c r="U17" s="18">
        <f>IF(Table1[[#This Row],[Prévision du Sprint où la tâche doit être terminée]]="Sprint 2",Table1[[#This Row],[Temps requis (minutes)]],0)</f>
        <v>300</v>
      </c>
      <c r="V17" s="18">
        <f>IF(Table1[[#This Row],[Prévision du Sprint où la tâche doit être terminée]]="Sprint 3",Table1[[#This Row],[Temps requis (minutes)]],0)</f>
        <v>0</v>
      </c>
      <c r="W17" s="18">
        <f>IF(Table1[[#This Row],[Prévision du Sprint où la tâche doit être terminée]]="Sprint 4",Table1[[#This Row],[Temps requis (minutes)]],0)</f>
        <v>0</v>
      </c>
      <c r="X17" s="18">
        <f>IF(Table1[[#This Row],[Prévision du Sprint où la tâche doit être terminée]]="Sprint 1",Table1[[#This Row],[Temps investis (minutes)]],0)</f>
        <v>0</v>
      </c>
      <c r="Y17" s="18">
        <f>IF(Table1[[#This Row],[Prévision du Sprint où la tâche doit être terminée]]="Sprint 2",Table1[[#This Row],[Temps investis (minutes)]],0)</f>
        <v>350</v>
      </c>
      <c r="Z17" s="18">
        <f>IF(Table1[[#This Row],[Prévision du Sprint où la tâche doit être terminée]]="Sprint 3",Table1[[#This Row],[Temps investis (minutes)]],0)</f>
        <v>0</v>
      </c>
      <c r="AA17" s="18">
        <f>IF(Table1[[#This Row],[Prévision du Sprint où la tâche doit être terminée]]="Sprint 4",Table1[[#This Row],[Temps investis (minutes)]],0)</f>
        <v>0</v>
      </c>
      <c r="AB17" s="8"/>
      <c r="AD17" s="13"/>
      <c r="AE17" s="15"/>
      <c r="AF17" s="15" t="s">
        <v>18</v>
      </c>
      <c r="AG17" s="20"/>
      <c r="AH17" s="16"/>
    </row>
    <row r="18" spans="2:34" x14ac:dyDescent="0.2">
      <c r="B18" s="28">
        <v>6</v>
      </c>
      <c r="C18" s="29" t="s">
        <v>47</v>
      </c>
      <c r="D18" s="28">
        <v>5</v>
      </c>
      <c r="E18" s="28">
        <v>1</v>
      </c>
      <c r="F18" s="28">
        <v>2</v>
      </c>
      <c r="G18" s="28">
        <v>300</v>
      </c>
      <c r="H18" s="30" t="s">
        <v>15</v>
      </c>
      <c r="I18" s="28">
        <v>300</v>
      </c>
      <c r="J18" s="35">
        <v>0</v>
      </c>
      <c r="K18" s="36">
        <v>1</v>
      </c>
      <c r="L18" s="36">
        <v>1</v>
      </c>
      <c r="M18" s="36">
        <v>1</v>
      </c>
      <c r="N18" s="33"/>
      <c r="O18" s="34"/>
      <c r="P18" s="17" t="str">
        <f t="shared" si="3"/>
        <v>Sprint suivant</v>
      </c>
      <c r="Q18" s="17" t="str">
        <f t="shared" si="4"/>
        <v>Terminé</v>
      </c>
      <c r="R18" s="17" t="str">
        <f t="shared" si="4"/>
        <v>Terminé</v>
      </c>
      <c r="S18" s="17" t="str">
        <f t="shared" si="4"/>
        <v>Terminé</v>
      </c>
      <c r="T18" s="18">
        <f>IF(Table1[[#This Row],[Prévision du Sprint où la tâche doit être terminée]]="Sprint 1",Table1[[#This Row],[Temps requis (minutes)]],0)</f>
        <v>0</v>
      </c>
      <c r="U18" s="18">
        <f>IF(Table1[[#This Row],[Prévision du Sprint où la tâche doit être terminée]]="Sprint 2",Table1[[#This Row],[Temps requis (minutes)]],0)</f>
        <v>300</v>
      </c>
      <c r="V18" s="18">
        <f>IF(Table1[[#This Row],[Prévision du Sprint où la tâche doit être terminée]]="Sprint 3",Table1[[#This Row],[Temps requis (minutes)]],0)</f>
        <v>0</v>
      </c>
      <c r="W18" s="18">
        <f>IF(Table1[[#This Row],[Prévision du Sprint où la tâche doit être terminée]]="Sprint 4",Table1[[#This Row],[Temps requis (minutes)]],0)</f>
        <v>0</v>
      </c>
      <c r="X18" s="18">
        <f>IF(Table1[[#This Row],[Prévision du Sprint où la tâche doit être terminée]]="Sprint 1",Table1[[#This Row],[Temps investis (minutes)]],0)</f>
        <v>0</v>
      </c>
      <c r="Y18" s="18">
        <f>IF(Table1[[#This Row],[Prévision du Sprint où la tâche doit être terminée]]="Sprint 2",Table1[[#This Row],[Temps investis (minutes)]],0)</f>
        <v>300</v>
      </c>
      <c r="Z18" s="18">
        <f>IF(Table1[[#This Row],[Prévision du Sprint où la tâche doit être terminée]]="Sprint 3",Table1[[#This Row],[Temps investis (minutes)]],0)</f>
        <v>0</v>
      </c>
      <c r="AA18" s="18">
        <f>IF(Table1[[#This Row],[Prévision du Sprint où la tâche doit être terminée]]="Sprint 4",Table1[[#This Row],[Temps investis (minutes)]],0)</f>
        <v>0</v>
      </c>
      <c r="AB18" s="8"/>
      <c r="AD18" s="13"/>
      <c r="AE18" s="15"/>
      <c r="AF18" s="15" t="s">
        <v>17</v>
      </c>
      <c r="AG18" s="21"/>
      <c r="AH18" s="16"/>
    </row>
    <row r="19" spans="2:34" x14ac:dyDescent="0.2">
      <c r="B19" s="28">
        <v>7</v>
      </c>
      <c r="C19" s="29" t="s">
        <v>48</v>
      </c>
      <c r="D19" s="28">
        <v>5</v>
      </c>
      <c r="E19" s="28">
        <v>2</v>
      </c>
      <c r="F19" s="28">
        <v>2</v>
      </c>
      <c r="G19" s="28">
        <v>300</v>
      </c>
      <c r="H19" s="30" t="s">
        <v>15</v>
      </c>
      <c r="I19" s="28">
        <v>400</v>
      </c>
      <c r="J19" s="35">
        <v>0</v>
      </c>
      <c r="K19" s="36">
        <v>0.4</v>
      </c>
      <c r="L19" s="36">
        <v>0.4</v>
      </c>
      <c r="M19" s="36">
        <v>0.2</v>
      </c>
      <c r="N19" s="33"/>
      <c r="O19" s="34"/>
      <c r="P19" s="17" t="str">
        <f t="shared" si="3"/>
        <v>Sprint suivant</v>
      </c>
      <c r="Q19" s="17" t="str">
        <f t="shared" si="4"/>
        <v>Retard</v>
      </c>
      <c r="R19" s="17" t="str">
        <f t="shared" si="4"/>
        <v>Retard</v>
      </c>
      <c r="S19" s="17" t="str">
        <f t="shared" si="4"/>
        <v>Retard</v>
      </c>
      <c r="T19" s="18">
        <f>IF(Table1[[#This Row],[Prévision du Sprint où la tâche doit être terminée]]="Sprint 1",Table1[[#This Row],[Temps requis (minutes)]],0)</f>
        <v>0</v>
      </c>
      <c r="U19" s="18">
        <f>IF(Table1[[#This Row],[Prévision du Sprint où la tâche doit être terminée]]="Sprint 2",Table1[[#This Row],[Temps requis (minutes)]],0)</f>
        <v>300</v>
      </c>
      <c r="V19" s="18">
        <f>IF(Table1[[#This Row],[Prévision du Sprint où la tâche doit être terminée]]="Sprint 3",Table1[[#This Row],[Temps requis (minutes)]],0)</f>
        <v>0</v>
      </c>
      <c r="W19" s="18">
        <f>IF(Table1[[#This Row],[Prévision du Sprint où la tâche doit être terminée]]="Sprint 4",Table1[[#This Row],[Temps requis (minutes)]],0)</f>
        <v>0</v>
      </c>
      <c r="X19" s="18">
        <f>IF(Table1[[#This Row],[Prévision du Sprint où la tâche doit être terminée]]="Sprint 1",Table1[[#This Row],[Temps investis (minutes)]],0)</f>
        <v>0</v>
      </c>
      <c r="Y19" s="18">
        <f>IF(Table1[[#This Row],[Prévision du Sprint où la tâche doit être terminée]]="Sprint 2",Table1[[#This Row],[Temps investis (minutes)]],0)</f>
        <v>400</v>
      </c>
      <c r="Z19" s="18">
        <f>IF(Table1[[#This Row],[Prévision du Sprint où la tâche doit être terminée]]="Sprint 3",Table1[[#This Row],[Temps investis (minutes)]],0)</f>
        <v>0</v>
      </c>
      <c r="AA19" s="18">
        <f>IF(Table1[[#This Row],[Prévision du Sprint où la tâche doit être terminée]]="Sprint 4",Table1[[#This Row],[Temps investis (minutes)]],0)</f>
        <v>0</v>
      </c>
      <c r="AD19" s="13"/>
      <c r="AE19" s="15"/>
      <c r="AF19" s="15" t="s">
        <v>21</v>
      </c>
      <c r="AG19" s="22"/>
      <c r="AH19" s="16"/>
    </row>
    <row r="20" spans="2:34" ht="12" thickBot="1" x14ac:dyDescent="0.25">
      <c r="B20" s="28">
        <v>8</v>
      </c>
      <c r="C20" s="29" t="s">
        <v>49</v>
      </c>
      <c r="D20" s="28">
        <v>7</v>
      </c>
      <c r="E20" s="28">
        <v>1</v>
      </c>
      <c r="F20" s="28">
        <v>1</v>
      </c>
      <c r="G20" s="28">
        <v>1440</v>
      </c>
      <c r="H20" s="30" t="s">
        <v>15</v>
      </c>
      <c r="I20" s="28">
        <v>1440</v>
      </c>
      <c r="J20" s="35">
        <v>0</v>
      </c>
      <c r="K20" s="36">
        <v>1</v>
      </c>
      <c r="L20" s="36">
        <v>1</v>
      </c>
      <c r="M20" s="36">
        <v>1</v>
      </c>
      <c r="N20" s="33"/>
      <c r="O20" s="34"/>
      <c r="P20" s="17" t="str">
        <f t="shared" si="3"/>
        <v>Sprint suivant</v>
      </c>
      <c r="Q20" s="17" t="str">
        <f t="shared" si="4"/>
        <v>Terminé</v>
      </c>
      <c r="R20" s="17" t="str">
        <f t="shared" si="4"/>
        <v>Terminé</v>
      </c>
      <c r="S20" s="17" t="str">
        <f t="shared" si="4"/>
        <v>Terminé</v>
      </c>
      <c r="T20" s="18">
        <f>IF(Table1[[#This Row],[Prévision du Sprint où la tâche doit être terminée]]="Sprint 1",Table1[[#This Row],[Temps requis (minutes)]],0)</f>
        <v>0</v>
      </c>
      <c r="U20" s="18">
        <f>IF(Table1[[#This Row],[Prévision du Sprint où la tâche doit être terminée]]="Sprint 2",Table1[[#This Row],[Temps requis (minutes)]],0)</f>
        <v>1440</v>
      </c>
      <c r="V20" s="18">
        <f>IF(Table1[[#This Row],[Prévision du Sprint où la tâche doit être terminée]]="Sprint 3",Table1[[#This Row],[Temps requis (minutes)]],0)</f>
        <v>0</v>
      </c>
      <c r="W20" s="18">
        <f>IF(Table1[[#This Row],[Prévision du Sprint où la tâche doit être terminée]]="Sprint 4",Table1[[#This Row],[Temps requis (minutes)]],0)</f>
        <v>0</v>
      </c>
      <c r="X20" s="18">
        <f>IF(Table1[[#This Row],[Prévision du Sprint où la tâche doit être terminée]]="Sprint 1",Table1[[#This Row],[Temps investis (minutes)]],0)</f>
        <v>0</v>
      </c>
      <c r="Y20" s="18">
        <f>IF(Table1[[#This Row],[Prévision du Sprint où la tâche doit être terminée]]="Sprint 2",Table1[[#This Row],[Temps investis (minutes)]],0)</f>
        <v>1440</v>
      </c>
      <c r="Z20" s="18">
        <f>IF(Table1[[#This Row],[Prévision du Sprint où la tâche doit être terminée]]="Sprint 3",Table1[[#This Row],[Temps investis (minutes)]],0)</f>
        <v>0</v>
      </c>
      <c r="AA20" s="18">
        <f>IF(Table1[[#This Row],[Prévision du Sprint où la tâche doit être terminée]]="Sprint 4",Table1[[#This Row],[Temps investis (minutes)]],0)</f>
        <v>0</v>
      </c>
      <c r="AD20" s="23"/>
      <c r="AE20" s="24"/>
      <c r="AF20" s="24"/>
      <c r="AG20" s="24"/>
      <c r="AH20" s="25"/>
    </row>
    <row r="21" spans="2:34" x14ac:dyDescent="0.2">
      <c r="B21" s="28">
        <v>9</v>
      </c>
      <c r="C21" s="29" t="s">
        <v>51</v>
      </c>
      <c r="D21" s="28">
        <v>8</v>
      </c>
      <c r="E21" s="28">
        <v>1</v>
      </c>
      <c r="F21" s="28">
        <v>2</v>
      </c>
      <c r="G21" s="28">
        <v>800</v>
      </c>
      <c r="H21" s="30" t="s">
        <v>16</v>
      </c>
      <c r="I21" s="28">
        <v>840</v>
      </c>
      <c r="J21" s="31">
        <v>0</v>
      </c>
      <c r="K21" s="32">
        <v>0</v>
      </c>
      <c r="L21" s="32">
        <v>1</v>
      </c>
      <c r="M21" s="32">
        <v>1</v>
      </c>
      <c r="N21" s="33"/>
      <c r="O21" s="34"/>
      <c r="P21" s="8" t="str">
        <f t="shared" ref="P21:P37" si="5">IF(OR($H21="",J21=""),"Indef",IF(J21&gt;=1,"Terminé",IF($H21&lt;=P$12,"Retard",IF(J21&gt;0,"Avancement","Sprint suivant"))))</f>
        <v>Sprint suivant</v>
      </c>
      <c r="Q21" s="8" t="str">
        <f t="shared" si="4"/>
        <v>Sprint suivant</v>
      </c>
      <c r="R21" s="8" t="str">
        <f t="shared" si="4"/>
        <v>Terminé</v>
      </c>
      <c r="S21" s="8" t="str">
        <f t="shared" si="4"/>
        <v>Terminé</v>
      </c>
      <c r="T21" s="9">
        <f>IF(Table1[[#This Row],[Prévision du Sprint où la tâche doit être terminée]]="Sprint 1",Table1[[#This Row],[Temps requis (minutes)]],0)</f>
        <v>0</v>
      </c>
      <c r="U21" s="9">
        <f>IF(Table1[[#This Row],[Prévision du Sprint où la tâche doit être terminée]]="Sprint 2",Table1[[#This Row],[Temps requis (minutes)]],0)</f>
        <v>0</v>
      </c>
      <c r="V21" s="9">
        <f>IF(Table1[[#This Row],[Prévision du Sprint où la tâche doit être terminée]]="Sprint 3",Table1[[#This Row],[Temps requis (minutes)]],0)</f>
        <v>800</v>
      </c>
      <c r="W21" s="9">
        <f>IF(Table1[[#This Row],[Prévision du Sprint où la tâche doit être terminée]]="Sprint 4",Table1[[#This Row],[Temps requis (minutes)]],0)</f>
        <v>0</v>
      </c>
      <c r="X21" s="9">
        <f>IF(Table1[[#This Row],[Prévision du Sprint où la tâche doit être terminée]]="Sprint 1",Table1[[#This Row],[Temps investis (minutes)]],0)</f>
        <v>0</v>
      </c>
      <c r="Y21" s="9">
        <f>IF(Table1[[#This Row],[Prévision du Sprint où la tâche doit être terminée]]="Sprint 2",Table1[[#This Row],[Temps investis (minutes)]],0)</f>
        <v>0</v>
      </c>
      <c r="Z21" s="9">
        <f>IF(Table1[[#This Row],[Prévision du Sprint où la tâche doit être terminée]]="Sprint 3",Table1[[#This Row],[Temps investis (minutes)]],0)</f>
        <v>840</v>
      </c>
      <c r="AA21" s="9">
        <f>IF(Table1[[#This Row],[Prévision du Sprint où la tâche doit être terminée]]="Sprint 4",Table1[[#This Row],[Temps investis (minutes)]],0)</f>
        <v>0</v>
      </c>
    </row>
    <row r="22" spans="2:34" x14ac:dyDescent="0.2">
      <c r="B22" s="28">
        <v>10</v>
      </c>
      <c r="C22" s="29" t="s">
        <v>50</v>
      </c>
      <c r="D22" s="28">
        <v>9</v>
      </c>
      <c r="E22" s="28">
        <v>1</v>
      </c>
      <c r="F22" s="28">
        <v>1</v>
      </c>
      <c r="G22" s="28">
        <v>800</v>
      </c>
      <c r="H22" s="30" t="s">
        <v>16</v>
      </c>
      <c r="I22" s="28">
        <v>0</v>
      </c>
      <c r="J22" s="31">
        <v>0</v>
      </c>
      <c r="K22" s="32">
        <v>0</v>
      </c>
      <c r="L22" s="32">
        <v>0</v>
      </c>
      <c r="M22" s="32">
        <v>0</v>
      </c>
      <c r="N22" s="33"/>
      <c r="O22" s="34"/>
      <c r="P22" s="8" t="str">
        <f t="shared" si="5"/>
        <v>Sprint suivant</v>
      </c>
      <c r="Q22" s="8" t="str">
        <f t="shared" si="4"/>
        <v>Sprint suivant</v>
      </c>
      <c r="R22" s="8" t="str">
        <f t="shared" si="4"/>
        <v>Retard</v>
      </c>
      <c r="S22" s="8" t="str">
        <f t="shared" si="4"/>
        <v>Retard</v>
      </c>
      <c r="T22" s="9">
        <f>IF(Table1[[#This Row],[Prévision du Sprint où la tâche doit être terminée]]="Sprint 1",Table1[[#This Row],[Temps requis (minutes)]],0)</f>
        <v>0</v>
      </c>
      <c r="U22" s="9">
        <f>IF(Table1[[#This Row],[Prévision du Sprint où la tâche doit être terminée]]="Sprint 2",Table1[[#This Row],[Temps requis (minutes)]],0)</f>
        <v>0</v>
      </c>
      <c r="V22" s="9">
        <f>IF(Table1[[#This Row],[Prévision du Sprint où la tâche doit être terminée]]="Sprint 3",Table1[[#This Row],[Temps requis (minutes)]],0)</f>
        <v>800</v>
      </c>
      <c r="W22" s="9">
        <f>IF(Table1[[#This Row],[Prévision du Sprint où la tâche doit être terminée]]="Sprint 4",Table1[[#This Row],[Temps requis (minutes)]],0)</f>
        <v>0</v>
      </c>
      <c r="X22" s="9">
        <f>IF(Table1[[#This Row],[Prévision du Sprint où la tâche doit être terminée]]="Sprint 1",Table1[[#This Row],[Temps investis (minutes)]],0)</f>
        <v>0</v>
      </c>
      <c r="Y22" s="9">
        <f>IF(Table1[[#This Row],[Prévision du Sprint où la tâche doit être terminée]]="Sprint 2",Table1[[#This Row],[Temps investis (minutes)]],0)</f>
        <v>0</v>
      </c>
      <c r="Z22" s="9">
        <f>IF(Table1[[#This Row],[Prévision du Sprint où la tâche doit être terminée]]="Sprint 3",Table1[[#This Row],[Temps investis (minutes)]],0)</f>
        <v>0</v>
      </c>
      <c r="AA22" s="9">
        <f>IF(Table1[[#This Row],[Prévision du Sprint où la tâche doit être terminée]]="Sprint 4",Table1[[#This Row],[Temps investis (minutes)]],0)</f>
        <v>0</v>
      </c>
    </row>
    <row r="23" spans="2:34" x14ac:dyDescent="0.2">
      <c r="B23" s="28">
        <v>11</v>
      </c>
      <c r="C23" s="29" t="s">
        <v>52</v>
      </c>
      <c r="D23" s="28">
        <v>10</v>
      </c>
      <c r="E23" s="28">
        <v>2</v>
      </c>
      <c r="F23" s="28">
        <v>2</v>
      </c>
      <c r="G23" s="28">
        <v>240</v>
      </c>
      <c r="H23" s="30" t="s">
        <v>16</v>
      </c>
      <c r="I23" s="28">
        <v>0</v>
      </c>
      <c r="J23" s="31">
        <v>0</v>
      </c>
      <c r="K23" s="32">
        <v>0</v>
      </c>
      <c r="L23" s="32">
        <v>0</v>
      </c>
      <c r="M23" s="32">
        <v>0</v>
      </c>
      <c r="N23" s="33"/>
      <c r="O23" s="34"/>
      <c r="P23" s="8" t="str">
        <f t="shared" si="5"/>
        <v>Sprint suivant</v>
      </c>
      <c r="Q23" s="8" t="str">
        <f t="shared" si="4"/>
        <v>Sprint suivant</v>
      </c>
      <c r="R23" s="8" t="str">
        <f t="shared" si="4"/>
        <v>Retard</v>
      </c>
      <c r="S23" s="8" t="str">
        <f t="shared" si="4"/>
        <v>Retard</v>
      </c>
      <c r="T23" s="9">
        <f>IF(Table1[[#This Row],[Prévision du Sprint où la tâche doit être terminée]]="Sprint 1",Table1[[#This Row],[Temps requis (minutes)]],0)</f>
        <v>0</v>
      </c>
      <c r="U23" s="9">
        <f>IF(Table1[[#This Row],[Prévision du Sprint où la tâche doit être terminée]]="Sprint 2",Table1[[#This Row],[Temps requis (minutes)]],0)</f>
        <v>0</v>
      </c>
      <c r="V23" s="9">
        <f>IF(Table1[[#This Row],[Prévision du Sprint où la tâche doit être terminée]]="Sprint 3",Table1[[#This Row],[Temps requis (minutes)]],0)</f>
        <v>240</v>
      </c>
      <c r="W23" s="9">
        <f>IF(Table1[[#This Row],[Prévision du Sprint où la tâche doit être terminée]]="Sprint 4",Table1[[#This Row],[Temps requis (minutes)]],0)</f>
        <v>0</v>
      </c>
      <c r="X23" s="9">
        <f>IF(Table1[[#This Row],[Prévision du Sprint où la tâche doit être terminée]]="Sprint 1",Table1[[#This Row],[Temps investis (minutes)]],0)</f>
        <v>0</v>
      </c>
      <c r="Y23" s="9">
        <f>IF(Table1[[#This Row],[Prévision du Sprint où la tâche doit être terminée]]="Sprint 2",Table1[[#This Row],[Temps investis (minutes)]],0)</f>
        <v>0</v>
      </c>
      <c r="Z23" s="9">
        <f>IF(Table1[[#This Row],[Prévision du Sprint où la tâche doit être terminée]]="Sprint 3",Table1[[#This Row],[Temps investis (minutes)]],0)</f>
        <v>0</v>
      </c>
      <c r="AA23" s="9">
        <f>IF(Table1[[#This Row],[Prévision du Sprint où la tâche doit être terminée]]="Sprint 4",Table1[[#This Row],[Temps investis (minutes)]],0)</f>
        <v>0</v>
      </c>
    </row>
    <row r="24" spans="2:34" x14ac:dyDescent="0.2">
      <c r="B24" s="28">
        <v>12</v>
      </c>
      <c r="C24" s="29" t="s">
        <v>53</v>
      </c>
      <c r="D24" s="28">
        <v>9</v>
      </c>
      <c r="E24" s="28">
        <v>2</v>
      </c>
      <c r="F24" s="28">
        <v>1</v>
      </c>
      <c r="G24" s="28">
        <v>500</v>
      </c>
      <c r="H24" s="30" t="s">
        <v>16</v>
      </c>
      <c r="I24" s="28">
        <v>300</v>
      </c>
      <c r="J24" s="31">
        <v>0</v>
      </c>
      <c r="K24" s="32">
        <v>0</v>
      </c>
      <c r="L24" s="32">
        <v>0</v>
      </c>
      <c r="M24" s="32">
        <v>0.5</v>
      </c>
      <c r="N24" s="33"/>
      <c r="O24" s="34"/>
      <c r="P24" s="8" t="str">
        <f t="shared" si="5"/>
        <v>Sprint suivant</v>
      </c>
      <c r="Q24" s="8" t="str">
        <f t="shared" si="4"/>
        <v>Sprint suivant</v>
      </c>
      <c r="R24" s="8" t="str">
        <f t="shared" si="4"/>
        <v>Retard</v>
      </c>
      <c r="S24" s="8" t="str">
        <f t="shared" si="4"/>
        <v>Retard</v>
      </c>
      <c r="T24" s="9">
        <f>IF(Table1[[#This Row],[Prévision du Sprint où la tâche doit être terminée]]="Sprint 1",Table1[[#This Row],[Temps requis (minutes)]],0)</f>
        <v>0</v>
      </c>
      <c r="U24" s="9">
        <f>IF(Table1[[#This Row],[Prévision du Sprint où la tâche doit être terminée]]="Sprint 2",Table1[[#This Row],[Temps requis (minutes)]],0)</f>
        <v>0</v>
      </c>
      <c r="V24" s="9">
        <f>IF(Table1[[#This Row],[Prévision du Sprint où la tâche doit être terminée]]="Sprint 3",Table1[[#This Row],[Temps requis (minutes)]],0)</f>
        <v>500</v>
      </c>
      <c r="W24" s="9">
        <f>IF(Table1[[#This Row],[Prévision du Sprint où la tâche doit être terminée]]="Sprint 4",Table1[[#This Row],[Temps requis (minutes)]],0)</f>
        <v>0</v>
      </c>
      <c r="X24" s="9">
        <f>IF(Table1[[#This Row],[Prévision du Sprint où la tâche doit être terminée]]="Sprint 1",Table1[[#This Row],[Temps investis (minutes)]],0)</f>
        <v>0</v>
      </c>
      <c r="Y24" s="9">
        <f>IF(Table1[[#This Row],[Prévision du Sprint où la tâche doit être terminée]]="Sprint 2",Table1[[#This Row],[Temps investis (minutes)]],0)</f>
        <v>0</v>
      </c>
      <c r="Z24" s="9">
        <f>IF(Table1[[#This Row],[Prévision du Sprint où la tâche doit être terminée]]="Sprint 3",Table1[[#This Row],[Temps investis (minutes)]],0)</f>
        <v>300</v>
      </c>
      <c r="AA24" s="9">
        <f>IF(Table1[[#This Row],[Prévision du Sprint où la tâche doit être terminée]]="Sprint 4",Table1[[#This Row],[Temps investis (minutes)]],0)</f>
        <v>0</v>
      </c>
    </row>
    <row r="25" spans="2:34" x14ac:dyDescent="0.2">
      <c r="B25" s="28">
        <v>13</v>
      </c>
      <c r="C25" s="29" t="s">
        <v>54</v>
      </c>
      <c r="D25" s="28">
        <v>12</v>
      </c>
      <c r="E25" s="28">
        <v>1</v>
      </c>
      <c r="F25" s="28">
        <v>1</v>
      </c>
      <c r="G25" s="28">
        <v>500</v>
      </c>
      <c r="H25" s="30" t="s">
        <v>36</v>
      </c>
      <c r="I25" s="28">
        <v>500</v>
      </c>
      <c r="J25" s="31">
        <v>0</v>
      </c>
      <c r="K25" s="32">
        <v>0.2</v>
      </c>
      <c r="L25" s="32">
        <v>0.5</v>
      </c>
      <c r="M25" s="32">
        <v>0.3</v>
      </c>
      <c r="N25" s="33"/>
      <c r="O25" s="34"/>
      <c r="P25" s="8" t="str">
        <f t="shared" si="5"/>
        <v>Sprint suivant</v>
      </c>
      <c r="Q25" s="8" t="str">
        <f t="shared" si="4"/>
        <v>Avancement</v>
      </c>
      <c r="R25" s="8" t="str">
        <f t="shared" si="4"/>
        <v>Avancement</v>
      </c>
      <c r="S25" s="8" t="str">
        <f t="shared" si="4"/>
        <v>Retard</v>
      </c>
      <c r="T25" s="9">
        <f>IF(Table1[[#This Row],[Prévision du Sprint où la tâche doit être terminée]]="Sprint 1",Table1[[#This Row],[Temps requis (minutes)]],0)</f>
        <v>0</v>
      </c>
      <c r="U25" s="9">
        <f>IF(Table1[[#This Row],[Prévision du Sprint où la tâche doit être terminée]]="Sprint 2",Table1[[#This Row],[Temps requis (minutes)]],0)</f>
        <v>0</v>
      </c>
      <c r="V25" s="9">
        <f>IF(Table1[[#This Row],[Prévision du Sprint où la tâche doit être terminée]]="Sprint 3",Table1[[#This Row],[Temps requis (minutes)]],0)</f>
        <v>0</v>
      </c>
      <c r="W25" s="9">
        <f>IF(Table1[[#This Row],[Prévision du Sprint où la tâche doit être terminée]]="Sprint 4",Table1[[#This Row],[Temps requis (minutes)]],0)</f>
        <v>500</v>
      </c>
      <c r="X25" s="9">
        <f>IF(Table1[[#This Row],[Prévision du Sprint où la tâche doit être terminée]]="Sprint 1",Table1[[#This Row],[Temps investis (minutes)]],0)</f>
        <v>0</v>
      </c>
      <c r="Y25" s="9">
        <f>IF(Table1[[#This Row],[Prévision du Sprint où la tâche doit être terminée]]="Sprint 2",Table1[[#This Row],[Temps investis (minutes)]],0)</f>
        <v>0</v>
      </c>
      <c r="Z25" s="9">
        <f>IF(Table1[[#This Row],[Prévision du Sprint où la tâche doit être terminée]]="Sprint 3",Table1[[#This Row],[Temps investis (minutes)]],0)</f>
        <v>0</v>
      </c>
      <c r="AA25" s="9">
        <f>IF(Table1[[#This Row],[Prévision du Sprint où la tâche doit être terminée]]="Sprint 4",Table1[[#This Row],[Temps investis (minutes)]],0)</f>
        <v>500</v>
      </c>
    </row>
    <row r="26" spans="2:34" x14ac:dyDescent="0.2">
      <c r="B26" s="28">
        <v>14</v>
      </c>
      <c r="C26" s="29" t="s">
        <v>55</v>
      </c>
      <c r="D26" s="28">
        <v>13</v>
      </c>
      <c r="E26" s="28">
        <v>3</v>
      </c>
      <c r="F26" s="28">
        <v>2</v>
      </c>
      <c r="G26" s="28">
        <v>200</v>
      </c>
      <c r="H26" s="30" t="s">
        <v>36</v>
      </c>
      <c r="I26" s="28">
        <v>200</v>
      </c>
      <c r="J26" s="31">
        <v>0.25</v>
      </c>
      <c r="K26" s="32">
        <v>0.25</v>
      </c>
      <c r="L26" s="32">
        <v>0.25</v>
      </c>
      <c r="M26" s="32">
        <v>0.25</v>
      </c>
      <c r="N26" s="33"/>
      <c r="O26" s="34"/>
      <c r="P26" s="8" t="str">
        <f t="shared" si="5"/>
        <v>Avancement</v>
      </c>
      <c r="Q26" s="8" t="str">
        <f t="shared" si="4"/>
        <v>Avancement</v>
      </c>
      <c r="R26" s="8" t="str">
        <f t="shared" si="4"/>
        <v>Avancement</v>
      </c>
      <c r="S26" s="8" t="str">
        <f t="shared" si="4"/>
        <v>Retard</v>
      </c>
      <c r="T26" s="9">
        <f>IF(Table1[[#This Row],[Prévision du Sprint où la tâche doit être terminée]]="Sprint 1",Table1[[#This Row],[Temps requis (minutes)]],0)</f>
        <v>0</v>
      </c>
      <c r="U26" s="9">
        <f>IF(Table1[[#This Row],[Prévision du Sprint où la tâche doit être terminée]]="Sprint 2",Table1[[#This Row],[Temps requis (minutes)]],0)</f>
        <v>0</v>
      </c>
      <c r="V26" s="9">
        <f>IF(Table1[[#This Row],[Prévision du Sprint où la tâche doit être terminée]]="Sprint 3",Table1[[#This Row],[Temps requis (minutes)]],0)</f>
        <v>0</v>
      </c>
      <c r="W26" s="9">
        <f>IF(Table1[[#This Row],[Prévision du Sprint où la tâche doit être terminée]]="Sprint 4",Table1[[#This Row],[Temps requis (minutes)]],0)</f>
        <v>200</v>
      </c>
      <c r="X26" s="9">
        <f>IF(Table1[[#This Row],[Prévision du Sprint où la tâche doit être terminée]]="Sprint 1",Table1[[#This Row],[Temps investis (minutes)]],0)</f>
        <v>0</v>
      </c>
      <c r="Y26" s="9">
        <f>IF(Table1[[#This Row],[Prévision du Sprint où la tâche doit être terminée]]="Sprint 2",Table1[[#This Row],[Temps investis (minutes)]],0)</f>
        <v>0</v>
      </c>
      <c r="Z26" s="9">
        <f>IF(Table1[[#This Row],[Prévision du Sprint où la tâche doit être terminée]]="Sprint 3",Table1[[#This Row],[Temps investis (minutes)]],0)</f>
        <v>0</v>
      </c>
      <c r="AA26" s="9">
        <f>IF(Table1[[#This Row],[Prévision du Sprint où la tâche doit être terminée]]="Sprint 4",Table1[[#This Row],[Temps investis (minutes)]],0)</f>
        <v>200</v>
      </c>
    </row>
    <row r="27" spans="2:34" x14ac:dyDescent="0.2">
      <c r="B27" s="28">
        <v>15</v>
      </c>
      <c r="C27" s="29" t="s">
        <v>56</v>
      </c>
      <c r="D27" s="28">
        <v>14</v>
      </c>
      <c r="E27" s="28">
        <v>1</v>
      </c>
      <c r="F27" s="28">
        <v>3</v>
      </c>
      <c r="G27" s="28">
        <v>300</v>
      </c>
      <c r="H27" s="30" t="s">
        <v>36</v>
      </c>
      <c r="I27" s="28">
        <v>90</v>
      </c>
      <c r="J27" s="31">
        <v>0</v>
      </c>
      <c r="K27" s="32">
        <v>0</v>
      </c>
      <c r="L27" s="32">
        <v>0</v>
      </c>
      <c r="M27" s="32">
        <v>1</v>
      </c>
      <c r="N27" s="33"/>
      <c r="O27" s="34"/>
      <c r="P27" s="8" t="str">
        <f t="shared" si="5"/>
        <v>Sprint suivant</v>
      </c>
      <c r="Q27" s="8" t="str">
        <f t="shared" si="4"/>
        <v>Sprint suivant</v>
      </c>
      <c r="R27" s="8" t="str">
        <f t="shared" si="4"/>
        <v>Sprint suivant</v>
      </c>
      <c r="S27" s="8" t="str">
        <f t="shared" si="4"/>
        <v>Terminé</v>
      </c>
      <c r="T27" s="9">
        <f>IF(Table1[[#This Row],[Prévision du Sprint où la tâche doit être terminée]]="Sprint 1",Table1[[#This Row],[Temps requis (minutes)]],0)</f>
        <v>0</v>
      </c>
      <c r="U27" s="9">
        <f>IF(Table1[[#This Row],[Prévision du Sprint où la tâche doit être terminée]]="Sprint 2",Table1[[#This Row],[Temps requis (minutes)]],0)</f>
        <v>0</v>
      </c>
      <c r="V27" s="9">
        <f>IF(Table1[[#This Row],[Prévision du Sprint où la tâche doit être terminée]]="Sprint 3",Table1[[#This Row],[Temps requis (minutes)]],0)</f>
        <v>0</v>
      </c>
      <c r="W27" s="9">
        <f>IF(Table1[[#This Row],[Prévision du Sprint où la tâche doit être terminée]]="Sprint 4",Table1[[#This Row],[Temps requis (minutes)]],0)</f>
        <v>300</v>
      </c>
      <c r="X27" s="9">
        <f>IF(Table1[[#This Row],[Prévision du Sprint où la tâche doit être terminée]]="Sprint 1",Table1[[#This Row],[Temps investis (minutes)]],0)</f>
        <v>0</v>
      </c>
      <c r="Y27" s="9">
        <f>IF(Table1[[#This Row],[Prévision du Sprint où la tâche doit être terminée]]="Sprint 2",Table1[[#This Row],[Temps investis (minutes)]],0)</f>
        <v>0</v>
      </c>
      <c r="Z27" s="9">
        <f>IF(Table1[[#This Row],[Prévision du Sprint où la tâche doit être terminée]]="Sprint 3",Table1[[#This Row],[Temps investis (minutes)]],0)</f>
        <v>0</v>
      </c>
      <c r="AA27" s="9">
        <f>IF(Table1[[#This Row],[Prévision du Sprint où la tâche doit être terminée]]="Sprint 4",Table1[[#This Row],[Temps investis (minutes)]],0)</f>
        <v>90</v>
      </c>
    </row>
    <row r="28" spans="2:34" x14ac:dyDescent="0.2">
      <c r="B28" s="28">
        <v>16</v>
      </c>
      <c r="C28" s="29" t="s">
        <v>57</v>
      </c>
      <c r="D28" s="28">
        <v>15</v>
      </c>
      <c r="E28" s="28">
        <v>1</v>
      </c>
      <c r="F28" s="28">
        <v>3</v>
      </c>
      <c r="G28" s="28">
        <v>180</v>
      </c>
      <c r="H28" s="30" t="s">
        <v>36</v>
      </c>
      <c r="I28" s="28">
        <v>120</v>
      </c>
      <c r="J28" s="31">
        <v>0</v>
      </c>
      <c r="K28" s="32">
        <v>0</v>
      </c>
      <c r="L28" s="32">
        <v>0</v>
      </c>
      <c r="M28" s="32">
        <v>1</v>
      </c>
      <c r="N28" s="33"/>
      <c r="O28" s="34"/>
      <c r="P28" s="8" t="str">
        <f t="shared" si="5"/>
        <v>Sprint suivant</v>
      </c>
      <c r="Q28" s="8" t="str">
        <f t="shared" si="4"/>
        <v>Sprint suivant</v>
      </c>
      <c r="R28" s="8" t="str">
        <f t="shared" si="4"/>
        <v>Sprint suivant</v>
      </c>
      <c r="S28" s="8" t="str">
        <f t="shared" si="4"/>
        <v>Terminé</v>
      </c>
      <c r="T28" s="9">
        <f>IF(Table1[[#This Row],[Prévision du Sprint où la tâche doit être terminée]]="Sprint 1",Table1[[#This Row],[Temps requis (minutes)]],0)</f>
        <v>0</v>
      </c>
      <c r="U28" s="9">
        <f>IF(Table1[[#This Row],[Prévision du Sprint où la tâche doit être terminée]]="Sprint 2",Table1[[#This Row],[Temps requis (minutes)]],0)</f>
        <v>0</v>
      </c>
      <c r="V28" s="9">
        <f>IF(Table1[[#This Row],[Prévision du Sprint où la tâche doit être terminée]]="Sprint 3",Table1[[#This Row],[Temps requis (minutes)]],0)</f>
        <v>0</v>
      </c>
      <c r="W28" s="9">
        <f>IF(Table1[[#This Row],[Prévision du Sprint où la tâche doit être terminée]]="Sprint 4",Table1[[#This Row],[Temps requis (minutes)]],0)</f>
        <v>180</v>
      </c>
      <c r="X28" s="9">
        <f>IF(Table1[[#This Row],[Prévision du Sprint où la tâche doit être terminée]]="Sprint 1",Table1[[#This Row],[Temps investis (minutes)]],0)</f>
        <v>0</v>
      </c>
      <c r="Y28" s="9">
        <f>IF(Table1[[#This Row],[Prévision du Sprint où la tâche doit être terminée]]="Sprint 2",Table1[[#This Row],[Temps investis (minutes)]],0)</f>
        <v>0</v>
      </c>
      <c r="Z28" s="9">
        <f>IF(Table1[[#This Row],[Prévision du Sprint où la tâche doit être terminée]]="Sprint 3",Table1[[#This Row],[Temps investis (minutes)]],0)</f>
        <v>0</v>
      </c>
      <c r="AA28" s="9">
        <f>IF(Table1[[#This Row],[Prévision du Sprint où la tâche doit être terminée]]="Sprint 4",Table1[[#This Row],[Temps investis (minutes)]],0)</f>
        <v>120</v>
      </c>
    </row>
    <row r="29" spans="2:34" x14ac:dyDescent="0.2">
      <c r="B29" s="28">
        <v>17</v>
      </c>
      <c r="C29" s="29"/>
      <c r="D29" s="28"/>
      <c r="E29" s="28"/>
      <c r="F29" s="28"/>
      <c r="G29" s="28"/>
      <c r="H29" s="30"/>
      <c r="I29" s="28"/>
      <c r="J29" s="31"/>
      <c r="K29" s="32"/>
      <c r="L29" s="32"/>
      <c r="M29" s="32"/>
      <c r="N29" s="33"/>
      <c r="O29" s="34"/>
      <c r="P29" s="8" t="str">
        <f t="shared" si="5"/>
        <v>Indef</v>
      </c>
      <c r="Q29" s="8" t="str">
        <f t="shared" si="4"/>
        <v>Indef</v>
      </c>
      <c r="R29" s="8" t="str">
        <f t="shared" si="4"/>
        <v>Indef</v>
      </c>
      <c r="S29" s="8" t="str">
        <f t="shared" si="4"/>
        <v>Indef</v>
      </c>
      <c r="T29" s="9">
        <f>IF(Table1[[#This Row],[Prévision du Sprint où la tâche doit être terminée]]="Sprint 1",Table1[[#This Row],[Temps requis (minutes)]],0)</f>
        <v>0</v>
      </c>
      <c r="U29" s="9">
        <f>IF(Table1[[#This Row],[Prévision du Sprint où la tâche doit être terminée]]="Sprint 2",Table1[[#This Row],[Temps requis (minutes)]],0)</f>
        <v>0</v>
      </c>
      <c r="V29" s="9">
        <f>IF(Table1[[#This Row],[Prévision du Sprint où la tâche doit être terminée]]="Sprint 3",Table1[[#This Row],[Temps requis (minutes)]],0)</f>
        <v>0</v>
      </c>
      <c r="W29" s="9">
        <f>IF(Table1[[#This Row],[Prévision du Sprint où la tâche doit être terminée]]="Sprint 4",Table1[[#This Row],[Temps requis (minutes)]],0)</f>
        <v>0</v>
      </c>
      <c r="X29" s="9">
        <f>IF(Table1[[#This Row],[Prévision du Sprint où la tâche doit être terminée]]="Sprint 1",Table1[[#This Row],[Temps investis (minutes)]],0)</f>
        <v>0</v>
      </c>
      <c r="Y29" s="9">
        <f>IF(Table1[[#This Row],[Prévision du Sprint où la tâche doit être terminée]]="Sprint 2",Table1[[#This Row],[Temps investis (minutes)]],0)</f>
        <v>0</v>
      </c>
      <c r="Z29" s="9">
        <f>IF(Table1[[#This Row],[Prévision du Sprint où la tâche doit être terminée]]="Sprint 3",Table1[[#This Row],[Temps investis (minutes)]],0)</f>
        <v>0</v>
      </c>
      <c r="AA29" s="9">
        <f>IF(Table1[[#This Row],[Prévision du Sprint où la tâche doit être terminée]]="Sprint 4",Table1[[#This Row],[Temps investis (minutes)]],0)</f>
        <v>0</v>
      </c>
    </row>
    <row r="30" spans="2:34" x14ac:dyDescent="0.2">
      <c r="B30" s="28">
        <v>18</v>
      </c>
      <c r="C30" s="29"/>
      <c r="D30" s="28"/>
      <c r="E30" s="28"/>
      <c r="F30" s="28"/>
      <c r="G30" s="28"/>
      <c r="H30" s="30"/>
      <c r="I30" s="28"/>
      <c r="J30" s="31"/>
      <c r="K30" s="32"/>
      <c r="L30" s="32"/>
      <c r="M30" s="32"/>
      <c r="N30" s="33"/>
      <c r="O30" s="34"/>
      <c r="P30" s="8" t="str">
        <f t="shared" si="5"/>
        <v>Indef</v>
      </c>
      <c r="Q30" s="8" t="str">
        <f t="shared" si="4"/>
        <v>Indef</v>
      </c>
      <c r="R30" s="8" t="str">
        <f t="shared" si="4"/>
        <v>Indef</v>
      </c>
      <c r="S30" s="8" t="str">
        <f t="shared" si="4"/>
        <v>Indef</v>
      </c>
      <c r="T30" s="9">
        <f>IF(Table1[[#This Row],[Prévision du Sprint où la tâche doit être terminée]]="Sprint 1",Table1[[#This Row],[Temps requis (minutes)]],0)</f>
        <v>0</v>
      </c>
      <c r="U30" s="9">
        <f>IF(Table1[[#This Row],[Prévision du Sprint où la tâche doit être terminée]]="Sprint 2",Table1[[#This Row],[Temps requis (minutes)]],0)</f>
        <v>0</v>
      </c>
      <c r="V30" s="9">
        <f>IF(Table1[[#This Row],[Prévision du Sprint où la tâche doit être terminée]]="Sprint 3",Table1[[#This Row],[Temps requis (minutes)]],0)</f>
        <v>0</v>
      </c>
      <c r="W30" s="9">
        <f>IF(Table1[[#This Row],[Prévision du Sprint où la tâche doit être terminée]]="Sprint 4",Table1[[#This Row],[Temps requis (minutes)]],0)</f>
        <v>0</v>
      </c>
      <c r="X30" s="9">
        <f>IF(Table1[[#This Row],[Prévision du Sprint où la tâche doit être terminée]]="Sprint 1",Table1[[#This Row],[Temps investis (minutes)]],0)</f>
        <v>0</v>
      </c>
      <c r="Y30" s="9">
        <f>IF(Table1[[#This Row],[Prévision du Sprint où la tâche doit être terminée]]="Sprint 2",Table1[[#This Row],[Temps investis (minutes)]],0)</f>
        <v>0</v>
      </c>
      <c r="Z30" s="9">
        <f>IF(Table1[[#This Row],[Prévision du Sprint où la tâche doit être terminée]]="Sprint 3",Table1[[#This Row],[Temps investis (minutes)]],0)</f>
        <v>0</v>
      </c>
      <c r="AA30" s="9">
        <f>IF(Table1[[#This Row],[Prévision du Sprint où la tâche doit être terminée]]="Sprint 4",Table1[[#This Row],[Temps investis (minutes)]],0)</f>
        <v>0</v>
      </c>
    </row>
    <row r="31" spans="2:34" x14ac:dyDescent="0.2">
      <c r="B31" s="28">
        <v>19</v>
      </c>
      <c r="C31" s="29"/>
      <c r="D31" s="28"/>
      <c r="E31" s="28"/>
      <c r="F31" s="28"/>
      <c r="G31" s="28"/>
      <c r="H31" s="30"/>
      <c r="I31" s="28"/>
      <c r="J31" s="31"/>
      <c r="K31" s="32"/>
      <c r="L31" s="32"/>
      <c r="M31" s="32"/>
      <c r="N31" s="33"/>
      <c r="O31" s="34"/>
      <c r="P31" s="8" t="str">
        <f t="shared" si="5"/>
        <v>Indef</v>
      </c>
      <c r="Q31" s="8" t="str">
        <f t="shared" si="4"/>
        <v>Indef</v>
      </c>
      <c r="R31" s="8" t="str">
        <f t="shared" si="4"/>
        <v>Indef</v>
      </c>
      <c r="S31" s="8" t="str">
        <f t="shared" si="4"/>
        <v>Indef</v>
      </c>
      <c r="T31" s="9">
        <f>IF(Table1[[#This Row],[Prévision du Sprint où la tâche doit être terminée]]="Sprint 1",Table1[[#This Row],[Temps requis (minutes)]],0)</f>
        <v>0</v>
      </c>
      <c r="U31" s="9">
        <f>IF(Table1[[#This Row],[Prévision du Sprint où la tâche doit être terminée]]="Sprint 2",Table1[[#This Row],[Temps requis (minutes)]],0)</f>
        <v>0</v>
      </c>
      <c r="V31" s="9">
        <f>IF(Table1[[#This Row],[Prévision du Sprint où la tâche doit être terminée]]="Sprint 3",Table1[[#This Row],[Temps requis (minutes)]],0)</f>
        <v>0</v>
      </c>
      <c r="W31" s="9">
        <f>IF(Table1[[#This Row],[Prévision du Sprint où la tâche doit être terminée]]="Sprint 4",Table1[[#This Row],[Temps requis (minutes)]],0)</f>
        <v>0</v>
      </c>
      <c r="X31" s="9">
        <f>IF(Table1[[#This Row],[Prévision du Sprint où la tâche doit être terminée]]="Sprint 1",Table1[[#This Row],[Temps investis (minutes)]],0)</f>
        <v>0</v>
      </c>
      <c r="Y31" s="9">
        <f>IF(Table1[[#This Row],[Prévision du Sprint où la tâche doit être terminée]]="Sprint 2",Table1[[#This Row],[Temps investis (minutes)]],0)</f>
        <v>0</v>
      </c>
      <c r="Z31" s="9">
        <f>IF(Table1[[#This Row],[Prévision du Sprint où la tâche doit être terminée]]="Sprint 3",Table1[[#This Row],[Temps investis (minutes)]],0)</f>
        <v>0</v>
      </c>
      <c r="AA31" s="9">
        <f>IF(Table1[[#This Row],[Prévision du Sprint où la tâche doit être terminée]]="Sprint 4",Table1[[#This Row],[Temps investis (minutes)]],0)</f>
        <v>0</v>
      </c>
    </row>
    <row r="32" spans="2:34" x14ac:dyDescent="0.2">
      <c r="B32" s="28">
        <v>20</v>
      </c>
      <c r="C32" s="29"/>
      <c r="D32" s="28"/>
      <c r="E32" s="28"/>
      <c r="F32" s="28"/>
      <c r="G32" s="28"/>
      <c r="H32" s="30"/>
      <c r="I32" s="28"/>
      <c r="J32" s="31"/>
      <c r="K32" s="32"/>
      <c r="L32" s="32"/>
      <c r="M32" s="32"/>
      <c r="N32" s="33"/>
      <c r="O32" s="34"/>
      <c r="P32" s="8" t="str">
        <f t="shared" si="5"/>
        <v>Indef</v>
      </c>
      <c r="Q32" s="8" t="str">
        <f t="shared" si="4"/>
        <v>Indef</v>
      </c>
      <c r="R32" s="8" t="str">
        <f t="shared" si="4"/>
        <v>Indef</v>
      </c>
      <c r="S32" s="8" t="str">
        <f t="shared" si="4"/>
        <v>Indef</v>
      </c>
      <c r="T32" s="9">
        <f>IF(Table1[[#This Row],[Prévision du Sprint où la tâche doit être terminée]]="Sprint 1",Table1[[#This Row],[Temps requis (minutes)]],0)</f>
        <v>0</v>
      </c>
      <c r="U32" s="9">
        <f>IF(Table1[[#This Row],[Prévision du Sprint où la tâche doit être terminée]]="Sprint 2",Table1[[#This Row],[Temps requis (minutes)]],0)</f>
        <v>0</v>
      </c>
      <c r="V32" s="9">
        <f>IF(Table1[[#This Row],[Prévision du Sprint où la tâche doit être terminée]]="Sprint 3",Table1[[#This Row],[Temps requis (minutes)]],0)</f>
        <v>0</v>
      </c>
      <c r="W32" s="9">
        <f>IF(Table1[[#This Row],[Prévision du Sprint où la tâche doit être terminée]]="Sprint 4",Table1[[#This Row],[Temps requis (minutes)]],0)</f>
        <v>0</v>
      </c>
      <c r="X32" s="9">
        <f>IF(Table1[[#This Row],[Prévision du Sprint où la tâche doit être terminée]]="Sprint 1",Table1[[#This Row],[Temps investis (minutes)]],0)</f>
        <v>0</v>
      </c>
      <c r="Y32" s="9">
        <f>IF(Table1[[#This Row],[Prévision du Sprint où la tâche doit être terminée]]="Sprint 2",Table1[[#This Row],[Temps investis (minutes)]],0)</f>
        <v>0</v>
      </c>
      <c r="Z32" s="9">
        <f>IF(Table1[[#This Row],[Prévision du Sprint où la tâche doit être terminée]]="Sprint 3",Table1[[#This Row],[Temps investis (minutes)]],0)</f>
        <v>0</v>
      </c>
      <c r="AA32" s="9">
        <f>IF(Table1[[#This Row],[Prévision du Sprint où la tâche doit être terminée]]="Sprint 4",Table1[[#This Row],[Temps investis (minutes)]],0)</f>
        <v>0</v>
      </c>
    </row>
    <row r="33" spans="2:27" x14ac:dyDescent="0.2">
      <c r="B33" s="28">
        <v>21</v>
      </c>
      <c r="C33" s="29"/>
      <c r="D33" s="28"/>
      <c r="E33" s="28"/>
      <c r="F33" s="28"/>
      <c r="G33" s="28"/>
      <c r="H33" s="30"/>
      <c r="I33" s="28"/>
      <c r="J33" s="31"/>
      <c r="K33" s="32"/>
      <c r="L33" s="32"/>
      <c r="M33" s="32"/>
      <c r="N33" s="33"/>
      <c r="O33" s="34"/>
      <c r="P33" s="8" t="str">
        <f t="shared" si="5"/>
        <v>Indef</v>
      </c>
      <c r="Q33" s="8" t="str">
        <f t="shared" si="4"/>
        <v>Indef</v>
      </c>
      <c r="R33" s="8" t="str">
        <f t="shared" si="4"/>
        <v>Indef</v>
      </c>
      <c r="S33" s="8" t="str">
        <f t="shared" si="4"/>
        <v>Indef</v>
      </c>
      <c r="T33" s="9">
        <f>IF(Table1[[#This Row],[Prévision du Sprint où la tâche doit être terminée]]="Sprint 1",Table1[[#This Row],[Temps requis (minutes)]],0)</f>
        <v>0</v>
      </c>
      <c r="U33" s="9">
        <f>IF(Table1[[#This Row],[Prévision du Sprint où la tâche doit être terminée]]="Sprint 2",Table1[[#This Row],[Temps requis (minutes)]],0)</f>
        <v>0</v>
      </c>
      <c r="V33" s="9">
        <f>IF(Table1[[#This Row],[Prévision du Sprint où la tâche doit être terminée]]="Sprint 3",Table1[[#This Row],[Temps requis (minutes)]],0)</f>
        <v>0</v>
      </c>
      <c r="W33" s="9">
        <f>IF(Table1[[#This Row],[Prévision du Sprint où la tâche doit être terminée]]="Sprint 4",Table1[[#This Row],[Temps requis (minutes)]],0)</f>
        <v>0</v>
      </c>
      <c r="X33" s="9">
        <f>IF(Table1[[#This Row],[Prévision du Sprint où la tâche doit être terminée]]="Sprint 1",Table1[[#This Row],[Temps investis (minutes)]],0)</f>
        <v>0</v>
      </c>
      <c r="Y33" s="9">
        <f>IF(Table1[[#This Row],[Prévision du Sprint où la tâche doit être terminée]]="Sprint 2",Table1[[#This Row],[Temps investis (minutes)]],0)</f>
        <v>0</v>
      </c>
      <c r="Z33" s="9">
        <f>IF(Table1[[#This Row],[Prévision du Sprint où la tâche doit être terminée]]="Sprint 3",Table1[[#This Row],[Temps investis (minutes)]],0)</f>
        <v>0</v>
      </c>
      <c r="AA33" s="9">
        <f>IF(Table1[[#This Row],[Prévision du Sprint où la tâche doit être terminée]]="Sprint 4",Table1[[#This Row],[Temps investis (minutes)]],0)</f>
        <v>0</v>
      </c>
    </row>
    <row r="34" spans="2:27" x14ac:dyDescent="0.2">
      <c r="B34" s="28">
        <v>22</v>
      </c>
      <c r="C34" s="29"/>
      <c r="D34" s="28"/>
      <c r="E34" s="28"/>
      <c r="F34" s="28"/>
      <c r="G34" s="28"/>
      <c r="H34" s="30"/>
      <c r="I34" s="28"/>
      <c r="J34" s="31"/>
      <c r="K34" s="32"/>
      <c r="L34" s="32"/>
      <c r="M34" s="32"/>
      <c r="N34" s="33"/>
      <c r="O34" s="34"/>
      <c r="P34" s="8" t="str">
        <f t="shared" si="5"/>
        <v>Indef</v>
      </c>
      <c r="Q34" s="8" t="str">
        <f t="shared" si="4"/>
        <v>Indef</v>
      </c>
      <c r="R34" s="8" t="str">
        <f t="shared" si="4"/>
        <v>Indef</v>
      </c>
      <c r="S34" s="8" t="str">
        <f t="shared" si="4"/>
        <v>Indef</v>
      </c>
      <c r="T34" s="9">
        <f>IF(Table1[[#This Row],[Prévision du Sprint où la tâche doit être terminée]]="Sprint 1",Table1[[#This Row],[Temps requis (minutes)]],0)</f>
        <v>0</v>
      </c>
      <c r="U34" s="9">
        <f>IF(Table1[[#This Row],[Prévision du Sprint où la tâche doit être terminée]]="Sprint 2",Table1[[#This Row],[Temps requis (minutes)]],0)</f>
        <v>0</v>
      </c>
      <c r="V34" s="9">
        <f>IF(Table1[[#This Row],[Prévision du Sprint où la tâche doit être terminée]]="Sprint 3",Table1[[#This Row],[Temps requis (minutes)]],0)</f>
        <v>0</v>
      </c>
      <c r="W34" s="9">
        <f>IF(Table1[[#This Row],[Prévision du Sprint où la tâche doit être terminée]]="Sprint 4",Table1[[#This Row],[Temps requis (minutes)]],0)</f>
        <v>0</v>
      </c>
      <c r="X34" s="9">
        <f>IF(Table1[[#This Row],[Prévision du Sprint où la tâche doit être terminée]]="Sprint 1",Table1[[#This Row],[Temps investis (minutes)]],0)</f>
        <v>0</v>
      </c>
      <c r="Y34" s="9">
        <f>IF(Table1[[#This Row],[Prévision du Sprint où la tâche doit être terminée]]="Sprint 2",Table1[[#This Row],[Temps investis (minutes)]],0)</f>
        <v>0</v>
      </c>
      <c r="Z34" s="9">
        <f>IF(Table1[[#This Row],[Prévision du Sprint où la tâche doit être terminée]]="Sprint 3",Table1[[#This Row],[Temps investis (minutes)]],0)</f>
        <v>0</v>
      </c>
      <c r="AA34" s="9">
        <f>IF(Table1[[#This Row],[Prévision du Sprint où la tâche doit être terminée]]="Sprint 4",Table1[[#This Row],[Temps investis (minutes)]],0)</f>
        <v>0</v>
      </c>
    </row>
    <row r="35" spans="2:27" x14ac:dyDescent="0.2">
      <c r="B35" s="28">
        <v>23</v>
      </c>
      <c r="C35" s="29"/>
      <c r="D35" s="28"/>
      <c r="E35" s="28"/>
      <c r="F35" s="28"/>
      <c r="G35" s="28"/>
      <c r="H35" s="30"/>
      <c r="I35" s="28"/>
      <c r="J35" s="31"/>
      <c r="K35" s="32"/>
      <c r="L35" s="32"/>
      <c r="M35" s="32"/>
      <c r="N35" s="33"/>
      <c r="O35" s="34"/>
      <c r="P35" s="8" t="str">
        <f t="shared" si="5"/>
        <v>Indef</v>
      </c>
      <c r="Q35" s="8" t="str">
        <f t="shared" si="4"/>
        <v>Indef</v>
      </c>
      <c r="R35" s="8" t="str">
        <f t="shared" si="4"/>
        <v>Indef</v>
      </c>
      <c r="S35" s="8" t="str">
        <f t="shared" si="4"/>
        <v>Indef</v>
      </c>
      <c r="T35" s="9">
        <f>IF(Table1[[#This Row],[Prévision du Sprint où la tâche doit être terminée]]="Sprint 1",Table1[[#This Row],[Temps requis (minutes)]],0)</f>
        <v>0</v>
      </c>
      <c r="U35" s="9">
        <f>IF(Table1[[#This Row],[Prévision du Sprint où la tâche doit être terminée]]="Sprint 2",Table1[[#This Row],[Temps requis (minutes)]],0)</f>
        <v>0</v>
      </c>
      <c r="V35" s="9">
        <f>IF(Table1[[#This Row],[Prévision du Sprint où la tâche doit être terminée]]="Sprint 3",Table1[[#This Row],[Temps requis (minutes)]],0)</f>
        <v>0</v>
      </c>
      <c r="W35" s="9">
        <f>IF(Table1[[#This Row],[Prévision du Sprint où la tâche doit être terminée]]="Sprint 4",Table1[[#This Row],[Temps requis (minutes)]],0)</f>
        <v>0</v>
      </c>
      <c r="X35" s="9">
        <f>IF(Table1[[#This Row],[Prévision du Sprint où la tâche doit être terminée]]="Sprint 1",Table1[[#This Row],[Temps investis (minutes)]],0)</f>
        <v>0</v>
      </c>
      <c r="Y35" s="9">
        <f>IF(Table1[[#This Row],[Prévision du Sprint où la tâche doit être terminée]]="Sprint 2",Table1[[#This Row],[Temps investis (minutes)]],0)</f>
        <v>0</v>
      </c>
      <c r="Z35" s="9">
        <f>IF(Table1[[#This Row],[Prévision du Sprint où la tâche doit être terminée]]="Sprint 3",Table1[[#This Row],[Temps investis (minutes)]],0)</f>
        <v>0</v>
      </c>
      <c r="AA35" s="9">
        <f>IF(Table1[[#This Row],[Prévision du Sprint où la tâche doit être terminée]]="Sprint 4",Table1[[#This Row],[Temps investis (minutes)]],0)</f>
        <v>0</v>
      </c>
    </row>
    <row r="36" spans="2:27" x14ac:dyDescent="0.2">
      <c r="B36" s="28">
        <v>24</v>
      </c>
      <c r="C36" s="29"/>
      <c r="D36" s="28"/>
      <c r="E36" s="28"/>
      <c r="F36" s="28"/>
      <c r="G36" s="28"/>
      <c r="H36" s="30"/>
      <c r="I36" s="28"/>
      <c r="J36" s="31"/>
      <c r="K36" s="32"/>
      <c r="L36" s="32"/>
      <c r="M36" s="32"/>
      <c r="N36" s="33"/>
      <c r="O36" s="34"/>
      <c r="P36" s="8" t="str">
        <f t="shared" si="5"/>
        <v>Indef</v>
      </c>
      <c r="Q36" s="8" t="str">
        <f t="shared" si="4"/>
        <v>Indef</v>
      </c>
      <c r="R36" s="8" t="str">
        <f t="shared" si="4"/>
        <v>Indef</v>
      </c>
      <c r="S36" s="8" t="str">
        <f t="shared" si="4"/>
        <v>Indef</v>
      </c>
      <c r="T36" s="9">
        <f>IF(Table1[[#This Row],[Prévision du Sprint où la tâche doit être terminée]]="Sprint 1",Table1[[#This Row],[Temps requis (minutes)]],0)</f>
        <v>0</v>
      </c>
      <c r="U36" s="9">
        <f>IF(Table1[[#This Row],[Prévision du Sprint où la tâche doit être terminée]]="Sprint 2",Table1[[#This Row],[Temps requis (minutes)]],0)</f>
        <v>0</v>
      </c>
      <c r="V36" s="9">
        <f>IF(Table1[[#This Row],[Prévision du Sprint où la tâche doit être terminée]]="Sprint 3",Table1[[#This Row],[Temps requis (minutes)]],0)</f>
        <v>0</v>
      </c>
      <c r="W36" s="9">
        <f>IF(Table1[[#This Row],[Prévision du Sprint où la tâche doit être terminée]]="Sprint 4",Table1[[#This Row],[Temps requis (minutes)]],0)</f>
        <v>0</v>
      </c>
      <c r="X36" s="9">
        <f>IF(Table1[[#This Row],[Prévision du Sprint où la tâche doit être terminée]]="Sprint 1",Table1[[#This Row],[Temps investis (minutes)]],0)</f>
        <v>0</v>
      </c>
      <c r="Y36" s="9">
        <f>IF(Table1[[#This Row],[Prévision du Sprint où la tâche doit être terminée]]="Sprint 2",Table1[[#This Row],[Temps investis (minutes)]],0)</f>
        <v>0</v>
      </c>
      <c r="Z36" s="9">
        <f>IF(Table1[[#This Row],[Prévision du Sprint où la tâche doit être terminée]]="Sprint 3",Table1[[#This Row],[Temps investis (minutes)]],0)</f>
        <v>0</v>
      </c>
      <c r="AA36" s="9">
        <f>IF(Table1[[#This Row],[Prévision du Sprint où la tâche doit être terminée]]="Sprint 4",Table1[[#This Row],[Temps investis (minutes)]],0)</f>
        <v>0</v>
      </c>
    </row>
    <row r="37" spans="2:27" x14ac:dyDescent="0.2">
      <c r="B37" s="28">
        <v>25</v>
      </c>
      <c r="C37" s="29"/>
      <c r="D37" s="28"/>
      <c r="E37" s="28"/>
      <c r="F37" s="28"/>
      <c r="G37" s="28"/>
      <c r="H37" s="30"/>
      <c r="I37" s="28"/>
      <c r="J37" s="31"/>
      <c r="K37" s="32"/>
      <c r="L37" s="32"/>
      <c r="M37" s="32"/>
      <c r="N37" s="33"/>
      <c r="O37" s="34"/>
      <c r="P37" s="8" t="str">
        <f t="shared" si="5"/>
        <v>Indef</v>
      </c>
      <c r="Q37" s="8" t="str">
        <f t="shared" si="4"/>
        <v>Indef</v>
      </c>
      <c r="R37" s="8" t="str">
        <f t="shared" si="4"/>
        <v>Indef</v>
      </c>
      <c r="S37" s="8" t="str">
        <f t="shared" si="4"/>
        <v>Indef</v>
      </c>
      <c r="T37" s="9">
        <f>IF(Table1[[#This Row],[Prévision du Sprint où la tâche doit être terminée]]="Sprint 1",Table1[[#This Row],[Temps requis (minutes)]],0)</f>
        <v>0</v>
      </c>
      <c r="U37" s="9">
        <f>IF(Table1[[#This Row],[Prévision du Sprint où la tâche doit être terminée]]="Sprint 2",Table1[[#This Row],[Temps requis (minutes)]],0)</f>
        <v>0</v>
      </c>
      <c r="V37" s="9">
        <f>IF(Table1[[#This Row],[Prévision du Sprint où la tâche doit être terminée]]="Sprint 3",Table1[[#This Row],[Temps requis (minutes)]],0)</f>
        <v>0</v>
      </c>
      <c r="W37" s="9">
        <f>IF(Table1[[#This Row],[Prévision du Sprint où la tâche doit être terminée]]="Sprint 4",Table1[[#This Row],[Temps requis (minutes)]],0)</f>
        <v>0</v>
      </c>
      <c r="X37" s="9">
        <f>IF(Table1[[#This Row],[Prévision du Sprint où la tâche doit être terminée]]="Sprint 1",Table1[[#This Row],[Temps investis (minutes)]],0)</f>
        <v>0</v>
      </c>
      <c r="Y37" s="9">
        <f>IF(Table1[[#This Row],[Prévision du Sprint où la tâche doit être terminée]]="Sprint 2",Table1[[#This Row],[Temps investis (minutes)]],0)</f>
        <v>0</v>
      </c>
      <c r="Z37" s="9">
        <f>IF(Table1[[#This Row],[Prévision du Sprint où la tâche doit être terminée]]="Sprint 3",Table1[[#This Row],[Temps investis (minutes)]],0)</f>
        <v>0</v>
      </c>
      <c r="AA37" s="9">
        <f>IF(Table1[[#This Row],[Prévision du Sprint où la tâche doit être terminée]]="Sprint 4",Table1[[#This Row],[Temps investis (minutes)]],0)</f>
        <v>0</v>
      </c>
    </row>
    <row r="38" spans="2:27" x14ac:dyDescent="0.2">
      <c r="B38" s="43"/>
      <c r="C38" s="44">
        <f>SUBTOTAL(103,Table1[Description générale de la tâche])</f>
        <v>16</v>
      </c>
      <c r="D38" s="43"/>
      <c r="E38" s="43"/>
      <c r="F38" s="43"/>
      <c r="G38" s="45">
        <f>SUBTOTAL(109,Table1[Temps requis (minutes)])</f>
        <v>6640</v>
      </c>
      <c r="H38" s="41"/>
      <c r="I38" s="45">
        <f>SUBTOTAL(109,Table1[Temps investis (minutes)])</f>
        <v>5590</v>
      </c>
      <c r="J38" s="46"/>
      <c r="K38" s="38"/>
      <c r="L38" s="38"/>
      <c r="M38" s="38"/>
      <c r="N38" s="42"/>
      <c r="O38" s="47"/>
      <c r="P38" s="38"/>
      <c r="Q38" s="38"/>
      <c r="R38" s="38"/>
      <c r="S38" s="38"/>
      <c r="T38" s="38"/>
      <c r="U38" s="38"/>
      <c r="V38" s="38"/>
      <c r="W38" s="38"/>
      <c r="X38" s="38"/>
      <c r="Y38" s="39"/>
      <c r="Z38" s="38"/>
      <c r="AA38" s="40"/>
    </row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8" spans="4:9" hidden="1" x14ac:dyDescent="0.2">
      <c r="D178" s="3" t="s">
        <v>24</v>
      </c>
      <c r="E178" s="3" t="s">
        <v>33</v>
      </c>
      <c r="H178" s="3" t="s">
        <v>34</v>
      </c>
      <c r="I178" s="3" t="s">
        <v>35</v>
      </c>
    </row>
    <row r="179" spans="4:9" hidden="1" x14ac:dyDescent="0.2">
      <c r="E179" s="3" t="s">
        <v>14</v>
      </c>
      <c r="F179" s="3">
        <f>COUNTIF(Table1[Prévision du Sprint où la tâche doit être terminée],E179)</f>
        <v>3</v>
      </c>
      <c r="G179" s="26">
        <f>F179/$F$183</f>
        <v>0.1875</v>
      </c>
      <c r="H179" s="3">
        <f>SUM(Table1[Prev 00])</f>
        <v>480</v>
      </c>
      <c r="I179" s="3">
        <f>SUM(Table1[Temps S1])</f>
        <v>800</v>
      </c>
    </row>
    <row r="180" spans="4:9" hidden="1" x14ac:dyDescent="0.2">
      <c r="E180" s="3" t="s">
        <v>15</v>
      </c>
      <c r="F180" s="3">
        <f>COUNTIF(Table1[Prévision du Sprint où la tâche doit être terminée],E180)</f>
        <v>5</v>
      </c>
      <c r="G180" s="26">
        <f>F180/$F$183</f>
        <v>0.3125</v>
      </c>
      <c r="H180" s="3">
        <f>SUM(Table1[Prev 01])</f>
        <v>2640</v>
      </c>
      <c r="I180" s="3">
        <f>SUM(Table1[Temps S2])</f>
        <v>2740</v>
      </c>
    </row>
    <row r="181" spans="4:9" hidden="1" x14ac:dyDescent="0.2">
      <c r="E181" s="3" t="s">
        <v>16</v>
      </c>
      <c r="F181" s="3">
        <f>COUNTIF(Table1[Prévision du Sprint où la tâche doit être terminée],E181)</f>
        <v>4</v>
      </c>
      <c r="G181" s="26">
        <f>F181/$F$183</f>
        <v>0.25</v>
      </c>
      <c r="H181" s="3">
        <f>SUM(Table1[Prev 02])</f>
        <v>2340</v>
      </c>
      <c r="I181" s="3">
        <f>SUM(Table1[Temps S3])</f>
        <v>1140</v>
      </c>
    </row>
    <row r="182" spans="4:9" hidden="1" x14ac:dyDescent="0.2">
      <c r="E182" s="3" t="s">
        <v>36</v>
      </c>
      <c r="F182" s="3">
        <f>COUNTIF(Table1[Prévision du Sprint où la tâche doit être terminée],E182)</f>
        <v>4</v>
      </c>
      <c r="G182" s="26">
        <f>F182/$F$183</f>
        <v>0.25</v>
      </c>
      <c r="H182" s="3">
        <f>SUM(Table1[Prev 03])</f>
        <v>1180</v>
      </c>
      <c r="I182" s="3">
        <f>SUM(Table1[Temps S4])</f>
        <v>910</v>
      </c>
    </row>
    <row r="183" spans="4:9" hidden="1" x14ac:dyDescent="0.2">
      <c r="E183" s="3" t="s">
        <v>25</v>
      </c>
      <c r="F183" s="3">
        <f>SUM(F179:F182)</f>
        <v>16</v>
      </c>
      <c r="H183" s="3">
        <f>SUM(H179:H182)</f>
        <v>6640</v>
      </c>
      <c r="I183" s="3">
        <f>SUM(I179:I182)</f>
        <v>5590</v>
      </c>
    </row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</sheetData>
  <sheetProtection password="D073" sheet="1" scenarios="1" selectLockedCells="1"/>
  <mergeCells count="1">
    <mergeCell ref="A1:N1"/>
  </mergeCells>
  <conditionalFormatting sqref="E13:F37">
    <cfRule type="cellIs" dxfId="60" priority="10" operator="equal">
      <formula>1</formula>
    </cfRule>
    <cfRule type="cellIs" dxfId="59" priority="11" operator="equal">
      <formula>2</formula>
    </cfRule>
    <cfRule type="cellIs" dxfId="58" priority="12" operator="equal">
      <formula>3</formula>
    </cfRule>
  </conditionalFormatting>
  <conditionalFormatting sqref="J13:M37">
    <cfRule type="expression" dxfId="57" priority="1">
      <formula>P13="Avancement"</formula>
    </cfRule>
    <cfRule type="expression" dxfId="56" priority="2">
      <formula>P13="Retard"</formula>
    </cfRule>
    <cfRule type="expression" dxfId="55" priority="3">
      <formula>P13="Terminé"</formula>
    </cfRule>
  </conditionalFormatting>
  <dataValidations count="4">
    <dataValidation type="list" allowBlank="1" showInputMessage="1" showErrorMessage="1" sqref="E13:F37">
      <formula1>"1,2,3"</formula1>
    </dataValidation>
    <dataValidation type="list" allowBlank="1" showInputMessage="1" showErrorMessage="1" sqref="H13:H37">
      <formula1>"Sprint 1,Sprint 2,Sprint 3,Sprint 4"</formula1>
    </dataValidation>
    <dataValidation type="decimal" operator="greaterThanOrEqual" allowBlank="1" showInputMessage="1" showErrorMessage="1" sqref="I13:I37 G13:G37">
      <formula1>0</formula1>
    </dataValidation>
    <dataValidation type="decimal" allowBlank="1" showInputMessage="1" showErrorMessage="1" sqref="J13:M37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3" sqref="B3"/>
    </sheetView>
  </sheetViews>
  <sheetFormatPr baseColWidth="10" defaultColWidth="9.1640625" defaultRowHeight="11.25" x14ac:dyDescent="0.2"/>
  <cols>
    <col min="2" max="2" width="4.33203125" customWidth="1"/>
  </cols>
  <sheetData>
    <row r="3" spans="2:3" x14ac:dyDescent="0.2">
      <c r="B3" t="s">
        <v>22</v>
      </c>
      <c r="C3" s="1"/>
    </row>
    <row r="6" spans="2:3" x14ac:dyDescent="0.2"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Utilisation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Pouet</cp:lastModifiedBy>
  <dcterms:created xsi:type="dcterms:W3CDTF">2011-01-26T19:12:48Z</dcterms:created>
  <dcterms:modified xsi:type="dcterms:W3CDTF">2013-06-10T14:37:28Z</dcterms:modified>
</cp:coreProperties>
</file>