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240" yWindow="460" windowWidth="28560" windowHeight="16200"/>
  </bookViews>
  <sheets>
    <sheet name="output_report" sheetId="22" r:id="rId1"/>
    <sheet name="dice_report" sheetId="2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2" l="1"/>
  <c r="B4" i="24"/>
  <c r="B1" i="24"/>
  <c r="B2" i="24"/>
  <c r="B2" i="22"/>
  <c r="B4" i="22"/>
  <c r="B3" i="24"/>
  <c r="B10" i="24"/>
  <c r="B9" i="24"/>
  <c r="B8" i="24"/>
  <c r="B7" i="24"/>
  <c r="B6" i="24"/>
  <c r="B5" i="24"/>
  <c r="C32" i="22"/>
  <c r="C31" i="22"/>
  <c r="C30" i="22"/>
  <c r="C29" i="22"/>
  <c r="C28" i="22"/>
  <c r="C27" i="22"/>
  <c r="C26" i="22"/>
  <c r="C25" i="22"/>
  <c r="C23" i="22"/>
  <c r="C22" i="22"/>
  <c r="C21" i="22"/>
  <c r="C20" i="22"/>
  <c r="B32" i="22"/>
  <c r="B31" i="22"/>
  <c r="B30" i="22"/>
  <c r="B29" i="22"/>
  <c r="B28" i="22"/>
  <c r="B27" i="22"/>
  <c r="B26" i="22"/>
  <c r="B25" i="22"/>
  <c r="B23" i="22"/>
  <c r="B22" i="22"/>
  <c r="B21" i="22"/>
  <c r="B20" i="22"/>
  <c r="C16" i="22"/>
  <c r="C15" i="22"/>
  <c r="C14" i="22"/>
  <c r="B16" i="22"/>
  <c r="B15" i="22"/>
  <c r="B14" i="22"/>
  <c r="C10" i="22"/>
  <c r="C9" i="22"/>
  <c r="C8" i="22"/>
  <c r="B10" i="22"/>
  <c r="B9" i="22"/>
  <c r="B8" i="22"/>
  <c r="B3" i="22"/>
</calcChain>
</file>

<file path=xl/sharedStrings.xml><?xml version="1.0" encoding="utf-8"?>
<sst xmlns="http://schemas.openxmlformats.org/spreadsheetml/2006/main" count="64" uniqueCount="39">
  <si>
    <t>CO2MPAS version</t>
  </si>
  <si>
    <t>Date/Time</t>
  </si>
  <si>
    <t>TA Certificate Number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</si>
  <si>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</si>
  <si>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</si>
  <si>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</si>
  <si>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</si>
  <si>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</si>
  <si>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</si>
  <si>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</si>
  <si>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</si>
  <si>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</si>
  <si>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</si>
  <si>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</si>
  <si>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</si>
  <si>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</si>
  <si>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</si>
  <si>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</si>
  <si>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</si>
  <si>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</si>
  <si>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</si>
  <si>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</si>
  <si>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</si>
  <si>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</si>
  <si>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</si>
  <si>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</si>
  <si>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</si>
  <si>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</si>
  <si>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</si>
  <si>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</si>
  <si>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CO2MPAS error - vehicle H (%)</t>
  </si>
  <si>
    <t>CO2MPAS error - vehicle L (%)</t>
  </si>
  <si>
    <t>Fuel Type</t>
  </si>
  <si>
    <t>Engine Capacity (cc)</t>
  </si>
  <si>
    <t>Gearbox type</t>
  </si>
  <si>
    <t>Turbo engine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</si>
  <si>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</si>
  <si>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Type approval mode</t>
  </si>
  <si>
    <t xml:space="preserve">CO2MPAS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</si>
</sst>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3" borderId="1" xfId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3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2" fontId="2" fillId="0" borderId="6" xfId="1" applyNumberFormat="1" applyBorder="1" applyAlignment="1" applyProtection="1">
      <alignment horizontal="center" vertical="center"/>
      <protection hidden="1"/>
    </xf>
    <xf numFmtId="2" fontId="2" fillId="0" borderId="7" xfId="1" applyNumberForma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left" vertical="center"/>
      <protection hidden="1"/>
    </xf>
    <xf numFmtId="2" fontId="2" fillId="0" borderId="1" xfId="1" applyNumberFormat="1" applyBorder="1" applyAlignment="1" applyProtection="1">
      <alignment horizontal="center" vertical="center"/>
      <protection hidden="1"/>
    </xf>
    <xf numFmtId="2" fontId="2" fillId="0" borderId="9" xfId="1" applyNumberForma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left" vertical="center"/>
      <protection hidden="1"/>
    </xf>
    <xf numFmtId="2" fontId="6" fillId="5" borderId="11" xfId="1" applyNumberFormat="1" applyFont="1" applyFill="1" applyBorder="1" applyAlignment="1" applyProtection="1">
      <alignment horizontal="center" vertical="center"/>
      <protection hidden="1"/>
    </xf>
    <xf numFmtId="2" fontId="6" fillId="5" borderId="12" xfId="1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4" fillId="0" borderId="0" xfId="1" applyFont="1" applyFill="1" applyBorder="1" applyAlignment="1" applyProtection="1">
      <alignment horizontal="right" vertical="center"/>
      <protection hidden="1"/>
    </xf>
    <xf numFmtId="0" fontId="4" fillId="0" borderId="0" xfId="1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right" vertical="center"/>
      <protection hidden="1"/>
    </xf>
    <xf numFmtId="0" fontId="2" fillId="0" borderId="0" xfId="1" applyBorder="1" applyAlignment="1" applyProtection="1">
      <alignment vertical="center"/>
      <protection hidden="1"/>
    </xf>
    <xf numFmtId="2" fontId="2" fillId="0" borderId="6" xfId="1" applyNumberFormat="1" applyFill="1" applyBorder="1" applyAlignment="1" applyProtection="1">
      <alignment horizontal="center" vertical="center"/>
      <protection hidden="1"/>
    </xf>
    <xf numFmtId="2" fontId="2" fillId="0" borderId="7" xfId="1" applyNumberFormat="1" applyFill="1" applyBorder="1" applyAlignment="1" applyProtection="1">
      <alignment horizontal="center" vertical="center"/>
      <protection hidden="1"/>
    </xf>
    <xf numFmtId="2" fontId="2" fillId="0" borderId="11" xfId="1" applyNumberFormat="1" applyBorder="1" applyAlignment="1" applyProtection="1">
      <alignment horizontal="center" vertical="center"/>
      <protection hidden="1"/>
    </xf>
    <xf numFmtId="2" fontId="2" fillId="0" borderId="12" xfId="1" applyNumberFormat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1" xfId="0" applyFont="1" applyFill="1" applyBorder="1" applyAlignment="1" applyProtection="1">
      <alignment horizontal="left" vertical="center"/>
      <protection hidden="1"/>
    </xf>
    <xf numFmtId="165" fontId="2" fillId="0" borderId="1" xfId="1" applyNumberFormat="1" applyBorder="1" applyAlignment="1" applyProtection="1">
      <alignment horizontal="center" vertical="center"/>
      <protection hidden="1"/>
    </xf>
    <xf numFmtId="164" fontId="2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2" fillId="3" borderId="1" xfId="1" applyFill="1" applyBorder="1" applyAlignment="1" applyProtection="1">
      <alignment horizontal="left" vertical="center"/>
      <protection hidden="1"/>
    </xf>
    <xf numFmtId="2" fontId="7" fillId="3" borderId="1" xfId="1" applyNumberFormat="1" applyFont="1" applyFill="1" applyBorder="1" applyAlignment="1" applyProtection="1">
      <alignment horizontal="left" vertical="center"/>
      <protection hidden="1"/>
    </xf>
    <xf numFmtId="2" fontId="2" fillId="3" borderId="1" xfId="1" applyNumberFormat="1" applyFill="1" applyBorder="1" applyAlignment="1" applyProtection="1">
      <alignment horizontal="left" vertical="center"/>
      <protection hidden="1"/>
    </xf>
    <xf numFmtId="0" fontId="2" fillId="3" borderId="1" xfId="1" applyFont="1" applyFill="1" applyBorder="1" applyAlignment="1" applyProtection="1">
      <alignment horizontal="left" vertic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left"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workbookViewId="0">
      <selection activeCell="B1" sqref="B1"/>
    </sheetView>
  </sheetViews>
  <sheetFormatPr baseColWidth="10" defaultColWidth="0" defaultRowHeight="15" zeroHeight="1" x14ac:dyDescent="0.2"/>
  <cols>
    <col min="1" max="1" width="35.5" style="4" bestFit="1" customWidth="1"/>
    <col min="2" max="3" width="20.6640625" style="4" customWidth="1"/>
    <col min="4" max="4" width="10.1640625" style="4" bestFit="1" customWidth="1"/>
    <col min="5" max="5" width="0.5" style="4" hidden="1" customWidth="1"/>
    <col min="6" max="16384" width="8.83203125" style="4" hidden="1"/>
  </cols>
  <sheetData>
    <row r="1" spans="1:17" ht="19" customHeight="1" x14ac:dyDescent="0.2">
      <c r="A1" s="1" t="s">
        <v>2</v>
      </c>
      <c r="B1" s="5" t="str">
        <f>IFERROR(IF([0]!_info_ta_certificate_number_Value&lt;&gt;"",[0]!_info_ta_certificate_number_Value,""), "")</f>
        <v/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9" customHeight="1" x14ac:dyDescent="0.2">
      <c r="A2" s="1" t="s">
        <v>0</v>
      </c>
      <c r="B2" s="5" t="str">
        <f>IFERROR(IF([0]!_info_CO2MPAS_version_Value&lt;&gt;"",[0]!_info_CO2MPAS_version_Value,""), "")</f>
        <v/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9" customHeight="1" x14ac:dyDescent="0.2">
      <c r="A3" s="1" t="s">
        <v>1</v>
      </c>
      <c r="B3" s="5" t="str">
        <f>IFERROR(IF([0]!_info_Simulation_started_Value&lt;&gt;"",[0]!_info_Simulation_started_Value,""),"")</f>
        <v/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9" customHeight="1" x14ac:dyDescent="0.2">
      <c r="A4" s="1" t="s">
        <v>37</v>
      </c>
      <c r="B4" s="42" t="str">
        <f>IFERROR(IF([0]!_info_type_approval_mode_Value&lt;&gt;"",[0]!_info_type_approval_mode_Value,""),"")</f>
        <v/>
      </c>
      <c r="C4" s="2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9" customHeight="1" x14ac:dyDescent="0.2">
      <c r="A5" s="3"/>
      <c r="B5" s="3"/>
      <c r="C5" s="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9" customHeight="1" thickBot="1" x14ac:dyDescent="0.25">
      <c r="A6" s="3"/>
      <c r="B6" s="3"/>
      <c r="C6" s="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9" customHeight="1" thickBot="1" x14ac:dyDescent="0.25">
      <c r="A7" s="7" t="s">
        <v>3</v>
      </c>
      <c r="B7" s="8" t="s">
        <v>4</v>
      </c>
      <c r="C7" s="9" t="s">
        <v>5</v>
      </c>
      <c r="D7" s="10" t="s">
        <v>6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9" customHeight="1" x14ac:dyDescent="0.2">
      <c r="A8" s="11" t="s">
        <v>7</v>
      </c>
      <c r="B8" s="12" t="str">
        <f>IFERROR(IF([0]!_results_nedc_h_prediction_target_declared_co2_emission_declared_value__CO2g_km_&lt;&gt;"",[0]!_results_nedc_h_prediction_target_declared_co2_emission_declared_value__CO2g_km_,""),"")</f>
        <v/>
      </c>
      <c r="C8" s="13" t="str">
        <f>IFERROR(IF([0]!_results_nedc_l_prediction_target_declared_co2_emission_declared_value__CO2g_km_&lt;&gt;"",[0]!_results_nedc_l_prediction_target_declared_co2_emission_declared_value__CO2g_km_,""),"")</f>
        <v/>
      </c>
      <c r="D8" s="6" t="s"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9" customHeight="1" x14ac:dyDescent="0.2">
      <c r="A9" s="14" t="s">
        <v>9</v>
      </c>
      <c r="B9" s="15" t="str">
        <f>IFERROR(IF([0]!_results_nedc_h_prediction_output_declared_co2_emission_declared_value__CO2g_km_&lt;&gt;"",[0]!_results_nedc_h_prediction_output_declared_co2_emission_declared_value__CO2g_km_,""),"")</f>
        <v/>
      </c>
      <c r="C9" s="16" t="str">
        <f>IFERROR(IF([0]!_results_nedc_l_prediction_output_declared_co2_emission_declared_value__CO2g_km_&lt;&gt;"",[0]!_results_nedc_l_prediction_output_declared_co2_emission_declared_value__CO2g_km_,""),"")</f>
        <v/>
      </c>
      <c r="D9" s="6" t="s">
        <v>8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9" customHeight="1" thickBot="1" x14ac:dyDescent="0.25">
      <c r="A10" s="17" t="s">
        <v>38</v>
      </c>
      <c r="B10" s="18" t="str">
        <f>IFERROR(IF([0]!_comparison_declared_co2_emission_value_prediction_nedc_h_prediction_target_ratio&lt;&gt;"",([0]!_comparison_declared_co2_emission_value_prediction_nedc_h_prediction_target_ratio-1)*100,""),"")</f>
        <v/>
      </c>
      <c r="C10" s="19" t="str">
        <f>IFERROR(IF([0]!_comparison_declared_co2_emission_value_prediction_nedc_l_prediction_target_ratio&lt;&gt;"",([0]!_comparison_declared_co2_emission_value_prediction_nedc_l_prediction_target_ratio-1)*100,""),"")</f>
        <v/>
      </c>
      <c r="D10" s="6" t="s">
        <v>10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9" customHeight="1" x14ac:dyDescent="0.2">
      <c r="A11" s="20" t="s">
        <v>11</v>
      </c>
      <c r="B11" s="21"/>
      <c r="C11" s="2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9" customHeight="1" thickBot="1" x14ac:dyDescent="0.25">
      <c r="A12" s="3"/>
      <c r="B12" s="23"/>
      <c r="C12" s="2"/>
      <c r="D12" s="6"/>
      <c r="E12" s="6"/>
      <c r="F12" s="6"/>
      <c r="G12" s="6"/>
      <c r="H12" s="24"/>
      <c r="I12" s="6"/>
      <c r="J12" s="6"/>
      <c r="K12" s="6"/>
      <c r="L12" s="6"/>
      <c r="M12" s="6"/>
      <c r="N12" s="6"/>
      <c r="O12" s="6"/>
      <c r="P12" s="6"/>
      <c r="Q12" s="6"/>
    </row>
    <row r="13" spans="1:17" ht="19" customHeight="1" thickBot="1" x14ac:dyDescent="0.25">
      <c r="A13" s="7" t="s">
        <v>12</v>
      </c>
      <c r="B13" s="8" t="s">
        <v>4</v>
      </c>
      <c r="C13" s="9" t="s">
        <v>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9" customHeight="1" x14ac:dyDescent="0.2">
      <c r="A14" s="11" t="s">
        <v>13</v>
      </c>
      <c r="B14" s="25" t="str">
        <f>IFERROR(IF([0]!_results_nedc_h_prediction_output_co2_emission_value__CO2g_km_&lt;&gt;"",[0]!_results_nedc_h_prediction_output_co2_emission_value__CO2g_km_,""),"")</f>
        <v/>
      </c>
      <c r="C14" s="26" t="str">
        <f>IFERROR(IF([0]!_results_nedc_l_prediction_output_co2_emission_value__CO2g_km_&lt;&gt;"",[0]!_results_nedc_l_prediction_output_co2_emission_value__CO2g_km_,""),"")</f>
        <v/>
      </c>
      <c r="D14" s="6" t="s">
        <v>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9" customHeight="1" x14ac:dyDescent="0.2">
      <c r="A15" s="14" t="s">
        <v>14</v>
      </c>
      <c r="B15" s="15" t="str">
        <f>IFERROR(IF([0]!_results_nedc_h_prediction_output_co2_emission_UDC__CO2g_km_&lt;&gt;"",[0]!_results_nedc_h_prediction_output_co2_emission_UDC__CO2g_km_,""),"")</f>
        <v/>
      </c>
      <c r="C15" s="16" t="str">
        <f>IFERROR(IF([0]!_results_nedc_l_prediction_output_co2_emission_UDC__CO2g_km_&lt;&gt;"",[0]!_results_nedc_l_prediction_output_co2_emission_UDC__CO2g_km_,""),"")</f>
        <v/>
      </c>
      <c r="D15" s="6" t="s">
        <v>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9" customHeight="1" thickBot="1" x14ac:dyDescent="0.25">
      <c r="A16" s="17" t="s">
        <v>15</v>
      </c>
      <c r="B16" s="27" t="str">
        <f>IFERROR(IF([0]!_results_nedc_h_prediction_output_co2_emission_EUDC__CO2g_km_&lt;&gt;"",[0]!_results_nedc_h_prediction_output_co2_emission_EUDC__CO2g_km_,""),"")</f>
        <v/>
      </c>
      <c r="C16" s="28" t="str">
        <f>IFERROR(IF([0]!_results_nedc_l_prediction_output_co2_emission_EUDC__CO2g_km_&lt;&gt;"",[0]!_results_nedc_l_prediction_output_co2_emission_EUDC__CO2g_km_,""),"")</f>
        <v/>
      </c>
      <c r="D16" s="6" t="s">
        <v>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9" customHeight="1" x14ac:dyDescent="0.2">
      <c r="A17" s="3"/>
      <c r="B17" s="23"/>
      <c r="C17" s="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9" customHeight="1" x14ac:dyDescent="0.2">
      <c r="A18" s="3"/>
      <c r="B18" s="23"/>
      <c r="C18" s="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9" customHeight="1" x14ac:dyDescent="0.2">
      <c r="A19" s="29" t="s">
        <v>16</v>
      </c>
      <c r="B19" s="29" t="s">
        <v>4</v>
      </c>
      <c r="C19" s="29" t="s">
        <v>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9" customHeight="1" x14ac:dyDescent="0.2">
      <c r="A20" s="30" t="s">
        <v>17</v>
      </c>
      <c r="B20" s="15" t="str">
        <f>IFERROR(IF([0]!_results_nedc_h_prediction_output_vehicle_f0__N_&lt;&gt;"",[0]!_results_nedc_h_prediction_output_vehicle_f0__N_,""),"")</f>
        <v/>
      </c>
      <c r="C20" s="15" t="str">
        <f>IFERROR(IF([0]!_results_nedc_l_prediction_output_vehicle_f0__N_&lt;&gt;"",[0]!_results_nedc_l_prediction_output_vehicle_f0__N_,""),"")</f>
        <v/>
      </c>
      <c r="D20" s="6" t="s">
        <v>18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9" customHeight="1" x14ac:dyDescent="0.2">
      <c r="A21" s="31" t="s">
        <v>19</v>
      </c>
      <c r="B21" s="32" t="str">
        <f>IFERROR(IF([0]!_results_nedc_h_prediction_output_vehicle_f1__N__km_h__&lt;&gt;"",[0]!_results_nedc_h_prediction_output_vehicle_f1__N__km_h__,""),"")</f>
        <v/>
      </c>
      <c r="C21" s="32" t="str">
        <f>IFERROR(IF([0]!_results_nedc_l_prediction_output_vehicle_f1__N__km_h__&lt;&gt;"",[0]!_results_nedc_l_prediction_output_vehicle_f1__N__km_h__,""),"")</f>
        <v/>
      </c>
      <c r="D21" s="6" t="s">
        <v>20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9" customHeight="1" x14ac:dyDescent="0.2">
      <c r="A22" s="31" t="s">
        <v>21</v>
      </c>
      <c r="B22" s="32" t="str">
        <f>IFERROR(IF([0]!_results_nedc_h_prediction_output_vehicle_f2__N__km_h__2_&lt;&gt;"",[0]!_results_nedc_h_prediction_output_vehicle_f2__N__km_h__2_,""),"")</f>
        <v/>
      </c>
      <c r="C22" s="32" t="str">
        <f>IFERROR(IF([0]!_results_nedc_l_prediction_output_vehicle_f2__N__km_h__2_&lt;&gt;"",[0]!_results_nedc_l_prediction_output_vehicle_f2__N__km_h__2_,""),"")</f>
        <v/>
      </c>
      <c r="D22" s="6" t="s">
        <v>36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9" customHeight="1" x14ac:dyDescent="0.2">
      <c r="A23" s="30" t="s">
        <v>22</v>
      </c>
      <c r="B23" s="33" t="str">
        <f>IFERROR(IF([0]!_results_nedc_h_prediction_output_vehicle_mass__kg_&lt;&gt;"",[0]!_results_nedc_h_prediction_output_vehicle_mass__kg_,""),"")</f>
        <v/>
      </c>
      <c r="C23" s="33" t="str">
        <f>IFERROR(IF([0]!_results_nedc_l_prediction_output_vehicle_mass__kg_&lt;&gt;"",[0]!_results_nedc_l_prediction_output_vehicle_mass__kg_,""),"")</f>
        <v/>
      </c>
      <c r="D23" s="34" t="s">
        <v>23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9" customHeight="1" x14ac:dyDescent="0.2">
      <c r="A24" s="29" t="s">
        <v>24</v>
      </c>
      <c r="B24" s="29" t="s">
        <v>4</v>
      </c>
      <c r="C24" s="29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9" customHeight="1" x14ac:dyDescent="0.2">
      <c r="A25" s="30" t="s">
        <v>17</v>
      </c>
      <c r="B25" s="15" t="str">
        <f>IFERROR(IF([0]!_results_wltp_h_calibration_output_vehicle_f0__N_&lt;&gt;"",[0]!_results_wltp_h_calibration_output_vehicle_f0__N_,""),"")</f>
        <v/>
      </c>
      <c r="C25" s="15" t="str">
        <f>IFERROR(IF([0]!_results_wltp_l_calibration_output_vehicle_f0__N_&lt;&gt;"",[0]!_results_wltp_l_calibration_output_vehicle_f0__N_,""),"")</f>
        <v/>
      </c>
      <c r="D25" s="6" t="s">
        <v>18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9" customHeight="1" x14ac:dyDescent="0.2">
      <c r="A26" s="31" t="s">
        <v>19</v>
      </c>
      <c r="B26" s="32" t="str">
        <f>IFERROR(IF([0]!_results_wltp_h_calibration_output_vehicle_f1__N__km_h__&lt;&gt;"",[0]!_results_wltp_h_calibration_output_vehicle_f1__N__km_h__,""),"")</f>
        <v/>
      </c>
      <c r="C26" s="32" t="str">
        <f>IFERROR(IF([0]!_results_wltp_l_calibration_output_vehicle_f1__N__km_h__&lt;&gt;"",[0]!_results_wltp_l_calibration_output_vehicle_f1__N__km_h__,""),"")</f>
        <v/>
      </c>
      <c r="D26" s="6" t="s">
        <v>20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9" customHeight="1" x14ac:dyDescent="0.2">
      <c r="A27" s="31" t="s">
        <v>21</v>
      </c>
      <c r="B27" s="32" t="str">
        <f>IFERROR(IF([0]!_results_wltp_h_calibration_output_vehicle_f2__N__km_h__2_&lt;&gt;"",[0]!_results_wltp_h_calibration_output_vehicle_f2__N__km_h__2_,""),"")</f>
        <v/>
      </c>
      <c r="C27" s="32" t="str">
        <f>IFERROR(IF([0]!_results_wltp_l_calibration_output_vehicle_f2__N__km_h__2_&lt;&gt;"",[0]!_results_wltp_l_calibration_output_vehicle_f2__N__km_h__2_,""),"")</f>
        <v/>
      </c>
      <c r="D27" s="6" t="s">
        <v>36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9" customHeight="1" x14ac:dyDescent="0.2">
      <c r="A28" s="30" t="s">
        <v>25</v>
      </c>
      <c r="B28" s="33" t="str">
        <f>IFERROR(IF([0]!_results_wltp_h_calibration_output_vehicle_mass__kg_&lt;&gt;"",[0]!_results_wltp_h_calibration_output_vehicle_mass__kg_,""),"")</f>
        <v/>
      </c>
      <c r="C28" s="33" t="str">
        <f>IFERROR(IF([0]!_results_wltp_l_calibration_output_vehicle_mass__kg_&lt;&gt;"",[0]!_results_wltp_l_calibration_output_vehicle_mass__kg_,""),"")</f>
        <v/>
      </c>
      <c r="D28" s="34" t="s">
        <v>23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9" customHeight="1" x14ac:dyDescent="0.2">
      <c r="A29" s="30" t="s">
        <v>26</v>
      </c>
      <c r="B29" s="15" t="str">
        <f>IFERROR(IF([0]!_results_wltp_h_calibration_output_co2_emission_low__CO2g_km_&lt;&gt;"",[0]!_results_wltp_h_calibration_output_co2_emission_low__CO2g_km_,""),"")</f>
        <v/>
      </c>
      <c r="C29" s="15" t="str">
        <f>IFERROR(IF([0]!_results_wltp_l_calibration_output_co2_emission_low__CO2g_km_&lt;&gt;"",[0]!_results_wltp_l_calibration_output_co2_emission_low__CO2g_km_,""),"")</f>
        <v/>
      </c>
      <c r="D29" s="34" t="s">
        <v>8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9" customHeight="1" x14ac:dyDescent="0.2">
      <c r="A30" s="30" t="s">
        <v>27</v>
      </c>
      <c r="B30" s="15" t="str">
        <f>IFERROR(IF([0]!_results_wltp_h_calibration_output_co2_emission_medium__CO2g_km_&lt;&gt;"",[0]!_results_wltp_h_calibration_output_co2_emission_medium__CO2g_km_,""),"")</f>
        <v/>
      </c>
      <c r="C30" s="15" t="str">
        <f>IFERROR(IF([0]!_results_wltp_l_calibration_output_co2_emission_medium__CO2g_km_&lt;&gt;"",[0]!_results_wltp_l_calibration_output_co2_emission_medium__CO2g_km_,""),"")</f>
        <v/>
      </c>
      <c r="D30" s="34" t="s">
        <v>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9" customHeight="1" x14ac:dyDescent="0.2">
      <c r="A31" s="30" t="s">
        <v>28</v>
      </c>
      <c r="B31" s="15" t="str">
        <f>IFERROR(IF([0]!_results_wltp_h_calibration_output_co2_emission_high__CO2g_km_&lt;&gt;"",[0]!_results_wltp_h_calibration_output_co2_emission_high__CO2g_km_,""), "")</f>
        <v/>
      </c>
      <c r="C31" s="15" t="str">
        <f>IFERROR(IF([0]!_results_wltp_l_calibration_output_co2_emission_high__CO2g_km_&lt;&gt;"",[0]!_results_wltp_l_calibration_output_co2_emission_high__CO2g_km_,""),"")</f>
        <v/>
      </c>
      <c r="D31" s="34" t="s">
        <v>8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ht="19" customHeight="1" x14ac:dyDescent="0.2">
      <c r="A32" s="30" t="s">
        <v>29</v>
      </c>
      <c r="B32" s="15" t="str">
        <f>IFERROR(IF([0]!_results_wltp_h_calibration_output_co2_emission_extra_high__CO2g_km_&lt;&gt;"",[0]!_results_wltp_h_calibration_output_co2_emission_extra_high__CO2g_km_,""),"")</f>
        <v/>
      </c>
      <c r="C32" s="15" t="str">
        <f>IFERROR(IF([0]!_results_wltp_l_calibration_output_co2_emission_extra_high__CO2g_km_&lt;&gt;"",[0]!_results_wltp_l_calibration_output_co2_emission_extra_high__CO2g_km_,""),"")</f>
        <v/>
      </c>
      <c r="D32" s="34" t="s">
        <v>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idden="1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6"/>
      <c r="N33" s="6"/>
      <c r="O33" s="6"/>
      <c r="P33" s="6"/>
      <c r="Q33" s="6"/>
    </row>
    <row r="34" spans="1:17" hidden="1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6"/>
      <c r="N34" s="6"/>
      <c r="O34" s="6"/>
      <c r="P34" s="6"/>
      <c r="Q34" s="6"/>
    </row>
    <row r="35" spans="1:17" hidden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6"/>
      <c r="N35" s="6"/>
      <c r="O35" s="6"/>
      <c r="P35" s="6"/>
      <c r="Q35" s="6"/>
    </row>
    <row r="36" spans="1:17" hidden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hidden="1" x14ac:dyDescent="0.2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idden="1" x14ac:dyDescent="0.2">
      <c r="A38" s="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idden="1" x14ac:dyDescent="0.2">
      <c r="A39" s="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idden="1" x14ac:dyDescent="0.2">
      <c r="A40" s="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idden="1" x14ac:dyDescent="0.2">
      <c r="A41" s="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hidden="1" x14ac:dyDescent="0.2">
      <c r="A42" s="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idden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</sheetData>
  <sheetProtection sheet="1" objects="1" scenarios="1"/>
  <phoneticPr fontId="9" type="noConversion"/>
  <conditionalFormatting sqref="B10:C10">
    <cfRule type="colorScale" priority="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cellIs" dxfId="3" priority="2" operator="equal">
      <formula>TRUE</formula>
    </cfRule>
    <cfRule type="cellIs" dxfId="2" priority="1" operator="equal">
      <formula>FALSE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"/>
  <sheetViews>
    <sheetView showGridLines="0" showRowColHeaders="0" showRuler="0" view="pageLayout" workbookViewId="0">
      <selection activeCell="B1" sqref="B1"/>
    </sheetView>
  </sheetViews>
  <sheetFormatPr baseColWidth="10" defaultColWidth="0" defaultRowHeight="15" zeroHeight="1" x14ac:dyDescent="0.2"/>
  <cols>
    <col min="1" max="1" width="39" style="40" customWidth="1"/>
    <col min="2" max="2" width="40" style="41" customWidth="1"/>
    <col min="3" max="3" width="0.1640625" style="35" customWidth="1"/>
    <col min="4" max="16383" width="9.1640625" style="35" hidden="1"/>
    <col min="16384" max="16384" width="0.5" style="35" hidden="1" customWidth="1"/>
  </cols>
  <sheetData>
    <row r="1" spans="1:2" ht="23.25" customHeight="1" x14ac:dyDescent="0.2">
      <c r="A1" s="1" t="s">
        <v>2</v>
      </c>
      <c r="B1" s="36" t="str">
        <f>IFERROR(IF([0]!_info_ta_certificate_number_Value&lt;&gt;"",[0]!_info_ta_certificate_number_Value,""),"")</f>
        <v/>
      </c>
    </row>
    <row r="2" spans="1:2" ht="23.25" customHeight="1" x14ac:dyDescent="0.2">
      <c r="A2" s="1" t="s">
        <v>0</v>
      </c>
      <c r="B2" s="36" t="str">
        <f>IFERROR(IF([0]!_info_CO2MPAS_version_Value&lt;&gt;"",[0]!_info_CO2MPAS_version_Value,""),"")</f>
        <v/>
      </c>
    </row>
    <row r="3" spans="1:2" ht="23.25" customHeight="1" x14ac:dyDescent="0.2">
      <c r="A3" s="1" t="s">
        <v>1</v>
      </c>
      <c r="B3" s="36" t="str">
        <f>IFERROR(IF([0]!_info_Simulation_started_Value&lt;&gt;"",[0]!_info_Simulation_started_Value,""),"")</f>
        <v/>
      </c>
    </row>
    <row r="4" spans="1:2" ht="23.25" customHeight="1" x14ac:dyDescent="0.2">
      <c r="A4" s="1" t="s">
        <v>37</v>
      </c>
      <c r="B4" s="43" t="str">
        <f>IFERROR(IF([0]!_info_type_approval_mode_Value&lt;&gt;"",[0]!_info_type_approval_mode_Value,""),"")</f>
        <v/>
      </c>
    </row>
    <row r="5" spans="1:2" ht="23.25" customHeight="1" x14ac:dyDescent="0.2">
      <c r="A5" s="1" t="s">
        <v>30</v>
      </c>
      <c r="B5" s="37" t="str">
        <f>IFERROR(IF([0]!_comparison_declared_co2_emission_value_prediction_nedc_h_prediction_target_ratio&lt;&gt;"",([0]!_comparison_declared_co2_emission_value_prediction_nedc_h_prediction_target_ratio-1)*100,""),"")</f>
        <v/>
      </c>
    </row>
    <row r="6" spans="1:2" ht="23.25" customHeight="1" x14ac:dyDescent="0.2">
      <c r="A6" s="1" t="s">
        <v>31</v>
      </c>
      <c r="B6" s="37" t="str">
        <f>IFERROR(IF([0]!_comparison_declared_co2_emission_value_prediction_nedc_l_prediction_target_ratio&lt;&gt;"",([0]!_comparison_declared_co2_emission_value_prediction_nedc_l_prediction_target_ratio-1)*100,""),"")</f>
        <v/>
      </c>
    </row>
    <row r="7" spans="1:2" ht="23.25" customHeight="1" x14ac:dyDescent="0.2">
      <c r="A7" s="1" t="s">
        <v>32</v>
      </c>
      <c r="B7" s="38" t="str">
        <f>IFERROR(IF([0]!_results_nedc_h_prediction_output_vehicle_fuel_type__&lt;&gt;"",[0]!_results_nedc_h_prediction_output_vehicle_fuel_type__,""),"")</f>
        <v/>
      </c>
    </row>
    <row r="8" spans="1:2" ht="23.25" customHeight="1" x14ac:dyDescent="0.2">
      <c r="A8" s="1" t="s">
        <v>33</v>
      </c>
      <c r="B8" s="36" t="str">
        <f>IFERROR(IF([0]!_results_nedc_h_prediction_output_vehicle_engine_capacity__cm3_&lt;&gt;"",[0]!_results_nedc_h_prediction_output_vehicle_engine_capacity__cm3_,""),"")</f>
        <v/>
      </c>
    </row>
    <row r="9" spans="1:2" ht="23.25" customHeight="1" x14ac:dyDescent="0.2">
      <c r="A9" s="1" t="s">
        <v>34</v>
      </c>
      <c r="B9" s="36" t="str">
        <f>IFERROR(IF([0]!_results_nedc_h_prediction_output_vehicle_gear_box_type__&lt;&gt;"",[0]!_results_nedc_h_prediction_output_vehicle_gear_box_type__,""),"")</f>
        <v/>
      </c>
    </row>
    <row r="10" spans="1:2" ht="23.25" customHeight="1" x14ac:dyDescent="0.2">
      <c r="A10" s="1" t="s">
        <v>35</v>
      </c>
      <c r="B10" s="39" t="str">
        <f>IFERROR(IF([0]!_results_nedc_h_prediction_output_vehicle_engine_is_turbo__&lt;&gt;"",[0]!_results_nedc_h_prediction_output_vehicle_engine_is_turbo__,""),"")</f>
        <v/>
      </c>
    </row>
  </sheetData>
  <sheetProtection sheet="1" objects="1" scenarios="1"/>
  <phoneticPr fontId="9" type="noConversion"/>
  <conditionalFormatting sqref="B5:B6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cellIs" dxfId="1" priority="1" operator="equal">
      <formula>FALSE</formula>
    </cfRule>
    <cfRule type="cellIs" dxfId="0" priority="2" operator="equal">
      <formula>TRUE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2016-10-18T10:12:47Z</dcterms:created>
  <dcterms:modified xsi:type="dcterms:W3CDTF">2016-10-26T19:26:30Z</dcterms:modified>
</cp:coreProperties>
</file>