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65" windowWidth="28560" windowHeight="16200"/>
  </bookViews>
  <sheets>
    <sheet name="output_report" sheetId="22" r:id="rId1"/>
    <sheet name="dice_report" sheetId="23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23" l="1"/>
  <c r="B9" i="23"/>
  <c r="B7" i="23"/>
  <c r="B8" i="23"/>
  <c r="B6" i="23"/>
  <c r="B2" i="23"/>
  <c r="B2" i="22"/>
  <c r="B3" i="23"/>
  <c r="B3" i="22"/>
  <c r="C10" i="22"/>
  <c r="B5" i="23"/>
  <c r="B10" i="22"/>
  <c r="C16" i="22" l="1"/>
  <c r="C15" i="22"/>
  <c r="C14" i="22"/>
  <c r="C32" i="22"/>
  <c r="C31" i="22"/>
  <c r="C30" i="22"/>
  <c r="C29" i="22"/>
  <c r="C28" i="22"/>
  <c r="C27" i="22"/>
  <c r="C26" i="22"/>
  <c r="C25" i="22"/>
  <c r="B32" i="22"/>
  <c r="B31" i="22"/>
  <c r="B30" i="22"/>
  <c r="B29" i="22"/>
  <c r="B28" i="22"/>
  <c r="B27" i="22"/>
  <c r="B26" i="22"/>
  <c r="B25" i="22"/>
  <c r="C23" i="22"/>
  <c r="C22" i="22"/>
  <c r="C21" i="22"/>
  <c r="C20" i="22"/>
  <c r="B23" i="22"/>
  <c r="B22" i="22"/>
  <c r="B21" i="22"/>
  <c r="B20" i="22"/>
  <c r="B16" i="22"/>
  <c r="B15" i="22"/>
  <c r="B14" i="22"/>
  <c r="C9" i="22"/>
  <c r="B9" i="22"/>
  <c r="B8" i="22"/>
  <c r="C8" i="22"/>
</calcChain>
</file>

<file path=xl/sharedStrings.xml><?xml version="1.0" encoding="utf-8"?>
<sst xmlns="http://schemas.openxmlformats.org/spreadsheetml/2006/main" count="64" uniqueCount="39">
  <si>
    <t>CO2MPAS version</t>
  </si>
  <si>
    <t>ID Number</t>
  </si>
  <si>
    <t>Date/Time</t>
  </si>
  <si>
    <t>TA Certificate Number</t>
  </si>
  <si>
    <r>
      <t>NEDC Average Specific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Emissions*</t>
    </r>
  </si>
  <si>
    <t>Vehicle H</t>
  </si>
  <si>
    <t>Vehicle L</t>
  </si>
  <si>
    <t>units</t>
  </si>
  <si>
    <r>
      <t>NEDC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declared value </t>
    </r>
  </si>
  <si>
    <t>g/km</t>
  </si>
  <si>
    <t xml:space="preserve">NEDC CO2MPAS simulated </t>
  </si>
  <si>
    <t xml:space="preserve">CO2MPAS error </t>
  </si>
  <si>
    <t>%</t>
  </si>
  <si>
    <t>*Ki factor - corrected</t>
  </si>
  <si>
    <r>
      <t>NEDC CO2MPAS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</t>
    </r>
  </si>
  <si>
    <t>CO2MPAS simulated NEDC</t>
  </si>
  <si>
    <t>CO2MPAS simulated UDC</t>
  </si>
  <si>
    <t>CO2MPAS simulated EUDC</t>
  </si>
  <si>
    <t>NEDC Inputs</t>
  </si>
  <si>
    <t xml:space="preserve">F0 </t>
  </si>
  <si>
    <t>N</t>
  </si>
  <si>
    <t xml:space="preserve">F1 </t>
  </si>
  <si>
    <t>N/km/h</t>
  </si>
  <si>
    <t xml:space="preserve">F2 </t>
  </si>
  <si>
    <t>N/(km/h)^2</t>
  </si>
  <si>
    <t>Inertia</t>
  </si>
  <si>
    <t>kg</t>
  </si>
  <si>
    <t>WLTP Inputs</t>
  </si>
  <si>
    <t>Test Mass</t>
  </si>
  <si>
    <t>CO2 emission phase Low</t>
  </si>
  <si>
    <t>CO2 emission phase Medium</t>
  </si>
  <si>
    <t>CO2 emission phase High</t>
  </si>
  <si>
    <t>CO2 emission phase Extra-High</t>
  </si>
  <si>
    <t>CO2MPAS error - vehicle H (%)</t>
  </si>
  <si>
    <t>CO2MPAS error - vehicle L (%)</t>
  </si>
  <si>
    <t>Fuel Type</t>
  </si>
  <si>
    <t>Engine Capacity (cc)</t>
  </si>
  <si>
    <t>Gearbox type</t>
  </si>
  <si>
    <t>Turbo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</si>
</sst>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2" fillId="3" borderId="1" xfId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2" fillId="3" borderId="1" xfId="1" applyFill="1" applyBorder="1" applyAlignment="1">
      <alignment horizontal="center" vertical="top"/>
    </xf>
    <xf numFmtId="0" fontId="0" fillId="0" borderId="0" xfId="0" applyBorder="1"/>
    <xf numFmtId="0" fontId="0" fillId="0" borderId="0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4" fillId="0" borderId="0" xfId="1" applyFont="1" applyFill="1" applyBorder="1" applyAlignment="1">
      <alignment vertical="top"/>
    </xf>
    <xf numFmtId="0" fontId="2" fillId="0" borderId="0" xfId="1" applyBorder="1"/>
    <xf numFmtId="0" fontId="1" fillId="0" borderId="1" xfId="0" applyFont="1" applyBorder="1" applyAlignment="1">
      <alignment horizontal="left" vertical="top"/>
    </xf>
    <xf numFmtId="0" fontId="0" fillId="0" borderId="0" xfId="0" applyFill="1" applyBorder="1"/>
    <xf numFmtId="0" fontId="4" fillId="0" borderId="0" xfId="1" applyFont="1" applyFill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2" fontId="2" fillId="0" borderId="1" xfId="1" applyNumberFormat="1" applyBorder="1" applyAlignment="1">
      <alignment horizontal="right" vertical="center"/>
    </xf>
    <xf numFmtId="165" fontId="2" fillId="0" borderId="1" xfId="1" applyNumberFormat="1" applyBorder="1" applyAlignment="1">
      <alignment horizontal="right" vertical="center"/>
    </xf>
    <xf numFmtId="164" fontId="2" fillId="0" borderId="1" xfId="1" applyNumberFormat="1" applyBorder="1" applyAlignment="1">
      <alignment horizontal="right" vertical="center"/>
    </xf>
    <xf numFmtId="2" fontId="2" fillId="0" borderId="6" xfId="1" applyNumberFormat="1" applyFill="1" applyBorder="1" applyAlignment="1">
      <alignment horizontal="right" vertical="center"/>
    </xf>
    <xf numFmtId="2" fontId="2" fillId="0" borderId="7" xfId="1" applyNumberFormat="1" applyFill="1" applyBorder="1" applyAlignment="1">
      <alignment horizontal="right" vertical="center"/>
    </xf>
    <xf numFmtId="2" fontId="2" fillId="0" borderId="9" xfId="1" applyNumberFormat="1" applyBorder="1" applyAlignment="1">
      <alignment horizontal="right" vertical="center"/>
    </xf>
    <xf numFmtId="2" fontId="2" fillId="0" borderId="11" xfId="1" applyNumberFormat="1" applyBorder="1" applyAlignment="1">
      <alignment horizontal="right" vertical="center"/>
    </xf>
    <xf numFmtId="2" fontId="2" fillId="0" borderId="12" xfId="1" applyNumberFormat="1" applyBorder="1" applyAlignment="1">
      <alignment horizontal="right" vertical="center"/>
    </xf>
    <xf numFmtId="2" fontId="2" fillId="0" borderId="6" xfId="1" applyNumberFormat="1" applyBorder="1" applyAlignment="1">
      <alignment horizontal="right" vertical="center"/>
    </xf>
    <xf numFmtId="2" fontId="2" fillId="0" borderId="7" xfId="1" applyNumberFormat="1" applyBorder="1" applyAlignment="1">
      <alignment horizontal="right" vertical="center"/>
    </xf>
    <xf numFmtId="2" fontId="6" fillId="5" borderId="11" xfId="1" applyNumberFormat="1" applyFont="1" applyFill="1" applyBorder="1" applyAlignment="1">
      <alignment horizontal="right" vertical="center"/>
    </xf>
    <xf numFmtId="2" fontId="6" fillId="5" borderId="12" xfId="1" applyNumberFormat="1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2" fillId="3" borderId="1" xfId="1" applyFill="1" applyBorder="1" applyAlignment="1">
      <alignment vertical="top"/>
    </xf>
    <xf numFmtId="2" fontId="2" fillId="3" borderId="1" xfId="1" applyNumberFormat="1" applyFill="1" applyBorder="1" applyAlignment="1">
      <alignment horizontal="center" vertical="top"/>
    </xf>
    <xf numFmtId="0" fontId="2" fillId="3" borderId="1" xfId="1" applyFont="1" applyFill="1" applyBorder="1" applyAlignment="1">
      <alignment horizontal="center" vertical="top"/>
    </xf>
    <xf numFmtId="164" fontId="2" fillId="3" borderId="1" xfId="1" applyNumberFormat="1" applyFill="1" applyBorder="1" applyAlignment="1">
      <alignment horizontal="center" vertical="top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B1" sqref="B1"/>
    </sheetView>
  </sheetViews>
  <sheetFormatPr defaultColWidth="8.85546875" defaultRowHeight="15" x14ac:dyDescent="0.25"/>
  <cols>
    <col min="1" max="1" width="39" customWidth="1"/>
    <col min="2" max="2" width="39.85546875" customWidth="1"/>
    <col min="3" max="3" width="38" customWidth="1"/>
    <col min="4" max="4" width="11.42578125" bestFit="1" customWidth="1"/>
  </cols>
  <sheetData>
    <row r="1" spans="1:17" x14ac:dyDescent="0.2">
      <c r="A1" s="1" t="s">
        <v>1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2">
      <c r="A2" s="1" t="s">
        <v>0</v>
      </c>
      <c r="B2" s="5" t="e">
        <f>IF([0]!_info_CO2MPAS_version_Value&lt;&gt;"",[0]!_info_CO2MPAS_version_Value,"")</f>
        <v>#NAME?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1" t="s">
        <v>2</v>
      </c>
      <c r="B3" s="5" t="e">
        <f>IF([0]!_info_Simulation_started_Value&lt;&gt;"",[0]!_info_Simulation_started_Value,"")</f>
        <v>#NAME?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6" t="s">
        <v>3</v>
      </c>
      <c r="B4" s="7"/>
      <c r="C4" s="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x14ac:dyDescent="0.2">
      <c r="A5" s="4"/>
      <c r="B5" s="4"/>
      <c r="C5" s="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ht="15.95" thickBot="1" x14ac:dyDescent="0.25">
      <c r="A6" s="4"/>
      <c r="B6" s="4"/>
      <c r="C6" s="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ht="18" thickBot="1" x14ac:dyDescent="0.25">
      <c r="A7" s="32" t="s">
        <v>4</v>
      </c>
      <c r="B7" s="33" t="s">
        <v>5</v>
      </c>
      <c r="C7" s="34" t="s">
        <v>6</v>
      </c>
      <c r="D7" s="9" t="s">
        <v>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 ht="17.100000000000001" x14ac:dyDescent="0.2">
      <c r="A8" s="10" t="s">
        <v>8</v>
      </c>
      <c r="B8" s="28" t="e">
        <f>IF([0]!_results_nedc_h_prediction_target_declared_co2_emission_declared_value__CO2g_km_&lt;&gt;"",[0]!_results_nedc_h_prediction_target_declared_co2_emission_declared_value__CO2g_km_,"")</f>
        <v>#NAME?</v>
      </c>
      <c r="C8" s="29" t="e">
        <f>IF([0]!_results_nedc_l_prediction_target_declared_co2_emission_declared_value__CO2g_km_&lt;&gt;"",[0]!_results_nedc_l_prediction_target_declared_co2_emission_declared_value__CO2g_km_,"")</f>
        <v>#NAME?</v>
      </c>
      <c r="D8" s="8" t="s">
        <v>9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x14ac:dyDescent="0.2">
      <c r="A9" s="11" t="s">
        <v>10</v>
      </c>
      <c r="B9" s="20" t="e">
        <f>IF([0]!_results_nedc_h_prediction_output_declared_co2_emission_declared_value__CO2g_km_&lt;&gt;"",[0]!_results_nedc_h_prediction_output_declared_co2_emission_declared_value__CO2g_km_,"")</f>
        <v>#NAME?</v>
      </c>
      <c r="C9" s="25" t="e">
        <f>IF([0]!_results_nedc_l_prediction_output_declared_co2_emission_declared_value__CO2g_km_&lt;&gt;"",[0]!_results_nedc_l_prediction_output_declared_co2_emission_declared_value__CO2g_km_,"")</f>
        <v>#NAME?</v>
      </c>
      <c r="D9" s="8" t="s">
        <v>9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ht="15.95" thickBot="1" x14ac:dyDescent="0.25">
      <c r="A10" s="12" t="s">
        <v>11</v>
      </c>
      <c r="B10" s="30" t="e">
        <f>IF([0]!_comparison_declared_co2_emission_value_prediction_nedc_h_prediction_target_ratio&lt;&gt;"",([0]!_comparison_declared_co2_emission_value_prediction_nedc_h_prediction_target_ratio-1)*100,"")</f>
        <v>#NAME?</v>
      </c>
      <c r="C10" s="31" t="e">
        <f>IF([0]!_comparison_declared_co2_emission_value_prediction_nedc_l_prediction_target_ratio&lt;&gt;"",([0]!_comparison_declared_co2_emission_value_prediction_nedc_l_prediction_target_ratio-1)*100,"")</f>
        <v>#NAME?</v>
      </c>
      <c r="D10" s="8" t="s">
        <v>12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x14ac:dyDescent="0.2">
      <c r="A11" s="13" t="s">
        <v>13</v>
      </c>
      <c r="B11" s="18"/>
      <c r="C11" s="14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ht="15.95" thickBot="1" x14ac:dyDescent="0.25">
      <c r="A12" s="4"/>
      <c r="B12" s="19"/>
      <c r="C12" s="3"/>
      <c r="D12" s="8"/>
      <c r="E12" s="8"/>
      <c r="F12" s="8"/>
      <c r="G12" s="8"/>
      <c r="H12" s="15"/>
      <c r="I12" s="8"/>
      <c r="J12" s="8"/>
      <c r="K12" s="8"/>
      <c r="L12" s="8"/>
      <c r="M12" s="8"/>
      <c r="N12" s="8"/>
      <c r="O12" s="8"/>
      <c r="P12" s="8"/>
      <c r="Q12" s="8"/>
    </row>
    <row r="13" spans="1:17" ht="18" thickBot="1" x14ac:dyDescent="0.25">
      <c r="A13" s="32" t="s">
        <v>14</v>
      </c>
      <c r="B13" s="33" t="s">
        <v>5</v>
      </c>
      <c r="C13" s="34" t="s">
        <v>6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2">
      <c r="A14" s="10" t="s">
        <v>15</v>
      </c>
      <c r="B14" s="23" t="e">
        <f>IF([0]!_results_nedc_h_prediction_output_co2_emission_value__CO2g_km_&lt;&gt;"",[0]!_results_nedc_h_prediction_output_co2_emission_value__CO2g_km_,"")</f>
        <v>#NAME?</v>
      </c>
      <c r="C14" s="24" t="e">
        <f>IF([0]!_results_nedc_l_prediction_output_co2_emission_value__CO2g_km_&lt;&gt;"",[0]!_results_nedc_l_prediction_output_co2_emission_value__CO2g_km_,"")</f>
        <v>#NAME?</v>
      </c>
      <c r="D14" s="8" t="s">
        <v>9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">
      <c r="A15" s="11" t="s">
        <v>16</v>
      </c>
      <c r="B15" s="20" t="e">
        <f>IF([0]!_results_nedc_h_prediction_output_co2_emission_UDC__CO2g_km_&lt;&gt;"",[0]!_results_nedc_h_prediction_output_co2_emission_UDC__CO2g_km_,"")</f>
        <v>#NAME?</v>
      </c>
      <c r="C15" s="25" t="e">
        <f>IF([0]!_results_nedc_l_prediction_output_co2_emission_UDC__CO2g_km_&lt;&gt;"",[0]!_results_nedc_l_prediction_output_co2_emission_UDC__CO2g_km_,"")</f>
        <v>#NAME?</v>
      </c>
      <c r="D15" s="8" t="s">
        <v>9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ht="15.95" thickBot="1" x14ac:dyDescent="0.25">
      <c r="A16" s="12" t="s">
        <v>17</v>
      </c>
      <c r="B16" s="26" t="e">
        <f>IF([0]!_results_nedc_h_prediction_output_co2_emission_EUDC__CO2g_km_&lt;&gt;"",[0]!_results_nedc_h_prediction_output_co2_emission_EUDC__CO2g_km_,"")</f>
        <v>#NAME?</v>
      </c>
      <c r="C16" s="27" t="e">
        <f>IF([0]!_results_nedc_l_prediction_output_co2_emission_EUDC__CO2g_km_&lt;&gt;"",[0]!_results_nedc_l_prediction_output_co2_emission_EUDC__CO2g_km_,"")</f>
        <v>#NAME?</v>
      </c>
      <c r="D16" s="8" t="s">
        <v>9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2">
      <c r="A17" s="4"/>
      <c r="B17" s="19"/>
      <c r="C17" s="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2">
      <c r="A18" s="4"/>
      <c r="B18" s="19"/>
      <c r="C18" s="3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x14ac:dyDescent="0.2">
      <c r="A19" s="35" t="s">
        <v>18</v>
      </c>
      <c r="B19" s="35" t="s">
        <v>5</v>
      </c>
      <c r="C19" s="35" t="s">
        <v>6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x14ac:dyDescent="0.2">
      <c r="A20" s="16" t="s">
        <v>19</v>
      </c>
      <c r="B20" s="20" t="e">
        <f>IF([0]!_results_nedc_h_prediction_output_vehicle_f0__N_&lt;&gt;"",[0]!_results_nedc_h_prediction_output_vehicle_f0__N_,"")</f>
        <v>#NAME?</v>
      </c>
      <c r="C20" s="20" t="e">
        <f>IF([0]!_results_nedc_l_prediction_output_vehicle_f0__N_&lt;&gt;"",[0]!_results_nedc_l_prediction_output_vehicle_f0__N_,"")</f>
        <v>#NAME?</v>
      </c>
      <c r="D20" s="8" t="s">
        <v>20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x14ac:dyDescent="0.2">
      <c r="A21" s="36" t="s">
        <v>21</v>
      </c>
      <c r="B21" s="21" t="e">
        <f>IF([0]!_results_nedc_h_prediction_output_vehicle_f1__N__km_h__&lt;&gt;"",[0]!_results_nedc_h_prediction_output_vehicle_f1__N__km_h__,"")</f>
        <v>#NAME?</v>
      </c>
      <c r="C21" s="21" t="e">
        <f>IF([0]!_results_nedc_l_prediction_output_vehicle_f1__N__km_h__&lt;&gt;"",[0]!_results_nedc_l_prediction_output_vehicle_f1__N__km_h__,"")</f>
        <v>#NAME?</v>
      </c>
      <c r="D21" s="8" t="s">
        <v>22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2">
      <c r="A22" s="36" t="s">
        <v>23</v>
      </c>
      <c r="B22" s="21" t="e">
        <f>IF([0]!_results_nedc_h_prediction_output_vehicle_f2__N__km_h__2_&lt;&gt;"",[0]!_results_nedc_h_prediction_output_vehicle_f2__N__km_h__2_,"")</f>
        <v>#NAME?</v>
      </c>
      <c r="C22" s="21" t="e">
        <f>IF([0]!_results_nedc_l_prediction_output_vehicle_f2__N__km_h__2_&lt;&gt;"",[0]!_results_nedc_l_prediction_output_vehicle_f2__N__km_h__2_,"")</f>
        <v>#NAME?</v>
      </c>
      <c r="D22" s="8" t="s">
        <v>24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2">
      <c r="A23" s="16" t="s">
        <v>25</v>
      </c>
      <c r="B23" s="22" t="e">
        <f>IF([0]!_results_nedc_h_prediction_output_vehicle_mass__kg_&lt;&gt;"",[0]!_results_nedc_h_prediction_output_vehicle_mass__kg_,"")</f>
        <v>#NAME?</v>
      </c>
      <c r="C23" s="22" t="e">
        <f>IF([0]!_results_nedc_l_prediction_output_vehicle_mass__kg_&lt;&gt;"",[0]!_results_nedc_l_prediction_output_vehicle_mass__kg_,"")</f>
        <v>#NAME?</v>
      </c>
      <c r="D23" s="17" t="s">
        <v>26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2">
      <c r="A24" s="35" t="s">
        <v>27</v>
      </c>
      <c r="B24" s="35" t="s">
        <v>5</v>
      </c>
      <c r="C24" s="35" t="s">
        <v>6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2">
      <c r="A25" s="16" t="s">
        <v>19</v>
      </c>
      <c r="B25" s="20" t="e">
        <f>IF([0]!_results_wltp_h_calibration_output_vehicle_f0__N_&lt;&gt;"",[0]!_results_wltp_h_calibration_output_vehicle_f0__N_,"")</f>
        <v>#NAME?</v>
      </c>
      <c r="C25" s="20" t="e">
        <f>IF([0]!_results_wltp_l_calibration_output_vehicle_f0__N_&lt;&gt;"",[0]!_results_wltp_l_calibration_output_vehicle_f0__N_,"")</f>
        <v>#NAME?</v>
      </c>
      <c r="D25" s="8" t="s">
        <v>20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2">
      <c r="A26" s="36" t="s">
        <v>21</v>
      </c>
      <c r="B26" s="21" t="e">
        <f>IF([0]!_results_wltp_h_calibration_output_vehicle_f1__N__km_h__&lt;&gt;"",[0]!_results_wltp_h_calibration_output_vehicle_f1__N__km_h__,"")</f>
        <v>#NAME?</v>
      </c>
      <c r="C26" s="21" t="e">
        <f>IF([0]!_results_wltp_l_calibration_output_vehicle_f1__N__km_h__&lt;&gt;"",[0]!_results_wltp_l_calibration_output_vehicle_f1__N__km_h__,"")</f>
        <v>#NAME?</v>
      </c>
      <c r="D26" s="8" t="s">
        <v>22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2">
      <c r="A27" s="36" t="s">
        <v>23</v>
      </c>
      <c r="B27" s="21" t="e">
        <f>IF([0]!_results_wltp_h_calibration_output_vehicle_f2__N__km_h__2_&lt;&gt;"",[0]!_results_wltp_h_calibration_output_vehicle_f2__N__km_h__2_,"")</f>
        <v>#NAME?</v>
      </c>
      <c r="C27" s="21" t="e">
        <f>IF([0]!_results_wltp_l_calibration_output_vehicle_f2__N__km_h__2_&lt;&gt;"",[0]!_results_wltp_l_calibration_output_vehicle_f2__N__km_h__2_,"")</f>
        <v>#NAME?</v>
      </c>
      <c r="D27" s="8" t="s">
        <v>24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2">
      <c r="A28" s="16" t="s">
        <v>28</v>
      </c>
      <c r="B28" s="22" t="e">
        <f>IF([0]!_results_wltp_h_calibration_output_vehicle_mass__kg_&lt;&gt;"",[0]!_results_wltp_h_calibration_output_vehicle_mass__kg_,"")</f>
        <v>#NAME?</v>
      </c>
      <c r="C28" s="22" t="e">
        <f>IF([0]!_results_wltp_l_calibration_output_vehicle_mass__kg_&lt;&gt;"",[0]!_results_wltp_l_calibration_output_vehicle_mass__kg_,"")</f>
        <v>#NAME?</v>
      </c>
      <c r="D28" s="17" t="s">
        <v>26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2">
      <c r="A29" s="16" t="s">
        <v>29</v>
      </c>
      <c r="B29" s="20" t="e">
        <f>IF([0]!_results_wltp_h_calibration_output_co2_emission_low__CO2g_km_&lt;&gt;"",[0]!_results_wltp_h_calibration_output_co2_emission_low__CO2g_km_,"")</f>
        <v>#NAME?</v>
      </c>
      <c r="C29" s="20" t="e">
        <f>IF([0]!_results_wltp_l_calibration_output_co2_emission_low__CO2g_km_&lt;&gt;"",[0]!_results_wltp_l_calibration_output_co2_emission_low__CO2g_km_,"")</f>
        <v>#NAME?</v>
      </c>
      <c r="D29" s="17" t="s">
        <v>9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2">
      <c r="A30" s="16" t="s">
        <v>30</v>
      </c>
      <c r="B30" s="20" t="e">
        <f>IF([0]!_results_wltp_h_calibration_output_co2_emission_medium__CO2g_km_&lt;&gt;"",[0]!_results_wltp_h_calibration_output_co2_emission_medium__CO2g_km_,"")</f>
        <v>#NAME?</v>
      </c>
      <c r="C30" s="20" t="e">
        <f>IF([0]!_results_wltp_l_calibration_output_co2_emission_medium__CO2g_km_&lt;&gt;"",[0]!_results_wltp_l_calibration_output_co2_emission_medium__CO2g_km_,"")</f>
        <v>#NAME?</v>
      </c>
      <c r="D30" s="17" t="s">
        <v>9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2">
      <c r="A31" s="16" t="s">
        <v>31</v>
      </c>
      <c r="B31" s="20" t="e">
        <f>IF([0]!_results_wltp_h_calibration_output_co2_emission_high__CO2g_km_&lt;&gt;"",[0]!_results_wltp_h_calibration_output_co2_emission_high__CO2g_km_,"")</f>
        <v>#NAME?</v>
      </c>
      <c r="C31" s="20" t="e">
        <f>IF([0]!_results_wltp_l_calibration_output_co2_emission_high__CO2g_km_&lt;&gt;"",[0]!_results_wltp_l_calibration_output_co2_emission_high__CO2g_km_,"")</f>
        <v>#NAME?</v>
      </c>
      <c r="D31" s="17" t="s">
        <v>9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2">
      <c r="A32" s="16" t="s">
        <v>32</v>
      </c>
      <c r="B32" s="20" t="e">
        <f>IF([0]!_results_wltp_h_calibration_output_co2_emission_extra_high__CO2g_km_&lt;&gt;"",[0]!_results_wltp_h_calibration_output_co2_emission_extra_high__CO2g_km_,"")</f>
        <v>#NAME?</v>
      </c>
      <c r="C32" s="20" t="e">
        <f>IF([0]!_results_wltp_l_calibration_output_co2_emission_extra_high__CO2g_km_&lt;&gt;"",[0]!_results_wltp_l_calibration_output_co2_emission_extra_high__CO2g_km_,"")</f>
        <v>#NAME?</v>
      </c>
      <c r="D32" s="17" t="s">
        <v>9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2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8"/>
      <c r="N33" s="8"/>
      <c r="O33" s="8"/>
      <c r="P33" s="8"/>
      <c r="Q33" s="8"/>
    </row>
    <row r="34" spans="1:17" x14ac:dyDescent="0.2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8"/>
      <c r="N34" s="8"/>
      <c r="O34" s="8"/>
      <c r="P34" s="8"/>
      <c r="Q34" s="8"/>
    </row>
    <row r="35" spans="1:1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8"/>
      <c r="N35" s="8"/>
      <c r="O35" s="8"/>
      <c r="P35" s="8"/>
      <c r="Q35" s="8"/>
    </row>
    <row r="36" spans="1:17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2">
      <c r="A37" s="3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2">
      <c r="A38" s="3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2">
      <c r="A39" s="3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2">
      <c r="A40" s="3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2">
      <c r="A41" s="3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2">
      <c r="A42" s="3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</sheetData>
  <conditionalFormatting sqref="B10:C10">
    <cfRule type="colorScale" priority="2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"/>
    </sheetView>
  </sheetViews>
  <sheetFormatPr defaultRowHeight="15" x14ac:dyDescent="0.25"/>
  <cols>
    <col min="1" max="1" width="28.42578125" bestFit="1" customWidth="1"/>
    <col min="2" max="2" width="19.42578125" bestFit="1" customWidth="1"/>
  </cols>
  <sheetData>
    <row r="1" spans="1:2" x14ac:dyDescent="0.25">
      <c r="A1" s="1" t="s">
        <v>1</v>
      </c>
      <c r="B1" s="2"/>
    </row>
    <row r="2" spans="1:2" x14ac:dyDescent="0.25">
      <c r="A2" s="1" t="s">
        <v>0</v>
      </c>
      <c r="B2" s="5" t="e">
        <f>IF([0]!_info_CO2MPAS_version_Value&lt;&gt;"",[0]!_info_CO2MPAS_version_Value,"")</f>
        <v>#NAME?</v>
      </c>
    </row>
    <row r="3" spans="1:2" x14ac:dyDescent="0.25">
      <c r="A3" s="1" t="s">
        <v>2</v>
      </c>
      <c r="B3" s="5" t="e">
        <f>IF([0]!_info_Simulation_started_Value&lt;&gt;"",[0]!_info_Simulation_started_Value,"")</f>
        <v>#NAME?</v>
      </c>
    </row>
    <row r="4" spans="1:2" x14ac:dyDescent="0.25">
      <c r="A4" s="6" t="s">
        <v>3</v>
      </c>
      <c r="B4" s="7"/>
    </row>
    <row r="5" spans="1:2" x14ac:dyDescent="0.25">
      <c r="A5" s="6" t="s">
        <v>33</v>
      </c>
      <c r="B5" s="40" t="e">
        <f>IF([0]!_comparison_declared_co2_emission_value_prediction_nedc_h_prediction_target_ratio&lt;&gt;"",([0]!_comparison_declared_co2_emission_value_prediction_nedc_h_prediction_target_ratio-1)*100,"")</f>
        <v>#NAME?</v>
      </c>
    </row>
    <row r="6" spans="1:2" x14ac:dyDescent="0.25">
      <c r="A6" s="6" t="s">
        <v>34</v>
      </c>
      <c r="B6" s="40" t="e">
        <f>IF([0]!_comparison_declared_co2_emission_value_prediction_nedc_l_prediction_target_ratio&lt;&gt;"",([0]!_comparison_declared_co2_emission_value_prediction_nedc_l_prediction_target_ratio-1)*100,"")</f>
        <v>#NAME?</v>
      </c>
    </row>
    <row r="7" spans="1:2" x14ac:dyDescent="0.25">
      <c r="A7" s="6" t="s">
        <v>35</v>
      </c>
      <c r="B7" s="38" t="e">
        <f>IF([0]!_results_nedc_h_prediction_output_vehicle_fuel_type__&lt;&gt;"",[0]!_results_nedc_h_prediction_output_vehicle_fuel_type__,"")</f>
        <v>#NAME?</v>
      </c>
    </row>
    <row r="8" spans="1:2" x14ac:dyDescent="0.25">
      <c r="A8" s="6" t="s">
        <v>36</v>
      </c>
      <c r="B8" s="37" t="e">
        <f>IF([0]!_results_nedc_h_prediction_output_vehicle_engine_capacity__cm3_&lt;&gt;"",[0]!_results_nedc_h_prediction_output_vehicle_engine_capacity__cm3_,"")</f>
        <v>#NAME?</v>
      </c>
    </row>
    <row r="9" spans="1:2" x14ac:dyDescent="0.25">
      <c r="A9" s="6" t="s">
        <v>37</v>
      </c>
      <c r="B9" s="37" t="e">
        <f>IF([0]!_results_nedc_h_prediction_output_vehicle_gear_box_type__&lt;&gt;"",[0]!_results_nedc_h_prediction_output_vehicle_gear_box_type__,"")</f>
        <v>#NAME?</v>
      </c>
    </row>
    <row r="10" spans="1:2" x14ac:dyDescent="0.25">
      <c r="A10" s="6" t="s">
        <v>38</v>
      </c>
      <c r="B10" s="39" t="e">
        <f>IF([0]!_results_nedc_h_prediction_output_vehicle_engine_is_turbo__&lt;&gt;"",[0]!_results_nedc_h_prediction_output_vehicle_engine_is_turbo__,"")</f>
        <v>#NAME?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output_report</vt:lpstr>
      <vt:lpstr>dice_report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dcterms:created xsi:type="dcterms:W3CDTF">2016-10-18T10:12:47Z</dcterms:created>
  <dcterms:modified xsi:type="dcterms:W3CDTF">2016-10-20T15:50:28Z</dcterms:modified>
</cp:coreProperties>
</file>