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hidePivotFieldList="1"/>
  <bookViews>
    <workbookView windowWidth="27945" windowHeight="12330" firstSheet="1" activeTab="3"/>
  </bookViews>
  <sheets>
    <sheet name="Main table" sheetId="28" r:id="rId1"/>
    <sheet name="Human" sheetId="24" r:id="rId2"/>
    <sheet name="Intellectual Property" sheetId="25" r:id="rId3"/>
    <sheet name="All IPOs" sheetId="16" r:id="rId4"/>
    <sheet name="Founder launched" sheetId="12" r:id="rId5"/>
    <sheet name="Investor launched" sheetId="10" r:id="rId6"/>
    <sheet name="academic advisor" sheetId="13" r:id="rId7"/>
    <sheet name="Dataset academic licenses" sheetId="8" r:id="rId8"/>
    <sheet name="2020 IPO biotech" sheetId="5" r:id="rId9"/>
    <sheet name="Table 8" sheetId="15" r:id="rId10"/>
    <sheet name="Academic equity" sheetId="23" r:id="rId11"/>
  </sheets>
  <definedNames>
    <definedName name="_xlnm.Print_Area" localSheetId="6">'academic advisor'!$B$2:$T$62</definedName>
    <definedName name="_xlnm.Print_Area" localSheetId="10">'Academic equity'!$A$2:$AA$47</definedName>
    <definedName name="_xlnm.Print_Area" localSheetId="7">'Dataset academic licenses'!$A$2:$AC$66</definedName>
    <definedName name="_xlnm.Print_Area" localSheetId="4">'Founder launched'!$A$1:$P$17</definedName>
  </definedNames>
  <calcPr calcId="144525"/>
</workbook>
</file>

<file path=xl/sharedStrings.xml><?xml version="1.0" encoding="utf-8"?>
<sst xmlns="http://schemas.openxmlformats.org/spreadsheetml/2006/main" count="4444" uniqueCount="1607">
  <si>
    <t>Company Name</t>
  </si>
  <si>
    <t>IPO Year</t>
  </si>
  <si>
    <t>Address</t>
  </si>
  <si>
    <t xml:space="preserve">Primary Business </t>
  </si>
  <si>
    <r>
      <rPr>
        <b/>
        <sz val="18"/>
        <color theme="1"/>
        <rFont val="Calibri"/>
        <charset val="134"/>
        <scheme val="minor"/>
      </rPr>
      <t>Pre-IPO money raised (</t>
    </r>
    <r>
      <rPr>
        <sz val="18"/>
        <color theme="1"/>
        <rFont val="Calibri"/>
        <charset val="134"/>
        <scheme val="minor"/>
      </rPr>
      <t>$, millions)</t>
    </r>
  </si>
  <si>
    <t>23andMe</t>
  </si>
  <si>
    <t>not disclosed</t>
  </si>
  <si>
    <t>Absci</t>
  </si>
  <si>
    <t>create better biologics for people</t>
  </si>
  <si>
    <t>Accelus</t>
  </si>
  <si>
    <t>spine surgery products</t>
  </si>
  <si>
    <t>Achilles Therapeutics</t>
  </si>
  <si>
    <t>Targeted T cell therapies target neoantigens</t>
  </si>
  <si>
    <t>Acumen Pharmaceuticals</t>
  </si>
  <si>
    <t>Amyloid beta to treat Alzheimers</t>
  </si>
  <si>
    <t>Acurx Pharmaceuticals</t>
  </si>
  <si>
    <t>New class of antibiotics</t>
  </si>
  <si>
    <t>Adagene</t>
  </si>
  <si>
    <t>Discovery and design of antibiotics</t>
  </si>
  <si>
    <t>Adagio Therapeutics</t>
  </si>
  <si>
    <t>Antibody based therpaies</t>
  </si>
  <si>
    <t>Aerovate Therapeutics</t>
  </si>
  <si>
    <t>Cardiopulmonary disease</t>
  </si>
  <si>
    <t>Akili interactive</t>
  </si>
  <si>
    <t>software to enhance focus for ADHD</t>
  </si>
  <si>
    <t>Alpha Teknova</t>
  </si>
  <si>
    <t>Lab Essentials, Clinical Solutions, and Sample Transport</t>
  </si>
  <si>
    <t>Alzamend Neuro</t>
  </si>
  <si>
    <t>Alzheimers and other neuro disorders</t>
  </si>
  <si>
    <t>Ambrx Biopharma</t>
  </si>
  <si>
    <t>Next generation ADC antibodies</t>
  </si>
  <si>
    <t>Amicus Therapeutics</t>
  </si>
  <si>
    <t>Rare disorders</t>
  </si>
  <si>
    <t>Amylyx</t>
  </si>
  <si>
    <t>Treatments for Als</t>
  </si>
  <si>
    <t>AN2 Therapeutics</t>
  </si>
  <si>
    <t xml:space="preserve">Developing treatments for rare chronic infectious dieases </t>
  </si>
  <si>
    <t>Anebulo Pharam</t>
  </si>
  <si>
    <t>Substance abuse solutions</t>
  </si>
  <si>
    <t>Angion Biomedica</t>
  </si>
  <si>
    <t>Fibrotic disease</t>
  </si>
  <si>
    <t>Arcellx</t>
  </si>
  <si>
    <t>D-Domains to improve cell therapy transduction</t>
  </si>
  <si>
    <t xml:space="preserve">not in the database </t>
  </si>
  <si>
    <t>Artiva Biotherapeutics</t>
  </si>
  <si>
    <t>NK cell therapy</t>
  </si>
  <si>
    <t>ATAI Life Sciences</t>
  </si>
  <si>
    <t>Mental health disorders</t>
  </si>
  <si>
    <t>Belite bio</t>
  </si>
  <si>
    <t xml:space="preserve">Retinol binding protein 4 </t>
  </si>
  <si>
    <t>Better Therapeutics</t>
  </si>
  <si>
    <t>Digital therapeutics for mental health</t>
  </si>
  <si>
    <t>Biomea Fusion</t>
  </si>
  <si>
    <t>Covalent drugs</t>
  </si>
  <si>
    <t>Biophytis</t>
  </si>
  <si>
    <t>Anti aging therapeis</t>
  </si>
  <si>
    <t>blue water vaccines</t>
  </si>
  <si>
    <t>vaccines (influenza)</t>
  </si>
  <si>
    <t>Bolt Biotherapeutics</t>
  </si>
  <si>
    <t>New Immunotherapies - target of mAb with specificity of innate immunity</t>
  </si>
  <si>
    <t>Candel Therapeutics</t>
  </si>
  <si>
    <t>anti viral immunotherapies</t>
  </si>
  <si>
    <t>Cargo Therapeutics</t>
  </si>
  <si>
    <t>Next generation CART</t>
  </si>
  <si>
    <t>Caribou Biosciences</t>
  </si>
  <si>
    <t xml:space="preserve">Genome edited allogeneic cell therapies </t>
  </si>
  <si>
    <t>Castle Creek Biosciences</t>
  </si>
  <si>
    <t>Cell and gene therapy company</t>
  </si>
  <si>
    <t>Centessa Pharma</t>
  </si>
  <si>
    <t xml:space="preserve">Many different assets </t>
  </si>
  <si>
    <t>Century Therapeutics</t>
  </si>
  <si>
    <t>iPSC-derived NK and T cell therapies</t>
  </si>
  <si>
    <t>Cincor</t>
  </si>
  <si>
    <t>aldosterone synthase inhibitors</t>
  </si>
  <si>
    <t>Coeptis</t>
  </si>
  <si>
    <t>Stem cell expansion technology</t>
  </si>
  <si>
    <t>Cognition Therapeutics</t>
  </si>
  <si>
    <t>Neurodegenerative and neuro cognition disorders</t>
  </si>
  <si>
    <t>Connect Biopharma</t>
  </si>
  <si>
    <t>Chronic inflamamtory diseases</t>
  </si>
  <si>
    <t>Context Therapeutics</t>
  </si>
  <si>
    <t>anti-claudin antibodies for solid tumors</t>
  </si>
  <si>
    <t>undisclosed</t>
  </si>
  <si>
    <t>Cullinan Oncology</t>
  </si>
  <si>
    <t>Several oncology assets including Flt3</t>
  </si>
  <si>
    <t>Cyteir Therapeutics</t>
  </si>
  <si>
    <t>small molecular inhibitor of  monocarboxylate transporters for cancer</t>
  </si>
  <si>
    <t>Cytovia Therapeutics</t>
  </si>
  <si>
    <t>Day One Biopharm</t>
  </si>
  <si>
    <t>Pediatric cancer treatments</t>
  </si>
  <si>
    <t>Decibel Therapeutics</t>
  </si>
  <si>
    <t xml:space="preserve">Hearing loss treatments </t>
  </si>
  <si>
    <t>Dermata Therapeutics</t>
  </si>
  <si>
    <t>Skin conditions</t>
  </si>
  <si>
    <t>Design Therapeutics</t>
  </si>
  <si>
    <t>GeneTAC™ platform, we are designing and developing molecules that either turn on or turn off a specific disease-causing gene</t>
  </si>
  <si>
    <t>DiCE Therapeutics</t>
  </si>
  <si>
    <t>Innovative chemistry with validated biology to develop drugs</t>
  </si>
  <si>
    <t>Dynacure</t>
  </si>
  <si>
    <t>Edgewise Therapeutics</t>
  </si>
  <si>
    <t>Rare muscle disorders</t>
  </si>
  <si>
    <t>eFFECTOR Therapeutics</t>
  </si>
  <si>
    <t>Depriving cancer of what it needs to grow as therapeutics</t>
  </si>
  <si>
    <t>Eleusis Limited</t>
  </si>
  <si>
    <t>Neurodegeneration, Inflammation, depression</t>
  </si>
  <si>
    <t>Elevation Oncology</t>
  </si>
  <si>
    <t>cancer treatments for solid cancers</t>
  </si>
  <si>
    <t>Eliem Therapeutics</t>
  </si>
  <si>
    <t>Depression and focal onset seizures</t>
  </si>
  <si>
    <t>EQRx</t>
  </si>
  <si>
    <t>commercializing medicines for several diseases and disorders</t>
  </si>
  <si>
    <t>Erasca</t>
  </si>
  <si>
    <t>Targeting Ras pathway</t>
  </si>
  <si>
    <t>Eureking</t>
  </si>
  <si>
    <t>Cell based manufacturing for Europe - CDMO</t>
  </si>
  <si>
    <t>not in the database</t>
  </si>
  <si>
    <t>Evaxion Biotech</t>
  </si>
  <si>
    <t>AI powered immunotherapies</t>
  </si>
  <si>
    <t>Exscientia</t>
  </si>
  <si>
    <t xml:space="preserve">AI to design drugs </t>
  </si>
  <si>
    <t>Finch Therapeutcs</t>
  </si>
  <si>
    <t>Microbiome</t>
  </si>
  <si>
    <t>Gain Therapueitcs</t>
  </si>
  <si>
    <t>SEE-Tx™ target identification platform to find treatments for hard to treat disorders</t>
  </si>
  <si>
    <t>Gelesis</t>
  </si>
  <si>
    <t>edible hydrogels for obesity</t>
  </si>
  <si>
    <t>GH Research</t>
  </si>
  <si>
    <t>Psychiatric and neuro disorders</t>
  </si>
  <si>
    <t>Ginkgo Bioworks</t>
  </si>
  <si>
    <t>Synthetic biology company</t>
  </si>
  <si>
    <t>Gracell Biotechnologies</t>
  </si>
  <si>
    <t>Next generation of CART</t>
  </si>
  <si>
    <t>Graphite bio</t>
  </si>
  <si>
    <t>Gene editing platform</t>
  </si>
  <si>
    <t>Gyroscope Therapeutics (with...</t>
  </si>
  <si>
    <t>Gene therapy company focusing on blindness</t>
  </si>
  <si>
    <t>HCW Biologics</t>
  </si>
  <si>
    <t>Treatments for inflammaging</t>
  </si>
  <si>
    <t>Hillevax</t>
  </si>
  <si>
    <t>Norovirus</t>
  </si>
  <si>
    <t>Hillstream Pharma</t>
  </si>
  <si>
    <t>Compounds targeting ferroptosis for solid cancers</t>
  </si>
  <si>
    <t>Ibere Pharmaceuticals</t>
  </si>
  <si>
    <t xml:space="preserve">Acquires and grows international brands </t>
  </si>
  <si>
    <t>Icosavax</t>
  </si>
  <si>
    <t>VLP technology to develop vaccines</t>
  </si>
  <si>
    <t>Ikena Oncology</t>
  </si>
  <si>
    <t>compounds to ameliorate spread of cancer</t>
  </si>
  <si>
    <t>Imago BioSciences</t>
  </si>
  <si>
    <t>developing new medicines for the treatment of myeloproliferative neoplasms (MPNs) and other bone marrow diseases</t>
  </si>
  <si>
    <t>Immuneering</t>
  </si>
  <si>
    <t>Developing compounds targeting Ras mutations</t>
  </si>
  <si>
    <t>Immunocore</t>
  </si>
  <si>
    <t>T cell biology company</t>
  </si>
  <si>
    <t>Impel NeuroPharma</t>
  </si>
  <si>
    <t>Precision Olfactory Delivery (POD) nasal devices</t>
  </si>
  <si>
    <t>IN8bio</t>
  </si>
  <si>
    <t>DeltX platform for next gen cell therapies</t>
  </si>
  <si>
    <t>Instil Bio</t>
  </si>
  <si>
    <t>Tumor infiltrating lymphocytes for treatment of cancer</t>
  </si>
  <si>
    <t>IsoPlexis</t>
  </si>
  <si>
    <t>Provide workflow and data analytics services for biopharma (single cell proteomics)</t>
  </si>
  <si>
    <t xml:space="preserve">Janux </t>
  </si>
  <si>
    <t>T cell immunotherapies to generate tumor specific immune response</t>
  </si>
  <si>
    <t>Jasper Therapeutics</t>
  </si>
  <si>
    <t>Targeting c-kit for stem cell related disorders</t>
  </si>
  <si>
    <t>Landos Biopharma</t>
  </si>
  <si>
    <t>treatment of autoimmune disease LANCE Platform</t>
  </si>
  <si>
    <t>Lava Therapeutics</t>
  </si>
  <si>
    <t>innovation in gamma delta T cells to treat cancer</t>
  </si>
  <si>
    <t>Lexeo Therapeutics</t>
  </si>
  <si>
    <t xml:space="preserve">Gene therapy for numerous rare indications </t>
  </si>
  <si>
    <t>Longboard Pharma</t>
  </si>
  <si>
    <t>Neurological and rare diseases (GPCRs)</t>
  </si>
  <si>
    <t>Lyell Immunopharma</t>
  </si>
  <si>
    <t>T cell programming technology</t>
  </si>
  <si>
    <t>MaxCyte</t>
  </si>
  <si>
    <t>Flow electroporation</t>
  </si>
  <si>
    <t>Molecular Partners</t>
  </si>
  <si>
    <t>DARPin platform therapeutics</t>
  </si>
  <si>
    <t>Monte Rosa Therapeutics</t>
  </si>
  <si>
    <t xml:space="preserve">Molecular glue degraders </t>
  </si>
  <si>
    <t>Neximmune</t>
  </si>
  <si>
    <t>Cell mediated immune response across different cances</t>
  </si>
  <si>
    <t>Nuvalent</t>
  </si>
  <si>
    <t>Structure based design against kinase targets</t>
  </si>
  <si>
    <t>Nuvectis pharma</t>
  </si>
  <si>
    <t>Precision meds for oncology (HS1 pathway)</t>
  </si>
  <si>
    <t>Ocean Biomedical</t>
  </si>
  <si>
    <t>Partner with scientists to fund and start compnies</t>
  </si>
  <si>
    <t>Okyo Pharma</t>
  </si>
  <si>
    <t>Pain alleviating compounds</t>
  </si>
  <si>
    <t>Omega Therapeutics</t>
  </si>
  <si>
    <t>Precision epigenomic control to make programmable mRNA medicines</t>
  </si>
  <si>
    <t>OmniAb</t>
  </si>
  <si>
    <t xml:space="preserve">Ab discovery technologies </t>
  </si>
  <si>
    <t>Pardes Biosciences</t>
  </si>
  <si>
    <t>Antiviral therapeutics</t>
  </si>
  <si>
    <t>Pepgen</t>
  </si>
  <si>
    <t>Peptide mediated delivery of nuceic acids</t>
  </si>
  <si>
    <t>Pharvaris</t>
  </si>
  <si>
    <t>oral bradykinin B2-receptor antagonists for hereditary angiodema</t>
  </si>
  <si>
    <t>Prenetics</t>
  </si>
  <si>
    <t>genomics company</t>
  </si>
  <si>
    <t>Prokidney</t>
  </si>
  <si>
    <t>cell therapy to treat chronic kidney disease</t>
  </si>
  <si>
    <t>Prometheus Biosciences</t>
  </si>
  <si>
    <t>Immune therapies for IBD and other disorders</t>
  </si>
  <si>
    <t>Protagenic</t>
  </si>
  <si>
    <t xml:space="preserve">Stress feedback loop to treat neuronal diseases </t>
  </si>
  <si>
    <t>Pyxis Oncology</t>
  </si>
  <si>
    <t>ADCs that overcome immune suppression</t>
  </si>
  <si>
    <t>Rain Therapeutics</t>
  </si>
  <si>
    <t>Targeted cancer treatments (MDM2)</t>
  </si>
  <si>
    <t>Rallybio</t>
  </si>
  <si>
    <t xml:space="preserve">Rare diseases </t>
  </si>
  <si>
    <t>Rani Therapeutics</t>
  </si>
  <si>
    <t>Robotic "pill"</t>
  </si>
  <si>
    <t xml:space="preserve">Recursion </t>
  </si>
  <si>
    <t>Building largest biological and chemical datasets to inform drug discovery</t>
  </si>
  <si>
    <t>Reneo Pharmaceuticals</t>
  </si>
  <si>
    <t>Rare genetic mitochondrial diseases</t>
  </si>
  <si>
    <t>Roivant Sciences</t>
  </si>
  <si>
    <t>In-licensing assets to develop focused companies called Vants</t>
  </si>
  <si>
    <t>Sagimet Biosciences</t>
  </si>
  <si>
    <t>Developing fatty acid synthase inhibitors to treat dysfunctions of metabolic pathways</t>
  </si>
  <si>
    <t>Sana Biotechnology</t>
  </si>
  <si>
    <t>Creating engineered cells to repair and control genes in cells or replace missing or damaged cells to solve the underlying causes of disease</t>
  </si>
  <si>
    <t>Scilex</t>
  </si>
  <si>
    <t xml:space="preserve">Non-opioid pain medicines </t>
  </si>
  <si>
    <t>Sema4</t>
  </si>
  <si>
    <t>Using AI to enable personalized medicine</t>
  </si>
  <si>
    <t>Sensei Biotherapeutics</t>
  </si>
  <si>
    <t>Immune system to identify treatments</t>
  </si>
  <si>
    <t>Senti bio</t>
  </si>
  <si>
    <t>synthetic bio approaches to drugs</t>
  </si>
  <si>
    <t>SomaLogic</t>
  </si>
  <si>
    <t>Using proteomics for drug discovery and diagnosis</t>
  </si>
  <si>
    <t>Sophia Genetics</t>
  </si>
  <si>
    <t xml:space="preserve">Combining genomic and phenotypic information for treatment of cancer and genetic diseases </t>
  </si>
  <si>
    <t>Surrozen</t>
  </si>
  <si>
    <t xml:space="preserve">Developing regenerative medicines </t>
  </si>
  <si>
    <t>Talaris Therapeutics</t>
  </si>
  <si>
    <t>Kidney transplant company</t>
  </si>
  <si>
    <t>Tango Therapeutics</t>
  </si>
  <si>
    <t>CRISPR based functional genomics platform</t>
  </si>
  <si>
    <t>TC biopharm</t>
  </si>
  <si>
    <t>Safer CART - gamma delta T cells</t>
  </si>
  <si>
    <t>Tenaya Therapeutics</t>
  </si>
  <si>
    <t>Heart disease therapeutics</t>
  </si>
  <si>
    <t>Terns Pharma</t>
  </si>
  <si>
    <t>Molecularly targeted drugs</t>
  </si>
  <si>
    <t>Theseus Pharmaceuticals</t>
  </si>
  <si>
    <t>Addressing treatment resistance</t>
  </si>
  <si>
    <t>TransCode Therapeutics</t>
  </si>
  <si>
    <t>Oncology company focusing on metastatic dieesease</t>
  </si>
  <si>
    <t>TScan Therapeutics</t>
  </si>
  <si>
    <t>T cell therapies</t>
  </si>
  <si>
    <t>Tyra Biosciences</t>
  </si>
  <si>
    <t>Overcoming mechanisms in cancer</t>
  </si>
  <si>
    <t>Universe Pharmaceuticals</t>
  </si>
  <si>
    <t>Traditional Chinese Medicines derivatives</t>
  </si>
  <si>
    <t>Vaccitech</t>
  </si>
  <si>
    <t>Novel T cell immunotherapies</t>
  </si>
  <si>
    <t>Valneva</t>
  </si>
  <si>
    <t>Prophylactic vaccines for infectious disease</t>
  </si>
  <si>
    <t>Valo Health</t>
  </si>
  <si>
    <t>Opal AI platform has high quality human data  to accelerate drug development</t>
  </si>
  <si>
    <t>VectivBio</t>
  </si>
  <si>
    <t>Developing treatments for rare diseases</t>
  </si>
  <si>
    <t>Ventyx Biosciences</t>
  </si>
  <si>
    <t>Oral immunology drugs</t>
  </si>
  <si>
    <t>Vera Therapeutics</t>
  </si>
  <si>
    <t xml:space="preserve">Immunological diseases </t>
  </si>
  <si>
    <t>Verve Therapeutics</t>
  </si>
  <si>
    <t xml:space="preserve">Cardiovascular diseases </t>
  </si>
  <si>
    <t>Vigil neuro</t>
  </si>
  <si>
    <t>Harnessing the power of micro-glia</t>
  </si>
  <si>
    <t>Vividion Therapeutics</t>
  </si>
  <si>
    <t>Identifying binding sites on potential drug targets</t>
  </si>
  <si>
    <t>Vor Biopharma</t>
  </si>
  <si>
    <t>Cure blood cancers through genome engineering</t>
  </si>
  <si>
    <t>Werewolf</t>
  </si>
  <si>
    <t xml:space="preserve">Novel immunotherapies to enhance body's repsonse to cancer </t>
  </si>
  <si>
    <t>Zymergen</t>
  </si>
  <si>
    <t>Applies genomics and machine learning to develop chemical entities as drugs</t>
  </si>
  <si>
    <t>Name of a person</t>
  </si>
  <si>
    <t>Founder (yes/no)</t>
  </si>
  <si>
    <t>Founder role at Company</t>
  </si>
  <si>
    <t>Company name</t>
  </si>
  <si>
    <t>Founder org</t>
  </si>
  <si>
    <t>Type of org</t>
  </si>
  <si>
    <t>Founder equity at IPO (%)</t>
  </si>
  <si>
    <t>Total founder equity (%)</t>
  </si>
  <si>
    <t>Sean McClain</t>
  </si>
  <si>
    <t>Yes</t>
  </si>
  <si>
    <t>CEO</t>
  </si>
  <si>
    <t>Company</t>
  </si>
  <si>
    <t>Human table (columns) (one to many)</t>
  </si>
  <si>
    <t>Iraj Ali</t>
  </si>
  <si>
    <t>Achilles</t>
  </si>
  <si>
    <t xml:space="preserve">Company </t>
  </si>
  <si>
    <t>Unique ID – 1, 2 (primary key)</t>
  </si>
  <si>
    <t>Charlie Swanton</t>
  </si>
  <si>
    <t>SAB</t>
  </si>
  <si>
    <t>Karl Peggs</t>
  </si>
  <si>
    <t>CMO</t>
  </si>
  <si>
    <t>Founder (yes/ no)</t>
  </si>
  <si>
    <t>Caleb Finch</t>
  </si>
  <si>
    <t>none</t>
  </si>
  <si>
    <t>Acumen Pharma</t>
  </si>
  <si>
    <t>University of Southern California</t>
  </si>
  <si>
    <t>Academic</t>
  </si>
  <si>
    <t>(not on cap table)</t>
  </si>
  <si>
    <t>Founder role at company</t>
  </si>
  <si>
    <t>William Klein</t>
  </si>
  <si>
    <t>Northwestern U</t>
  </si>
  <si>
    <t>Founder organization/ affiliation (university, company, none, investor)</t>
  </si>
  <si>
    <t>Grant Krafft</t>
  </si>
  <si>
    <t>Equity that the founder has at IPO (percent)</t>
  </si>
  <si>
    <t>Daniel O'Connell</t>
  </si>
  <si>
    <t>No</t>
  </si>
  <si>
    <t>Company Name (foreign key)</t>
  </si>
  <si>
    <t>David Lucci</t>
  </si>
  <si>
    <t>AcuRx</t>
  </si>
  <si>
    <t>Robert J. DeLuccia</t>
  </si>
  <si>
    <t>Bod</t>
  </si>
  <si>
    <t>Robert Shawah</t>
  </si>
  <si>
    <t>Carl V. Sailer</t>
  </si>
  <si>
    <t>Syneos</t>
  </si>
  <si>
    <t>Peter Luo</t>
  </si>
  <si>
    <t>Tilman Gengross</t>
  </si>
  <si>
    <t>Dartmouth University</t>
  </si>
  <si>
    <t>David Hering</t>
  </si>
  <si>
    <t>Invivid (new name of Adagio)</t>
  </si>
  <si>
    <t>Benjamin T. Dake, PhD</t>
  </si>
  <si>
    <t>Aerovate</t>
  </si>
  <si>
    <t>&lt; 1</t>
  </si>
  <si>
    <t>Ted Davis</t>
  </si>
  <si>
    <t>Milton Ault, III</t>
  </si>
  <si>
    <t>Alzamend</t>
  </si>
  <si>
    <t>Ault Global holdings</t>
  </si>
  <si>
    <t>Investor</t>
  </si>
  <si>
    <t>Versant Ventures</t>
  </si>
  <si>
    <t>Lawson McCartney</t>
  </si>
  <si>
    <t xml:space="preserve">Ambryx Biopharma </t>
  </si>
  <si>
    <t>Ambryx Biophama</t>
  </si>
  <si>
    <t>Joseph Lawler</t>
  </si>
  <si>
    <t>JFL Capital</t>
  </si>
  <si>
    <t>Itzhak Goldberg</t>
  </si>
  <si>
    <t>Angion</t>
  </si>
  <si>
    <t>Peter Flynn</t>
  </si>
  <si>
    <t>Advisor</t>
  </si>
  <si>
    <t>Artiva</t>
  </si>
  <si>
    <t>Fred Aslan</t>
  </si>
  <si>
    <t>Christian Angermayer</t>
  </si>
  <si>
    <t>Florian Brand</t>
  </si>
  <si>
    <t>Srinivas Rao</t>
  </si>
  <si>
    <t>CSO</t>
  </si>
  <si>
    <t>Thomas Butler</t>
  </si>
  <si>
    <t>Ramses Erdtmann</t>
  </si>
  <si>
    <t>COO</t>
  </si>
  <si>
    <t>Stanislas Veillet, </t>
  </si>
  <si>
    <t>René Lafont</t>
  </si>
  <si>
    <t>Joseph Hernandez</t>
  </si>
  <si>
    <t>Edger Engelmann</t>
  </si>
  <si>
    <t>Stanford University</t>
  </si>
  <si>
    <t>Academia</t>
  </si>
  <si>
    <t>Randal Schatzman</t>
  </si>
  <si>
    <t>Estuardo Aguilar-Cordova</t>
  </si>
  <si>
    <t>Ventagen</t>
  </si>
  <si>
    <t>Samsara Capital</t>
  </si>
  <si>
    <t xml:space="preserve">Crystal Mackal </t>
  </si>
  <si>
    <t>Louai Labanieh</t>
  </si>
  <si>
    <t>Gina Chapman</t>
  </si>
  <si>
    <t>Rachel Haurwitz</t>
  </si>
  <si>
    <t>Jeff Aronin</t>
  </si>
  <si>
    <t>Michael Derby</t>
  </si>
  <si>
    <t xml:space="preserve">CEO </t>
  </si>
  <si>
    <t xml:space="preserve">Francesco De Rubertis </t>
  </si>
  <si>
    <t>Medicxi</t>
  </si>
  <si>
    <t>Arjun Goyal</t>
  </si>
  <si>
    <t>Vida Ventures</t>
  </si>
  <si>
    <t>Investment firm</t>
  </si>
  <si>
    <t>Osvaldo Flores</t>
  </si>
  <si>
    <t>Century</t>
  </si>
  <si>
    <t>Susan Catalano</t>
  </si>
  <si>
    <t>Zheng Wei</t>
  </si>
  <si>
    <t>Martin Lehr</t>
  </si>
  <si>
    <t xml:space="preserve">Patrick Baeuerle, Ph.D. </t>
  </si>
  <si>
    <t xml:space="preserve">Kevin Mills </t>
  </si>
  <si>
    <t>Tim Romberger</t>
  </si>
  <si>
    <t>Sam Blackman</t>
  </si>
  <si>
    <t>Third Rock</t>
  </si>
  <si>
    <t>Laurence Reid</t>
  </si>
  <si>
    <t>Decibel</t>
  </si>
  <si>
    <t>Gerald T. Proehl</t>
  </si>
  <si>
    <t>David F. Hale</t>
  </si>
  <si>
    <t>Aseem Ansari</t>
  </si>
  <si>
    <t>St. Judes</t>
  </si>
  <si>
    <t>Prakrit Shah</t>
  </si>
  <si>
    <t>J. Kevin Judice</t>
  </si>
  <si>
    <t>Bedereddin Edris</t>
  </si>
  <si>
    <t xml:space="preserve">David Ruggero </t>
  </si>
  <si>
    <t>Kevan Shokat</t>
  </si>
  <si>
    <t>Shawn Leland</t>
  </si>
  <si>
    <t>Valerie Morisette</t>
  </si>
  <si>
    <t>Alexis Borissey, Peter Bach and Sandra Horning</t>
  </si>
  <si>
    <t>Peter Back</t>
  </si>
  <si>
    <t>Sandra Horning</t>
  </si>
  <si>
    <t>Jonathan Lim</t>
  </si>
  <si>
    <t>Andreas Holm Mattson </t>
  </si>
  <si>
    <t>Andre Hopkins</t>
  </si>
  <si>
    <t>Mark Smith</t>
  </si>
  <si>
    <t>Khalid Islam</t>
  </si>
  <si>
    <t>Lorenzo Leoni</t>
  </si>
  <si>
    <t>Michel Villard</t>
  </si>
  <si>
    <t>Joanne Taylor</t>
  </si>
  <si>
    <t>Florian Schönharting</t>
  </si>
  <si>
    <t>Theis Terwey</t>
  </si>
  <si>
    <t>Reshma Shetty</t>
  </si>
  <si>
    <t>Barry Canton</t>
  </si>
  <si>
    <t>Jason Kelly</t>
  </si>
  <si>
    <t>Austin Che</t>
  </si>
  <si>
    <t>Tom Knight</t>
  </si>
  <si>
    <t>William Cao</t>
  </si>
  <si>
    <t>Versant</t>
  </si>
  <si>
    <t>Josh Lehrer</t>
  </si>
  <si>
    <t>Andrew Lotery</t>
  </si>
  <si>
    <t xml:space="preserve">Gyroscope Therapeutics </t>
  </si>
  <si>
    <t>David Kavanagh</t>
  </si>
  <si>
    <t>Peter Lachmann</t>
  </si>
  <si>
    <t>Hing Wong</t>
  </si>
  <si>
    <t>Osagie Imasogie</t>
  </si>
  <si>
    <t xml:space="preserve">David Baker </t>
  </si>
  <si>
    <t>University of Washington</t>
  </si>
  <si>
    <t>Neil King</t>
  </si>
  <si>
    <t>Adam Simpson</t>
  </si>
  <si>
    <t>Karen McGovern</t>
  </si>
  <si>
    <t>Mark Manfredi</t>
  </si>
  <si>
    <t>Michelle Zhang</t>
  </si>
  <si>
    <r>
      <rPr>
        <sz val="12"/>
        <color rgb="FF040C28"/>
        <rFont val="Calibri"/>
        <charset val="134"/>
        <scheme val="minor"/>
      </rPr>
      <t>Hugh Y.</t>
    </r>
    <r>
      <rPr>
        <sz val="12"/>
        <color rgb="FF202124"/>
        <rFont val="Calibri"/>
        <charset val="134"/>
        <scheme val="minor"/>
      </rPr>
      <t> </t>
    </r>
    <r>
      <rPr>
        <sz val="12"/>
        <color rgb="FF040C28"/>
        <rFont val="Calibri"/>
        <charset val="134"/>
        <scheme val="minor"/>
      </rPr>
      <t>Rienhoff, Jr.</t>
    </r>
  </si>
  <si>
    <t>Ben Zeskind</t>
  </si>
  <si>
    <t xml:space="preserve">Bent Jakobsen </t>
  </si>
  <si>
    <t>Jame Noble</t>
  </si>
  <si>
    <t>John Hoekman</t>
  </si>
  <si>
    <t xml:space="preserve">William Ho </t>
  </si>
  <si>
    <t>Lawrence Lamb</t>
  </si>
  <si>
    <t>Robert Hawkins</t>
  </si>
  <si>
    <t>Sean Mackay</t>
  </si>
  <si>
    <t>David Campbell</t>
  </si>
  <si>
    <t xml:space="preserve">Judith Shizuru </t>
  </si>
  <si>
    <t>Susan Prohaska</t>
  </si>
  <si>
    <t xml:space="preserve">Ron Martell </t>
  </si>
  <si>
    <t xml:space="preserve">Josep Bassaganya-Riera </t>
  </si>
  <si>
    <t>Steve Hurley</t>
  </si>
  <si>
    <t>Nolan Townsend</t>
  </si>
  <si>
    <t>Ron Crystal</t>
  </si>
  <si>
    <t>Weill Cornell Medicine</t>
  </si>
  <si>
    <t>Arena Pharma</t>
  </si>
  <si>
    <t>Rick Klausner</t>
  </si>
  <si>
    <t>Doug Doerfler</t>
  </si>
  <si>
    <t xml:space="preserve">Joseph Fratantoni </t>
  </si>
  <si>
    <t>Univ</t>
  </si>
  <si>
    <t>John Holaday </t>
  </si>
  <si>
    <t>Patrick Amstutz</t>
  </si>
  <si>
    <t>Marcus Warmuth</t>
  </si>
  <si>
    <t>monte Rosa</t>
  </si>
  <si>
    <t>none listed</t>
  </si>
  <si>
    <t>Matthew Shair</t>
  </si>
  <si>
    <t xml:space="preserve">Chirinjeev Kathuria </t>
  </si>
  <si>
    <t>Jack Elias</t>
  </si>
  <si>
    <t>Jonathan Kurtis</t>
  </si>
  <si>
    <t>Flagship Pioneering</t>
  </si>
  <si>
    <t>Mahesh Karande</t>
  </si>
  <si>
    <t>Uri Lopatin</t>
  </si>
  <si>
    <t>Anne Lesage</t>
  </si>
  <si>
    <t>CDO</t>
  </si>
  <si>
    <t>Berndt Modig</t>
  </si>
  <si>
    <t>Hans GCP Schikan</t>
  </si>
  <si>
    <t>Jochen Knolle</t>
  </si>
  <si>
    <t>Luc Dochez</t>
  </si>
  <si>
    <t>Danny Yeung</t>
  </si>
  <si>
    <t xml:space="preserve">Dr Stephan Targan </t>
  </si>
  <si>
    <t>Mark McKenna</t>
  </si>
  <si>
    <t>Cedars Sinai</t>
  </si>
  <si>
    <t>David Lovejoy</t>
  </si>
  <si>
    <t>Garo Armen</t>
  </si>
  <si>
    <t>John Flavin</t>
  </si>
  <si>
    <t>Avanish Vellanki </t>
  </si>
  <si>
    <t>Martin Mackay</t>
  </si>
  <si>
    <t>Mir Imran</t>
  </si>
  <si>
    <t xml:space="preserve">Chris Gibson </t>
  </si>
  <si>
    <t>Blake Borgeson</t>
  </si>
  <si>
    <t>Dean LI</t>
  </si>
  <si>
    <t>Mike Grey</t>
  </si>
  <si>
    <t>Vivek Ramaswamy</t>
  </si>
  <si>
    <t>Lucas Pelkmans</t>
  </si>
  <si>
    <t>Urs Greber</t>
  </si>
  <si>
    <t xml:space="preserve">Hans Bishop </t>
  </si>
  <si>
    <t>Sana Biotech</t>
  </si>
  <si>
    <t>Steve Harr</t>
  </si>
  <si>
    <t>Geoffrey von Maltzahn</t>
  </si>
  <si>
    <t>Richard Mulligan</t>
  </si>
  <si>
    <t>Head of Innovation Research</t>
  </si>
  <si>
    <t>Professor at Harvard University</t>
  </si>
  <si>
    <t>Erik Schadt</t>
  </si>
  <si>
    <t>Mount Sinai School of Medicine</t>
  </si>
  <si>
    <t>Hossein Ghanbari</t>
  </si>
  <si>
    <t xml:space="preserve">Larry Gold </t>
  </si>
  <si>
    <t xml:space="preserve">Dr. Jurgi Camblong, </t>
  </si>
  <si>
    <t xml:space="preserve">Dr. Pierre Hutter </t>
  </si>
  <si>
    <t xml:space="preserve">Prof. Lars Steinmetz </t>
  </si>
  <si>
    <t>Roel Nusse</t>
  </si>
  <si>
    <t>Suzanne Ildstad</t>
  </si>
  <si>
    <t>Scott Requadt</t>
  </si>
  <si>
    <t>Barbara Weber</t>
  </si>
  <si>
    <t>Septarsi Halder</t>
  </si>
  <si>
    <t>Faraz Ali</t>
  </si>
  <si>
    <t>Weidong Zhong</t>
  </si>
  <si>
    <t>Iain Dukes, D.Phil.</t>
  </si>
  <si>
    <t>Michael Dudley</t>
  </si>
  <si>
    <t>Zdravka Medarova</t>
  </si>
  <si>
    <t>Tomasz Kula</t>
  </si>
  <si>
    <t>Stephen Elledge</t>
  </si>
  <si>
    <t>Brigham &amp; Womens</t>
  </si>
  <si>
    <t xml:space="preserve">David Southwell </t>
  </si>
  <si>
    <t>Gavin McBeath</t>
  </si>
  <si>
    <t>Todd Harris</t>
  </si>
  <si>
    <t>Gang Lai</t>
  </si>
  <si>
    <t xml:space="preserve">Adrian Hill </t>
  </si>
  <si>
    <t>University of Oxford</t>
  </si>
  <si>
    <t>Sarah Gilbert</t>
  </si>
  <si>
    <t>Bill Enright</t>
  </si>
  <si>
    <t>Franck Grimaud</t>
  </si>
  <si>
    <t>Chief Business Officer</t>
  </si>
  <si>
    <t>David Berry</t>
  </si>
  <si>
    <t>Luca Santarelli</t>
  </si>
  <si>
    <t>Raju Mohan</t>
  </si>
  <si>
    <t>Marshall Fordyce</t>
  </si>
  <si>
    <t>Sekhar Kathisresan</t>
  </si>
  <si>
    <t>Investors</t>
  </si>
  <si>
    <t>Arch &amp; Versant</t>
  </si>
  <si>
    <t>Diego Miralles</t>
  </si>
  <si>
    <t>Vividion</t>
  </si>
  <si>
    <t>Jacob Loven</t>
  </si>
  <si>
    <t>Nexttech</t>
  </si>
  <si>
    <t>Benjamin Cravatt, III</t>
  </si>
  <si>
    <t>The Scripps Research Institute</t>
  </si>
  <si>
    <t>Thomas Woiwode</t>
  </si>
  <si>
    <t>Yess</t>
  </si>
  <si>
    <t>Siddarth Mukherjee</t>
  </si>
  <si>
    <t>Columbia University</t>
  </si>
  <si>
    <t>Robert Ang</t>
  </si>
  <si>
    <t>Puretech Ventures</t>
  </si>
  <si>
    <t>Dan Hicklin</t>
  </si>
  <si>
    <t>Jed Dean</t>
  </si>
  <si>
    <t>Josh Hoffman</t>
  </si>
  <si>
    <t>Zach Serber</t>
  </si>
  <si>
    <t>Eric Easom</t>
  </si>
  <si>
    <t>George Talbot</t>
  </si>
  <si>
    <t>Joseph Zakrzewski</t>
  </si>
  <si>
    <t>Michael Alley</t>
  </si>
  <si>
    <t>Tom Lin (Yu-Hsin Lin)</t>
  </si>
  <si>
    <t>Dan Yerace</t>
  </si>
  <si>
    <t>VP, Operations and Director</t>
  </si>
  <si>
    <t xml:space="preserve">no founder listed </t>
  </si>
  <si>
    <t>Michael Kloss</t>
  </si>
  <si>
    <t>Hubert Oliver</t>
  </si>
  <si>
    <t>Hans Le Fur</t>
  </si>
  <si>
    <t>Christophe Jean</t>
  </si>
  <si>
    <t>Alexandre Mouradian</t>
  </si>
  <si>
    <t>Rudolf Besserve</t>
  </si>
  <si>
    <t>Tashi Yamada</t>
  </si>
  <si>
    <t xml:space="preserve">Caroline Godfrey </t>
  </si>
  <si>
    <t>Giles Campion</t>
  </si>
  <si>
    <t>Anthony P Mack</t>
  </si>
  <si>
    <t>George Ng</t>
  </si>
  <si>
    <t>CBO</t>
  </si>
  <si>
    <t>William Pedranti</t>
  </si>
  <si>
    <r>
      <rPr>
        <sz val="12"/>
        <color rgb="FF040C28"/>
        <rFont val="Calibri"/>
        <charset val="134"/>
        <scheme val="minor"/>
      </rPr>
      <t>Drs.</t>
    </r>
    <r>
      <rPr>
        <sz val="12"/>
        <color rgb="FF202124"/>
        <rFont val="Calibri"/>
        <charset val="134"/>
        <scheme val="minor"/>
      </rPr>
      <t> </t>
    </r>
    <r>
      <rPr>
        <sz val="12"/>
        <color rgb="FF040C28"/>
        <rFont val="Calibri"/>
        <charset val="134"/>
        <scheme val="minor"/>
      </rPr>
      <t>Tim Lu</t>
    </r>
  </si>
  <si>
    <t>Philip Lee</t>
  </si>
  <si>
    <t>CTO</t>
  </si>
  <si>
    <t xml:space="preserve">Jim Collins </t>
  </si>
  <si>
    <t>Wilson Wong</t>
  </si>
  <si>
    <t xml:space="preserve">Eddie Martucci </t>
  </si>
  <si>
    <t>Adam Gazzaley, M.D., Ph.D</t>
  </si>
  <si>
    <t>University of California at San Francisco</t>
  </si>
  <si>
    <t>Licensor (seller) organization</t>
  </si>
  <si>
    <t>Type of Agreement</t>
  </si>
  <si>
    <t>Organization</t>
  </si>
  <si>
    <t>Academic Licensor (Yes/ No)</t>
  </si>
  <si>
    <t>Cell Therapy Catapult collaboration</t>
  </si>
  <si>
    <t>Collaboration Agreement</t>
  </si>
  <si>
    <t>Cancer Research Technology Ltd</t>
  </si>
  <si>
    <t>Merck, Inc (collaboration)</t>
  </si>
  <si>
    <t>Intellectual property table (one to one)</t>
  </si>
  <si>
    <t>Guilin Sanjin (cooperation)</t>
  </si>
  <si>
    <t>Cooperation Agreement</t>
  </si>
  <si>
    <t>ADC Therapeutics</t>
  </si>
  <si>
    <t>Unique Id (primary key)</t>
  </si>
  <si>
    <t>Dragon Boat pharma (cooperation)</t>
  </si>
  <si>
    <t>Adimab Therapeutics</t>
  </si>
  <si>
    <t>Organization name</t>
  </si>
  <si>
    <t>Licensor</t>
  </si>
  <si>
    <t>University of Florida</t>
  </si>
  <si>
    <t>License Agreement</t>
  </si>
  <si>
    <t>California Institute of Biomedical Research</t>
  </si>
  <si>
    <t>Zeijiang Medicines (codevelopment)</t>
  </si>
  <si>
    <t>Codevelopment Agreement</t>
  </si>
  <si>
    <t>Eli Lilly</t>
  </si>
  <si>
    <t>Agensys</t>
  </si>
  <si>
    <t>Licensee</t>
  </si>
  <si>
    <t>Academic license (yes/ no)</t>
  </si>
  <si>
    <t>Vernalis</t>
  </si>
  <si>
    <t>unnamed hospital</t>
  </si>
  <si>
    <t>Merck Sharp &amp; Dohme</t>
  </si>
  <si>
    <t>Green Cross Cell Cross</t>
  </si>
  <si>
    <t>Affimed</t>
  </si>
  <si>
    <t xml:space="preserve">UNIVERSITE PIERRE ET MARIE CURIE </t>
  </si>
  <si>
    <t>CENTRE NATIONAL DE LA RECHERCHE SCIENTIFIQUE</t>
  </si>
  <si>
    <t>Oxford University</t>
  </si>
  <si>
    <t>St. Jude's Children's Hospital</t>
  </si>
  <si>
    <t xml:space="preserve"> blue water vaccines</t>
  </si>
  <si>
    <t>Cincinati Children's Hospital</t>
  </si>
  <si>
    <t>Exclusive License Agreement</t>
  </si>
  <si>
    <t xml:space="preserve">Advantagene (dba Candel) </t>
  </si>
  <si>
    <t>Agreement</t>
  </si>
  <si>
    <t>Periphagen</t>
  </si>
  <si>
    <t xml:space="preserve">Brigham and Women's </t>
  </si>
  <si>
    <t>None</t>
  </si>
  <si>
    <t xml:space="preserve">Fibrocell </t>
  </si>
  <si>
    <t>Exclusive channel collaboration agreement</t>
  </si>
  <si>
    <t xml:space="preserve">Wyeth </t>
  </si>
  <si>
    <t xml:space="preserve">Apcinte </t>
  </si>
  <si>
    <t xml:space="preserve">Cambridge Enterprise Limited </t>
  </si>
  <si>
    <t xml:space="preserve">Z-factor </t>
  </si>
  <si>
    <t xml:space="preserve">Hoffman La Roche </t>
  </si>
  <si>
    <t xml:space="preserve">University of Toronto </t>
  </si>
  <si>
    <t>McMaster U</t>
  </si>
  <si>
    <t xml:space="preserve">Icell </t>
  </si>
  <si>
    <t>FDCI</t>
  </si>
  <si>
    <t xml:space="preserve">Arena Therapeutics (license) </t>
  </si>
  <si>
    <t>Arno Pharma (asset purchase)</t>
  </si>
  <si>
    <t>Asset Purchase</t>
  </si>
  <si>
    <t>Taiho Pharma</t>
  </si>
  <si>
    <t>Sunesis</t>
  </si>
  <si>
    <t>Merck Kga</t>
  </si>
  <si>
    <t>Millennium Pharma</t>
  </si>
  <si>
    <t>The Regents of the University of California (UCSF)</t>
  </si>
  <si>
    <t>University of Florida Foundation</t>
  </si>
  <si>
    <t>University of Missouri</t>
  </si>
  <si>
    <t>Regeneron</t>
  </si>
  <si>
    <t>Villani, Inc</t>
  </si>
  <si>
    <t>Wisconsin Alumni Research Foundation</t>
  </si>
  <si>
    <t xml:space="preserve">Regents of the University of California </t>
  </si>
  <si>
    <t>Pfizer, Inc.</t>
  </si>
  <si>
    <t>Research Collaboration and License Agreement</t>
  </si>
  <si>
    <t xml:space="preserve">Merrimack Pharma </t>
  </si>
  <si>
    <t xml:space="preserve">Merrimack and Dyax </t>
  </si>
  <si>
    <t xml:space="preserve">Selexis </t>
  </si>
  <si>
    <t>Exclusive License</t>
  </si>
  <si>
    <t>NiKang Therapeutics</t>
  </si>
  <si>
    <t>Katmai Pharma</t>
  </si>
  <si>
    <t>LifeArc</t>
  </si>
  <si>
    <t xml:space="preserve">Statens Serum Institute </t>
  </si>
  <si>
    <t>Sanofi, Inc.</t>
  </si>
  <si>
    <t xml:space="preserve">Collaboration and License </t>
  </si>
  <si>
    <t>Bristol Myers Squibb and Bayer</t>
  </si>
  <si>
    <t>Evotec</t>
  </si>
  <si>
    <t>Collaborationj Agreement</t>
  </si>
  <si>
    <t>OpenBiome</t>
  </si>
  <si>
    <t xml:space="preserve">Minoryx Therapeutics </t>
  </si>
  <si>
    <t xml:space="preserve">Amyris </t>
  </si>
  <si>
    <t xml:space="preserve">Strateos </t>
  </si>
  <si>
    <t>Unitex Capital and Promab</t>
  </si>
  <si>
    <t>Unitex, Promab and Gracell</t>
  </si>
  <si>
    <t>Amended and restated License Agreement</t>
  </si>
  <si>
    <t xml:space="preserve">Stanford University </t>
  </si>
  <si>
    <t>Syncona Holding Co</t>
  </si>
  <si>
    <t xml:space="preserve">Wugen </t>
  </si>
  <si>
    <t>double check</t>
  </si>
  <si>
    <t>License with Syncona Holding co</t>
  </si>
  <si>
    <t xml:space="preserve">University of Washington </t>
  </si>
  <si>
    <t>University of Texas at Austin</t>
  </si>
  <si>
    <t xml:space="preserve">AskAT </t>
  </si>
  <si>
    <t xml:space="preserve">Celgene, Inc </t>
  </si>
  <si>
    <t xml:space="preserve">Cambridge Enterprise Ltd </t>
  </si>
  <si>
    <t xml:space="preserve">UAB Research Foundation  </t>
  </si>
  <si>
    <t>Emory and UAB</t>
  </si>
  <si>
    <t xml:space="preserve">Immetacyte </t>
  </si>
  <si>
    <t>share purchase agreement</t>
  </si>
  <si>
    <t>Yale University</t>
  </si>
  <si>
    <t>Merck Sharpe and Dohme</t>
  </si>
  <si>
    <t xml:space="preserve"> Research Collaboration and Exclusive License</t>
  </si>
  <si>
    <t xml:space="preserve">SV University </t>
  </si>
  <si>
    <t xml:space="preserve">Cornell University </t>
  </si>
  <si>
    <t xml:space="preserve">Arena Pharma </t>
  </si>
  <si>
    <t xml:space="preserve">Glaxo Smithkline </t>
  </si>
  <si>
    <t>Success payment agreement</t>
  </si>
  <si>
    <t>Fred Hutchinson Cancer Center</t>
  </si>
  <si>
    <t>University of Zurich</t>
  </si>
  <si>
    <t xml:space="preserve">Orano Med </t>
  </si>
  <si>
    <t>Amended and Collaboration Agreement</t>
  </si>
  <si>
    <t>Allergan</t>
  </si>
  <si>
    <t>Sales Agreement</t>
  </si>
  <si>
    <t>Cancer Research Technology Ltd, Institute of Cancer Research, Royal Cancer Hospital</t>
  </si>
  <si>
    <t>Johns Hopkins University</t>
  </si>
  <si>
    <t>Exclusive License (Amended and restated)</t>
  </si>
  <si>
    <t>Elkurt, Inc</t>
  </si>
  <si>
    <t xml:space="preserve">Non-exclusive license </t>
  </si>
  <si>
    <t xml:space="preserve">Flagship Pioneering </t>
  </si>
  <si>
    <t>Whitehead Institute</t>
  </si>
  <si>
    <t>Acuitas, Inc</t>
  </si>
  <si>
    <t>Development &amp; Option</t>
  </si>
  <si>
    <t>New England Biolabs</t>
  </si>
  <si>
    <t xml:space="preserve">Eiken chemicals </t>
  </si>
  <si>
    <t>Cedars-Sinai</t>
  </si>
  <si>
    <t>Alloy, Inc.</t>
  </si>
  <si>
    <t>Companion Diagnostic Development</t>
  </si>
  <si>
    <t>Toronto Innovations Foundation</t>
  </si>
  <si>
    <t>University of Toronto</t>
  </si>
  <si>
    <t>Sponsored Research Agreement</t>
  </si>
  <si>
    <t>Pfizer, Inc</t>
  </si>
  <si>
    <t>University of Chicago</t>
  </si>
  <si>
    <t>Lego Chem, Inc.</t>
  </si>
  <si>
    <t>Drexel University</t>
  </si>
  <si>
    <t>Intellectual Property and License Agreement</t>
  </si>
  <si>
    <t>Daichi-Sankyo</t>
  </si>
  <si>
    <t>Swedish Orphan Biovitrum</t>
  </si>
  <si>
    <t>Incube Labs</t>
  </si>
  <si>
    <t>Bayer AG</t>
  </si>
  <si>
    <t>Research Collaboration</t>
  </si>
  <si>
    <t>University of Utah Research Foundation</t>
  </si>
  <si>
    <t xml:space="preserve">vTv Therapeutics </t>
  </si>
  <si>
    <t>License Agreement for lead compound</t>
  </si>
  <si>
    <t>Numerous companies</t>
  </si>
  <si>
    <t>Ascletis</t>
  </si>
  <si>
    <t>Gannex</t>
  </si>
  <si>
    <t>Patent Assignment</t>
  </si>
  <si>
    <t>Harvard University</t>
  </si>
  <si>
    <t>Unnamed company</t>
  </si>
  <si>
    <t>Alvaxa and Fred Hutchinson Cancer Center</t>
  </si>
  <si>
    <t>Non-exclusive License Agreement</t>
  </si>
  <si>
    <t>ComUE Normandy University</t>
  </si>
  <si>
    <t>INSERM Transfer SA</t>
  </si>
  <si>
    <t>THE HENRI BECQUEREL CENTRE</t>
  </si>
  <si>
    <t>THE UNIVERSITY OF ROUEN NORMANDY, University of Rouen Normandy</t>
  </si>
  <si>
    <t>ESPIC</t>
  </si>
  <si>
    <t>University of Louisville Research Foundation</t>
  </si>
  <si>
    <t xml:space="preserve">University of Texas </t>
  </si>
  <si>
    <t>Hansoh healthtech and Jisangsu Hangsoh</t>
  </si>
  <si>
    <t>Ariad, Inc</t>
  </si>
  <si>
    <t xml:space="preserve">Mass General Hospital License </t>
  </si>
  <si>
    <t>Novartis (NIBR)</t>
  </si>
  <si>
    <t>Collaboration and License</t>
  </si>
  <si>
    <t>Provincial Health Services Authroity</t>
  </si>
  <si>
    <t>No license in the SEC documents</t>
  </si>
  <si>
    <t>Oxford University Innovation Ltd</t>
  </si>
  <si>
    <t>]CanSino biologics</t>
  </si>
  <si>
    <t>Vaccitech Oncology</t>
  </si>
  <si>
    <t>VaccGen and Intercell</t>
  </si>
  <si>
    <t>Sublicense Agreement</t>
  </si>
  <si>
    <t>Intercell Biologics, Vetter pharma, Intercell AG</t>
  </si>
  <si>
    <t>Supply Agreement</t>
  </si>
  <si>
    <t xml:space="preserve"> Vimalan biosciences</t>
  </si>
  <si>
    <t>Asset Purchase Agreement</t>
  </si>
  <si>
    <t>Ares Trading SA</t>
  </si>
  <si>
    <t>Harvard University and Broad Institute</t>
  </si>
  <si>
    <t xml:space="preserve">Roche </t>
  </si>
  <si>
    <t>Collaboaration Agreement</t>
  </si>
  <si>
    <t>Celgene, Inc</t>
  </si>
  <si>
    <t>Exclusive license with Columbia University</t>
  </si>
  <si>
    <t>Harpoon Medical</t>
  </si>
  <si>
    <t>Second Amended and restated assignment and License Agreement</t>
  </si>
  <si>
    <t>Founder(s)</t>
  </si>
  <si>
    <t>Founder Role at Company</t>
  </si>
  <si>
    <t>Academia founder?</t>
  </si>
  <si>
    <t>Source of IP</t>
  </si>
  <si>
    <t>Founder Equity at IPO</t>
  </si>
  <si>
    <t>Aggregate founder Equity</t>
  </si>
  <si>
    <t>Pre-IPO Money Raised ($ millions)</t>
  </si>
  <si>
    <t xml:space="preserve">Notes </t>
  </si>
  <si>
    <t>Sean owns 11.3% at IPO</t>
  </si>
  <si>
    <t>Iraj Ali, Charlie Swanton and Karl Peggs</t>
  </si>
  <si>
    <t>IA is the CEO</t>
  </si>
  <si>
    <t>Collaboration agreement with Cell Therapy Catapult and Cancer Research T+G6echnology limited, I do not see a license with University College London!</t>
  </si>
  <si>
    <t>IA has 2.9%, CS not listed, and KP has 1.6%</t>
  </si>
  <si>
    <t>Caleb Finch, William Klein, Grant Krafft</t>
  </si>
  <si>
    <t>Advisors and BoD</t>
  </si>
  <si>
    <t>Collaboration agreement with Merck &amp; Co.</t>
  </si>
  <si>
    <t>Daniel O'Connell (CEO) has 2.1%</t>
  </si>
  <si>
    <t>David Lucci, Robert J. DeLuccia and Robert Shawah</t>
  </si>
  <si>
    <t>DL is the CEO</t>
  </si>
  <si>
    <t>Did not find a license with academia; Clinical Agreeement exist</t>
  </si>
  <si>
    <t>DL has 13.7%, RD has  13.5% and RS not listed</t>
  </si>
  <si>
    <t>Mr. Peter Luo</t>
  </si>
  <si>
    <t xml:space="preserve">Cooperation (Guilin Sanjin, Dragon Boat pharma) and License agreeements (ADC Therapeutics) </t>
  </si>
  <si>
    <t>PL has 25.3% as an Executive and 25.3% as an investor</t>
  </si>
  <si>
    <t>No role at company</t>
  </si>
  <si>
    <t>Assignment and License Agreement with Adimab</t>
  </si>
  <si>
    <t>David Herring (CEO)</t>
  </si>
  <si>
    <t>do not see a license agreement</t>
  </si>
  <si>
    <t>BD has shares, % not listed; investors own most</t>
  </si>
  <si>
    <t>BoD</t>
  </si>
  <si>
    <t>No license</t>
  </si>
  <si>
    <t>Ted Davis is a former Genentech scientist</t>
  </si>
  <si>
    <t>Chairman Emeritus</t>
  </si>
  <si>
    <t>License with University of South Florida (1% of common; with pro-rata rights)</t>
  </si>
  <si>
    <t>MA has 40.8%</t>
  </si>
  <si>
    <t>Milton is also an investor</t>
  </si>
  <si>
    <t>Maybe</t>
  </si>
  <si>
    <t>Collaborative License Agreement California Institute of Biomedical Research; License with Agensys; License with Scripps Institute; codevelopment with Zeijiang Medicines; collaborative research and License with Eli Lilly</t>
  </si>
  <si>
    <t>Daniel O'Conor is the CEO (not on the cap table in SEC docs)</t>
  </si>
  <si>
    <t>License with Vernalis (drug discovery subsidiary of Ligand Pharma)</t>
  </si>
  <si>
    <t>JL has 59.3% immediately before IPO; also investor</t>
  </si>
  <si>
    <t>had a license with an unaffiliated hospital (not named), but it was terminated as patent expiry approaching</t>
  </si>
  <si>
    <t>IG has 98.7% at IPO</t>
  </si>
  <si>
    <t>Angion closed. Now Elicio</t>
  </si>
  <si>
    <t>Strategic Advisor</t>
  </si>
  <si>
    <t>Licenses and collaborations with Merck Sharp and Dohme, Green Cross Cell Cross, Affimed</t>
  </si>
  <si>
    <t>Peter Flynn has 1.3%; Fred Aslan is the CEO (has 2.2%)</t>
  </si>
  <si>
    <t>Christian Angermayer, Florian Brand and Srinivas Rao</t>
  </si>
  <si>
    <t>FB-CEO, CA on bod, SR- CSO</t>
  </si>
  <si>
    <t>License with Columbia University; a stock purchase agreement is referenced - # shares not disclosed</t>
  </si>
  <si>
    <t>redacted</t>
  </si>
  <si>
    <t>n/a</t>
  </si>
  <si>
    <t>CA has a family office that invested</t>
  </si>
  <si>
    <t>Frank Karbe CEO</t>
  </si>
  <si>
    <t>Thomas Butler, Ramses Erdtmann</t>
  </si>
  <si>
    <t>CEO and COO respectively</t>
  </si>
  <si>
    <t>don’t see a license</t>
  </si>
  <si>
    <t>TB has 13.2%, RE has 11.9%</t>
  </si>
  <si>
    <t>Biomea HC has 22.1%, Ramses Erdtman has 11.9%</t>
  </si>
  <si>
    <t>Stanislas Veillet, René Lafont</t>
  </si>
  <si>
    <t>SV (CEO), RL (Scientific Director)</t>
  </si>
  <si>
    <t>Co-ownership agreement with UNIVERSITE PIERRE ET MARIE CURIE and the CENTRE NATIONAL DE LA RECHERCHE SCIENTIFIQUE</t>
  </si>
  <si>
    <t>SV has 13.2% ; RL has 1.4%</t>
  </si>
  <si>
    <t>Edgar Engelman</t>
  </si>
  <si>
    <t>Engelman owns 14.4% at IPO</t>
  </si>
  <si>
    <t xml:space="preserve">Exclusive License between Advantagene (dba Candel) and Ventagen, another license with Periphagen; Exclusive license with Brigham and Women's </t>
  </si>
  <si>
    <t>Paul Peter Tak is the CEO (2.32%), Estuardo Cordova has 16.7%</t>
  </si>
  <si>
    <t>RH has 9.3%</t>
  </si>
  <si>
    <t>Jeff Aronin, Michael Derby</t>
  </si>
  <si>
    <t>Exclusive channel collaboration agreement Intrexon and Fibrocell</t>
  </si>
  <si>
    <t>Mathew Gantz is the CEO (% not disclosed), Jeff Aronin is the founder (% not disclosed)</t>
  </si>
  <si>
    <t>n</t>
  </si>
  <si>
    <t>Francesco De Rubertis (Medicixi) and Arjun Goyal (Vida Ventures)</t>
  </si>
  <si>
    <t>License: Cardiokine and Wyeth; License Apcinte and Cambridge Enterprise Limited, License Pega-one and Hoffman La Roche, License Z-factor and Cambridge Enterprise Limited</t>
  </si>
  <si>
    <t>% not there</t>
  </si>
  <si>
    <t>License with University of Toronto and McMaster U, Icell and FDCI</t>
  </si>
  <si>
    <t xml:space="preserve">none from management team have relevant equity; </t>
  </si>
  <si>
    <t>Brent Pfeiffenberger is the CEO</t>
  </si>
  <si>
    <t>Lisa Ricciardi is the CEO (% not disclosed),Susan Catalon (% not disclosed)</t>
  </si>
  <si>
    <t>License with Arena Pharma (and two amendments)</t>
  </si>
  <si>
    <t>Zheng Wei 13.2%; Wubin Pan 19.2%</t>
  </si>
  <si>
    <t>Asset Purchase from Arno Therapeutics</t>
  </si>
  <si>
    <t>ML (founder and CEO) has 18.5%</t>
  </si>
  <si>
    <t>Taiho pharamaceutical</t>
  </si>
  <si>
    <t>Patrick is an Entrepreneur at MPM capital</t>
  </si>
  <si>
    <t>Kevin Mills and Tim Romberger</t>
  </si>
  <si>
    <t>(fmr CSO) and Advisor</t>
  </si>
  <si>
    <t>Kevin Mills is at Jackson Labs (11 years at Cyteir) (not on the cap table at IPO); Tim Romberger (TRC Advisory) has 1.4%</t>
  </si>
  <si>
    <t>Marcus R (CEO) has 3.4% at IPO</t>
  </si>
  <si>
    <t>Head, R&amp;D</t>
  </si>
  <si>
    <t>Licenses with Millennium Pharma, Sunesis, and Merck Kga</t>
  </si>
  <si>
    <t>SB has 4.6% immediately before IPO; Jeremy Bender CEO (3%)</t>
  </si>
  <si>
    <t>Third Rock Ventures</t>
  </si>
  <si>
    <t>Yes/ No</t>
  </si>
  <si>
    <t>The Regents of the University of California (UCSF); University of Florida Foundation; University of Missouri; License and collaboration with Regeneron</t>
  </si>
  <si>
    <t>Laurence Reid has 2.2 at IP (CEO);  science from  UCSF at Dr. Omar Akli's lab (no equity unless through license); Regeneron has 11.3% at IPO</t>
  </si>
  <si>
    <t>Gerald T. Proehl, David F. Hale</t>
  </si>
  <si>
    <t>GP (CEO), DH (Director)</t>
  </si>
  <si>
    <t>License Agreement with Villani, Inc.</t>
  </si>
  <si>
    <t>GP (51.2%), DH (9.2%)</t>
  </si>
  <si>
    <t>Aseem Ansari (St. Judes) and Pratik Shah (CEO)</t>
  </si>
  <si>
    <t>CEO and CSO</t>
  </si>
  <si>
    <t>License with Wisconsin Alumni Research Foundation, do not see one with St. Jude Children's Hospital</t>
  </si>
  <si>
    <t>AA owns 18.34% at IPO; PS owns 18.34% through a trust</t>
  </si>
  <si>
    <t>Kevin Judice has 2.3%</t>
  </si>
  <si>
    <t>could not find s1</t>
  </si>
  <si>
    <t>Merged with Flamingco</t>
  </si>
  <si>
    <t>No licenses in the SEC documents</t>
  </si>
  <si>
    <t>Kevin Koch (CEO) has 1.9%; BE has less than 1%</t>
  </si>
  <si>
    <t>Drs. David Ruggero and Kevan Shokat </t>
  </si>
  <si>
    <t>Advisors</t>
  </si>
  <si>
    <t>Exclusive License with the Regents of the University of California (2013); Research Collaboration and License Agreement with Pfizer (2019)</t>
  </si>
  <si>
    <t>Steve Worland is the CEO (4.9%)</t>
  </si>
  <si>
    <t>David Ruggiero and Kevan Shokat not on the s1 cap table</t>
  </si>
  <si>
    <t>Asset purchase from Merrimack Pharma; Collaboration agreement Merrimack and Dyax and an agreement with Selexis and Merrimack</t>
  </si>
  <si>
    <t xml:space="preserve">Valerie Morisette (CSO) (1.5% at IPO) </t>
  </si>
  <si>
    <t xml:space="preserve"> Jo Palmer-Philips (Chief Development Officer) - NO CEO listed on website</t>
  </si>
  <si>
    <t xml:space="preserve">Investor </t>
  </si>
  <si>
    <t>S3 document does not have the info</t>
  </si>
  <si>
    <t>Revolution Medicines acquried Eqrx for all stock transaction</t>
  </si>
  <si>
    <t>CEO and Chairman</t>
  </si>
  <si>
    <t>Exclusive Licenses with Regents of the University of California and several companies including NiKang Therapeutics, Katmai Pharma, LifeArc</t>
  </si>
  <si>
    <t>Jonathan Lim (32.5%)</t>
  </si>
  <si>
    <t>Chief AI and Culture Officer</t>
  </si>
  <si>
    <t xml:space="preserve">Agreement with Statens Serum Institute </t>
  </si>
  <si>
    <t>25.5% to AHM and 25.7% to his family office</t>
  </si>
  <si>
    <t>Professor Andrew Hopkins</t>
  </si>
  <si>
    <t>Collaboration and Licenses with Sanofi, BMS and Bayer; collaboration with Evotec</t>
  </si>
  <si>
    <t>Equity redacted on the cap table</t>
  </si>
  <si>
    <t>License with OpenBiome</t>
  </si>
  <si>
    <t>MS (. )</t>
  </si>
  <si>
    <t>Khalid Islam, Lorenzo Leoni, Michel Villard, Joanne Taylor</t>
  </si>
  <si>
    <t xml:space="preserve">Chair, BoD, Scientific Advisor </t>
  </si>
  <si>
    <t xml:space="preserve">License agreement with Minoryx Therapeutics </t>
  </si>
  <si>
    <t>Only KI listed on the s1 cap table; % redacted</t>
  </si>
  <si>
    <t>Florian Schönharting, Theis Terwey</t>
  </si>
  <si>
    <t>FS (Board Chair), TT (CEO)</t>
  </si>
  <si>
    <t>TT (13.1%); FS has 30.8%</t>
  </si>
  <si>
    <t>Reshma Shetty, Barry Canton, Jason Kelly, Austin Che, Tom Knight</t>
  </si>
  <si>
    <t>JK is the CEO</t>
  </si>
  <si>
    <t xml:space="preserve">In license with Amyris and Strateos </t>
  </si>
  <si>
    <t xml:space="preserve">RS (45.9% of class B stock), BC (45.9% of class B stock), JK (22.8% class B), 227 class B, TK (2.5% class B) </t>
  </si>
  <si>
    <t>$2.6 (Billion)</t>
  </si>
  <si>
    <t>License between Unitex Capital and Promab; Amended and restated license among Unitex, Promab and Gracell</t>
  </si>
  <si>
    <t>WC has 33.3% at IPO</t>
  </si>
  <si>
    <t>Licenses with Stanford University (2 Amendments); and Option Agreement</t>
  </si>
  <si>
    <t>redacted percent shares; Kimberly Drapkin is the CEO</t>
  </si>
  <si>
    <t>Andrew Lotery, David Kavanagh, and Peter Lachmann</t>
  </si>
  <si>
    <t>No role at the company</t>
  </si>
  <si>
    <t>No management listed on the website</t>
  </si>
  <si>
    <t>Exclusive License with Wugen</t>
  </si>
  <si>
    <t>Hing Wong (CEO) has 51.1%</t>
  </si>
  <si>
    <t>OI owned 24% at IPO</t>
  </si>
  <si>
    <t>Ibere Phamrma dissolved in 2023</t>
  </si>
  <si>
    <t>David Baker of the UW Institute for Protein Design, and Neil King</t>
  </si>
  <si>
    <t>SAB head and SAB</t>
  </si>
  <si>
    <t>Exclusive License Agreement with University of Washington</t>
  </si>
  <si>
    <t>Adam Simpson (CEO) (3.1%); the founders are not on the cap table s1</t>
  </si>
  <si>
    <t>Karen McGovern, Mark Manfredi, Michelle Zhang</t>
  </si>
  <si>
    <t>KM (AD translation science), MM - CEO and President, MZ - CSO</t>
  </si>
  <si>
    <t>License Agreement with University of Texas at Austin; license with AskAT, Inc, collaboration agreement with Celgene</t>
  </si>
  <si>
    <t>MM had 1.6%; others not on the cap table</t>
  </si>
  <si>
    <r>
      <rPr>
        <sz val="14"/>
        <color rgb="FF040C28"/>
        <rFont val="Calibri"/>
        <charset val="134"/>
        <scheme val="minor"/>
      </rPr>
      <t>Hugh Y.</t>
    </r>
    <r>
      <rPr>
        <sz val="14"/>
        <color rgb="FF202124"/>
        <rFont val="Calibri"/>
        <charset val="134"/>
        <scheme val="minor"/>
      </rPr>
      <t> </t>
    </r>
    <r>
      <rPr>
        <sz val="14"/>
        <color rgb="FF040C28"/>
        <rFont val="Calibri"/>
        <charset val="134"/>
        <scheme val="minor"/>
      </rPr>
      <t>Rienhoff, Jr.</t>
    </r>
    <r>
      <rPr>
        <sz val="14"/>
        <color rgb="FF202124"/>
        <rFont val="Calibri"/>
        <charset val="134"/>
        <scheme val="minor"/>
      </rPr>
      <t>,</t>
    </r>
  </si>
  <si>
    <t>HR (3.9%)</t>
  </si>
  <si>
    <t>Acquired by Merck</t>
  </si>
  <si>
    <t>BZ (16.9%)</t>
  </si>
  <si>
    <t>Bent Jakobsen and James Noble</t>
  </si>
  <si>
    <t>License with Cambridge Enterprise Ltd</t>
  </si>
  <si>
    <t>Bahija Jallal (CEO) (no equity)</t>
  </si>
  <si>
    <t>JH owns 7160829 shares (%?)</t>
  </si>
  <si>
    <t>William Ho and Lawrence Lamb</t>
  </si>
  <si>
    <t>License with UAB Research Foundation, another license with Emory and UAB</t>
  </si>
  <si>
    <t>William Ho (26%), Lawrence Lamb (1.8%)</t>
  </si>
  <si>
    <t>Tom Cirito has shares, as does Alan Roemer. But Kate Rochlin does not (COO)</t>
  </si>
  <si>
    <t>Head R&amp;D</t>
  </si>
  <si>
    <t>Share purchase agreement with Immetacyte</t>
  </si>
  <si>
    <t>CEO is Bronson Crouch (38.7%); Hawkins is not on the cap table</t>
  </si>
  <si>
    <t>License Agreement with Yale University</t>
  </si>
  <si>
    <t>Sean owns equity (amount redacted); CT Innovations and Danaher are investors</t>
  </si>
  <si>
    <t>Research Collaboration and Exclusive License with Merck Sharpe and Dohme</t>
  </si>
  <si>
    <t>7.5% immediately before offering</t>
  </si>
  <si>
    <t>listed $67.4 in PrivCo</t>
  </si>
  <si>
    <r>
      <rPr>
        <sz val="14"/>
        <color rgb="FF040C28"/>
        <rFont val="Calibri"/>
        <charset val="134"/>
        <scheme val="minor"/>
      </rPr>
      <t>Dr.</t>
    </r>
    <r>
      <rPr>
        <sz val="14"/>
        <color rgb="FF202124"/>
        <rFont val="Calibri"/>
        <charset val="134"/>
        <scheme val="minor"/>
      </rPr>
      <t> </t>
    </r>
    <r>
      <rPr>
        <sz val="14"/>
        <color rgb="FF040C28"/>
        <rFont val="Calibri"/>
        <charset val="134"/>
        <scheme val="minor"/>
      </rPr>
      <t>Judith Shizuru and Dr.</t>
    </r>
    <r>
      <rPr>
        <sz val="14"/>
        <color rgb="FF202124"/>
        <rFont val="Calibri"/>
        <charset val="134"/>
        <scheme val="minor"/>
      </rPr>
      <t> </t>
    </r>
    <r>
      <rPr>
        <sz val="14"/>
        <color rgb="FF040C28"/>
        <rFont val="Calibri"/>
        <charset val="134"/>
        <scheme val="minor"/>
      </rPr>
      <t>Susan Prohaska</t>
    </r>
  </si>
  <si>
    <t>BoD and no role, respectively</t>
  </si>
  <si>
    <t>Exclusive License with Stanford University</t>
  </si>
  <si>
    <t>Judith Shizuru has 3.5%</t>
  </si>
  <si>
    <t>Ronald Martell is the CEO (not on the cap table); COO Jeet Mahal has less than 1%</t>
  </si>
  <si>
    <t>27% to JB</t>
  </si>
  <si>
    <t>President and CEO</t>
  </si>
  <si>
    <t>SV University License</t>
  </si>
  <si>
    <t>not disclosed in Privco</t>
  </si>
  <si>
    <t>Arena Pharma License</t>
  </si>
  <si>
    <t>Founder &amp; board chair</t>
  </si>
  <si>
    <t>License agreement with Glaxo Smithkline; license with Stanford University, success payment agreements with Stanford and Fred Hutchinson Cancer Center</t>
  </si>
  <si>
    <t>Lynn Seely is the CEO</t>
  </si>
  <si>
    <r>
      <rPr>
        <sz val="14"/>
        <color rgb="FF040C28"/>
        <rFont val="Calibri"/>
        <charset val="134"/>
        <scheme val="minor"/>
      </rPr>
      <t>Doug Doerfler and Doctors Joseph Fratantoni and John Holaday</t>
    </r>
    <r>
      <rPr>
        <sz val="14"/>
        <color rgb="FF202124"/>
        <rFont val="Calibri"/>
        <charset val="134"/>
        <scheme val="minor"/>
      </rPr>
      <t> </t>
    </r>
  </si>
  <si>
    <t>DD is the CEO, others no role</t>
  </si>
  <si>
    <t>No license in the SEC documents - they have a FACs based platform for cell and gene therapies</t>
  </si>
  <si>
    <t>DD has 2.6% at IPO (before offering)</t>
  </si>
  <si>
    <t>License Agreement, University of Zurich; Amended and Collaboration Agreement amone MP, Univ. Zurich and Allergan Sales</t>
  </si>
  <si>
    <t xml:space="preserve">PA (CEO) 2.6%; </t>
  </si>
  <si>
    <t>License among Cancer Research Technology Ltd, Institute of Cancer Research, Royal Cancer Hospital, and Monte Rosa Therapeutics</t>
  </si>
  <si>
    <t>Marcus Warmuth, CEO (1.25%)</t>
  </si>
  <si>
    <t>Amended and Restated Exclusive License Agreement between Neximmune and Johns Hopkins University</t>
  </si>
  <si>
    <t>Foundational IP from JHU; there is a license agreement; but no equity; Sol Barer recapitalized and restructured the equity. Kristi Jones CEO (1.3%)</t>
  </si>
  <si>
    <t>$27.96 in privco</t>
  </si>
  <si>
    <t>SAB head</t>
  </si>
  <si>
    <t>MS is a chemistry professor at Harvard (6.5% at IPO); James Porter (CEO) (1% at IPO)</t>
  </si>
  <si>
    <r>
      <rPr>
        <sz val="14"/>
        <color rgb="FF040C28"/>
        <rFont val="Calibri"/>
        <charset val="134"/>
        <scheme val="minor"/>
      </rPr>
      <t>Chirinjeev Kathuria with Scientific Co-founders Jack Elias and Dr.</t>
    </r>
    <r>
      <rPr>
        <sz val="14"/>
        <color rgb="FF202124"/>
        <rFont val="Calibri"/>
        <charset val="134"/>
        <scheme val="minor"/>
      </rPr>
      <t> </t>
    </r>
    <r>
      <rPr>
        <sz val="14"/>
        <color rgb="FF040C28"/>
        <rFont val="Calibri"/>
        <charset val="134"/>
        <scheme val="minor"/>
      </rPr>
      <t>Jonathan Kurtis</t>
    </r>
  </si>
  <si>
    <t>Executive Chairman</t>
  </si>
  <si>
    <t>Exclusive licenses with Elkurt, Inc.; non-exclusive license with Stanford U. (covid related tech)</t>
  </si>
  <si>
    <t>CK has 1.96% at IPO; CEO Elizabeth Ng doesn’t seem to have equity</t>
  </si>
  <si>
    <t>License with Flagship Pioneering (foundational IP); exclusive License with Whitehead Institute, Development and Option with Acuitas, Inc</t>
  </si>
  <si>
    <t>Mahesh Karande is the CEO (1.87%); Flagship Pioneering owns 62.5% at IPO</t>
  </si>
  <si>
    <t>No License disclosed</t>
  </si>
  <si>
    <t>UL (9.1%), Lee Arnold owns 4.55</t>
  </si>
  <si>
    <t>MediPacific a Foresite company, acquires Pardes biosciences</t>
  </si>
  <si>
    <t>Anne Lesage, Berndt Modig, Hans GCP Schikan, Jochen Knolle, Luc Dochez</t>
  </si>
  <si>
    <t>BM (CEO),  AL (CDO), HS (no role) and LD (no role), JN (CSO)</t>
  </si>
  <si>
    <t>AL (1.24%), BM (5.27%), H S (2.12%), JK (15.1%),  and LD (</t>
  </si>
  <si>
    <t>License with Oxford University, License with New England Biolabs, Eiken chemicals and toehrs</t>
  </si>
  <si>
    <t>DY (65.74%) at IPO</t>
  </si>
  <si>
    <t>Scientific Advisor</t>
  </si>
  <si>
    <t>Exclusive License Agreement with Cedars-Sinai; License with Alloy; Companion Diagnostic development with Millennium Pharma</t>
  </si>
  <si>
    <t>Cedars-Sinai 18.4% at IPO; Bought by Merck for $10 billion</t>
  </si>
  <si>
    <t xml:space="preserve">License with University of Toronto Innovations Foundation; sponsored research with University of Toronto; </t>
  </si>
  <si>
    <t>DL has 6%; Garo Armen has 36%</t>
  </si>
  <si>
    <t>Director</t>
  </si>
  <si>
    <t xml:space="preserve">License with Pfizer, License with University of Chicago, License with Lego Chem </t>
  </si>
  <si>
    <t>Lara Sullivan (CEO) (2.7%), Mark Chin has 6.4% (no role at company); JF has less than 1%</t>
  </si>
  <si>
    <t>IP and License Agreement with Drexel University; License Agreement with Daichi-Sankyo</t>
  </si>
  <si>
    <t>AV - 13.5%</t>
  </si>
  <si>
    <t>License with Swedish Orphan Biovitrum</t>
  </si>
  <si>
    <t>MM on the cap table (%not disclosed); Stephen Uden is the CEO (% not disclosed)</t>
  </si>
  <si>
    <t>Agreement with Incube Labs, Agreement with Mir Imran</t>
  </si>
  <si>
    <t>MM on the cap table (% not disclosed)</t>
  </si>
  <si>
    <t xml:space="preserve">Chris Gibson , Blake Borgeson, Dean Li  </t>
  </si>
  <si>
    <t>CEO, Bod, Bod respectively</t>
  </si>
  <si>
    <t>Research Collaboration with Bayer AG, Amended and  restated License with University of Utah Research Foundation</t>
  </si>
  <si>
    <t>Blake (6%), Chris Gibson (CEO) ( 	6,353,588 shares of class B stock), Dean (3%)</t>
  </si>
  <si>
    <t>Exec Chairman</t>
  </si>
  <si>
    <r>
      <rPr>
        <sz val="14"/>
        <color theme="1"/>
        <rFont val="Calibri"/>
        <charset val="134"/>
        <scheme val="minor"/>
      </rPr>
      <t xml:space="preserve"> </t>
    </r>
    <r>
      <rPr>
        <sz val="14"/>
        <color theme="1"/>
        <rFont val="Calibri (Body)"/>
        <charset val="134"/>
      </rPr>
      <t>License with vTv Therapeutics for the lead compound</t>
    </r>
  </si>
  <si>
    <t>Gregory Flesher CEO (5.5%); Mike Grey 8.7%</t>
  </si>
  <si>
    <t>No role now</t>
  </si>
  <si>
    <t>Numerous agreements with universities and companies</t>
  </si>
  <si>
    <t>Vivek Ramaswamy owns 10.6%</t>
  </si>
  <si>
    <t>$1.3 (billion)</t>
  </si>
  <si>
    <t>Lucas Pelkmans, Urs Greber;</t>
  </si>
  <si>
    <t>Exclusive License with Ascletis; patent assignment with Gannex</t>
  </si>
  <si>
    <t>David Happel is the CEO (less than 1%); LP and Urs Greber (not on the cap table)</t>
  </si>
  <si>
    <t>Hans Bishop and Steve Harr and Geoffrey von Maltzahn</t>
  </si>
  <si>
    <t xml:space="preserve">(HB) Chairman, (SH) President &amp; CEO </t>
  </si>
  <si>
    <t>three licenses (UCSF, Harvard, a company)</t>
  </si>
  <si>
    <t>Steve Harr 5.6%, Hans 3.6% and GvM 1.1%; flagship 21.4%</t>
  </si>
  <si>
    <t>flagship; not in Privco</t>
  </si>
  <si>
    <t>Eric Schadt</t>
  </si>
  <si>
    <t>Eric Schadt (3.1%) at IPO; MSSM 36%</t>
  </si>
  <si>
    <t>Non-exclusive License between Alvaxa and Fred Hutchinson Cancer Center; FHCC has common shares per the Agreement</t>
  </si>
  <si>
    <t>John Calebi (CEO) - less than 1%; HG not on the cap table</t>
  </si>
  <si>
    <t>not in privco</t>
  </si>
  <si>
    <t>Fmr CEO</t>
  </si>
  <si>
    <t>Larry Gold has 5% at IPO</t>
  </si>
  <si>
    <t xml:space="preserve">Dr. Jurgi Camblong, Dr. Pierre Hutter and Prof. Lars Steinmetz </t>
  </si>
  <si>
    <t>Exclusive License with ComUE Normandy University, INSERM Transfer SA, THE HENRI BECQUEREL CENTRE, ESPIC, THE UNIVERSITY OF ROUEN NORMANDY, University of Rouen Normandy, INSERM</t>
  </si>
  <si>
    <t>Jurgi C has 4.5% at IPO</t>
  </si>
  <si>
    <t>100% owned by Consonance Life Science Investors at IPO</t>
  </si>
  <si>
    <t>License between Talaris and University of Louisville Research Foundation</t>
  </si>
  <si>
    <t>SI has 14.8% (she is the CSO); CEO is Mary Kay Fenton</t>
  </si>
  <si>
    <t>Merged with Tourmaline bio</t>
  </si>
  <si>
    <t>Barbara Weber not on the cap table s1 (she launched this out of Third Rock)</t>
  </si>
  <si>
    <t xml:space="preserve">License Agreement wit University of Texas </t>
  </si>
  <si>
    <t>Faraz Ali is the CEO (1.8%); Septarsi (not on cap table)</t>
  </si>
  <si>
    <t>Exclusive licenses with Eli Lilly; License with Hansoh healthtech and Jisangsu Hangsoh</t>
  </si>
  <si>
    <t>WZ has 2.6%; Erin Quirk (CEO) has 2% at IPO</t>
  </si>
  <si>
    <t xml:space="preserve">founder Weidong Zhong - former Novartis </t>
  </si>
  <si>
    <t>License Agreement with Ariad</t>
  </si>
  <si>
    <t>Iain Dukes (2.8%), William Shakespeare (2.8%)</t>
  </si>
  <si>
    <t>Michael Dudley, Zdravka Medarova</t>
  </si>
  <si>
    <t>Robert Michael Dudley (CEO &amp; founder) and Zdravk Medarova both have equity (% redacted)</t>
  </si>
  <si>
    <t>Tomasz Kula, Stephen Elledge</t>
  </si>
  <si>
    <t>Collaboration and License with Novartis (NIBR), nonexclusive license with Provincial Health Services Authroity</t>
  </si>
  <si>
    <t>Gavin MacBeath (CEO) (less than 1%), TK and SE are not on the cap table s1 (founders)</t>
  </si>
  <si>
    <t>Todd Harris (7.2%)</t>
  </si>
  <si>
    <t>Gang Lai is the CEO (78% at IPO)</t>
  </si>
  <si>
    <t>Chinese startup</t>
  </si>
  <si>
    <t>founder, Adrian Hill and Sarah Gilbert @University of Oxford</t>
  </si>
  <si>
    <t>License with Oxford University Innovation Ltd; Collaboration with CanSino biologics, License with Vaccitech Oncology</t>
  </si>
  <si>
    <t>Bill Enright (CEO) (4.24%)</t>
  </si>
  <si>
    <t>Sublicense between VaccGen and Intercell; Supply agreement among Intercell Biologics, Vetter pharma, Intercell AG</t>
  </si>
  <si>
    <t>Thomas Lingelback (CEO) (less than 1%); Franck Grimaud (less than 1%)</t>
  </si>
  <si>
    <t>Franck Grimaud was co-founder, President and CEO of Vivalis and co-led its merger with Intercell to create Valneva; not in PrivCo</t>
  </si>
  <si>
    <t xml:space="preserve">s1 not available </t>
  </si>
  <si>
    <t>Robert Michael Dudley (CEO</t>
  </si>
  <si>
    <t xml:space="preserve">Company acquired by Khosla Ventures </t>
  </si>
  <si>
    <t>Founder, CEO and board member</t>
  </si>
  <si>
    <t xml:space="preserve">LS has 8.8% at IPO; </t>
  </si>
  <si>
    <t>not in Privco</t>
  </si>
  <si>
    <t>CEO and director</t>
  </si>
  <si>
    <t>Asset purchase from Vimalan biosciences</t>
  </si>
  <si>
    <t>Raju 4.8% at IPO (right before)</t>
  </si>
  <si>
    <t>License with Ares Trading SA</t>
  </si>
  <si>
    <t>MF has 1.1%</t>
  </si>
  <si>
    <t>Exclusive License from Harvard and Broad on Cas 9 - 1,278,161 shares with antidilution</t>
  </si>
  <si>
    <t>SK has 2.6%</t>
  </si>
  <si>
    <t>Arch and Versant</t>
  </si>
  <si>
    <t>License Agreement with Scripps Institute. Other licenses include: a collaboration with Roche and a research and collaboration with Celgene</t>
  </si>
  <si>
    <t>Benjamin F. Cravatt III, Ph.D. (founding lab)  (1.6%), Alexandra Rizo is the CEO (not on the cap table s1)</t>
  </si>
  <si>
    <t>Company spun out of Ben Cravat's lab at Scripps</t>
  </si>
  <si>
    <t>Puretech and Siddarth Mukherjee</t>
  </si>
  <si>
    <t>No visible role at company</t>
  </si>
  <si>
    <t xml:space="preserve">Siddharta Mukherjee not listed on the cap table at IPO. Robert Ang, the CEO, had 2.6% </t>
  </si>
  <si>
    <t>President, CEO and Bod</t>
  </si>
  <si>
    <t>Second Amended and restated assignment and License Agreement with Harpoon Medical</t>
  </si>
  <si>
    <t>DH (3.2%) - he is the CEO</t>
  </si>
  <si>
    <t>Harpoon is a UMB spin out</t>
  </si>
  <si>
    <t>Jed Dean, Josh Hoffman, Zach Serber</t>
  </si>
  <si>
    <t>JD (not on the cap table), JH (3.7%), ZS (3.5%)</t>
  </si>
  <si>
    <t xml:space="preserve">Zymergen acquired by Gingko </t>
  </si>
  <si>
    <t>Founder Launched Companies</t>
  </si>
  <si>
    <t>Table 3</t>
  </si>
  <si>
    <t>Figure 3 (a)- Founder &amp; CEO (founder led)</t>
  </si>
  <si>
    <t>Academia foundation</t>
  </si>
  <si>
    <t>Source of Intellectual Property</t>
  </si>
  <si>
    <t>Founder CEO Equity at IPO</t>
  </si>
  <si>
    <t>University Equity</t>
  </si>
  <si>
    <t>Funding Raised (millions)</t>
  </si>
  <si>
    <t>Total Investor Share (%)</t>
  </si>
  <si>
    <t>Column1</t>
  </si>
  <si>
    <t>Investors (%) at IPO</t>
  </si>
  <si>
    <t>Investor Names</t>
  </si>
  <si>
    <t>Oxford University, St. Jude's Children's Hospital, Cincinati Children's Hospital</t>
  </si>
  <si>
    <t>40.5, 9.3</t>
  </si>
  <si>
    <t>Cincinatti Cornerstone Investors; Cincy Tech Fund</t>
  </si>
  <si>
    <t>20; 19, 12</t>
  </si>
  <si>
    <t>Northpond;  Springmountain  and Perceptive</t>
  </si>
  <si>
    <t>27% to JB; JB was at University of Virginia where he did the underlying work</t>
  </si>
  <si>
    <t>39.5, 10.8, 9.1, 5.7</t>
  </si>
  <si>
    <t>Perceptive RTW, Osage</t>
  </si>
  <si>
    <t>7.9, 7.0, 6.0, 5.97, 5.75, 5.56, 3.69</t>
  </si>
  <si>
    <t>Biotech Value Fund, H. Wyss rovocable trust, Suvretta Novartis, Federated Hermes Kaufmann Fund, Essex Woodlands, UBS Fund Management</t>
  </si>
  <si>
    <t>Oxford University and some companies</t>
  </si>
  <si>
    <t>15.53, 11.92, 11.29</t>
  </si>
  <si>
    <t>Prudential Hong Kong, Da Yeung Ltd, Genetel Bioventures Limited</t>
  </si>
  <si>
    <t>Drexel University;  Daichi-Sankyo</t>
  </si>
  <si>
    <t>21.4, 16.7, 12.5, 10.7, 6.3</t>
  </si>
  <si>
    <t>Biotechnology Value Fund, Boxer Capital, Comorant Capital, Perceptive Life Sciences Master Fund, Samsara BioCapital</t>
  </si>
  <si>
    <t>25.1, 21.2, 7.5, 5</t>
  </si>
  <si>
    <t>Mount Sinai, OPKO Health, Blackstone, Deerfield</t>
  </si>
  <si>
    <t>ComUE Normandy University, INSERM Transfer SA, THE HENRI BECQUEREL CENTRE, ESPIC, THE UNIVERSITY OF ROUEN NORMANDY, University of Rouen Normandy, INSERM</t>
  </si>
  <si>
    <t>11, 10.7, 5.3</t>
  </si>
  <si>
    <t>Alychlo NV(1), Generation IM Sustainable Solutions Fund III, Balderton Capital VI,
L.P.(2)</t>
  </si>
  <si>
    <t>Kathiresan was at Mass General and Broad prior to Verve</t>
  </si>
  <si>
    <t>34.7, 8.4, 8.1, 80, 6.2</t>
  </si>
  <si>
    <t>Google Ventures, Biomatics Capital Partners,ARCH Venture Partners, Wellington Biomedical Innovation Master Investors, Casdin Capital</t>
  </si>
  <si>
    <t>Harvard- 1,278,161 shares with antidilution</t>
  </si>
  <si>
    <t>AVG</t>
  </si>
  <si>
    <t>Median</t>
  </si>
  <si>
    <t>not in sec.gov</t>
  </si>
  <si>
    <t xml:space="preserve">Investor Launched Companies </t>
  </si>
  <si>
    <t>Founder Launched companies</t>
  </si>
  <si>
    <t>Cofounder launched</t>
  </si>
  <si>
    <t>CEO ownership at IPO</t>
  </si>
  <si>
    <t>Founding Investor ownership at IPO</t>
  </si>
  <si>
    <t>Total Investor ownership at IPO</t>
  </si>
  <si>
    <t xml:space="preserve">Avg funding raised </t>
  </si>
  <si>
    <t>Investor Launched Companeis</t>
  </si>
  <si>
    <t>Table 2</t>
  </si>
  <si>
    <t>Underlying Technology</t>
  </si>
  <si>
    <t>Founder</t>
  </si>
  <si>
    <t>Sources of Intellectual Property and other agreements</t>
  </si>
  <si>
    <t>Equity provision in License Agreement?</t>
  </si>
  <si>
    <t>Academic Inventor of IP</t>
  </si>
  <si>
    <t>inventor Equity</t>
  </si>
  <si>
    <t>CEO at IPO</t>
  </si>
  <si>
    <t>CEO equity (%)</t>
  </si>
  <si>
    <t>Founding Investor equity (%)</t>
  </si>
  <si>
    <t>Equity provision in License?</t>
  </si>
  <si>
    <t>Direct Inventor Equity (%)</t>
  </si>
  <si>
    <t>Pre-IPO Money Raised (US$,MM)</t>
  </si>
  <si>
    <t>Total Investor share at IPO</t>
  </si>
  <si>
    <t xml:space="preserve">Percent </t>
  </si>
  <si>
    <t>Total Investor Share (%) at IPO</t>
  </si>
  <si>
    <t xml:space="preserve"> California Institute of Biomedical Research;  Agensys;  Scripps Institute</t>
  </si>
  <si>
    <t>Lawson Macartney</t>
  </si>
  <si>
    <t>Tavistock BIO XXV, Inc., Maverick Capital Ltd, Apposite Healthcare Fund, L.P., Versant Ventures, 5AM Ventures, Roche Finance, Merck BV</t>
  </si>
  <si>
    <t>19.3, 17.4, 9.5, 7.5, 6.9, 6.2, 5.2</t>
  </si>
  <si>
    <t>University of Toronto and McMaster U, Icell and FDCI</t>
  </si>
  <si>
    <t xml:space="preserve">Versant, FUJIFILM Cellular Dynamics, Bayer World Investments BV, Casdin </t>
  </si>
  <si>
    <t>30.8, 15.9, 27.2, 5.6</t>
  </si>
  <si>
    <t>The Regents of the University of California (UCSF); University of Florida Foundation; University of Missouri</t>
  </si>
  <si>
    <t>Third Rock, OrbiMed, Regeneron, GV, Citadel Multi-Strategy Master Fund, GSK Equity Investments</t>
  </si>
  <si>
    <t>22, 21.4, 14.7, 11.3, 7.5, 7.2</t>
  </si>
  <si>
    <t>Versant, Samsara BioCapital, Mathew Porteus (Inventor)</t>
  </si>
  <si>
    <t>38.7, 16.5, 8.4</t>
  </si>
  <si>
    <t>Flagship Pioneering, Harbourvest Partners, Fidelity</t>
  </si>
  <si>
    <t>62.87, 6.73, 5.61</t>
  </si>
  <si>
    <t>Versant, New Enterprise Associates, Comorant Asset Management, Avoro, Life Sciences Fund, FMR LLC, HBM Healthcare Investments</t>
  </si>
  <si>
    <t>26.23, 19.97, 7.81, 5.74, 5.74, 5.40</t>
  </si>
  <si>
    <t xml:space="preserve">Engineering cells to repair and control genes in cells or replace damaged cells </t>
  </si>
  <si>
    <t>Arch and Flagship</t>
  </si>
  <si>
    <t>The Regents of the University of California (UCSF); Harvard University and a company</t>
  </si>
  <si>
    <t>ARCH Venture Partners, FlagshipPioneering, CPP Investment Board PMI-1 Inc, F-Prime Fund VI</t>
  </si>
  <si>
    <t>27.5, 21.4,5.8, 5.1</t>
  </si>
  <si>
    <t>Arch and Versant Ventures</t>
  </si>
  <si>
    <t>Scripps Institute. Other licenses include: a collaboration with Roche and a research and collaboration with Celgene</t>
  </si>
  <si>
    <t>ARCH Venture Fund IX, L.P., Versant Venture Capital V, CHP III, Nextech V Oncology S.C.S. SICAV-SIF</t>
  </si>
  <si>
    <t>16, 13.5, 12.3, 5.7</t>
  </si>
  <si>
    <t>Akili Interactive</t>
  </si>
  <si>
    <t>Software to improve focus for ADHD</t>
  </si>
  <si>
    <t>Puretech</t>
  </si>
  <si>
    <t>Regents of the University of California</t>
  </si>
  <si>
    <t>Aaron Cowen, Chamath Palihapitiya, PureTech Health, LLC, TLS Beta Pte. Ltd., Neuberger Berman</t>
  </si>
  <si>
    <t>7.8, 16.1, 14.7, 12.1, 6.8</t>
  </si>
  <si>
    <t>CHL</t>
  </si>
  <si>
    <t>JC (CEO) has 1.8% at IPO</t>
  </si>
  <si>
    <t>John Crowley</t>
  </si>
  <si>
    <t>New Enterprise Associates, Frazier Healthcare Ventures, CHL Medical Ventures, Prospect Venture Partners , Canaan Ventures, Quaker BioVentures</t>
  </si>
  <si>
    <t>26.1, 15.1, 13, 12.2, 11.9, 8.2</t>
  </si>
  <si>
    <t>Vor Therapeutics</t>
  </si>
  <si>
    <t>Puretech and Dr. Siddarth Mukherjee</t>
  </si>
  <si>
    <t>Founded by PureTech and Dr. Mukherjee; CU received 91,911 shares in 2016</t>
  </si>
  <si>
    <t>RA Capital, 5AM, Puretech, FMR</t>
  </si>
  <si>
    <t>30.6, 23.8, 12.4, 10.6</t>
  </si>
  <si>
    <t>Mean</t>
  </si>
  <si>
    <t>2.2</t>
  </si>
  <si>
    <t>Werewofl</t>
  </si>
  <si>
    <t>MPM Capital</t>
  </si>
  <si>
    <t>Equity in Cases where Academic Founder had an Advisors Role or no Role at the Company</t>
  </si>
  <si>
    <t>Table 7</t>
  </si>
  <si>
    <t>Academic Founder(s)</t>
  </si>
  <si>
    <t>Academic Role</t>
  </si>
  <si>
    <t>Academic foundation</t>
  </si>
  <si>
    <t>Notes for context</t>
  </si>
  <si>
    <t>CEO Equity (%)</t>
  </si>
  <si>
    <t>Academic Founder Equity</t>
  </si>
  <si>
    <t>Intitution Equity</t>
  </si>
  <si>
    <t xml:space="preserve">Does </t>
  </si>
  <si>
    <t>Investors/ shareholders</t>
  </si>
  <si>
    <t>Investor shares at IPO</t>
  </si>
  <si>
    <t>Total Investor Share at IPO</t>
  </si>
  <si>
    <t xml:space="preserve">Adrian Hill and Sarah Gilbert </t>
  </si>
  <si>
    <t>Oxford University Innovation Ltd; Collaboration with CanSino biologics, License with Vaccitech Oncology</t>
  </si>
  <si>
    <t xml:space="preserve">Founded by </t>
  </si>
  <si>
    <t>Bill Enrigth</t>
  </si>
  <si>
    <t>N/A</t>
  </si>
  <si>
    <t xml:space="preserve">Ron Crystal </t>
  </si>
  <si>
    <t>Chair, Department of Genetics</t>
  </si>
  <si>
    <t>Scientific Advisory Board</t>
  </si>
  <si>
    <t>Cornell University</t>
  </si>
  <si>
    <t>Launched by rare disease industry veterans Nolan Townsend and Jay Barth partner with Ron Crystal; (but actually we know that RC strated the company and obtained SBIR grant prior to this; also, asset was in phase I)</t>
  </si>
  <si>
    <t>Dr. Louai Labanieh, PhD (grad student) and Crystal Mackal (?)</t>
  </si>
  <si>
    <t>PhD student, Stanford</t>
  </si>
  <si>
    <t>no role at company</t>
  </si>
  <si>
    <t>Founded by cell therapy pioneers from Stanford (Crystal Mackal and Louai Labanieh) and Samsara BioCapital; other investors came at Series A ($200MM); Crystal Mackal (1.9%) , Stanford faculty is on the cap table. CEO Gina Chapman joined in 2022.</t>
  </si>
  <si>
    <t>&lt;1</t>
  </si>
  <si>
    <t>&lt;1%</t>
  </si>
  <si>
    <t>Samsara BioCapital, Red Tree Venture, Perceptive Xontogeny Venture Fund, Third Rock, Nextech VII Oncology, Janus Henderson Biotech Innovation Fund, RTW Funds</t>
  </si>
  <si>
    <t>8.9, 4.7, 6.7, 5.7, 4.8, 3.8, 4.8</t>
  </si>
  <si>
    <t>Bolt Therapeutics</t>
  </si>
  <si>
    <t>Professor of Pathology &amp; Medicine</t>
  </si>
  <si>
    <t>no role at the company at this time; was on SAB earlier</t>
  </si>
  <si>
    <t>Edgar acquired more shares post founding; probably they needed his expertise</t>
  </si>
  <si>
    <t>Novo Holdings, Vivo Capital, Soffinova , Citadel Multi-Strategy Equities Fund, RA Capital, Pivotal Bioventures, Rock Springs Capital Management</t>
  </si>
  <si>
    <t>17.9, 15, 10, 7.5, 7.5, 7.1, 6.8</t>
  </si>
  <si>
    <t>Stephen Targan</t>
  </si>
  <si>
    <t>Feintech Chair, IBD, Cedars-Sinai</t>
  </si>
  <si>
    <t>Cedars-Sinai (biorepository of IBD samples</t>
  </si>
  <si>
    <t>Cedars-Sina, Nestle, Cowen Healthcare, Eventide Healthcare Fund, Perceptive Master Life Science Fund, RTW, Cormorant, Point72 biotech fund, Ascend global fund</t>
  </si>
  <si>
    <t>13.8, 10.3, 6.8, 6.8, 6.8, 6.8, 5.1, 5.1, 4.8</t>
  </si>
  <si>
    <t>Professor Emeritus, University of Toronto</t>
  </si>
  <si>
    <t>University of Toronto Innovations Foundation</t>
  </si>
  <si>
    <t>Garo Armen, Hudson Bay, Iroquois Master, Invus</t>
  </si>
  <si>
    <t>35, 8, 7, 5</t>
  </si>
  <si>
    <t>Former, University of Louisville</t>
  </si>
  <si>
    <t>Senior Advisor (former CSO)</t>
  </si>
  <si>
    <t>Sapna is on the board</t>
  </si>
  <si>
    <t>Blackstone, Longitude Ventures, Qiming, Citadel, Viking Global</t>
  </si>
  <si>
    <t>24.85, 9.21, 8.74, 7.83, 7.83</t>
  </si>
  <si>
    <t>University of California San Francisco</t>
  </si>
  <si>
    <t>Column Group, Casdin, SymBiosis, FMR, RTW</t>
  </si>
  <si>
    <t>34.4, 10, 7.3, 5.9, 5.9</t>
  </si>
  <si>
    <t>TK (PhD student at Harvard); Stephen Elledge, PI at Harvard</t>
  </si>
  <si>
    <t>Gavin MacBeath</t>
  </si>
  <si>
    <t xml:space="preserve">Baker Bros Advisors, 6-Dimension Capital, Bessemer Ventures, Longwood, Novartis fund, JM3 Holdings, GV, Pitango healthtech fund, </t>
  </si>
  <si>
    <t>24.7, 9, 6.6, 6.6,10.4, 7.4, 6.2, 5.7</t>
  </si>
  <si>
    <t>Spark Therapeutics</t>
  </si>
  <si>
    <t>Jeffrey Marazzo, Katherine High</t>
  </si>
  <si>
    <t>Children's Hospital of Philadelphia</t>
  </si>
  <si>
    <t>License with Children's Hospital of Philadelphia</t>
  </si>
  <si>
    <t>CHOP had 53.4% at IPO; JM (CEO)</t>
  </si>
  <si>
    <t>David Baker; Neil King</t>
  </si>
  <si>
    <t>University of Washington, Institute for Protein Design</t>
  </si>
  <si>
    <t>SAB head &amp; SAB</t>
  </si>
  <si>
    <r>
      <rPr>
        <sz val="16"/>
        <color rgb="FF040C28"/>
        <rFont val="Calibri (Body)"/>
        <charset val="134"/>
      </rPr>
      <t>Dr.</t>
    </r>
    <r>
      <rPr>
        <sz val="16"/>
        <color rgb="FF202124"/>
        <rFont val="Calibri (Body)"/>
        <charset val="134"/>
      </rPr>
      <t> </t>
    </r>
    <r>
      <rPr>
        <sz val="16"/>
        <color rgb="FF040C28"/>
        <rFont val="Calibri (Body)"/>
        <charset val="134"/>
      </rPr>
      <t>Judith Shizuru and Dr.</t>
    </r>
    <r>
      <rPr>
        <sz val="16"/>
        <color rgb="FF202124"/>
        <rFont val="Calibri (Body)"/>
        <charset val="134"/>
      </rPr>
      <t> </t>
    </r>
    <r>
      <rPr>
        <sz val="16"/>
        <color rgb="FF040C28"/>
        <rFont val="Calibri (Body)"/>
        <charset val="134"/>
      </rPr>
      <t>Susan Prohaska (JS Stanford Professor and SP Stanford researcher)</t>
    </r>
  </si>
  <si>
    <t>BoD (JS)</t>
  </si>
  <si>
    <t>Exclusive License with Stanford University (March 2021) (no equity)</t>
  </si>
  <si>
    <t>Ron Martell</t>
  </si>
  <si>
    <t xml:space="preserve">Sources of IP </t>
  </si>
  <si>
    <t xml:space="preserve">Date of License </t>
  </si>
  <si>
    <t>Academic License</t>
  </si>
  <si>
    <t>Equity provision in the license?</t>
  </si>
  <si>
    <t>Yes equity (License)</t>
  </si>
  <si>
    <t>No equity (license)</t>
  </si>
  <si>
    <t>Founder Equity (total)</t>
  </si>
  <si>
    <t>Founder Type</t>
  </si>
  <si>
    <t>In-licensed their two lead compounds; exclusive, royalty bearing licenses; 3% royalty (AL101), milestones, equity</t>
  </si>
  <si>
    <t>Founder - board member</t>
  </si>
  <si>
    <t>California Institute - collaboration, development, grandfathered research, option to inlicense; TSRI is an exclusive ww license to technology , which includes technology and biological materials (royalties (redacted%), other payments, but no equity)</t>
  </si>
  <si>
    <t>Versant is a vc firm</t>
  </si>
  <si>
    <t>There is an agreement with Kures and Columbia (redacted, exclusive ww); there is an agreement between Perception and Chibba University of Japan (no equity, but exclsuve ww license), stock purchase between Kures and Columbia (# shares redacted, but 5% of the company on a fully diluted basis (initial shares)</t>
  </si>
  <si>
    <t>I think CA owns 84% of the company; FB and SR are on the cap table</t>
  </si>
  <si>
    <t xml:space="preserve">Co-ownership and partial transfer of share agreement in place. The parties agree to divide the proceeds from commercialization of the patents (60% for Biophytis; and the rest divided equally among three institutions). No equity </t>
  </si>
  <si>
    <t>Cofounders - operators</t>
  </si>
  <si>
    <t>Exclusive License Agreement with equity (redacted)</t>
  </si>
  <si>
    <t>Cofounders - operator + advisor</t>
  </si>
  <si>
    <t>Exclusive License to certain patents and nonexclusive to certain processes needed to practice. Redacted. Extensive consideration types, but no equity</t>
  </si>
  <si>
    <t>Exclusive License between Abcinte and Cambridge Enterprise Ltd (no equity); License betwween Z factor and CEL (no equity) - must have been assigned to Centessa.</t>
  </si>
  <si>
    <t>Exclusive non transferable License Agreement among McMaster, U. Toronto and Emperica Ltd (no equity)</t>
  </si>
  <si>
    <t>Equity provision in academic license</t>
  </si>
  <si>
    <t>Exclusive License with UCSF (no equity), Exclusive License with U. Missouri (no equity), Exclusive License with University of Florida Foundation (no equity)</t>
  </si>
  <si>
    <t>Investor launched</t>
  </si>
  <si>
    <t>3 had equity in license; 4 did not</t>
  </si>
  <si>
    <t>Exclusive License Agreement between WARF and Human Therapeutics (exclusive, terms redacted)</t>
  </si>
  <si>
    <t>5 had equity in license; 3 did not</t>
  </si>
  <si>
    <t>Exclusive License with Regents of the University of California (will have 2% of Licensee's equity at change of control)</t>
  </si>
  <si>
    <t>Founder launched</t>
  </si>
  <si>
    <t>2 had equity in license 7 did not; and others were not available</t>
  </si>
  <si>
    <t>Exclusive License with Regents of the University of California; there is a complicated formula to determine equity consideration upon exit, but redacted so its hard to figure it out</t>
  </si>
  <si>
    <t>Cofounders - operator + board</t>
  </si>
  <si>
    <t>8 had equity; 1 not sure</t>
  </si>
  <si>
    <t>Exclusive license with Stanford with equity for institution and the inventors</t>
  </si>
  <si>
    <t>6 had equity provision; 6 did not</t>
  </si>
  <si>
    <t xml:space="preserve">Exclusive License Agreement with University of Washington (has equity); nonexclusive agreement with NIAID (no equity); exclusive agreement with University of Texas at Austin </t>
  </si>
  <si>
    <t>Cofoundters - operator + board</t>
  </si>
  <si>
    <t>3 had equity; 1 did not; 1 is werewolf</t>
  </si>
  <si>
    <t>Exclusive License with University of Texas at Austin with Kyn Therapeutics</t>
  </si>
  <si>
    <t>Co-founders - operators</t>
  </si>
  <si>
    <t>Other</t>
  </si>
  <si>
    <t>Brent Jakobsen and James Noble</t>
  </si>
  <si>
    <t>no license noted</t>
  </si>
  <si>
    <t xml:space="preserve">no equity data </t>
  </si>
  <si>
    <t>Total</t>
  </si>
  <si>
    <t>Exclusive License with University of Alabama Research Foundation  and IncVsus (no equity), Exclusive License among UAB, Emory University and IncVsus (no equity)</t>
  </si>
  <si>
    <t>Exclusive License Agreement between Yale and IsoPlexis (restated and Amended in 2015) (no equity); License agreement with Caltech (May 2017( (shares in Series B)</t>
  </si>
  <si>
    <r>
      <rPr>
        <sz val="16"/>
        <color rgb="FF040C28"/>
        <rFont val="Calibri (Body)"/>
        <charset val="134"/>
      </rPr>
      <t>Dr.</t>
    </r>
    <r>
      <rPr>
        <sz val="16"/>
        <color rgb="FF202124"/>
        <rFont val="Calibri (Body)"/>
        <charset val="134"/>
      </rPr>
      <t> </t>
    </r>
    <r>
      <rPr>
        <sz val="16"/>
        <color rgb="FF040C28"/>
        <rFont val="Calibri (Body)"/>
        <charset val="134"/>
      </rPr>
      <t>Judith Shizuru and Dr.</t>
    </r>
    <r>
      <rPr>
        <sz val="16"/>
        <color rgb="FF202124"/>
        <rFont val="Calibri (Body)"/>
        <charset val="134"/>
      </rPr>
      <t> </t>
    </r>
    <r>
      <rPr>
        <sz val="16"/>
        <color rgb="FF040C28"/>
        <rFont val="Calibri (Body)"/>
        <charset val="134"/>
      </rPr>
      <t>Susan Prohaska</t>
    </r>
  </si>
  <si>
    <t>BoD and no role, repsectively</t>
  </si>
  <si>
    <t>Cofounders - board and no role</t>
  </si>
  <si>
    <t>Stiching VUniversity License</t>
  </si>
  <si>
    <t>Exclusive License between Stiching VU and Lava (the university will get equity if the company goes public, the amount redacted)</t>
  </si>
  <si>
    <t> Exclusive License Agreement with Stanford University  (dated: 2019) (910,000 shares of Lyell’s common stock, par value $0.0001 per share, and the right to purchase shares); Success payment Agreement with Stanford and with Fred Hutchinson</t>
  </si>
  <si>
    <t>Exclusive License Agreement with University of Zurich (no equity)</t>
  </si>
  <si>
    <t>Exclusive license  Cancer Research Technology Ltd, Institute of Cancer Research, Royal Cancer Hospital, and Monte Rosa Therapeutics (equity)</t>
  </si>
  <si>
    <t>Exclusive License between Neximmune and Johns Hopkins University (equity)</t>
  </si>
  <si>
    <t>no founder listed</t>
  </si>
  <si>
    <r>
      <rPr>
        <sz val="16"/>
        <color rgb="FF040C28"/>
        <rFont val="Calibri (Body)"/>
        <charset val="134"/>
      </rPr>
      <t>Chirinjeev Kathuria with Scientific Co-founders Jack Elias and Dr.</t>
    </r>
    <r>
      <rPr>
        <sz val="16"/>
        <color rgb="FF202124"/>
        <rFont val="Calibri (Body)"/>
        <charset val="134"/>
      </rPr>
      <t> </t>
    </r>
    <r>
      <rPr>
        <sz val="16"/>
        <color rgb="FF040C28"/>
        <rFont val="Calibri (Body)"/>
        <charset val="134"/>
      </rPr>
      <t>Jonathan Kurtis</t>
    </r>
  </si>
  <si>
    <t>Exclusive licenses with Elkurt, Inc and Brown University (sublicensed to Ocean) (this is a bispecific mAb).; non-exclusive license with Stanford U. (covid related tech); License between Ocean and Eckurt, Inc.</t>
  </si>
  <si>
    <t>Exclusive License with Brown University and Elkurt; and then with Ocean and Brown for the Brown tech</t>
  </si>
  <si>
    <t xml:space="preserve">Founder - board member + scientific cofounders </t>
  </si>
  <si>
    <t>License with Flagship Pioneering (foundational IP); exclusive License with Whitehead Institute of Biomedical Research, Development and Option with Acuitas, Inc</t>
  </si>
  <si>
    <t>Exclusive License between Omega Therapeutics and Whitehead Institutie of Biomedical Research</t>
  </si>
  <si>
    <t>This company went public through a SPAC so agreements not available</t>
  </si>
  <si>
    <t>Exclusive License with Cedars-Sinai (CSMC  received two million five hundred seventy-five thousand (2,575,000) shares of Licensee’s common stock, which is equal, in the aggregate, to [***] percent ([***]%) of the outstanding shares of the capital stock of Licensee on a Fully Diluted Basis)</t>
  </si>
  <si>
    <t>Protagenic Therapeutics</t>
  </si>
  <si>
    <t>License with University of Toronto Innovations Foundation (2% Royalty on Net Sales)</t>
  </si>
  <si>
    <t>Exclusive License with University of Chicago (equity provision)</t>
  </si>
  <si>
    <t>&gt;1%</t>
  </si>
  <si>
    <t>Exclusive License with Drexel (exclusive with respect to technology; nonexclusive with respect to information)</t>
  </si>
  <si>
    <t>Exclusive License Agreement with University of Utah Research Foundation (equity)</t>
  </si>
  <si>
    <t>Hans Bishop and Steve Harr</t>
  </si>
  <si>
    <t>three licenses (Regents of the University of California (UCLA), Harvard, a company)</t>
  </si>
  <si>
    <t>Exclusive License with the Regents of the University of California, Los Angeles (no equity); Exclusive License Agreement with Harvard University (yes, equity)</t>
  </si>
  <si>
    <t>Non-exclusive License with Fred Hutchinson CC (for biological materials in the Field) (no equity)</t>
  </si>
  <si>
    <t>No role; no equity</t>
  </si>
  <si>
    <t>Exclusive License between ComUE Normandy University (no equity</t>
  </si>
  <si>
    <t>License between Talaris and University of Louisville Research Foundation (65,186 shares of contingent equity consideration)</t>
  </si>
  <si>
    <t>Exclusive License Agreement with University of Texas (no equity)</t>
  </si>
  <si>
    <t>Exclusive Option and License with Hansoh Healthtech (seems like a company) ($1MM upfront)</t>
  </si>
  <si>
    <t>Exclusive License Agreement with Mass General Hospital</t>
  </si>
  <si>
    <t>Non-exclusive License Agreement with Provincial Health Service Authority of British Columbia</t>
  </si>
  <si>
    <t>Non-exclusive License with Oxford University Innovation Ltd;</t>
  </si>
  <si>
    <t>Exclusive License Agreement with Scripps Institute</t>
  </si>
  <si>
    <t>Siddhartha Mukherjee</t>
  </si>
  <si>
    <t>Exclusive license with Columbia University (Restricted Stock in two tranches; at signing and then at second anniversary)</t>
  </si>
  <si>
    <t>License with Harpoon (a company)</t>
  </si>
  <si>
    <t>Harpoon licensed from University of Maryland - so indirectly from academia</t>
  </si>
  <si>
    <t>Pain alleviating compounds, corneal neuropathic pain</t>
  </si>
  <si>
    <t>not available</t>
  </si>
  <si>
    <t>License Agreement with Tufts University (no equity consideration); collaboration with On Target Therapeutics; Collaboration with Tufts for corneal neuropathic pain</t>
  </si>
  <si>
    <t>Exclusive License Agreement with Tufts Medical Center; one section is redacted, which may be equity consideration. License terms not redacted otherwise. $15K upfront,$10K annual maintenance; development milestons $75, $100, $250K and a $1MMand commercial milestones ($1, $2, $3, $5 and $7.5MM)</t>
  </si>
  <si>
    <t>Collaboration with Dr. Pedram Hamrah at Tufts (he is on the SAB); Gary Jacobs is the CEO; and had less than 1% in common stock at IPO. Gabriele Cerone had 39.5% and  and an investor Panetta Partners had 37.19%</t>
  </si>
  <si>
    <t>Not idisclosed n Privco</t>
  </si>
  <si>
    <t>Founders Dr Caroline Godfrey and Dr Giles Campion</t>
  </si>
  <si>
    <t>License from University of Oxford &amp; MRC</t>
  </si>
  <si>
    <t>Exclusive License tbetween Pepgen and  University of Oxford &amp; MRC</t>
  </si>
  <si>
    <t>Oxford Science Exterprise has &gt;5% equity (amount not disclosed); the founders not listed as Principal shareholders</t>
  </si>
  <si>
    <t>founder Tom Lin (Yu-Hsin Lin)</t>
  </si>
  <si>
    <t>License from Columbia U (with Lin pharma)</t>
  </si>
  <si>
    <t>Exclusive License with Columbia University and Lin Pharma</t>
  </si>
  <si>
    <t>TL has 13.6%</t>
  </si>
  <si>
    <t>Dr. Louai Labanieh, PhD</t>
  </si>
  <si>
    <t xml:space="preserve">Exclusive License between Syncopation and Stanford (exclusive to patents, nonexclusive to technology); equity interest: consideration 	
Equity Interest. As further consideration, Syncopation will grant to Stanford (together with its designees as set forth below) an aggregate of 917,376 shares of common stock in Syncopation. Those shares, as of January 2022, represent no less than [***]% of the common stock in
 </t>
  </si>
  <si>
    <t>Neither Dr. Labanieh nor Stanford listed as principal stockholders on S1</t>
  </si>
  <si>
    <t>Cornell University, University of California, Aldeverum</t>
  </si>
  <si>
    <t>Exclusive License Agreement between Lexeo Therapeutics and Cornell University; Appendix D references convertible notes..</t>
  </si>
  <si>
    <t>Dr. Crystal listed as owning greater than 5% (actual amounts redacted)</t>
  </si>
  <si>
    <r>
      <rPr>
        <sz val="16"/>
        <color rgb="FF040C28"/>
        <rFont val="Calibri (Body)"/>
        <charset val="134"/>
      </rPr>
      <t>Eddie Martucci</t>
    </r>
    <r>
      <rPr>
        <sz val="16"/>
        <color rgb="FF202124"/>
        <rFont val="Calibri (Body)"/>
        <charset val="134"/>
      </rPr>
      <t> </t>
    </r>
  </si>
  <si>
    <t>BoD chair</t>
  </si>
  <si>
    <t>Exclusive License with the Regents of the University of California</t>
  </si>
  <si>
    <t>Exclusive License between Akili and the Regents of the University of CaliforniaI, San Francisco. Indexed milestones based on exit amounts to the Licensee</t>
  </si>
  <si>
    <t>EM has 1.6% at IPO</t>
  </si>
  <si>
    <t>Ron Bentsur, Enrique Poradosu (EVP, CSO), Shay Shemesh (CDO and COO)</t>
  </si>
  <si>
    <t xml:space="preserve">RB (CEO), EP, SS </t>
  </si>
  <si>
    <t>License with CRT PIONEER FUND LP and with University of Edinburgh</t>
  </si>
  <si>
    <t>Exclusive License between Nuvectis and University of Edinburgh</t>
  </si>
  <si>
    <t>Ron has 25.9%, Enrique has 12%, and Shay has 11.8%</t>
  </si>
  <si>
    <t>License with Oxford University, License with St. Jude's Children's Hospital, Cincinati Children's Hospital</t>
  </si>
  <si>
    <t>Exclusive License with Cincinati Children's Hospital (June 1, 2021) (no equity); Exclusive License with St. Jude's Children's Hospital (Jan 27, 2020) (no equity); Exclusive License with Oxford University (July 16, 2019) (no equity)</t>
  </si>
  <si>
    <t>JH owns 36.2% at IPO</t>
  </si>
  <si>
    <t>Exclusive License with MSSM</t>
  </si>
  <si>
    <t>TC Biopharma</t>
  </si>
  <si>
    <t>CAR-T in GD cells</t>
  </si>
  <si>
    <t>Michael Leek and Angela Scott</t>
  </si>
  <si>
    <t>No role listed</t>
  </si>
  <si>
    <t>License from UCL Business plc (commercialization company of UCL)</t>
  </si>
  <si>
    <t>cannot find the agreement</t>
  </si>
  <si>
    <t>ML has 9.4%, AS has 8.6%</t>
  </si>
  <si>
    <t>Treatments for ALS</t>
  </si>
  <si>
    <t>Joshua Cohen and Justin Klee </t>
  </si>
  <si>
    <t>No license in SEC docs</t>
  </si>
  <si>
    <t xml:space="preserve">No license </t>
  </si>
  <si>
    <t>Each founder owns 6.1% at IPO</t>
  </si>
  <si>
    <t>founded in 2013 hen the two founders were undergraduate students at Brown University</t>
  </si>
  <si>
    <t>n=59 total companies</t>
  </si>
  <si>
    <t>TOTAL</t>
  </si>
  <si>
    <t>this may be a undercounting as some companies did not disclose license agreements in the SEC</t>
  </si>
  <si>
    <t xml:space="preserve">Pre-IPO </t>
  </si>
  <si>
    <t>Link to SEC</t>
  </si>
  <si>
    <t>4D Molecular Tx</t>
  </si>
  <si>
    <t>908 Devices</t>
  </si>
  <si>
    <t>AbCellera Biologics (Canada)</t>
  </si>
  <si>
    <t>Acutus Medical</t>
  </si>
  <si>
    <t>Aditxt Tx</t>
  </si>
  <si>
    <t>Akeso (China)</t>
  </si>
  <si>
    <t>Akouos</t>
  </si>
  <si>
    <t>Aligos Tx</t>
  </si>
  <si>
    <t>AlloVir</t>
  </si>
  <si>
    <t>Allogeneic, off-the-shelf, virus-specific T cell (VST) therapies for immunocompromised patients fighting viral infections.</t>
  </si>
  <si>
    <t>Ann Leen (co-founder)</t>
  </si>
  <si>
    <t>CSO (and at Baylor college of Medicine)</t>
  </si>
  <si>
    <t xml:space="preserve">License with Baylor College of Medicine: sponsored research with Baylor </t>
  </si>
  <si>
    <t>AL has 8.3% at IPO; Malcolm Brenner has 3.5% at IPO</t>
  </si>
  <si>
    <t>Diana Brainard (CEO)  - no shares indicated on the s1 cap table. Malcolm Brenner is the founding director fo the Center for CGT at Baylor</t>
  </si>
  <si>
    <t>https://www.sec.gov/Archives/edgar/data/1754068/000119312520187665/d932810ds1.htm</t>
  </si>
  <si>
    <t>Alpha HC</t>
  </si>
  <si>
    <t>ALX Oncology</t>
  </si>
  <si>
    <t>American Well Corp</t>
  </si>
  <si>
    <t>Annexon</t>
  </si>
  <si>
    <t>Annovis Bio</t>
  </si>
  <si>
    <t>Applied Molecular Transport</t>
  </si>
  <si>
    <t>Arcutis Bio</t>
  </si>
  <si>
    <t>Atea Pharmaceuticals (USA)</t>
  </si>
  <si>
    <t>Athira Pharma</t>
  </si>
  <si>
    <t>Avidity Biosciences</t>
  </si>
  <si>
    <t>Ayala Pharma</t>
  </si>
  <si>
    <t>Aziyo Bio</t>
  </si>
  <si>
    <t>Beam Tx</t>
  </si>
  <si>
    <t>BioAtla</t>
  </si>
  <si>
    <t>Biodesix</t>
  </si>
  <si>
    <t>Black Diamond Tx</t>
  </si>
  <si>
    <t>Blue Water Acq</t>
  </si>
  <si>
    <t>Burning Rock Bio</t>
  </si>
  <si>
    <t>C4 Tx</t>
  </si>
  <si>
    <t>Calliditas Tx</t>
  </si>
  <si>
    <t>Certara</t>
  </si>
  <si>
    <t>Checkmate Pharma</t>
  </si>
  <si>
    <t>CM Life Sciences SPAC</t>
  </si>
  <si>
    <t>Codiak Biosciences</t>
  </si>
  <si>
    <t>COMPASS Pathways</t>
  </si>
  <si>
    <t>CureVac</t>
  </si>
  <si>
    <t>Deerfield Health</t>
  </si>
  <si>
    <t>Dyne Therapeutics</t>
  </si>
  <si>
    <t>Eargo</t>
  </si>
  <si>
    <t>Eucrates Biomedical</t>
  </si>
  <si>
    <t>Everest Medicines (China)</t>
  </si>
  <si>
    <t>Foghorn Tx</t>
  </si>
  <si>
    <t>Forma Tx</t>
  </si>
  <si>
    <t>Frazier Lifesciences Acq</t>
  </si>
  <si>
    <t>Freeline Tx</t>
  </si>
  <si>
    <t>Fusion Pharma</t>
  </si>
  <si>
    <t>Galecto</t>
  </si>
  <si>
    <t>Gan &amp; Lee Pharmaceuticals (China)</t>
  </si>
  <si>
    <t>Generation Bio</t>
  </si>
  <si>
    <t>Genetron</t>
  </si>
  <si>
    <t>Genor Biopharma (China)</t>
  </si>
  <si>
    <t>GoHealth</t>
  </si>
  <si>
    <t>GoodRX</t>
  </si>
  <si>
    <t>Graybug Vision</t>
  </si>
  <si>
    <t>Greenwich LifeSciences</t>
  </si>
  <si>
    <t>Harmony Bio</t>
  </si>
  <si>
    <t>I-MAB Bio</t>
  </si>
  <si>
    <t>Imara Tx</t>
  </si>
  <si>
    <t>Immunome</t>
  </si>
  <si>
    <t>Inari Medical</t>
  </si>
  <si>
    <t>Inhibikase Tx</t>
  </si>
  <si>
    <t>Inhibrx</t>
  </si>
  <si>
    <t>Inozyme Pharma</t>
  </si>
  <si>
    <t>Inventiva</t>
  </si>
  <si>
    <t>iTeos Tx</t>
  </si>
  <si>
    <t>JD Health</t>
  </si>
  <si>
    <t>Jiya Acq</t>
  </si>
  <si>
    <t>Keros Tx</t>
  </si>
  <si>
    <t>Kinnate Biopharma</t>
  </si>
  <si>
    <t>Kiromic BioPharma</t>
  </si>
  <si>
    <t>Kronos Bio</t>
  </si>
  <si>
    <t>Kymera Tx</t>
  </si>
  <si>
    <t>Lantern Pharma</t>
  </si>
  <si>
    <t>Legend Biotech (USA)</t>
  </si>
  <si>
    <t>Lyra Therapeutics</t>
  </si>
  <si>
    <t>Maravai LifeSci</t>
  </si>
  <si>
    <t>Medirom Health Tech</t>
  </si>
  <si>
    <t>MedTech Acquisition</t>
  </si>
  <si>
    <t>MindBeacon</t>
  </si>
  <si>
    <t>Montes Archimedes</t>
  </si>
  <si>
    <t>Nano-X Imaging</t>
  </si>
  <si>
    <t>Nkarta Tx</t>
  </si>
  <si>
    <t>Nurix Tx</t>
  </si>
  <si>
    <t>Olema Pharma</t>
  </si>
  <si>
    <t>Oncorus</t>
  </si>
  <si>
    <t>Opthea</t>
  </si>
  <si>
    <t>Oric Pharma</t>
  </si>
  <si>
    <t>Outset Medical</t>
  </si>
  <si>
    <t>Pandion Tx</t>
  </si>
  <si>
    <t>Passage Bio</t>
  </si>
  <si>
    <t>Pliant Therapeutics</t>
  </si>
  <si>
    <t>PMV Pharma</t>
  </si>
  <si>
    <t>Polypid</t>
  </si>
  <si>
    <t>Population Health</t>
  </si>
  <si>
    <t>Poseida Tx</t>
  </si>
  <si>
    <t>PPD</t>
  </si>
  <si>
    <t>Praxis Precision Med</t>
  </si>
  <si>
    <t>Prelude Therapeutics</t>
  </si>
  <si>
    <t>Processa Pharma</t>
  </si>
  <si>
    <t>Progenity</t>
  </si>
  <si>
    <t>Pulmonx</t>
  </si>
  <si>
    <t>Relay Therapeutics (USA)</t>
  </si>
  <si>
    <t>RemeGen (China)</t>
  </si>
  <si>
    <t>Repare Tx</t>
  </si>
  <si>
    <t>Revolution Meds</t>
  </si>
  <si>
    <t>Royalty Pharma</t>
  </si>
  <si>
    <t>Schrodinger</t>
  </si>
  <si>
    <t>Scopus Biopharma</t>
  </si>
  <si>
    <t>Seer</t>
  </si>
  <si>
    <t>Shattuck Labs</t>
  </si>
  <si>
    <t>Sigilon Tx</t>
  </si>
  <si>
    <t>Silverback Therapeutics</t>
  </si>
  <si>
    <t>SK Biopharmaceuticals (South Korea)</t>
  </si>
  <si>
    <t>Sotera Health</t>
  </si>
  <si>
    <t>Spruce Bio</t>
  </si>
  <si>
    <t>SQZ Biotech</t>
  </si>
  <si>
    <t>Tarsus Pharma</t>
  </si>
  <si>
    <t>Taysha Gene Tx</t>
  </si>
  <si>
    <t>Vaxcyte</t>
  </si>
  <si>
    <t>Vesper Health</t>
  </si>
  <si>
    <t>Virios Tx</t>
  </si>
  <si>
    <t>Viveon Health Acq</t>
  </si>
  <si>
    <t>Vivos Tx</t>
  </si>
  <si>
    <t>Zentalis Pharma</t>
  </si>
  <si>
    <t>Table 4</t>
  </si>
  <si>
    <t>Source of IP from academic institution(s)</t>
  </si>
  <si>
    <t>Inventor Name</t>
  </si>
  <si>
    <t xml:space="preserve">Equity in the License Agreement </t>
  </si>
  <si>
    <t>Total Founder Equity</t>
  </si>
  <si>
    <t>Direct equity to inventor academia (%)</t>
  </si>
  <si>
    <t>Direct equity to Inventor operator (%)</t>
  </si>
  <si>
    <t>Direcct academic institution equity (%)</t>
  </si>
  <si>
    <t>University of Florida Research Foundation</t>
  </si>
  <si>
    <t>Columbia University; University of Chibba (Japan)</t>
  </si>
  <si>
    <t>Stanislas Veillet, René Lafont (at Sorbonne)</t>
  </si>
  <si>
    <t xml:space="preserve">Universitee Pierre et Marie Curie and the Centre Naitonal de la Recherche Scientifique </t>
  </si>
  <si>
    <t>Brigham and Women and Advantagene (dba Candel)</t>
  </si>
  <si>
    <t>Paul Peter Tak is the CEO (2.32%), Estuardo Cordova has 16.7% (he is a former Harvard and baylor faculty)</t>
  </si>
  <si>
    <t>Stanford professor Crystal __ has equity</t>
  </si>
  <si>
    <t>effector Therapeutics</t>
  </si>
  <si>
    <t>Erasca Therapeutics</t>
  </si>
  <si>
    <t>Isoplexis</t>
  </si>
  <si>
    <t>Yale University (no equity) and Caltech (equity)</t>
  </si>
  <si>
    <t xml:space="preserve">University of Alabama Research Foundation; Emory University </t>
  </si>
  <si>
    <t xml:space="preserve">None listed, but founder an academic </t>
  </si>
  <si>
    <t>Stiching V University</t>
  </si>
  <si>
    <t>Lyell Immunotherapies</t>
  </si>
  <si>
    <t>Cornell University, University of California</t>
  </si>
  <si>
    <t xml:space="preserve">Dr. Crystal listed as owning greater than 5% </t>
  </si>
  <si>
    <t>Neximmune Therapeutics</t>
  </si>
  <si>
    <t>Brown University and Stanford University</t>
  </si>
  <si>
    <t>CK has 68.5% at IPO; Scientific cofounders Jack Elias and Dr. Jonathan Kurtis each has 10,414 shares (&lt;1%)</t>
  </si>
  <si>
    <t>Founders Dr. Caroline Godfrey and Dr. Giles Campion</t>
  </si>
  <si>
    <t>University of Oxford &amp; MRC</t>
  </si>
  <si>
    <t>&gt;5%</t>
  </si>
  <si>
    <t>Recursion</t>
  </si>
  <si>
    <t xml:space="preserve">Regents of the University of California, Los Angeles </t>
  </si>
  <si>
    <t>Sensei Biotechnologies</t>
  </si>
  <si>
    <t xml:space="preserve"> Fred Hutchinson Cancer Center (nonexclusive)</t>
  </si>
  <si>
    <t xml:space="preserve">Mass General Hospital </t>
  </si>
  <si>
    <t>The Scripps Institute</t>
  </si>
  <si>
    <t>Brigham and Women</t>
  </si>
  <si>
    <t>Brown University</t>
  </si>
  <si>
    <t>Caltech</t>
  </si>
  <si>
    <t>Cancer Research Technology</t>
  </si>
  <si>
    <t>Columbia</t>
  </si>
  <si>
    <t>Emory University</t>
  </si>
  <si>
    <t>Fred Hutchinson Cancer</t>
  </si>
  <si>
    <t>Harvard</t>
  </si>
  <si>
    <t>Johns Hopkins</t>
  </si>
  <si>
    <t>Mass General</t>
  </si>
  <si>
    <t xml:space="preserve">Stanford </t>
  </si>
  <si>
    <t>Stiching University</t>
  </si>
  <si>
    <t xml:space="preserve">Regents </t>
  </si>
  <si>
    <t>University of Alabama</t>
  </si>
  <si>
    <t>University of Louisville</t>
  </si>
  <si>
    <t>Universitee Pierre at Marie Curie</t>
  </si>
  <si>
    <t>University of Utah</t>
  </si>
  <si>
    <t>University of Wisconsin</t>
  </si>
  <si>
    <t>Yale</t>
  </si>
  <si>
    <t>Direct inventor(s) equity</t>
  </si>
  <si>
    <t>Inventor operator equity direct</t>
  </si>
  <si>
    <t>Direcct academic institution</t>
  </si>
  <si>
    <t>In-licensed their two lead compounds; exclusive, royalty bearing licenses; 3% royalty (AL101), milestones, Equity</t>
  </si>
  <si>
    <t>Exclusive License Agreement with Stanford equity (redacted)</t>
  </si>
  <si>
    <t>Is Karen McGovern an inventor operator?</t>
  </si>
  <si>
    <t xml:space="preserve">License Agreement with Yale University and </t>
  </si>
  <si>
    <t>Foundational IP from JHU; there is a license agreement; equity; Sol Barer recapitalized and restructured the equity. Kristi Jones CEO (1.3%)</t>
  </si>
  <si>
    <t>John Flavin (Portal Innovations)</t>
  </si>
</sst>
</file>

<file path=xl/styles.xml><?xml version="1.0" encoding="utf-8"?>
<styleSheet xmlns="http://schemas.openxmlformats.org/spreadsheetml/2006/main" xmlns:xr9="http://schemas.microsoft.com/office/spreadsheetml/2016/revision9">
  <numFmts count="11">
    <numFmt numFmtId="6" formatCode="&quot;$&quot;#,##0_);[Red]\(&quot;$&quot;#,##0\)"/>
    <numFmt numFmtId="8" formatCode="&quot;$&quot;#,##0.00_);[Red]\(&quot;$&quot;#,##0.00\)"/>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Red]0.0"/>
    <numFmt numFmtId="179" formatCode="0.0"/>
    <numFmt numFmtId="180" formatCode="#,##0.0"/>
    <numFmt numFmtId="181" formatCode="#,##0.0;[Red]#,##0.0"/>
    <numFmt numFmtId="182" formatCode="#,##0.00;[Red]#,##0.00"/>
  </numFmts>
  <fonts count="83">
    <font>
      <sz val="12"/>
      <color theme="1"/>
      <name val="Calibri"/>
      <charset val="134"/>
      <scheme val="minor"/>
    </font>
    <font>
      <sz val="14"/>
      <color theme="1"/>
      <name val="Calibri"/>
      <charset val="134"/>
      <scheme val="minor"/>
    </font>
    <font>
      <sz val="16"/>
      <color theme="1"/>
      <name val="Calibri"/>
      <charset val="134"/>
      <scheme val="minor"/>
    </font>
    <font>
      <sz val="16"/>
      <color theme="1"/>
      <name val="Calibri (Body)"/>
      <charset val="134"/>
    </font>
    <font>
      <sz val="16"/>
      <color rgb="FFC00000"/>
      <name val="Calibri (Body)"/>
      <charset val="134"/>
    </font>
    <font>
      <b/>
      <sz val="16"/>
      <color theme="1"/>
      <name val="Calibri"/>
      <charset val="134"/>
      <scheme val="minor"/>
    </font>
    <font>
      <b/>
      <sz val="16"/>
      <color theme="1"/>
      <name val="Calibri (Body)"/>
      <charset val="134"/>
    </font>
    <font>
      <sz val="16"/>
      <color rgb="FF040C28"/>
      <name val="Calibri (Body)"/>
      <charset val="134"/>
    </font>
    <font>
      <sz val="16"/>
      <color rgb="FF202124"/>
      <name val="Calibri (Body)"/>
      <charset val="134"/>
    </font>
    <font>
      <sz val="16"/>
      <color theme="0"/>
      <name val="Calibri"/>
      <charset val="134"/>
      <scheme val="minor"/>
    </font>
    <font>
      <sz val="16"/>
      <color rgb="FF000000"/>
      <name val="Calibri"/>
      <charset val="134"/>
      <scheme val="minor"/>
    </font>
    <font>
      <b/>
      <sz val="14"/>
      <color theme="1"/>
      <name val="Calibri"/>
      <charset val="134"/>
      <scheme val="minor"/>
    </font>
    <font>
      <sz val="20"/>
      <color theme="1"/>
      <name val="Calibri"/>
      <charset val="134"/>
      <scheme val="minor"/>
    </font>
    <font>
      <sz val="20"/>
      <color theme="0"/>
      <name val="Calibri"/>
      <charset val="134"/>
      <scheme val="minor"/>
    </font>
    <font>
      <b/>
      <sz val="18"/>
      <color theme="1"/>
      <name val="Calibri"/>
      <charset val="134"/>
      <scheme val="minor"/>
    </font>
    <font>
      <sz val="16"/>
      <color theme="1"/>
      <name val="Calibri"/>
      <charset val="134"/>
    </font>
    <font>
      <b/>
      <sz val="12"/>
      <color theme="1"/>
      <name val="Calibri"/>
      <charset val="134"/>
      <scheme val="minor"/>
    </font>
    <font>
      <sz val="12"/>
      <color rgb="FFC00000"/>
      <name val="Calibri"/>
      <charset val="134"/>
      <scheme val="minor"/>
    </font>
    <font>
      <sz val="12"/>
      <color rgb="FF212529"/>
      <name val="Arial"/>
      <charset val="134"/>
    </font>
    <font>
      <sz val="12"/>
      <color rgb="FF212529"/>
      <name val="Calibri"/>
      <charset val="134"/>
      <scheme val="minor"/>
    </font>
    <font>
      <sz val="24"/>
      <color theme="1"/>
      <name val="Arial"/>
      <charset val="134"/>
    </font>
    <font>
      <b/>
      <sz val="16"/>
      <color rgb="FFC00000"/>
      <name val="Calibri"/>
      <charset val="134"/>
      <scheme val="minor"/>
    </font>
    <font>
      <sz val="16"/>
      <color theme="9" tint="-0.499984740745262"/>
      <name val="Calibri (Body)"/>
      <charset val="134"/>
    </font>
    <font>
      <sz val="16"/>
      <color rgb="FF000000"/>
      <name val="Calibri (Body)"/>
      <charset val="134"/>
    </font>
    <font>
      <sz val="16"/>
      <color rgb="FFC00000"/>
      <name val="Calibri"/>
      <charset val="134"/>
      <scheme val="minor"/>
    </font>
    <font>
      <b/>
      <sz val="20"/>
      <color theme="1"/>
      <name val="Calibri"/>
      <charset val="134"/>
      <scheme val="minor"/>
    </font>
    <font>
      <b/>
      <sz val="22"/>
      <color rgb="FFC00000"/>
      <name val="Calibri"/>
      <charset val="134"/>
      <scheme val="minor"/>
    </font>
    <font>
      <sz val="16"/>
      <color rgb="FF040C28"/>
      <name val="Calibri"/>
      <charset val="134"/>
      <scheme val="minor"/>
    </font>
    <font>
      <sz val="14"/>
      <color rgb="FFC00000"/>
      <name val="Calibri"/>
      <charset val="134"/>
      <scheme val="minor"/>
    </font>
    <font>
      <sz val="12"/>
      <color rgb="FF0070C0"/>
      <name val="Calibri"/>
      <charset val="134"/>
      <scheme val="minor"/>
    </font>
    <font>
      <b/>
      <sz val="16"/>
      <color rgb="FF0070C0"/>
      <name val="Calibri"/>
      <charset val="134"/>
      <scheme val="minor"/>
    </font>
    <font>
      <sz val="12"/>
      <color theme="1"/>
      <name val="Calibri (Body)"/>
      <charset val="134"/>
    </font>
    <font>
      <b/>
      <sz val="14"/>
      <color rgb="FFC00000"/>
      <name val="Calibri"/>
      <charset val="134"/>
      <scheme val="minor"/>
    </font>
    <font>
      <sz val="10"/>
      <color theme="1"/>
      <name val="Times New Roman"/>
      <charset val="134"/>
    </font>
    <font>
      <b/>
      <sz val="10"/>
      <color theme="1"/>
      <name val="Times New Roman"/>
      <charset val="134"/>
    </font>
    <font>
      <sz val="10"/>
      <color theme="1"/>
      <name val="Calibri"/>
      <charset val="134"/>
      <scheme val="minor"/>
    </font>
    <font>
      <sz val="12"/>
      <color rgb="FF000000"/>
      <name val="Calibri"/>
      <charset val="134"/>
      <scheme val="minor"/>
    </font>
    <font>
      <b/>
      <sz val="20"/>
      <color theme="1"/>
      <name val="Times New Roman"/>
      <charset val="134"/>
    </font>
    <font>
      <b/>
      <sz val="24"/>
      <color rgb="FFC00000"/>
      <name val="Calibri"/>
      <charset val="134"/>
      <scheme val="minor"/>
    </font>
    <font>
      <b/>
      <sz val="20"/>
      <color rgb="FFC00000"/>
      <name val="Calibri"/>
      <charset val="134"/>
      <scheme val="minor"/>
    </font>
    <font>
      <sz val="12"/>
      <color rgb="FF000000"/>
      <name val="Arial"/>
      <charset val="134"/>
    </font>
    <font>
      <sz val="14"/>
      <color theme="9" tint="-0.499984740745262"/>
      <name val="Calibri"/>
      <charset val="134"/>
      <scheme val="minor"/>
    </font>
    <font>
      <sz val="14"/>
      <color rgb="FF202124"/>
      <name val="Calibri"/>
      <charset val="134"/>
      <scheme val="minor"/>
    </font>
    <font>
      <sz val="14"/>
      <color rgb="FF040C28"/>
      <name val="Calibri"/>
      <charset val="134"/>
      <scheme val="minor"/>
    </font>
    <font>
      <sz val="14"/>
      <color rgb="FF000000"/>
      <name val="Calibri"/>
      <charset val="134"/>
      <scheme val="minor"/>
    </font>
    <font>
      <sz val="14"/>
      <color theme="1"/>
      <name val="Calibri"/>
      <charset val="134"/>
    </font>
    <font>
      <sz val="14"/>
      <color rgb="FF202124"/>
      <name val="Calibri (Body)"/>
      <charset val="134"/>
    </font>
    <font>
      <sz val="14"/>
      <color theme="1"/>
      <name val="Arial"/>
      <charset val="134"/>
    </font>
    <font>
      <sz val="12"/>
      <color theme="0" tint="-0.499984740745262"/>
      <name val="Calibri"/>
      <charset val="134"/>
      <scheme val="minor"/>
    </font>
    <font>
      <sz val="14"/>
      <color theme="2" tint="-0.0999786370433668"/>
      <name val="Calibri"/>
      <charset val="134"/>
      <scheme val="minor"/>
    </font>
    <font>
      <sz val="14"/>
      <color theme="2" tint="-0.249977111117893"/>
      <name val="Calibri"/>
      <charset val="134"/>
      <scheme val="minor"/>
    </font>
    <font>
      <b/>
      <sz val="14"/>
      <color rgb="FF000000"/>
      <name val="Calibri"/>
      <charset val="134"/>
      <scheme val="minor"/>
    </font>
    <font>
      <sz val="16"/>
      <color rgb="FF202124"/>
      <name val="Calibri"/>
      <charset val="134"/>
      <scheme val="minor"/>
    </font>
    <font>
      <sz val="14"/>
      <color theme="0" tint="-0.499984740745262"/>
      <name val="Calibri"/>
      <charset val="134"/>
      <scheme val="minor"/>
    </font>
    <font>
      <sz val="14"/>
      <color rgb="FF808080"/>
      <name val="Calibri"/>
      <charset val="134"/>
      <scheme val="minor"/>
    </font>
    <font>
      <sz val="14"/>
      <color theme="1"/>
      <name val="Calibri (Body)"/>
      <charset val="134"/>
    </font>
    <font>
      <sz val="12"/>
      <color rgb="FFFF0000"/>
      <name val="Calibri"/>
      <charset val="134"/>
      <scheme val="minor"/>
    </font>
    <font>
      <sz val="12"/>
      <color rgb="FF202124"/>
      <name val="Calibri"/>
      <charset val="134"/>
      <scheme val="minor"/>
    </font>
    <font>
      <sz val="12"/>
      <color rgb="FF040C28"/>
      <name val="Calibri"/>
      <charset val="134"/>
      <scheme val="minor"/>
    </font>
    <font>
      <sz val="12"/>
      <color theme="1"/>
      <name val="Arial"/>
      <charset val="134"/>
    </font>
    <font>
      <sz val="12"/>
      <color rgb="FF000000"/>
      <name val="Times New Roman"/>
      <charset val="134"/>
    </font>
    <font>
      <sz val="18"/>
      <color theme="1"/>
      <name val="Calibri"/>
      <charset val="134"/>
      <scheme val="minor"/>
    </font>
    <font>
      <sz val="16"/>
      <color theme="1"/>
      <name val="Arial"/>
      <charset val="13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47">
    <fill>
      <patternFill patternType="none"/>
    </fill>
    <fill>
      <patternFill patternType="gray125"/>
    </fill>
    <fill>
      <patternFill patternType="solid">
        <fgColor theme="4" tint="0.799981688894314"/>
        <bgColor indexed="64"/>
      </patternFill>
    </fill>
    <fill>
      <patternFill patternType="solid">
        <fgColor rgb="FFFFC000"/>
        <bgColor indexed="64"/>
      </patternFill>
    </fill>
    <fill>
      <patternFill patternType="solid">
        <fgColor rgb="FF7030A0"/>
        <bgColor indexed="64"/>
      </patternFill>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theme="0"/>
        <bgColor indexed="64"/>
      </patternFill>
    </fill>
    <fill>
      <patternFill patternType="solid">
        <fgColor theme="9" tint="0.799981688894314"/>
        <bgColor indexed="64"/>
      </patternFill>
    </fill>
    <fill>
      <patternFill patternType="solid">
        <fgColor theme="3" tint="0.799981688894314"/>
        <bgColor indexed="64"/>
      </patternFill>
    </fill>
    <fill>
      <patternFill patternType="solid">
        <fgColor theme="0" tint="-0.0499893185216834"/>
        <bgColor indexed="64"/>
      </patternFill>
    </fill>
    <fill>
      <patternFill patternType="solid">
        <fgColor rgb="FFFF0000"/>
        <bgColor indexed="64"/>
      </patternFill>
    </fill>
    <fill>
      <patternFill patternType="solid">
        <fgColor theme="2"/>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3">
    <border>
      <left/>
      <right/>
      <top/>
      <bottom/>
      <diagonal/>
    </border>
    <border>
      <left style="thin">
        <color auto="1"/>
      </left>
      <right style="thin">
        <color auto="1"/>
      </right>
      <top style="thin">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top style="thin">
        <color auto="1"/>
      </top>
      <bottom/>
      <diagonal/>
    </border>
    <border>
      <left/>
      <right/>
      <top style="thin">
        <color theme="4" tint="0.399975585192419"/>
      </top>
      <bottom style="thin">
        <color theme="4" tint="0.399975585192419"/>
      </bottom>
      <diagonal/>
    </border>
    <border>
      <left/>
      <right/>
      <top style="thin">
        <color theme="4"/>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63" fillId="0" borderId="0" applyFont="0" applyFill="0" applyBorder="0" applyAlignment="0" applyProtection="0">
      <alignment vertical="center"/>
    </xf>
    <xf numFmtId="44" fontId="63" fillId="0" borderId="0" applyFont="0" applyFill="0" applyBorder="0" applyAlignment="0" applyProtection="0">
      <alignment vertical="center"/>
    </xf>
    <xf numFmtId="9" fontId="63" fillId="0" borderId="0" applyFont="0" applyFill="0" applyBorder="0" applyAlignment="0" applyProtection="0">
      <alignment vertical="center"/>
    </xf>
    <xf numFmtId="177" fontId="63" fillId="0" borderId="0" applyFont="0" applyFill="0" applyBorder="0" applyAlignment="0" applyProtection="0">
      <alignment vertical="center"/>
    </xf>
    <xf numFmtId="42" fontId="63" fillId="0" borderId="0" applyFont="0" applyFill="0" applyBorder="0" applyAlignment="0" applyProtection="0">
      <alignment vertical="center"/>
    </xf>
    <xf numFmtId="0" fontId="64"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63" fillId="16" borderId="15" applyNumberFormat="0" applyFont="0" applyAlignment="0" applyProtection="0">
      <alignment vertical="center"/>
    </xf>
    <xf numFmtId="0" fontId="66"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69" fillId="0" borderId="16" applyNumberFormat="0" applyFill="0" applyAlignment="0" applyProtection="0">
      <alignment vertical="center"/>
    </xf>
    <xf numFmtId="0" fontId="70" fillId="0" borderId="16" applyNumberFormat="0" applyFill="0" applyAlignment="0" applyProtection="0">
      <alignment vertical="center"/>
    </xf>
    <xf numFmtId="0" fontId="71" fillId="0" borderId="17" applyNumberFormat="0" applyFill="0" applyAlignment="0" applyProtection="0">
      <alignment vertical="center"/>
    </xf>
    <xf numFmtId="0" fontId="71" fillId="0" borderId="0" applyNumberFormat="0" applyFill="0" applyBorder="0" applyAlignment="0" applyProtection="0">
      <alignment vertical="center"/>
    </xf>
    <xf numFmtId="0" fontId="72" fillId="17" borderId="18" applyNumberFormat="0" applyAlignment="0" applyProtection="0">
      <alignment vertical="center"/>
    </xf>
    <xf numFmtId="0" fontId="73" fillId="18" borderId="19" applyNumberFormat="0" applyAlignment="0" applyProtection="0">
      <alignment vertical="center"/>
    </xf>
    <xf numFmtId="0" fontId="74" fillId="18" borderId="18" applyNumberFormat="0" applyAlignment="0" applyProtection="0">
      <alignment vertical="center"/>
    </xf>
    <xf numFmtId="0" fontId="75" fillId="19" borderId="20" applyNumberFormat="0" applyAlignment="0" applyProtection="0">
      <alignment vertical="center"/>
    </xf>
    <xf numFmtId="0" fontId="76" fillId="0" borderId="21" applyNumberFormat="0" applyFill="0" applyAlignment="0" applyProtection="0">
      <alignment vertical="center"/>
    </xf>
    <xf numFmtId="0" fontId="77" fillId="0" borderId="22" applyNumberFormat="0" applyFill="0" applyAlignment="0" applyProtection="0">
      <alignment vertical="center"/>
    </xf>
    <xf numFmtId="0" fontId="78" fillId="20" borderId="0" applyNumberFormat="0" applyBorder="0" applyAlignment="0" applyProtection="0">
      <alignment vertical="center"/>
    </xf>
    <xf numFmtId="0" fontId="79" fillId="21" borderId="0" applyNumberFormat="0" applyBorder="0" applyAlignment="0" applyProtection="0">
      <alignment vertical="center"/>
    </xf>
    <xf numFmtId="0" fontId="80" fillId="22" borderId="0" applyNumberFormat="0" applyBorder="0" applyAlignment="0" applyProtection="0">
      <alignment vertical="center"/>
    </xf>
    <xf numFmtId="0" fontId="81" fillId="23" borderId="0" applyNumberFormat="0" applyBorder="0" applyAlignment="0" applyProtection="0">
      <alignment vertical="center"/>
    </xf>
    <xf numFmtId="0" fontId="82" fillId="24" borderId="0" applyNumberFormat="0" applyBorder="0" applyAlignment="0" applyProtection="0">
      <alignment vertical="center"/>
    </xf>
    <xf numFmtId="0" fontId="82" fillId="25" borderId="0" applyNumberFormat="0" applyBorder="0" applyAlignment="0" applyProtection="0">
      <alignment vertical="center"/>
    </xf>
    <xf numFmtId="0" fontId="81" fillId="26" borderId="0" applyNumberFormat="0" applyBorder="0" applyAlignment="0" applyProtection="0">
      <alignment vertical="center"/>
    </xf>
    <xf numFmtId="0" fontId="81" fillId="27" borderId="0" applyNumberFormat="0" applyBorder="0" applyAlignment="0" applyProtection="0">
      <alignment vertical="center"/>
    </xf>
    <xf numFmtId="0" fontId="82" fillId="28" borderId="0" applyNumberFormat="0" applyBorder="0" applyAlignment="0" applyProtection="0">
      <alignment vertical="center"/>
    </xf>
    <xf numFmtId="0" fontId="82" fillId="29" borderId="0" applyNumberFormat="0" applyBorder="0" applyAlignment="0" applyProtection="0">
      <alignment vertical="center"/>
    </xf>
    <xf numFmtId="0" fontId="81" fillId="30" borderId="0" applyNumberFormat="0" applyBorder="0" applyAlignment="0" applyProtection="0">
      <alignment vertical="center"/>
    </xf>
    <xf numFmtId="0" fontId="81" fillId="31" borderId="0" applyNumberFormat="0" applyBorder="0" applyAlignment="0" applyProtection="0">
      <alignment vertical="center"/>
    </xf>
    <xf numFmtId="0" fontId="82" fillId="32" borderId="0" applyNumberFormat="0" applyBorder="0" applyAlignment="0" applyProtection="0">
      <alignment vertical="center"/>
    </xf>
    <xf numFmtId="0" fontId="82" fillId="33" borderId="0" applyNumberFormat="0" applyBorder="0" applyAlignment="0" applyProtection="0">
      <alignment vertical="center"/>
    </xf>
    <xf numFmtId="0" fontId="81" fillId="34" borderId="0" applyNumberFormat="0" applyBorder="0" applyAlignment="0" applyProtection="0">
      <alignment vertical="center"/>
    </xf>
    <xf numFmtId="0" fontId="81" fillId="35" borderId="0" applyNumberFormat="0" applyBorder="0" applyAlignment="0" applyProtection="0">
      <alignment vertical="center"/>
    </xf>
    <xf numFmtId="0" fontId="82" fillId="36" borderId="0" applyNumberFormat="0" applyBorder="0" applyAlignment="0" applyProtection="0">
      <alignment vertical="center"/>
    </xf>
    <xf numFmtId="0" fontId="82" fillId="37" borderId="0" applyNumberFormat="0" applyBorder="0" applyAlignment="0" applyProtection="0">
      <alignment vertical="center"/>
    </xf>
    <xf numFmtId="0" fontId="81" fillId="38" borderId="0" applyNumberFormat="0" applyBorder="0" applyAlignment="0" applyProtection="0">
      <alignment vertical="center"/>
    </xf>
    <xf numFmtId="0" fontId="81" fillId="39" borderId="0" applyNumberFormat="0" applyBorder="0" applyAlignment="0" applyProtection="0">
      <alignment vertical="center"/>
    </xf>
    <xf numFmtId="0" fontId="82" fillId="40" borderId="0" applyNumberFormat="0" applyBorder="0" applyAlignment="0" applyProtection="0">
      <alignment vertical="center"/>
    </xf>
    <xf numFmtId="0" fontId="82" fillId="41" borderId="0" applyNumberFormat="0" applyBorder="0" applyAlignment="0" applyProtection="0">
      <alignment vertical="center"/>
    </xf>
    <xf numFmtId="0" fontId="81" fillId="42" borderId="0" applyNumberFormat="0" applyBorder="0" applyAlignment="0" applyProtection="0">
      <alignment vertical="center"/>
    </xf>
    <xf numFmtId="0" fontId="81" fillId="43" borderId="0" applyNumberFormat="0" applyBorder="0" applyAlignment="0" applyProtection="0">
      <alignment vertical="center"/>
    </xf>
    <xf numFmtId="0" fontId="82" fillId="44" borderId="0" applyNumberFormat="0" applyBorder="0" applyAlignment="0" applyProtection="0">
      <alignment vertical="center"/>
    </xf>
    <xf numFmtId="0" fontId="82" fillId="45" borderId="0" applyNumberFormat="0" applyBorder="0" applyAlignment="0" applyProtection="0">
      <alignment vertical="center"/>
    </xf>
    <xf numFmtId="0" fontId="81" fillId="46" borderId="0" applyNumberFormat="0" applyBorder="0" applyAlignment="0" applyProtection="0">
      <alignment vertical="center"/>
    </xf>
  </cellStyleXfs>
  <cellXfs count="438">
    <xf numFmtId="0" fontId="0" fillId="0" borderId="0" xfId="0"/>
    <xf numFmtId="0" fontId="1" fillId="0" borderId="0" xfId="0" applyFont="1" applyAlignment="1">
      <alignment vertical="top"/>
    </xf>
    <xf numFmtId="0" fontId="0" fillId="0" borderId="0" xfId="0" applyAlignment="1">
      <alignment vertical="top"/>
    </xf>
    <xf numFmtId="0" fontId="2" fillId="0" borderId="0" xfId="0" applyFont="1" applyAlignment="1">
      <alignment vertical="top"/>
    </xf>
    <xf numFmtId="0" fontId="3" fillId="0" borderId="0" xfId="0" applyFont="1" applyAlignment="1">
      <alignment horizontal="left"/>
    </xf>
    <xf numFmtId="0" fontId="3" fillId="0" borderId="0" xfId="0" applyFont="1" applyAlignment="1">
      <alignment horizontal="left" vertical="top" wrapText="1"/>
    </xf>
    <xf numFmtId="49" fontId="3" fillId="0" borderId="0" xfId="0" applyNumberFormat="1" applyFont="1" applyAlignment="1">
      <alignment horizontal="left" vertical="top" wrapText="1"/>
    </xf>
    <xf numFmtId="0" fontId="3" fillId="0" borderId="0" xfId="0" applyFont="1" applyAlignment="1">
      <alignment horizontal="center" vertical="top"/>
    </xf>
    <xf numFmtId="0" fontId="3" fillId="0" borderId="0" xfId="0" applyFont="1" applyAlignment="1">
      <alignment horizontal="center" vertical="top" wrapText="1"/>
    </xf>
    <xf numFmtId="0" fontId="3" fillId="0" borderId="0" xfId="0" applyFont="1" applyAlignment="1">
      <alignment vertical="top" wrapText="1"/>
    </xf>
    <xf numFmtId="0" fontId="4" fillId="0" borderId="0" xfId="0" applyFont="1" applyAlignment="1">
      <alignment horizontal="left" vertical="top" wrapText="1"/>
    </xf>
    <xf numFmtId="0" fontId="2" fillId="0" borderId="0" xfId="0" applyFont="1" applyAlignment="1">
      <alignment horizontal="center"/>
    </xf>
    <xf numFmtId="0" fontId="0" fillId="0" borderId="0" xfId="0" applyAlignment="1">
      <alignment horizontal="center"/>
    </xf>
    <xf numFmtId="0" fontId="5" fillId="0" borderId="1" xfId="0" applyFont="1" applyBorder="1" applyAlignment="1">
      <alignment vertical="top"/>
    </xf>
    <xf numFmtId="0" fontId="6" fillId="0" borderId="1" xfId="0" applyFont="1" applyBorder="1" applyAlignment="1">
      <alignment horizontal="left" vertical="top"/>
    </xf>
    <xf numFmtId="0" fontId="6" fillId="0" borderId="1" xfId="0" applyFont="1" applyBorder="1" applyAlignment="1">
      <alignment horizontal="left" vertical="top" wrapText="1"/>
    </xf>
    <xf numFmtId="49" fontId="6" fillId="0" borderId="1" xfId="0" applyNumberFormat="1" applyFont="1" applyBorder="1" applyAlignment="1">
      <alignment horizontal="left" vertical="top" wrapText="1"/>
    </xf>
    <xf numFmtId="0" fontId="6" fillId="0" borderId="1" xfId="0" applyFont="1" applyBorder="1" applyAlignment="1">
      <alignment horizontal="center" vertical="top" wrapText="1"/>
    </xf>
    <xf numFmtId="0" fontId="3" fillId="0" borderId="0" xfId="0" applyFont="1" applyAlignment="1">
      <alignment horizontal="left" vertical="top"/>
    </xf>
    <xf numFmtId="49" fontId="3" fillId="0" borderId="0" xfId="0" applyNumberFormat="1" applyFont="1" applyAlignment="1">
      <alignment vertical="top" wrapText="1"/>
    </xf>
    <xf numFmtId="0" fontId="2" fillId="0" borderId="0" xfId="0" applyFont="1" applyAlignment="1">
      <alignment horizontal="left" vertical="top" wrapText="1"/>
    </xf>
    <xf numFmtId="0" fontId="3" fillId="0" borderId="0" xfId="0" applyFont="1" applyAlignment="1">
      <alignment vertical="top"/>
    </xf>
    <xf numFmtId="49" fontId="7" fillId="0" borderId="0" xfId="0" applyNumberFormat="1" applyFont="1" applyAlignment="1">
      <alignment vertical="top" wrapText="1"/>
    </xf>
    <xf numFmtId="49" fontId="8" fillId="0" borderId="0" xfId="0" applyNumberFormat="1" applyFont="1" applyAlignment="1">
      <alignment vertical="top" wrapText="1"/>
    </xf>
    <xf numFmtId="0" fontId="7" fillId="0" borderId="0" xfId="0" applyFont="1" applyAlignment="1">
      <alignment horizontal="left" vertical="top" wrapText="1"/>
    </xf>
    <xf numFmtId="0" fontId="2" fillId="0" borderId="0" xfId="0" applyFont="1" applyAlignment="1">
      <alignment horizontal="left" vertical="top"/>
    </xf>
    <xf numFmtId="49" fontId="7" fillId="0" borderId="0" xfId="0" applyNumberFormat="1" applyFont="1" applyAlignment="1">
      <alignment horizontal="left" vertical="top" wrapText="1"/>
    </xf>
    <xf numFmtId="49" fontId="6" fillId="0" borderId="2" xfId="0" applyNumberFormat="1" applyFont="1" applyBorder="1" applyAlignment="1">
      <alignment horizontal="left" vertical="top" wrapText="1"/>
    </xf>
    <xf numFmtId="0" fontId="3" fillId="0" borderId="3" xfId="0" applyFont="1" applyBorder="1" applyAlignment="1">
      <alignment horizontal="left" vertical="top" wrapText="1"/>
    </xf>
    <xf numFmtId="0" fontId="6" fillId="0" borderId="0" xfId="0" applyFont="1" applyAlignment="1">
      <alignment horizontal="center" vertical="top" wrapText="1"/>
    </xf>
    <xf numFmtId="0" fontId="6" fillId="0" borderId="0" xfId="0" applyFont="1" applyAlignment="1">
      <alignment horizontal="left" vertical="top" wrapText="1"/>
    </xf>
    <xf numFmtId="0" fontId="6" fillId="0" borderId="1" xfId="0" applyFont="1" applyBorder="1" applyAlignment="1">
      <alignment vertical="top" wrapText="1"/>
    </xf>
    <xf numFmtId="10" fontId="3" fillId="0" borderId="0" xfId="0" applyNumberFormat="1" applyFont="1" applyAlignment="1">
      <alignment vertical="top" wrapText="1"/>
    </xf>
    <xf numFmtId="10" fontId="3" fillId="0" borderId="0" xfId="0" applyNumberFormat="1" applyFont="1" applyAlignment="1">
      <alignment horizontal="center" vertical="top" wrapText="1"/>
    </xf>
    <xf numFmtId="0" fontId="3" fillId="2" borderId="0" xfId="0" applyFont="1" applyFill="1" applyAlignment="1">
      <alignment horizontal="left" vertical="top" wrapText="1"/>
    </xf>
    <xf numFmtId="9" fontId="3" fillId="0" borderId="0" xfId="0" applyNumberFormat="1" applyFont="1" applyAlignment="1">
      <alignment horizontal="center" vertical="top" wrapText="1"/>
    </xf>
    <xf numFmtId="0" fontId="2" fillId="2" borderId="0" xfId="0" applyFont="1" applyFill="1" applyAlignment="1">
      <alignment horizontal="left" vertical="top" wrapText="1"/>
    </xf>
    <xf numFmtId="0" fontId="2" fillId="3" borderId="0" xfId="0" applyFont="1" applyFill="1" applyAlignment="1">
      <alignment horizontal="left" vertical="top" wrapText="1"/>
    </xf>
    <xf numFmtId="0" fontId="9" fillId="4" borderId="0" xfId="0" applyFont="1" applyFill="1" applyAlignment="1">
      <alignment horizontal="left" vertical="top" wrapText="1"/>
    </xf>
    <xf numFmtId="0" fontId="2" fillId="5" borderId="0" xfId="0" applyFont="1" applyFill="1" applyAlignment="1">
      <alignment horizontal="left" vertical="top" wrapText="1"/>
    </xf>
    <xf numFmtId="0" fontId="2" fillId="6" borderId="0" xfId="0" applyFont="1" applyFill="1" applyAlignment="1">
      <alignment horizontal="left" vertical="top" wrapText="1"/>
    </xf>
    <xf numFmtId="0" fontId="4" fillId="3" borderId="0" xfId="0" applyFont="1" applyFill="1" applyAlignment="1">
      <alignment horizontal="left" vertical="top" wrapText="1"/>
    </xf>
    <xf numFmtId="0" fontId="2" fillId="7" borderId="0" xfId="0" applyFont="1" applyFill="1" applyAlignment="1">
      <alignment horizontal="left" vertical="top" wrapText="1"/>
    </xf>
    <xf numFmtId="17" fontId="3" fillId="0" borderId="0" xfId="0" applyNumberFormat="1" applyFont="1" applyAlignment="1">
      <alignment horizontal="center" vertical="top" wrapText="1"/>
    </xf>
    <xf numFmtId="15" fontId="3" fillId="0" borderId="0" xfId="0" applyNumberFormat="1" applyFont="1" applyAlignment="1">
      <alignment horizontal="center" vertical="top" wrapText="1"/>
    </xf>
    <xf numFmtId="0" fontId="10" fillId="0" borderId="0" xfId="0" applyFont="1" applyAlignment="1">
      <alignment vertical="top" wrapText="1"/>
    </xf>
    <xf numFmtId="0" fontId="4" fillId="0" borderId="0" xfId="0" applyFont="1" applyAlignment="1">
      <alignment horizontal="left" vertical="top"/>
    </xf>
    <xf numFmtId="0" fontId="3" fillId="6" borderId="0" xfId="0" applyFont="1" applyFill="1" applyAlignment="1">
      <alignment horizontal="center" vertical="top" wrapText="1"/>
    </xf>
    <xf numFmtId="0" fontId="3" fillId="8" borderId="0" xfId="0" applyFont="1" applyFill="1" applyAlignment="1">
      <alignment horizontal="left" vertical="top" wrapText="1"/>
    </xf>
    <xf numFmtId="58" fontId="3" fillId="0" borderId="0" xfId="0" applyNumberFormat="1" applyFont="1" applyAlignment="1">
      <alignment horizontal="center" vertical="top" wrapText="1"/>
    </xf>
    <xf numFmtId="0" fontId="2" fillId="3" borderId="0" xfId="0" applyFont="1" applyFill="1" applyAlignment="1">
      <alignment vertical="top"/>
    </xf>
    <xf numFmtId="0" fontId="3" fillId="9" borderId="4" xfId="0" applyFont="1" applyFill="1" applyBorder="1" applyAlignment="1">
      <alignment horizontal="center" vertical="top" wrapText="1"/>
    </xf>
    <xf numFmtId="0" fontId="3" fillId="9" borderId="5" xfId="0" applyFont="1" applyFill="1" applyBorder="1" applyAlignment="1">
      <alignment vertical="top" wrapText="1"/>
    </xf>
    <xf numFmtId="0" fontId="5" fillId="0" borderId="0" xfId="0" applyFont="1" applyAlignment="1">
      <alignment horizontal="left" vertical="top" wrapText="1"/>
    </xf>
    <xf numFmtId="0" fontId="5" fillId="0" borderId="0" xfId="0" applyFont="1" applyAlignment="1">
      <alignment horizontal="center" vertical="top" wrapText="1"/>
    </xf>
    <xf numFmtId="0" fontId="11" fillId="0" borderId="0" xfId="0" applyFont="1" applyAlignment="1">
      <alignment horizontal="center" vertical="top"/>
    </xf>
    <xf numFmtId="178" fontId="2" fillId="0" borderId="0" xfId="0" applyNumberFormat="1" applyFont="1" applyAlignment="1">
      <alignment horizontal="center"/>
    </xf>
    <xf numFmtId="178" fontId="2" fillId="0" borderId="0" xfId="0" applyNumberFormat="1" applyFont="1" applyAlignment="1">
      <alignment horizontal="center" vertical="top"/>
    </xf>
    <xf numFmtId="0" fontId="2" fillId="0" borderId="0" xfId="0" applyFont="1" applyAlignment="1">
      <alignment horizontal="center" vertical="top"/>
    </xf>
    <xf numFmtId="0" fontId="2" fillId="2" borderId="0" xfId="0" applyFont="1" applyFill="1" applyAlignment="1">
      <alignment vertical="top"/>
    </xf>
    <xf numFmtId="0" fontId="0" fillId="2" borderId="0" xfId="0" applyFill="1"/>
    <xf numFmtId="0" fontId="12" fillId="2" borderId="0" xfId="0" applyFont="1" applyFill="1" applyAlignment="1">
      <alignment horizontal="center" vertical="top"/>
    </xf>
    <xf numFmtId="0" fontId="2" fillId="7" borderId="0" xfId="0" applyFont="1" applyFill="1" applyAlignment="1">
      <alignment vertical="top"/>
    </xf>
    <xf numFmtId="0" fontId="0" fillId="7" borderId="0" xfId="0" applyFill="1"/>
    <xf numFmtId="0" fontId="12" fillId="7" borderId="0" xfId="0" applyFont="1" applyFill="1" applyAlignment="1">
      <alignment horizontal="center" vertical="top"/>
    </xf>
    <xf numFmtId="0" fontId="0" fillId="3" borderId="0" xfId="0" applyFill="1"/>
    <xf numFmtId="0" fontId="12" fillId="3" borderId="0" xfId="0" applyFont="1" applyFill="1" applyAlignment="1">
      <alignment horizontal="center" vertical="top"/>
    </xf>
    <xf numFmtId="0" fontId="9" fillId="4" borderId="0" xfId="0" applyFont="1" applyFill="1" applyAlignment="1">
      <alignment vertical="top"/>
    </xf>
    <xf numFmtId="0" fontId="0" fillId="4" borderId="0" xfId="0" applyFill="1"/>
    <xf numFmtId="0" fontId="13" fillId="4" borderId="0" xfId="0" applyFont="1" applyFill="1" applyAlignment="1">
      <alignment horizontal="center" vertical="top"/>
    </xf>
    <xf numFmtId="0" fontId="2" fillId="5" borderId="0" xfId="0" applyFont="1" applyFill="1" applyAlignment="1">
      <alignment vertical="top"/>
    </xf>
    <xf numFmtId="0" fontId="0" fillId="5" borderId="0" xfId="0" applyFill="1"/>
    <xf numFmtId="0" fontId="12" fillId="5" borderId="0" xfId="0" applyFont="1" applyFill="1" applyAlignment="1">
      <alignment horizontal="center" vertical="top"/>
    </xf>
    <xf numFmtId="0" fontId="2" fillId="0" borderId="4" xfId="0" applyFont="1" applyBorder="1" applyAlignment="1">
      <alignment vertical="top"/>
    </xf>
    <xf numFmtId="0" fontId="0" fillId="0" borderId="6" xfId="0" applyBorder="1"/>
    <xf numFmtId="0" fontId="12" fillId="0" borderId="5" xfId="0" applyFont="1" applyBorder="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1" fillId="0" borderId="0" xfId="0" applyFont="1" applyAlignment="1">
      <alignment horizontal="center"/>
    </xf>
    <xf numFmtId="0" fontId="14" fillId="0" borderId="0" xfId="0" applyFont="1"/>
    <xf numFmtId="0" fontId="1" fillId="0" borderId="0" xfId="0" applyFont="1" applyAlignment="1">
      <alignment horizontal="center" vertical="top"/>
    </xf>
    <xf numFmtId="0" fontId="5" fillId="0" borderId="0" xfId="0" applyFont="1" applyAlignment="1">
      <alignment vertical="top"/>
    </xf>
    <xf numFmtId="49" fontId="6" fillId="0" borderId="0" xfId="0" applyNumberFormat="1" applyFont="1" applyAlignment="1">
      <alignment horizontal="left" vertical="top" wrapText="1"/>
    </xf>
    <xf numFmtId="0" fontId="2" fillId="0" borderId="0" xfId="0" applyFont="1" applyAlignment="1">
      <alignment horizontal="center" vertical="top" wrapText="1"/>
    </xf>
    <xf numFmtId="0" fontId="15" fillId="0" borderId="0" xfId="0" applyFont="1" applyAlignment="1">
      <alignment horizontal="left" vertical="top" wrapText="1"/>
    </xf>
    <xf numFmtId="0" fontId="2" fillId="0" borderId="0" xfId="0" applyFont="1" applyAlignment="1">
      <alignment vertical="top" wrapText="1"/>
    </xf>
    <xf numFmtId="0" fontId="16" fillId="0" borderId="0" xfId="0" applyFont="1"/>
    <xf numFmtId="0" fontId="6" fillId="0" borderId="0" xfId="0" applyFont="1" applyAlignment="1">
      <alignment vertical="top" wrapText="1"/>
    </xf>
    <xf numFmtId="0" fontId="16" fillId="0" borderId="0" xfId="0" applyFont="1" applyAlignment="1">
      <alignment horizontal="center"/>
    </xf>
    <xf numFmtId="0" fontId="0" fillId="0" borderId="0" xfId="0" applyAlignment="1">
      <alignment wrapText="1"/>
    </xf>
    <xf numFmtId="0" fontId="17" fillId="0" borderId="0" xfId="0" applyFont="1"/>
    <xf numFmtId="0" fontId="16" fillId="0" borderId="0" xfId="0" applyFont="1" applyAlignment="1">
      <alignment vertical="top"/>
    </xf>
    <xf numFmtId="0" fontId="5" fillId="0" borderId="1" xfId="0" applyFont="1" applyBorder="1" applyAlignment="1">
      <alignment vertical="top" wrapText="1"/>
    </xf>
    <xf numFmtId="0" fontId="5" fillId="0" borderId="1" xfId="0" applyFont="1" applyBorder="1" applyAlignment="1">
      <alignment horizontal="left" vertical="top" wrapText="1"/>
    </xf>
    <xf numFmtId="0" fontId="18" fillId="0" borderId="0" xfId="0" applyFont="1"/>
    <xf numFmtId="0" fontId="19" fillId="0" borderId="0" xfId="0" applyFont="1" applyAlignment="1">
      <alignment vertical="top"/>
    </xf>
    <xf numFmtId="0" fontId="0" fillId="0" borderId="0" xfId="0" applyAlignment="1">
      <alignment vertical="top" wrapText="1"/>
    </xf>
    <xf numFmtId="10" fontId="0" fillId="0" borderId="0" xfId="0" applyNumberFormat="1" applyAlignment="1">
      <alignment horizontal="left" vertical="top" wrapText="1"/>
    </xf>
    <xf numFmtId="0" fontId="20" fillId="0" borderId="0" xfId="0" applyFont="1"/>
    <xf numFmtId="0" fontId="18" fillId="6" borderId="0" xfId="0" applyFont="1" applyFill="1"/>
    <xf numFmtId="0" fontId="21" fillId="0" borderId="1" xfId="0" applyFont="1" applyBorder="1" applyAlignment="1">
      <alignment horizontal="left" vertical="top" wrapText="1"/>
    </xf>
    <xf numFmtId="0" fontId="17" fillId="0" borderId="0" xfId="0" applyFont="1" applyAlignment="1">
      <alignment vertical="top"/>
    </xf>
    <xf numFmtId="0" fontId="0" fillId="9" borderId="0" xfId="0" applyFill="1"/>
    <xf numFmtId="0" fontId="2" fillId="0" borderId="0" xfId="0" applyFont="1"/>
    <xf numFmtId="0" fontId="22" fillId="0" borderId="0" xfId="0" applyFont="1" applyAlignment="1">
      <alignment horizontal="left" vertical="top" wrapText="1"/>
    </xf>
    <xf numFmtId="0" fontId="12" fillId="0" borderId="0" xfId="0" applyFont="1" applyAlignment="1">
      <alignment horizontal="center"/>
    </xf>
    <xf numFmtId="0" fontId="2" fillId="9" borderId="0" xfId="0" applyFont="1" applyFill="1" applyAlignment="1">
      <alignment vertical="top"/>
    </xf>
    <xf numFmtId="0" fontId="3" fillId="9" borderId="0" xfId="0" applyFont="1" applyFill="1" applyAlignment="1">
      <alignment horizontal="left" vertical="top"/>
    </xf>
    <xf numFmtId="0" fontId="3" fillId="9" borderId="0" xfId="0" applyFont="1" applyFill="1" applyAlignment="1">
      <alignment vertical="top" wrapText="1"/>
    </xf>
    <xf numFmtId="49" fontId="3" fillId="9" borderId="0" xfId="0" applyNumberFormat="1" applyFont="1" applyFill="1" applyAlignment="1">
      <alignment horizontal="left" vertical="top" wrapText="1"/>
    </xf>
    <xf numFmtId="0" fontId="3" fillId="9" borderId="0" xfId="0" applyFont="1" applyFill="1" applyAlignment="1">
      <alignment horizontal="left" vertical="top" wrapText="1"/>
    </xf>
    <xf numFmtId="0" fontId="23" fillId="9" borderId="0" xfId="0" applyFont="1" applyFill="1" applyAlignment="1">
      <alignment vertical="top" wrapText="1"/>
    </xf>
    <xf numFmtId="10" fontId="3" fillId="0" borderId="0" xfId="0" applyNumberFormat="1" applyFont="1" applyAlignment="1">
      <alignment horizontal="left" vertical="top" wrapText="1"/>
    </xf>
    <xf numFmtId="9" fontId="3" fillId="0" borderId="0" xfId="0" applyNumberFormat="1" applyFont="1" applyAlignment="1">
      <alignment horizontal="left" vertical="top" wrapText="1"/>
    </xf>
    <xf numFmtId="0" fontId="3" fillId="0" borderId="0" xfId="0" applyFont="1" applyAlignment="1">
      <alignment wrapText="1"/>
    </xf>
    <xf numFmtId="0" fontId="7" fillId="0" borderId="0" xfId="0" applyFont="1" applyAlignment="1">
      <alignment vertical="top"/>
    </xf>
    <xf numFmtId="0" fontId="3" fillId="0" borderId="0" xfId="0" applyFont="1"/>
    <xf numFmtId="0" fontId="3" fillId="6" borderId="0" xfId="0" applyFont="1" applyFill="1" applyAlignment="1">
      <alignment horizontal="left" vertical="top" wrapText="1"/>
    </xf>
    <xf numFmtId="58" fontId="3" fillId="9" borderId="0" xfId="0" applyNumberFormat="1" applyFont="1" applyFill="1" applyAlignment="1">
      <alignment horizontal="center" vertical="top" wrapText="1"/>
    </xf>
    <xf numFmtId="0" fontId="3" fillId="9" borderId="0" xfId="0" applyFont="1" applyFill="1" applyAlignment="1">
      <alignment horizontal="center" vertical="top" wrapText="1"/>
    </xf>
    <xf numFmtId="58" fontId="23" fillId="9" borderId="0" xfId="0" applyNumberFormat="1" applyFont="1" applyFill="1" applyAlignment="1">
      <alignment horizontal="center" vertical="top" wrapText="1"/>
    </xf>
    <xf numFmtId="0" fontId="23" fillId="9" borderId="0" xfId="0" applyFont="1" applyFill="1" applyAlignment="1">
      <alignment horizontal="center" vertical="top" wrapText="1"/>
    </xf>
    <xf numFmtId="0" fontId="3" fillId="9" borderId="0" xfId="0" applyFont="1" applyFill="1" applyAlignment="1">
      <alignment wrapText="1"/>
    </xf>
    <xf numFmtId="8" fontId="3" fillId="0" borderId="0" xfId="0" applyNumberFormat="1" applyFont="1" applyAlignment="1">
      <alignment horizontal="left" vertical="top"/>
    </xf>
    <xf numFmtId="6" fontId="3" fillId="0" borderId="0" xfId="0" applyNumberFormat="1" applyFont="1" applyAlignment="1">
      <alignment horizontal="left" vertical="top" wrapText="1"/>
    </xf>
    <xf numFmtId="8" fontId="3" fillId="0" borderId="0" xfId="0" applyNumberFormat="1" applyFont="1" applyAlignment="1">
      <alignment horizontal="left" vertical="top" wrapText="1"/>
    </xf>
    <xf numFmtId="58" fontId="2" fillId="0" borderId="0" xfId="0" applyNumberFormat="1" applyFont="1" applyAlignment="1">
      <alignment horizontal="center" vertical="top" wrapText="1"/>
    </xf>
    <xf numFmtId="58" fontId="24" fillId="0" borderId="0" xfId="0" applyNumberFormat="1" applyFont="1" applyAlignment="1">
      <alignment horizontal="center" vertical="top" wrapText="1"/>
    </xf>
    <xf numFmtId="6" fontId="2" fillId="0" borderId="0" xfId="0" applyNumberFormat="1" applyFont="1" applyAlignment="1">
      <alignment horizontal="left" vertical="top" wrapText="1"/>
    </xf>
    <xf numFmtId="0" fontId="3" fillId="9" borderId="5" xfId="0" applyFont="1" applyFill="1" applyBorder="1" applyAlignment="1">
      <alignment horizontal="left" vertical="top" wrapText="1"/>
    </xf>
    <xf numFmtId="0" fontId="12" fillId="0" borderId="0" xfId="0" applyFont="1" applyAlignment="1">
      <alignment horizontal="center" vertical="top"/>
    </xf>
    <xf numFmtId="0" fontId="2" fillId="6" borderId="0" xfId="0" applyFont="1" applyFill="1" applyAlignment="1">
      <alignment vertical="top"/>
    </xf>
    <xf numFmtId="0" fontId="0" fillId="6" borderId="0" xfId="0" applyFill="1"/>
    <xf numFmtId="0" fontId="12" fillId="6" borderId="0" xfId="0" applyFont="1" applyFill="1" applyAlignment="1">
      <alignment horizontal="center" vertical="top"/>
    </xf>
    <xf numFmtId="0" fontId="2" fillId="4" borderId="0" xfId="0" applyFont="1" applyFill="1" applyAlignment="1">
      <alignment vertical="top"/>
    </xf>
    <xf numFmtId="0" fontId="5" fillId="0" borderId="4" xfId="0" applyFont="1" applyBorder="1" applyAlignment="1">
      <alignment vertical="top"/>
    </xf>
    <xf numFmtId="0" fontId="25" fillId="0" borderId="5" xfId="0" applyFont="1" applyBorder="1" applyAlignment="1">
      <alignment horizontal="center" vertical="top"/>
    </xf>
    <xf numFmtId="0" fontId="9" fillId="0" borderId="0" xfId="0" applyFont="1" applyAlignment="1">
      <alignment horizontal="left" vertical="top" wrapText="1"/>
    </xf>
    <xf numFmtId="0" fontId="2" fillId="9" borderId="0" xfId="0" applyFont="1" applyFill="1" applyAlignment="1">
      <alignment horizontal="left" vertical="top" wrapText="1"/>
    </xf>
    <xf numFmtId="0" fontId="12" fillId="9" borderId="0" xfId="0" applyFont="1" applyFill="1" applyAlignment="1">
      <alignment horizontal="center"/>
    </xf>
    <xf numFmtId="0" fontId="3" fillId="7" borderId="0" xfId="0" applyFont="1" applyFill="1" applyAlignment="1">
      <alignment horizontal="left" vertical="top" wrapText="1"/>
    </xf>
    <xf numFmtId="0" fontId="17" fillId="0" borderId="0" xfId="0" applyFont="1" applyAlignment="1">
      <alignment horizontal="left" vertical="top"/>
    </xf>
    <xf numFmtId="0" fontId="2" fillId="3" borderId="0" xfId="0" applyFont="1" applyFill="1" applyAlignment="1">
      <alignment horizontal="left" vertical="top"/>
    </xf>
    <xf numFmtId="0" fontId="2" fillId="0" borderId="0" xfId="0" applyFont="1" applyAlignment="1">
      <alignment horizontal="left"/>
    </xf>
    <xf numFmtId="0" fontId="2" fillId="0" borderId="0" xfId="0" applyFont="1" applyAlignment="1">
      <alignment horizontal="center" wrapText="1"/>
    </xf>
    <xf numFmtId="0" fontId="16" fillId="0" borderId="0" xfId="0" applyFont="1" applyAlignment="1">
      <alignment horizontal="center" vertical="center"/>
    </xf>
    <xf numFmtId="0" fontId="26" fillId="0" borderId="0" xfId="0" applyFont="1" applyAlignment="1">
      <alignment horizontal="left" vertical="top"/>
    </xf>
    <xf numFmtId="0" fontId="14" fillId="10" borderId="0" xfId="0" applyFont="1" applyFill="1" applyAlignment="1">
      <alignment vertical="top"/>
    </xf>
    <xf numFmtId="0" fontId="14" fillId="10" borderId="0" xfId="0" applyFont="1" applyFill="1" applyAlignment="1">
      <alignment horizontal="left" vertical="top"/>
    </xf>
    <xf numFmtId="0" fontId="14" fillId="10" borderId="0" xfId="0" applyFont="1" applyFill="1" applyAlignment="1">
      <alignment horizontal="left" vertical="top" wrapText="1"/>
    </xf>
    <xf numFmtId="0" fontId="14" fillId="10" borderId="0" xfId="0" applyFont="1" applyFill="1" applyAlignment="1">
      <alignment horizontal="center" vertical="top" wrapText="1"/>
    </xf>
    <xf numFmtId="0" fontId="2" fillId="0" borderId="0" xfId="0" applyFont="1" applyAlignment="1">
      <alignment horizontal="left" wrapText="1"/>
    </xf>
    <xf numFmtId="10" fontId="2" fillId="0" borderId="0" xfId="0" applyNumberFormat="1" applyFont="1" applyAlignment="1">
      <alignment horizontal="center" vertical="top"/>
    </xf>
    <xf numFmtId="0" fontId="27" fillId="0" borderId="0" xfId="0" applyFont="1" applyAlignment="1">
      <alignment horizontal="left" vertical="top" wrapText="1"/>
    </xf>
    <xf numFmtId="0" fontId="27" fillId="0" borderId="0" xfId="0" applyFont="1" applyAlignment="1">
      <alignment vertical="top" wrapText="1"/>
    </xf>
    <xf numFmtId="0" fontId="5" fillId="11" borderId="0" xfId="0" applyFont="1" applyFill="1" applyAlignment="1">
      <alignment vertical="top" wrapText="1"/>
    </xf>
    <xf numFmtId="0" fontId="2" fillId="0" borderId="0" xfId="0" applyFont="1" applyAlignment="1">
      <alignment wrapText="1"/>
    </xf>
    <xf numFmtId="178" fontId="2" fillId="0" borderId="0" xfId="0" applyNumberFormat="1" applyFont="1" applyAlignment="1">
      <alignment horizontal="center" vertical="top" wrapText="1"/>
    </xf>
    <xf numFmtId="10" fontId="2" fillId="0" borderId="0" xfId="0" applyNumberFormat="1" applyFont="1" applyAlignment="1">
      <alignment horizontal="center" vertical="top" wrapText="1"/>
    </xf>
    <xf numFmtId="178" fontId="3" fillId="0" borderId="0" xfId="0" applyNumberFormat="1" applyFont="1" applyAlignment="1">
      <alignment horizontal="center" vertical="top" wrapText="1"/>
    </xf>
    <xf numFmtId="178" fontId="5" fillId="0" borderId="0" xfId="0" applyNumberFormat="1" applyFont="1" applyAlignment="1">
      <alignment horizontal="center" vertical="top" wrapText="1"/>
    </xf>
    <xf numFmtId="0" fontId="5" fillId="11" borderId="0" xfId="0" applyFont="1" applyFill="1" applyAlignment="1">
      <alignment horizontal="center" vertical="top" wrapText="1"/>
    </xf>
    <xf numFmtId="0" fontId="5" fillId="0" borderId="0" xfId="0" applyFont="1" applyAlignment="1">
      <alignment horizontal="center" vertical="center"/>
    </xf>
    <xf numFmtId="0" fontId="5" fillId="0" borderId="0" xfId="0" applyFont="1" applyAlignment="1">
      <alignment horizontal="center" vertical="top"/>
    </xf>
    <xf numFmtId="0" fontId="21" fillId="0" borderId="0" xfId="0" applyFont="1" applyAlignment="1">
      <alignment horizontal="center" vertical="center"/>
    </xf>
    <xf numFmtId="0" fontId="28" fillId="0" borderId="0" xfId="0" applyFont="1"/>
    <xf numFmtId="0" fontId="0" fillId="0" borderId="0" xfId="0" applyAlignment="1">
      <alignment horizontal="center" wrapText="1"/>
    </xf>
    <xf numFmtId="0" fontId="0" fillId="0" borderId="0" xfId="0" applyAlignment="1">
      <alignment horizontal="center" vertical="top" wrapText="1"/>
    </xf>
    <xf numFmtId="0" fontId="29" fillId="0" borderId="0" xfId="0" applyFont="1" applyAlignment="1">
      <alignment horizontal="center" wrapText="1"/>
    </xf>
    <xf numFmtId="0" fontId="30" fillId="0" borderId="0" xfId="0" applyFont="1" applyAlignment="1">
      <alignment horizontal="center"/>
    </xf>
    <xf numFmtId="0" fontId="11" fillId="0" borderId="0" xfId="0" applyFont="1" applyAlignment="1">
      <alignment horizontal="center"/>
    </xf>
    <xf numFmtId="0" fontId="11" fillId="0" borderId="0" xfId="0" applyFont="1" applyAlignment="1">
      <alignment horizontal="center" vertical="top" wrapText="1"/>
    </xf>
    <xf numFmtId="0" fontId="31" fillId="0" borderId="0" xfId="0" applyFont="1" applyAlignment="1">
      <alignment horizontal="center" vertical="top" wrapText="1"/>
    </xf>
    <xf numFmtId="0" fontId="2" fillId="6" borderId="0" xfId="0" applyFont="1" applyFill="1"/>
    <xf numFmtId="0" fontId="0" fillId="9" borderId="0" xfId="0" applyFill="1" applyAlignment="1">
      <alignment vertical="top"/>
    </xf>
    <xf numFmtId="0" fontId="0" fillId="9" borderId="0" xfId="0" applyFill="1" applyAlignment="1">
      <alignment horizontal="left" vertical="top"/>
    </xf>
    <xf numFmtId="0" fontId="28" fillId="0" borderId="0" xfId="0" applyFont="1" applyAlignment="1">
      <alignment horizontal="center"/>
    </xf>
    <xf numFmtId="0" fontId="28" fillId="0" borderId="0" xfId="0" applyFont="1" applyAlignment="1">
      <alignment horizontal="center" vertical="top"/>
    </xf>
    <xf numFmtId="0" fontId="28" fillId="0" borderId="0" xfId="0" applyFont="1" applyAlignment="1">
      <alignment horizontal="center" vertical="top" wrapText="1"/>
    </xf>
    <xf numFmtId="0" fontId="17" fillId="0" borderId="0" xfId="0" applyFont="1" applyAlignment="1">
      <alignment horizontal="center" vertical="top"/>
    </xf>
    <xf numFmtId="0" fontId="17" fillId="0" borderId="0" xfId="0" applyFont="1" applyAlignment="1">
      <alignment horizontal="center" vertical="top" wrapText="1"/>
    </xf>
    <xf numFmtId="0" fontId="0" fillId="9" borderId="0" xfId="0" applyFill="1" applyAlignment="1">
      <alignment horizontal="center"/>
    </xf>
    <xf numFmtId="0" fontId="2" fillId="9" borderId="0" xfId="0" applyFont="1" applyFill="1" applyAlignment="1">
      <alignment horizontal="center" vertical="top"/>
    </xf>
    <xf numFmtId="0" fontId="11" fillId="0" borderId="0" xfId="0" applyFont="1" applyAlignment="1">
      <alignment vertical="top" wrapText="1"/>
    </xf>
    <xf numFmtId="178" fontId="0" fillId="0" borderId="0" xfId="0" applyNumberFormat="1" applyAlignment="1">
      <alignment horizontal="center" vertical="top" wrapText="1"/>
    </xf>
    <xf numFmtId="179" fontId="0" fillId="0" borderId="0" xfId="0" applyNumberFormat="1" applyAlignment="1">
      <alignment horizontal="center" vertical="top" wrapText="1"/>
    </xf>
    <xf numFmtId="179" fontId="0" fillId="0" borderId="0" xfId="0" applyNumberFormat="1" applyAlignment="1">
      <alignment horizontal="center" vertical="top"/>
    </xf>
    <xf numFmtId="10" fontId="0" fillId="0" borderId="0" xfId="0" applyNumberFormat="1" applyAlignment="1">
      <alignment horizontal="center" vertical="top" wrapText="1"/>
    </xf>
    <xf numFmtId="0" fontId="0" fillId="0" borderId="0" xfId="0" applyAlignment="1">
      <alignment horizontal="left" vertical="top" wrapText="1"/>
    </xf>
    <xf numFmtId="179" fontId="32" fillId="0" borderId="4" xfId="0" applyNumberFormat="1" applyFont="1" applyBorder="1" applyAlignment="1">
      <alignment horizontal="center" vertical="center" wrapText="1"/>
    </xf>
    <xf numFmtId="179" fontId="32" fillId="0" borderId="6" xfId="0" applyNumberFormat="1" applyFont="1" applyBorder="1" applyAlignment="1">
      <alignment horizontal="center" vertical="center"/>
    </xf>
    <xf numFmtId="179" fontId="32" fillId="0" borderId="5" xfId="0" applyNumberFormat="1" applyFont="1" applyBorder="1" applyAlignment="1">
      <alignment horizontal="center" vertical="center"/>
    </xf>
    <xf numFmtId="0" fontId="28" fillId="0" borderId="7" xfId="0" applyFont="1" applyBorder="1" applyAlignment="1">
      <alignment vertical="top"/>
    </xf>
    <xf numFmtId="0" fontId="32" fillId="0" borderId="8" xfId="0" applyFont="1" applyBorder="1" applyAlignment="1">
      <alignment horizontal="center" vertical="top" wrapText="1"/>
    </xf>
    <xf numFmtId="178" fontId="32" fillId="0" borderId="9" xfId="0" applyNumberFormat="1" applyFont="1" applyBorder="1" applyAlignment="1">
      <alignment horizontal="center"/>
    </xf>
    <xf numFmtId="0" fontId="32" fillId="0" borderId="9" xfId="0" applyFont="1" applyBorder="1" applyAlignment="1">
      <alignment horizontal="center" vertical="top" wrapText="1"/>
    </xf>
    <xf numFmtId="0" fontId="32" fillId="0" borderId="10" xfId="0" applyFont="1" applyBorder="1"/>
    <xf numFmtId="0" fontId="17" fillId="0" borderId="4" xfId="0" applyFont="1" applyBorder="1"/>
    <xf numFmtId="178" fontId="2" fillId="9" borderId="0" xfId="0" applyNumberFormat="1" applyFont="1" applyFill="1" applyAlignment="1">
      <alignment horizontal="center" vertical="top" wrapText="1"/>
    </xf>
    <xf numFmtId="0" fontId="2" fillId="9" borderId="0" xfId="0" applyFont="1" applyFill="1" applyAlignment="1">
      <alignment horizontal="center" vertical="top" wrapText="1"/>
    </xf>
    <xf numFmtId="0" fontId="33" fillId="0" borderId="0" xfId="0" applyFont="1"/>
    <xf numFmtId="3" fontId="33" fillId="0" borderId="0" xfId="0" applyNumberFormat="1" applyFont="1"/>
    <xf numFmtId="3" fontId="34" fillId="0" borderId="0" xfId="0" applyNumberFormat="1" applyFont="1" applyAlignment="1">
      <alignment vertical="top"/>
    </xf>
    <xf numFmtId="0" fontId="34" fillId="0" borderId="0" xfId="0" applyFont="1" applyAlignment="1">
      <alignment vertical="top"/>
    </xf>
    <xf numFmtId="180" fontId="1" fillId="0" borderId="0" xfId="0" applyNumberFormat="1" applyFont="1" applyAlignment="1">
      <alignment horizontal="center" vertical="center"/>
    </xf>
    <xf numFmtId="0" fontId="35" fillId="0" borderId="0" xfId="0" applyFont="1"/>
    <xf numFmtId="2" fontId="1" fillId="0" borderId="0" xfId="0" applyNumberFormat="1" applyFont="1" applyAlignment="1">
      <alignment horizontal="center" vertical="center"/>
    </xf>
    <xf numFmtId="6" fontId="0" fillId="0" borderId="0" xfId="0" applyNumberFormat="1" applyAlignment="1">
      <alignment horizontal="center"/>
    </xf>
    <xf numFmtId="0" fontId="11" fillId="0" borderId="0" xfId="0" applyFont="1" applyAlignment="1">
      <alignment vertical="top"/>
    </xf>
    <xf numFmtId="0" fontId="16" fillId="0" borderId="0" xfId="0" applyFont="1" applyAlignment="1">
      <alignment horizontal="center" vertical="top"/>
    </xf>
    <xf numFmtId="0" fontId="36" fillId="0" borderId="0" xfId="0" applyFont="1" applyAlignment="1">
      <alignment wrapText="1"/>
    </xf>
    <xf numFmtId="0" fontId="28" fillId="0" borderId="7" xfId="0" applyFont="1" applyBorder="1"/>
    <xf numFmtId="181" fontId="32" fillId="0" borderId="11" xfId="0" applyNumberFormat="1" applyFont="1" applyBorder="1" applyAlignment="1">
      <alignment horizontal="center" vertical="center"/>
    </xf>
    <xf numFmtId="0" fontId="17" fillId="0" borderId="6" xfId="0" applyFont="1" applyBorder="1"/>
    <xf numFmtId="0" fontId="17" fillId="0" borderId="5" xfId="0" applyFont="1" applyBorder="1"/>
    <xf numFmtId="0" fontId="2" fillId="9" borderId="0" xfId="0" applyFont="1" applyFill="1" applyAlignment="1">
      <alignment vertical="top" wrapText="1"/>
    </xf>
    <xf numFmtId="0" fontId="5" fillId="9" borderId="0" xfId="0" applyFont="1" applyFill="1" applyAlignment="1">
      <alignment horizontal="center" vertical="center"/>
    </xf>
    <xf numFmtId="0" fontId="37" fillId="0" borderId="0" xfId="0" applyFont="1"/>
    <xf numFmtId="0" fontId="25" fillId="0" borderId="0" xfId="0" applyFont="1"/>
    <xf numFmtId="178" fontId="1" fillId="0" borderId="0" xfId="0" applyNumberFormat="1" applyFont="1" applyAlignment="1">
      <alignment horizontal="center" vertical="top" wrapText="1"/>
    </xf>
    <xf numFmtId="0" fontId="1" fillId="0" borderId="0" xfId="0" applyFont="1" applyAlignment="1">
      <alignment horizontal="center" wrapText="1"/>
    </xf>
    <xf numFmtId="0" fontId="1" fillId="0" borderId="0" xfId="0" applyFont="1"/>
    <xf numFmtId="0" fontId="38" fillId="0" borderId="0" xfId="0" applyFont="1" applyAlignment="1">
      <alignment horizontal="left" vertical="top" wrapText="1"/>
    </xf>
    <xf numFmtId="0" fontId="25" fillId="0" borderId="0" xfId="0" applyFont="1" applyAlignment="1">
      <alignment horizontal="left" vertical="top" wrapText="1"/>
    </xf>
    <xf numFmtId="0" fontId="39" fillId="0" borderId="12" xfId="0" applyFont="1" applyBorder="1" applyAlignment="1">
      <alignment horizontal="right" vertical="top" wrapText="1"/>
    </xf>
    <xf numFmtId="0" fontId="39" fillId="0" borderId="8" xfId="0" applyFont="1" applyBorder="1" applyAlignment="1">
      <alignment horizontal="right" vertical="top" wrapText="1"/>
    </xf>
    <xf numFmtId="178" fontId="11" fillId="0" borderId="0" xfId="0" applyNumberFormat="1" applyFont="1" applyAlignment="1">
      <alignment horizontal="center" vertical="top" wrapText="1"/>
    </xf>
    <xf numFmtId="0" fontId="5" fillId="0" borderId="0" xfId="0" applyFont="1" applyAlignment="1">
      <alignment vertical="top" wrapText="1"/>
    </xf>
    <xf numFmtId="0" fontId="1" fillId="0" borderId="0" xfId="0" applyFont="1" applyAlignment="1">
      <alignment horizontal="center" vertical="top" wrapText="1"/>
    </xf>
    <xf numFmtId="0" fontId="1" fillId="0" borderId="0" xfId="0" applyFont="1" applyAlignment="1">
      <alignment horizontal="left" vertical="top"/>
    </xf>
    <xf numFmtId="9" fontId="1" fillId="0" borderId="0" xfId="0" applyNumberFormat="1" applyFont="1" applyAlignment="1">
      <alignment vertical="top"/>
    </xf>
    <xf numFmtId="179" fontId="2" fillId="0" borderId="0" xfId="0" applyNumberFormat="1" applyFont="1" applyAlignment="1">
      <alignment horizontal="center" vertical="top"/>
    </xf>
    <xf numFmtId="10" fontId="1" fillId="0" borderId="0" xfId="0" applyNumberFormat="1" applyFont="1" applyAlignment="1">
      <alignment horizontal="left" vertical="top"/>
    </xf>
    <xf numFmtId="179" fontId="2" fillId="0" borderId="0" xfId="0" applyNumberFormat="1" applyFont="1" applyAlignment="1">
      <alignment horizontal="center" vertical="top" wrapText="1"/>
    </xf>
    <xf numFmtId="0" fontId="40" fillId="0" borderId="0" xfId="0" applyFont="1" applyAlignment="1">
      <alignment vertical="top"/>
    </xf>
    <xf numFmtId="0" fontId="39" fillId="0" borderId="7" xfId="0" applyFont="1" applyBorder="1" applyAlignment="1">
      <alignment horizontal="left" vertical="top" wrapText="1"/>
    </xf>
    <xf numFmtId="178" fontId="39" fillId="0" borderId="7" xfId="0" applyNumberFormat="1" applyFont="1" applyBorder="1" applyAlignment="1">
      <alignment horizontal="center" vertical="top" wrapText="1"/>
    </xf>
    <xf numFmtId="178" fontId="39" fillId="0" borderId="11" xfId="0" applyNumberFormat="1" applyFont="1" applyBorder="1" applyAlignment="1">
      <alignment horizontal="center" vertical="top" wrapText="1"/>
    </xf>
    <xf numFmtId="178" fontId="39" fillId="0" borderId="0" xfId="0" applyNumberFormat="1" applyFont="1" applyAlignment="1">
      <alignment horizontal="center" vertical="top" wrapText="1"/>
    </xf>
    <xf numFmtId="0" fontId="39" fillId="0" borderId="9" xfId="0" applyFont="1" applyBorder="1" applyAlignment="1">
      <alignment horizontal="left" vertical="top" wrapText="1"/>
    </xf>
    <xf numFmtId="178" fontId="39" fillId="0" borderId="9" xfId="0" applyNumberFormat="1" applyFont="1" applyBorder="1" applyAlignment="1">
      <alignment horizontal="center" vertical="top" wrapText="1"/>
    </xf>
    <xf numFmtId="178" fontId="39" fillId="0" borderId="10" xfId="0" applyNumberFormat="1" applyFont="1" applyBorder="1" applyAlignment="1">
      <alignment horizontal="center" vertical="top" wrapText="1"/>
    </xf>
    <xf numFmtId="3" fontId="5" fillId="0" borderId="0" xfId="0" applyNumberFormat="1" applyFont="1" applyAlignment="1">
      <alignment vertical="top"/>
    </xf>
    <xf numFmtId="180" fontId="2" fillId="0" borderId="0" xfId="0" applyNumberFormat="1" applyFont="1" applyAlignment="1">
      <alignment horizontal="center" vertical="center"/>
    </xf>
    <xf numFmtId="9" fontId="2" fillId="0" borderId="0" xfId="0" applyNumberFormat="1" applyFont="1" applyAlignment="1">
      <alignment horizontal="center" vertical="center"/>
    </xf>
    <xf numFmtId="2" fontId="2" fillId="0" borderId="0" xfId="0" applyNumberFormat="1" applyFont="1" applyAlignment="1">
      <alignment horizontal="center" vertical="center"/>
    </xf>
    <xf numFmtId="8" fontId="2" fillId="0" borderId="0" xfId="0" applyNumberFormat="1" applyFont="1" applyAlignment="1">
      <alignment horizontal="center"/>
    </xf>
    <xf numFmtId="6" fontId="2" fillId="0" borderId="0" xfId="0" applyNumberFormat="1" applyFont="1" applyAlignment="1">
      <alignment horizontal="center"/>
    </xf>
    <xf numFmtId="6" fontId="2" fillId="0" borderId="0" xfId="0" applyNumberFormat="1" applyFont="1" applyAlignment="1">
      <alignment horizontal="center" vertical="center"/>
    </xf>
    <xf numFmtId="179" fontId="11" fillId="0" borderId="0" xfId="0" applyNumberFormat="1" applyFont="1" applyAlignment="1">
      <alignment horizontal="center" vertical="top"/>
    </xf>
    <xf numFmtId="0" fontId="1" fillId="0" borderId="0" xfId="0" applyFont="1" applyAlignment="1">
      <alignment horizontal="left" vertical="top" wrapText="1"/>
    </xf>
    <xf numFmtId="0" fontId="41" fillId="0" borderId="0" xfId="0" applyFont="1" applyAlignment="1">
      <alignment horizontal="left" vertical="top" wrapText="1"/>
    </xf>
    <xf numFmtId="0" fontId="11" fillId="0" borderId="1" xfId="0" applyFont="1" applyBorder="1" applyAlignment="1">
      <alignment vertical="top"/>
    </xf>
    <xf numFmtId="0" fontId="11" fillId="0" borderId="1" xfId="0" applyFont="1" applyBorder="1" applyAlignment="1">
      <alignment horizontal="left" vertical="top" wrapText="1"/>
    </xf>
    <xf numFmtId="0" fontId="42" fillId="0" borderId="0" xfId="0" applyFont="1" applyAlignment="1">
      <alignment vertical="top" wrapText="1"/>
    </xf>
    <xf numFmtId="0" fontId="43" fillId="0" borderId="0" xfId="0" applyFont="1" applyAlignment="1">
      <alignment vertical="top" wrapText="1"/>
    </xf>
    <xf numFmtId="0" fontId="1" fillId="12" borderId="0" xfId="0" applyFont="1" applyFill="1" applyAlignment="1">
      <alignment horizontal="left" vertical="top" wrapText="1"/>
    </xf>
    <xf numFmtId="0" fontId="43" fillId="0" borderId="0" xfId="0" applyFont="1" applyAlignment="1">
      <alignment horizontal="left" vertical="top" wrapText="1"/>
    </xf>
    <xf numFmtId="0" fontId="44" fillId="0" borderId="0" xfId="0" applyFont="1" applyAlignment="1">
      <alignment vertical="top" wrapText="1"/>
    </xf>
    <xf numFmtId="0" fontId="1" fillId="6" borderId="0" xfId="0" applyFont="1" applyFill="1" applyAlignment="1">
      <alignment vertical="top"/>
    </xf>
    <xf numFmtId="0" fontId="1" fillId="6" borderId="0" xfId="0" applyFont="1" applyFill="1" applyAlignment="1">
      <alignment horizontal="left" vertical="top"/>
    </xf>
    <xf numFmtId="0" fontId="1" fillId="6" borderId="0" xfId="0" applyFont="1" applyFill="1" applyAlignment="1">
      <alignment horizontal="left" vertical="top" wrapText="1"/>
    </xf>
    <xf numFmtId="0" fontId="1" fillId="0" borderId="0" xfId="0" applyFont="1" applyAlignment="1">
      <alignment vertical="top" wrapText="1"/>
    </xf>
    <xf numFmtId="0" fontId="45" fillId="12" borderId="0" xfId="0" applyFont="1" applyFill="1" applyAlignment="1">
      <alignment horizontal="left" vertical="top" wrapText="1"/>
    </xf>
    <xf numFmtId="0" fontId="42" fillId="6" borderId="0" xfId="0" applyFont="1" applyFill="1" applyAlignment="1">
      <alignment vertical="top" wrapText="1"/>
    </xf>
    <xf numFmtId="0" fontId="11" fillId="13" borderId="0" xfId="0" applyFont="1" applyFill="1" applyAlignment="1">
      <alignment horizontal="left" vertical="top" wrapText="1"/>
    </xf>
    <xf numFmtId="0" fontId="11" fillId="13" borderId="0" xfId="0" applyFont="1" applyFill="1" applyAlignment="1">
      <alignment horizontal="left" vertical="top"/>
    </xf>
    <xf numFmtId="0" fontId="46" fillId="0" borderId="0" xfId="0" applyFont="1" applyAlignment="1">
      <alignment horizontal="left" vertical="top" wrapText="1"/>
    </xf>
    <xf numFmtId="0" fontId="11" fillId="0" borderId="0" xfId="0" applyFont="1" applyAlignment="1">
      <alignment horizontal="left" vertical="top" wrapText="1"/>
    </xf>
    <xf numFmtId="0" fontId="43" fillId="6" borderId="0" xfId="0" applyFont="1" applyFill="1" applyAlignment="1">
      <alignment vertical="top" wrapText="1"/>
    </xf>
    <xf numFmtId="0" fontId="11" fillId="0" borderId="1" xfId="0" applyFont="1" applyBorder="1" applyAlignment="1">
      <alignment horizontal="center" vertical="top" wrapText="1"/>
    </xf>
    <xf numFmtId="6" fontId="1" fillId="0" borderId="0" xfId="0" applyNumberFormat="1" applyFont="1" applyAlignment="1">
      <alignment horizontal="center" vertical="top" wrapText="1"/>
    </xf>
    <xf numFmtId="0" fontId="1" fillId="12" borderId="0" xfId="0" applyFont="1" applyFill="1" applyAlignment="1">
      <alignment horizontal="center" vertical="top" wrapText="1"/>
    </xf>
    <xf numFmtId="0" fontId="1" fillId="0" borderId="0" xfId="0" applyFont="1" applyAlignment="1">
      <alignment wrapText="1"/>
    </xf>
    <xf numFmtId="9" fontId="1" fillId="0" borderId="0" xfId="0" applyNumberFormat="1" applyFont="1" applyAlignment="1">
      <alignment horizontal="left" vertical="top" wrapText="1"/>
    </xf>
    <xf numFmtId="8" fontId="1" fillId="0" borderId="0" xfId="0" applyNumberFormat="1" applyFont="1" applyAlignment="1">
      <alignment horizontal="center" vertical="top" wrapText="1"/>
    </xf>
    <xf numFmtId="10" fontId="1" fillId="0" borderId="0" xfId="0" applyNumberFormat="1" applyFont="1" applyAlignment="1">
      <alignment horizontal="left" vertical="top" wrapText="1"/>
    </xf>
    <xf numFmtId="10" fontId="1" fillId="0" borderId="0" xfId="0" applyNumberFormat="1" applyFont="1" applyAlignment="1">
      <alignment horizontal="center" vertical="top" wrapText="1"/>
    </xf>
    <xf numFmtId="0" fontId="41" fillId="6" borderId="0" xfId="0" applyFont="1" applyFill="1" applyAlignment="1">
      <alignment horizontal="left" vertical="top" wrapText="1"/>
    </xf>
    <xf numFmtId="0" fontId="45" fillId="12" borderId="0" xfId="0" applyFont="1" applyFill="1" applyAlignment="1">
      <alignment horizontal="center" vertical="top" wrapText="1"/>
    </xf>
    <xf numFmtId="0" fontId="1" fillId="6" borderId="0" xfId="0" applyFont="1" applyFill="1" applyAlignment="1">
      <alignment horizontal="center" vertical="top" wrapText="1"/>
    </xf>
    <xf numFmtId="0" fontId="43" fillId="0" borderId="0" xfId="0" applyFont="1" applyAlignment="1">
      <alignment vertical="top"/>
    </xf>
    <xf numFmtId="8" fontId="11" fillId="0" borderId="0" xfId="0" applyNumberFormat="1" applyFont="1" applyAlignment="1">
      <alignment horizontal="center" vertical="top" wrapText="1"/>
    </xf>
    <xf numFmtId="9" fontId="1" fillId="0" borderId="0" xfId="0" applyNumberFormat="1" applyFont="1" applyAlignment="1">
      <alignment horizontal="center" vertical="top" wrapText="1"/>
    </xf>
    <xf numFmtId="3" fontId="47" fillId="0" borderId="0" xfId="0" applyNumberFormat="1" applyFont="1"/>
    <xf numFmtId="3" fontId="47" fillId="0" borderId="0" xfId="0" applyNumberFormat="1" applyFont="1" applyAlignment="1">
      <alignment horizontal="center" vertical="top"/>
    </xf>
    <xf numFmtId="0" fontId="47" fillId="0" borderId="0" xfId="0" applyFont="1"/>
    <xf numFmtId="0" fontId="47" fillId="0" borderId="0" xfId="0" applyFont="1" applyAlignment="1">
      <alignment vertical="top" wrapText="1"/>
    </xf>
    <xf numFmtId="0" fontId="42" fillId="0" borderId="0" xfId="0" applyFont="1" applyAlignment="1">
      <alignment horizontal="left" vertical="top" wrapText="1"/>
    </xf>
    <xf numFmtId="0" fontId="44" fillId="0" borderId="0" xfId="0" applyFont="1" applyAlignment="1">
      <alignment vertical="top"/>
    </xf>
    <xf numFmtId="0" fontId="11" fillId="0" borderId="0" xfId="0" applyFont="1" applyAlignment="1">
      <alignment horizontal="left" vertical="top"/>
    </xf>
    <xf numFmtId="0" fontId="0" fillId="0" borderId="1" xfId="0" applyBorder="1" applyAlignment="1">
      <alignment horizontal="left" vertical="top"/>
    </xf>
    <xf numFmtId="0" fontId="48" fillId="0" borderId="0" xfId="0" applyFont="1" applyAlignment="1">
      <alignment horizontal="left" vertical="top"/>
    </xf>
    <xf numFmtId="0" fontId="1" fillId="6" borderId="0" xfId="0" applyFont="1" applyFill="1" applyAlignment="1">
      <alignment wrapText="1"/>
    </xf>
    <xf numFmtId="0" fontId="1" fillId="3" borderId="0" xfId="0" applyFont="1" applyFill="1" applyAlignment="1">
      <alignment horizontal="left" vertical="top" wrapText="1"/>
    </xf>
    <xf numFmtId="0" fontId="42" fillId="0" borderId="0" xfId="0" applyFont="1" applyAlignment="1">
      <alignment horizontal="center" vertical="top" wrapText="1"/>
    </xf>
    <xf numFmtId="0" fontId="44" fillId="0" borderId="0" xfId="0" applyFont="1" applyAlignment="1">
      <alignment horizontal="center" vertical="top" wrapText="1"/>
    </xf>
    <xf numFmtId="0" fontId="44" fillId="0" borderId="0" xfId="0" applyFont="1" applyAlignment="1">
      <alignment horizontal="center" vertical="top"/>
    </xf>
    <xf numFmtId="0" fontId="5" fillId="0" borderId="1" xfId="0" applyFont="1" applyBorder="1" applyAlignment="1">
      <alignment horizontal="left" vertical="top"/>
    </xf>
    <xf numFmtId="0" fontId="49" fillId="0" borderId="0" xfId="0" applyFont="1" applyAlignment="1">
      <alignment vertical="top"/>
    </xf>
    <xf numFmtId="0" fontId="49" fillId="0" borderId="0" xfId="0" applyFont="1" applyAlignment="1">
      <alignment horizontal="left" vertical="top"/>
    </xf>
    <xf numFmtId="0" fontId="49" fillId="0" borderId="0" xfId="0" applyFont="1" applyAlignment="1">
      <alignment horizontal="left" vertical="top" wrapText="1"/>
    </xf>
    <xf numFmtId="0" fontId="50" fillId="0" borderId="0" xfId="0" applyFont="1" applyAlignment="1">
      <alignment vertical="top"/>
    </xf>
    <xf numFmtId="0" fontId="50" fillId="0" borderId="0" xfId="0" applyFont="1" applyAlignment="1">
      <alignment horizontal="left" vertical="top"/>
    </xf>
    <xf numFmtId="0" fontId="50" fillId="0" borderId="0" xfId="0" applyFont="1" applyAlignment="1">
      <alignment horizontal="left" vertical="top" wrapText="1"/>
    </xf>
    <xf numFmtId="0" fontId="49" fillId="0" borderId="0" xfId="0" applyFont="1" applyAlignment="1">
      <alignment horizontal="center" vertical="top" wrapText="1"/>
    </xf>
    <xf numFmtId="0" fontId="50" fillId="0" borderId="0" xfId="0" applyFont="1" applyAlignment="1">
      <alignment horizontal="center" vertical="top" wrapText="1"/>
    </xf>
    <xf numFmtId="0" fontId="11" fillId="0" borderId="0" xfId="0" applyFont="1"/>
    <xf numFmtId="0" fontId="0" fillId="0" borderId="0" xfId="0" applyFill="1"/>
    <xf numFmtId="0" fontId="0" fillId="0" borderId="0" xfId="0" applyBorder="1"/>
    <xf numFmtId="0" fontId="11" fillId="0" borderId="0" xfId="0" applyFont="1" applyFill="1" applyAlignment="1">
      <alignment vertical="top" wrapText="1"/>
    </xf>
    <xf numFmtId="0" fontId="11" fillId="0" borderId="0" xfId="0" applyFont="1" applyBorder="1" applyAlignment="1">
      <alignment vertical="top"/>
    </xf>
    <xf numFmtId="0" fontId="11" fillId="0" borderId="0" xfId="0" applyFont="1" applyBorder="1"/>
    <xf numFmtId="0" fontId="1" fillId="0" borderId="0" xfId="0" applyFont="1" applyBorder="1" applyAlignment="1">
      <alignment vertical="top"/>
    </xf>
    <xf numFmtId="0" fontId="1" fillId="0" borderId="0" xfId="0" applyFont="1" applyFill="1" applyBorder="1" applyAlignment="1">
      <alignment horizontal="left" vertical="top" wrapText="1"/>
    </xf>
    <xf numFmtId="0" fontId="0" fillId="0" borderId="0" xfId="0" applyFont="1" applyBorder="1" applyAlignment="1">
      <alignment horizontal="center" vertical="top"/>
    </xf>
    <xf numFmtId="0" fontId="1" fillId="14" borderId="0" xfId="0" applyFont="1" applyFill="1" applyAlignment="1">
      <alignment horizontal="left" vertical="top" wrapText="1"/>
    </xf>
    <xf numFmtId="0" fontId="44" fillId="0" borderId="0" xfId="0" applyFont="1" applyAlignment="1">
      <alignment horizontal="left" vertical="top" wrapText="1"/>
    </xf>
    <xf numFmtId="0" fontId="44" fillId="0" borderId="0" xfId="0" applyFont="1" applyAlignment="1">
      <alignment horizontal="left" vertical="top"/>
    </xf>
    <xf numFmtId="0" fontId="1" fillId="0" borderId="0" xfId="0" applyFont="1" applyBorder="1" applyAlignment="1">
      <alignment horizontal="left" vertical="top" wrapText="1"/>
    </xf>
    <xf numFmtId="0" fontId="0" fillId="0" borderId="0" xfId="0" applyFont="1" applyBorder="1" applyAlignment="1">
      <alignment horizontal="left" vertical="top"/>
    </xf>
    <xf numFmtId="0" fontId="0" fillId="9" borderId="0" xfId="0" applyFont="1" applyFill="1" applyBorder="1" applyAlignment="1">
      <alignment vertical="top"/>
    </xf>
    <xf numFmtId="0" fontId="1" fillId="0" borderId="0" xfId="0" applyFont="1" applyFill="1" applyBorder="1" applyAlignment="1">
      <alignment vertical="top"/>
    </xf>
    <xf numFmtId="0" fontId="51" fillId="0" borderId="0" xfId="0" applyFont="1" applyAlignment="1">
      <alignment vertical="top"/>
    </xf>
    <xf numFmtId="0" fontId="0" fillId="0" borderId="0" xfId="0" applyFill="1" applyAlignment="1">
      <alignment vertical="top"/>
    </xf>
    <xf numFmtId="0" fontId="0" fillId="0" borderId="0" xfId="0" applyFont="1" applyFill="1" applyAlignment="1">
      <alignment vertical="top"/>
    </xf>
    <xf numFmtId="0" fontId="45" fillId="0" borderId="0" xfId="0" applyFont="1" applyFill="1" applyBorder="1" applyAlignment="1">
      <alignment horizontal="left" vertical="top" wrapText="1"/>
    </xf>
    <xf numFmtId="0" fontId="2" fillId="0" borderId="13" xfId="0" applyFont="1" applyBorder="1" applyAlignment="1">
      <alignment vertical="top" wrapText="1"/>
    </xf>
    <xf numFmtId="0" fontId="5" fillId="9" borderId="0" xfId="0" applyFont="1" applyFill="1" applyAlignment="1">
      <alignment horizontal="left" vertical="top"/>
    </xf>
    <xf numFmtId="0" fontId="1" fillId="14" borderId="0" xfId="0" applyFont="1" applyFill="1" applyAlignment="1">
      <alignment horizontal="left" vertical="top"/>
    </xf>
    <xf numFmtId="0" fontId="2" fillId="0" borderId="0" xfId="0" applyFont="1" applyFill="1" applyAlignment="1">
      <alignment horizontal="left" vertical="top"/>
    </xf>
    <xf numFmtId="0" fontId="52" fillId="0" borderId="0" xfId="0" applyFont="1" applyAlignment="1">
      <alignment horizontal="center" vertical="top" wrapText="1"/>
    </xf>
    <xf numFmtId="0" fontId="27" fillId="0" borderId="0" xfId="0" applyFont="1" applyAlignment="1">
      <alignment horizontal="center" vertical="top" wrapText="1"/>
    </xf>
    <xf numFmtId="0" fontId="1" fillId="0" borderId="0" xfId="0" applyFont="1" applyFill="1" applyAlignment="1">
      <alignment horizontal="left" vertical="top" wrapText="1"/>
    </xf>
    <xf numFmtId="0" fontId="11" fillId="0" borderId="0" xfId="0" applyFont="1" applyFill="1" applyBorder="1" applyAlignment="1">
      <alignment horizontal="left" vertical="top" wrapText="1"/>
    </xf>
    <xf numFmtId="0" fontId="53" fillId="0" borderId="0" xfId="0" applyFont="1" applyAlignment="1">
      <alignment horizontal="left" vertical="top"/>
    </xf>
    <xf numFmtId="0" fontId="11" fillId="0" borderId="0" xfId="0" applyFont="1" applyFill="1"/>
    <xf numFmtId="0" fontId="1" fillId="0" borderId="0" xfId="0" applyFont="1" applyFill="1" applyAlignment="1">
      <alignment horizontal="left" vertical="top"/>
    </xf>
    <xf numFmtId="0" fontId="42" fillId="0" borderId="0" xfId="0" applyFont="1" applyFill="1" applyAlignment="1">
      <alignment vertical="top" wrapText="1"/>
    </xf>
    <xf numFmtId="0" fontId="43" fillId="0" borderId="0" xfId="0" applyFont="1" applyFill="1" applyAlignment="1">
      <alignment vertical="top" wrapText="1"/>
    </xf>
    <xf numFmtId="0" fontId="16" fillId="0" borderId="0" xfId="0" applyFont="1" applyAlignment="1">
      <alignment vertical="center"/>
    </xf>
    <xf numFmtId="0" fontId="0" fillId="0" borderId="0" xfId="0" applyAlignment="1">
      <alignment vertical="center"/>
    </xf>
    <xf numFmtId="0" fontId="43" fillId="0" borderId="0" xfId="0" applyFont="1" applyFill="1" applyAlignment="1">
      <alignment horizontal="left" vertical="top" wrapText="1"/>
    </xf>
    <xf numFmtId="0" fontId="44" fillId="0" borderId="0" xfId="0" applyFont="1" applyFill="1" applyAlignment="1">
      <alignment vertical="top" wrapText="1"/>
    </xf>
    <xf numFmtId="0" fontId="0" fillId="0" borderId="0" xfId="0" applyAlignment="1">
      <alignment horizontal="left" vertical="center" indent="4"/>
    </xf>
    <xf numFmtId="0" fontId="1" fillId="0" borderId="0" xfId="0" applyFont="1" applyFill="1" applyAlignment="1">
      <alignment vertical="top" wrapText="1"/>
    </xf>
    <xf numFmtId="0" fontId="11" fillId="0" borderId="0" xfId="0" applyFont="1" applyFill="1" applyAlignment="1">
      <alignment horizontal="left" vertical="top" wrapText="1"/>
    </xf>
    <xf numFmtId="0" fontId="11" fillId="0" borderId="0" xfId="0" applyFont="1" applyFill="1" applyAlignment="1">
      <alignment horizontal="left" vertical="top"/>
    </xf>
    <xf numFmtId="0" fontId="46" fillId="0" borderId="0" xfId="0" applyFont="1" applyFill="1" applyAlignment="1">
      <alignment horizontal="left" vertical="top" wrapText="1"/>
    </xf>
    <xf numFmtId="0" fontId="1" fillId="0" borderId="0" xfId="0" applyFont="1" applyFill="1"/>
    <xf numFmtId="0" fontId="54" fillId="0" borderId="0" xfId="0" applyFont="1" applyAlignment="1">
      <alignment horizontal="left" vertical="top"/>
    </xf>
    <xf numFmtId="0" fontId="1" fillId="0" borderId="0" xfId="0" applyFont="1" applyFill="1" applyAlignment="1">
      <alignment vertical="top"/>
    </xf>
    <xf numFmtId="0" fontId="1" fillId="0" borderId="0" xfId="0" applyFont="1" applyFill="1" applyBorder="1" applyAlignment="1">
      <alignment wrapText="1"/>
    </xf>
    <xf numFmtId="0" fontId="42" fillId="0" borderId="0" xfId="0" applyFont="1" applyFill="1" applyBorder="1" applyAlignment="1">
      <alignment horizontal="left" vertical="top" wrapText="1"/>
    </xf>
    <xf numFmtId="0" fontId="55" fillId="0" borderId="0" xfId="0" applyFont="1" applyFill="1" applyAlignment="1">
      <alignment horizontal="left" vertical="top" wrapText="1"/>
    </xf>
    <xf numFmtId="0" fontId="44" fillId="0" borderId="0" xfId="0" applyFont="1" applyFill="1" applyBorder="1" applyAlignment="1">
      <alignment vertical="top" wrapText="1"/>
    </xf>
    <xf numFmtId="0" fontId="0" fillId="0" borderId="0" xfId="0" applyFill="1" applyBorder="1"/>
    <xf numFmtId="0" fontId="47" fillId="0" borderId="0" xfId="0" applyFont="1" applyFill="1" applyAlignment="1">
      <alignment vertical="top" wrapText="1"/>
    </xf>
    <xf numFmtId="0" fontId="42" fillId="0" borderId="0" xfId="0" applyFont="1" applyFill="1" applyAlignment="1">
      <alignment horizontal="left" vertical="top" wrapText="1"/>
    </xf>
    <xf numFmtId="0" fontId="44" fillId="0" borderId="0" xfId="0" applyFont="1" applyFill="1" applyAlignment="1">
      <alignment vertical="top"/>
    </xf>
    <xf numFmtId="0" fontId="0" fillId="0" borderId="0" xfId="0" applyFont="1"/>
    <xf numFmtId="0" fontId="0" fillId="0" borderId="14" xfId="0" applyFont="1" applyBorder="1" applyAlignment="1">
      <alignment horizontal="center" vertical="top" wrapText="1"/>
    </xf>
    <xf numFmtId="0" fontId="0" fillId="0" borderId="0" xfId="0" applyFont="1" applyAlignment="1">
      <alignment vertical="top"/>
    </xf>
    <xf numFmtId="0" fontId="0" fillId="0" borderId="0" xfId="0" applyFont="1" applyAlignment="1">
      <alignment horizontal="left" vertical="top"/>
    </xf>
    <xf numFmtId="0" fontId="0" fillId="0" borderId="0" xfId="0" applyFont="1" applyAlignment="1">
      <alignment horizontal="center"/>
    </xf>
    <xf numFmtId="0" fontId="0" fillId="9" borderId="0" xfId="0" applyFont="1" applyFill="1" applyAlignment="1">
      <alignment horizontal="center"/>
    </xf>
    <xf numFmtId="0" fontId="16" fillId="0" borderId="0" xfId="0" applyFont="1" applyAlignment="1">
      <alignment horizontal="left" vertical="top"/>
    </xf>
    <xf numFmtId="0" fontId="16" fillId="9" borderId="0" xfId="0" applyFont="1" applyFill="1" applyAlignment="1">
      <alignment horizontal="center"/>
    </xf>
    <xf numFmtId="0" fontId="56" fillId="9" borderId="0" xfId="0" applyFont="1" applyFill="1" applyAlignment="1">
      <alignment horizontal="center"/>
    </xf>
    <xf numFmtId="0" fontId="0" fillId="15" borderId="0" xfId="0" applyFont="1" applyFill="1" applyAlignment="1">
      <alignment vertical="top"/>
    </xf>
    <xf numFmtId="0" fontId="0" fillId="0" borderId="0" xfId="0" applyFont="1" applyAlignment="1">
      <alignment horizontal="left" vertical="top" wrapText="1"/>
    </xf>
    <xf numFmtId="0" fontId="0" fillId="6" borderId="0" xfId="0" applyFont="1" applyFill="1" applyAlignment="1">
      <alignment vertical="top"/>
    </xf>
    <xf numFmtId="0" fontId="0" fillId="6" borderId="0" xfId="0" applyFont="1" applyFill="1" applyAlignment="1">
      <alignment horizontal="left" vertical="top"/>
    </xf>
    <xf numFmtId="0" fontId="0" fillId="3" borderId="0" xfId="0" applyFont="1" applyFill="1" applyAlignment="1">
      <alignment vertical="top"/>
    </xf>
    <xf numFmtId="0" fontId="16" fillId="0" borderId="0" xfId="0" applyFont="1" applyAlignment="1">
      <alignment horizontal="left" vertical="top" wrapText="1"/>
    </xf>
    <xf numFmtId="0" fontId="0" fillId="0" borderId="0" xfId="0" applyFont="1" applyFill="1" applyAlignment="1">
      <alignment horizontal="left" vertical="top"/>
    </xf>
    <xf numFmtId="0" fontId="16" fillId="0" borderId="0" xfId="0" applyFont="1" applyAlignment="1">
      <alignment horizontal="center" vertical="top" wrapText="1"/>
    </xf>
    <xf numFmtId="0" fontId="16" fillId="9" borderId="0" xfId="0" applyFont="1" applyFill="1" applyAlignment="1">
      <alignment horizontal="center" vertical="top" wrapText="1"/>
    </xf>
    <xf numFmtId="0" fontId="0" fillId="9" borderId="0" xfId="0" applyFont="1" applyFill="1" applyAlignment="1">
      <alignment horizontal="center" vertical="top" wrapText="1"/>
    </xf>
    <xf numFmtId="0" fontId="0" fillId="0" borderId="0" xfId="0" applyFont="1" applyAlignment="1">
      <alignment horizontal="center" vertical="top"/>
    </xf>
    <xf numFmtId="0" fontId="57" fillId="0" borderId="0" xfId="0" applyFont="1" applyFill="1" applyAlignment="1">
      <alignment vertical="top" wrapText="1"/>
    </xf>
    <xf numFmtId="0" fontId="58" fillId="0" borderId="0" xfId="0" applyFont="1" applyAlignment="1">
      <alignment horizontal="left" vertical="top" wrapText="1"/>
    </xf>
    <xf numFmtId="0" fontId="0" fillId="9" borderId="0" xfId="0" applyFont="1" applyFill="1" applyAlignment="1">
      <alignment horizontal="center" vertical="top"/>
    </xf>
    <xf numFmtId="0" fontId="36" fillId="0" borderId="0" xfId="0" applyFont="1" applyAlignment="1">
      <alignment vertical="top" wrapText="1"/>
    </xf>
    <xf numFmtId="0" fontId="0" fillId="0" borderId="0" xfId="0" applyFont="1" applyAlignment="1">
      <alignment vertical="top" wrapText="1"/>
    </xf>
    <xf numFmtId="9" fontId="2" fillId="0" borderId="0" xfId="0" applyNumberFormat="1" applyFont="1" applyAlignment="1">
      <alignment horizontal="left" vertical="top" wrapText="1"/>
    </xf>
    <xf numFmtId="8" fontId="2" fillId="0" borderId="0" xfId="0" applyNumberFormat="1" applyFont="1" applyAlignment="1">
      <alignment horizontal="center" vertical="top" wrapText="1"/>
    </xf>
    <xf numFmtId="6" fontId="2" fillId="0" borderId="0" xfId="0" applyNumberFormat="1" applyFont="1" applyAlignment="1">
      <alignment horizontal="center" vertical="top" wrapText="1"/>
    </xf>
    <xf numFmtId="0" fontId="1" fillId="0" borderId="0" xfId="0" applyFont="1" applyFill="1" applyAlignment="1">
      <alignment horizontal="center" vertical="top" wrapText="1"/>
    </xf>
    <xf numFmtId="0" fontId="45" fillId="0" borderId="0" xfId="0" applyFont="1" applyFill="1" applyAlignment="1">
      <alignment horizontal="center" vertical="top" wrapText="1"/>
    </xf>
    <xf numFmtId="0" fontId="11" fillId="0" borderId="0" xfId="0" applyFont="1" applyFill="1" applyBorder="1" applyAlignment="1">
      <alignment horizontal="left" vertical="top"/>
    </xf>
    <xf numFmtId="0" fontId="1" fillId="0" borderId="0" xfId="0" applyFont="1" applyFill="1" applyBorder="1" applyAlignment="1">
      <alignment horizontal="center" vertical="top" wrapText="1"/>
    </xf>
    <xf numFmtId="0" fontId="42" fillId="0" borderId="0" xfId="0" applyFont="1" applyFill="1" applyBorder="1" applyAlignment="1">
      <alignment vertical="top" wrapText="1"/>
    </xf>
    <xf numFmtId="0" fontId="1" fillId="0" borderId="0" xfId="0" applyFont="1" applyFill="1" applyBorder="1" applyAlignment="1">
      <alignment horizontal="left" vertical="top"/>
    </xf>
    <xf numFmtId="0" fontId="0" fillId="9" borderId="0" xfId="0" applyFont="1" applyFill="1" applyBorder="1" applyAlignment="1">
      <alignment horizontal="center" vertical="top"/>
    </xf>
    <xf numFmtId="0" fontId="57" fillId="0" borderId="0" xfId="0" applyFont="1" applyAlignment="1">
      <alignment vertical="top" wrapText="1"/>
    </xf>
    <xf numFmtId="0" fontId="58" fillId="0" borderId="0" xfId="0" applyFont="1" applyFill="1" applyAlignment="1">
      <alignment vertical="top" wrapText="1"/>
    </xf>
    <xf numFmtId="0" fontId="58" fillId="0" borderId="0" xfId="0" applyFont="1" applyAlignment="1">
      <alignment vertical="top" wrapText="1"/>
    </xf>
    <xf numFmtId="0" fontId="0" fillId="0" borderId="0" xfId="0" applyFont="1" applyFill="1" applyAlignment="1">
      <alignment horizontal="left" vertical="top" wrapText="1"/>
    </xf>
    <xf numFmtId="0" fontId="1" fillId="0" borderId="0" xfId="0" applyFont="1" applyFill="1" applyBorder="1" applyAlignment="1">
      <alignment vertical="top" wrapText="1"/>
    </xf>
    <xf numFmtId="0" fontId="0" fillId="0" borderId="0" xfId="0" applyFont="1" applyAlignment="1">
      <alignment horizontal="center" vertical="top" wrapText="1"/>
    </xf>
    <xf numFmtId="0" fontId="0" fillId="6" borderId="0" xfId="0" applyFont="1" applyFill="1" applyAlignment="1">
      <alignment horizontal="left" vertical="top" wrapText="1"/>
    </xf>
    <xf numFmtId="0" fontId="0" fillId="0" borderId="0" xfId="0" applyFont="1" applyFill="1" applyAlignment="1">
      <alignment horizontal="center" vertical="top"/>
    </xf>
    <xf numFmtId="0" fontId="0" fillId="0" borderId="14" xfId="0" applyFont="1" applyBorder="1" applyAlignment="1">
      <alignment horizontal="left" vertical="top" wrapText="1"/>
    </xf>
    <xf numFmtId="0" fontId="0" fillId="0" borderId="0" xfId="0" applyFont="1" applyFill="1" applyAlignment="1">
      <alignment horizontal="center" vertical="top" wrapText="1"/>
    </xf>
    <xf numFmtId="0" fontId="59" fillId="0" borderId="0" xfId="0" applyFont="1" applyAlignment="1">
      <alignment vertical="top" wrapText="1"/>
    </xf>
    <xf numFmtId="0" fontId="0" fillId="0" borderId="0" xfId="0" applyFont="1" applyFill="1" applyAlignment="1">
      <alignment horizontal="center"/>
    </xf>
    <xf numFmtId="0" fontId="0" fillId="0" borderId="0" xfId="0" applyFill="1" applyAlignment="1">
      <alignment horizontal="center"/>
    </xf>
    <xf numFmtId="0" fontId="58" fillId="0" borderId="0" xfId="0" applyFont="1" applyFill="1" applyAlignment="1">
      <alignment horizontal="left" vertical="top" wrapText="1"/>
    </xf>
    <xf numFmtId="0" fontId="40" fillId="0" borderId="0" xfId="0" applyFont="1"/>
    <xf numFmtId="0" fontId="0" fillId="0" borderId="1" xfId="0" applyFont="1" applyBorder="1" applyAlignment="1">
      <alignment horizontal="left" vertical="top"/>
    </xf>
    <xf numFmtId="0" fontId="48" fillId="0" borderId="0" xfId="0" applyFont="1" applyAlignment="1">
      <alignment horizontal="center" vertical="top"/>
    </xf>
    <xf numFmtId="0" fontId="48" fillId="9" borderId="0" xfId="0" applyFont="1" applyFill="1" applyAlignment="1">
      <alignment horizontal="center" vertical="top"/>
    </xf>
    <xf numFmtId="0" fontId="48" fillId="0" borderId="0" xfId="0" applyFont="1" applyAlignment="1">
      <alignment vertical="top" wrapText="1"/>
    </xf>
    <xf numFmtId="0" fontId="57" fillId="0" borderId="0" xfId="0" applyFont="1" applyAlignment="1">
      <alignment horizontal="left" vertical="top" wrapText="1"/>
    </xf>
    <xf numFmtId="0" fontId="60" fillId="0" borderId="0" xfId="0" applyFont="1"/>
    <xf numFmtId="0" fontId="48" fillId="0" borderId="0" xfId="0" applyFont="1" applyAlignment="1">
      <alignment horizontal="left" vertical="top" wrapText="1"/>
    </xf>
    <xf numFmtId="0" fontId="48" fillId="0" borderId="0" xfId="0" applyFont="1" applyAlignment="1">
      <alignment vertical="top"/>
    </xf>
    <xf numFmtId="0" fontId="61" fillId="0" borderId="0" xfId="0" applyFont="1" applyAlignment="1">
      <alignment horizontal="center" vertical="top"/>
    </xf>
    <xf numFmtId="0" fontId="5" fillId="0" borderId="1" xfId="0" applyFont="1" applyBorder="1" applyAlignment="1">
      <alignment horizontal="center" vertical="top"/>
    </xf>
    <xf numFmtId="0" fontId="14" fillId="0" borderId="1" xfId="0" applyFont="1" applyBorder="1" applyAlignment="1">
      <alignment horizontal="center" vertical="top" wrapText="1"/>
    </xf>
    <xf numFmtId="182" fontId="1" fillId="0" borderId="0" xfId="0" applyNumberFormat="1" applyFont="1" applyAlignment="1">
      <alignment horizontal="center" vertical="top" wrapText="1"/>
    </xf>
    <xf numFmtId="182" fontId="1" fillId="0" borderId="0" xfId="0" applyNumberFormat="1" applyFont="1" applyAlignment="1">
      <alignment horizontal="center" vertical="top"/>
    </xf>
    <xf numFmtId="0" fontId="53" fillId="0" borderId="0" xfId="0" applyFont="1" applyAlignment="1">
      <alignment horizontal="center" vertical="top"/>
    </xf>
    <xf numFmtId="0" fontId="53" fillId="0" borderId="0" xfId="0" applyFont="1" applyAlignment="1">
      <alignment vertical="top" wrapText="1"/>
    </xf>
    <xf numFmtId="182" fontId="11" fillId="0" borderId="0" xfId="0" applyNumberFormat="1" applyFont="1" applyAlignment="1">
      <alignment horizontal="center" vertical="top" wrapText="1"/>
    </xf>
    <xf numFmtId="8" fontId="0" fillId="0" borderId="0" xfId="0" applyNumberFormat="1" applyAlignment="1">
      <alignment horizontal="left" vertical="top" wrapText="1"/>
    </xf>
    <xf numFmtId="6" fontId="0" fillId="0" borderId="0" xfId="0" applyNumberFormat="1" applyAlignment="1">
      <alignment horizontal="left" vertical="top" wrapText="1"/>
    </xf>
    <xf numFmtId="8" fontId="0" fillId="0" borderId="0" xfId="0" applyNumberFormat="1" applyAlignment="1">
      <alignment horizontal="left" vertical="top"/>
    </xf>
    <xf numFmtId="10" fontId="2" fillId="0" borderId="0" xfId="0" applyNumberFormat="1" applyFont="1" applyAlignment="1">
      <alignment horizontal="left" vertical="top" wrapText="1"/>
    </xf>
    <xf numFmtId="182" fontId="47" fillId="0" borderId="0" xfId="0" applyNumberFormat="1" applyFont="1" applyAlignment="1">
      <alignment horizontal="center" vertical="top"/>
    </xf>
    <xf numFmtId="0" fontId="10" fillId="0" borderId="0" xfId="0" applyFont="1" applyAlignment="1">
      <alignment horizontal="center" vertical="top" wrapText="1"/>
    </xf>
    <xf numFmtId="0" fontId="10" fillId="0" borderId="0" xfId="0" applyFont="1" applyAlignment="1">
      <alignment vertical="top"/>
    </xf>
    <xf numFmtId="0" fontId="10" fillId="0" borderId="0" xfId="0" applyFont="1" applyAlignment="1">
      <alignment horizontal="center" vertical="top"/>
    </xf>
    <xf numFmtId="3" fontId="62" fillId="0" borderId="0" xfId="0" applyNumberFormat="1" applyFont="1"/>
    <xf numFmtId="10" fontId="0" fillId="0" borderId="0" xfId="0" applyNumberFormat="1" applyAlignment="1">
      <alignment horizontal="left" vertical="top"/>
    </xf>
    <xf numFmtId="0" fontId="39" fillId="0" borderId="0" xfId="0" applyFont="1" applyAlignment="1">
      <alignment vertical="top"/>
    </xf>
    <xf numFmtId="0" fontId="61" fillId="0" borderId="0" xfId="0" applyFont="1" applyAlignment="1">
      <alignment horizontal="center" vertical="top"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9">
    <dxf>
      <font>
        <name val="Calibri"/>
        <scheme val="none"/>
        <family val="2"/>
        <b val="0"/>
        <i val="0"/>
        <strike val="0"/>
        <u val="none"/>
        <sz val="16"/>
        <color theme="1"/>
      </font>
      <alignment vertical="top"/>
    </dxf>
    <dxf>
      <font>
        <name val="Calibri"/>
        <scheme val="none"/>
        <family val="2"/>
        <b val="0"/>
        <i val="0"/>
        <strike val="0"/>
        <u val="none"/>
        <sz val="16"/>
        <color theme="1"/>
      </font>
      <alignment horizontal="center" vertical="top"/>
    </dxf>
    <dxf>
      <font>
        <name val="Calibri"/>
        <scheme val="none"/>
        <family val="2"/>
        <b val="0"/>
        <i val="0"/>
        <strike val="0"/>
        <u val="none"/>
        <sz val="16"/>
        <color theme="1"/>
      </font>
      <alignment horizontal="left" vertical="top" wrapText="1"/>
    </dxf>
    <dxf>
      <font>
        <name val="Calibri"/>
        <scheme val="none"/>
        <family val="2"/>
        <b val="0"/>
        <i val="0"/>
        <strike val="0"/>
        <u val="none"/>
        <sz val="16"/>
        <color theme="1"/>
      </font>
      <alignment horizontal="left" vertical="top" wrapText="1"/>
    </dxf>
    <dxf>
      <font>
        <name val="Calibri"/>
        <scheme val="none"/>
        <family val="2"/>
        <b val="0"/>
        <i val="0"/>
        <strike val="0"/>
        <u val="none"/>
        <sz val="16"/>
        <color theme="1"/>
      </font>
      <alignment horizontal="center" vertical="top" wrapText="1"/>
    </dxf>
    <dxf>
      <font>
        <name val="Calibri"/>
        <scheme val="none"/>
        <family val="2"/>
        <b val="0"/>
        <i val="0"/>
        <strike val="0"/>
        <u val="none"/>
        <sz val="16"/>
        <color theme="1"/>
      </font>
      <alignment horizontal="center" vertical="top"/>
    </dxf>
    <dxf>
      <font>
        <name val="Calibri"/>
        <scheme val="none"/>
        <family val="2"/>
        <b val="0"/>
        <i val="0"/>
        <strike val="0"/>
        <u val="none"/>
        <sz val="16"/>
        <color theme="1"/>
      </font>
      <alignment horizontal="left" vertical="top" wrapText="1"/>
    </dxf>
    <dxf>
      <font>
        <name val="Calibri"/>
        <scheme val="none"/>
        <family val="2"/>
        <b val="0"/>
        <i val="0"/>
        <strike val="0"/>
        <u val="none"/>
        <sz val="16"/>
        <color theme="1"/>
      </font>
      <alignment horizontal="left" vertical="top" wrapText="1"/>
    </dxf>
    <dxf>
      <font>
        <name val="Calibri"/>
        <scheme val="none"/>
        <family val="2"/>
        <b val="0"/>
        <i val="0"/>
        <strike val="0"/>
        <u val="none"/>
        <sz val="16"/>
        <color theme="1"/>
      </font>
      <numFmt numFmtId="178" formatCode="0.0;[Red]0.0"/>
      <alignment horizontal="center" vertical="top" wrapText="1"/>
    </dxf>
    <dxf>
      <font>
        <name val="Calibri"/>
        <scheme val="none"/>
        <family val="2"/>
        <b val="0"/>
        <i val="0"/>
        <strike val="0"/>
        <u val="none"/>
        <sz val="14"/>
        <color theme="1"/>
      </font>
      <alignment horizontal="center" wrapText="1"/>
    </dxf>
    <dxf>
      <font>
        <name val="Calibri"/>
        <scheme val="none"/>
        <family val="2"/>
        <b val="0"/>
        <i val="0"/>
        <strike val="0"/>
        <u val="none"/>
        <sz val="16"/>
        <color theme="1"/>
      </font>
      <alignment horizontal="center" vertical="top"/>
    </dxf>
    <dxf>
      <font>
        <name val="Calibri"/>
        <scheme val="none"/>
        <family val="2"/>
        <b val="0"/>
        <strike val="0"/>
        <u val="none"/>
        <sz val="16"/>
        <color theme="1"/>
      </font>
      <numFmt numFmtId="0" formatCode="General"/>
      <fill>
        <patternFill patternType="none"/>
      </fill>
      <alignment horizontal="center" vertical="top"/>
    </dxf>
    <dxf>
      <font>
        <name val="Calibri"/>
        <scheme val="none"/>
        <family val="2"/>
        <b val="0"/>
        <i val="0"/>
        <strike val="0"/>
        <u val="none"/>
        <sz val="16"/>
        <color theme="1"/>
      </font>
      <alignment horizontal="center" vertical="top"/>
    </dxf>
    <dxf>
      <alignment horizontal="center" vertical="top"/>
    </dxf>
    <dxf>
      <alignment horizontal="center" vertical="top" wrapText="1"/>
    </dxf>
    <dxf>
      <alignment horizontal="center" vertical="top" wrapText="1"/>
    </dxf>
    <dxf>
      <alignment horizontal="center" vertical="top" wrapText="1"/>
    </dxf>
    <dxf>
      <font>
        <name val="Calibri"/>
        <scheme val="none"/>
        <family val="2"/>
        <b val="0"/>
        <i val="0"/>
        <strike val="0"/>
        <u val="none"/>
        <sz val="12"/>
        <color theme="1"/>
      </font>
      <alignment horizontal="center" vertical="top" wrapText="1"/>
    </dxf>
    <dxf>
      <alignment horizontal="center" vertical="top" wrapText="1"/>
    </dxf>
    <dxf>
      <alignment horizontal="center" vertical="top" wrapText="1"/>
    </dxf>
    <dxf>
      <alignment horizontal="center" vertical="top" wrapText="1"/>
    </dxf>
    <dxf>
      <alignment horizontal="center" vertical="top" wrapText="1"/>
    </dxf>
    <dxf>
      <alignment horizontal="center"/>
    </dxf>
    <dxf>
      <numFmt numFmtId="0" formatCode="General"/>
      <alignment horizontal="center" vertical="top" wrapText="1"/>
    </dxf>
    <dxf>
      <alignment horizontal="center" vertical="top" wrapText="1"/>
    </dxf>
    <dxf>
      <alignment horizontal="center" vertical="top" wrapText="1"/>
    </dxf>
    <dxf>
      <alignment horizontal="center" vertical="top"/>
    </dxf>
    <dxf>
      <numFmt numFmtId="0" formatCode="General"/>
      <alignment horizontal="center" vertical="top"/>
    </dxf>
    <dxf>
      <font>
        <name val="Calibri"/>
        <scheme val="none"/>
        <family val="2"/>
        <b val="0"/>
        <i val="0"/>
        <strike val="0"/>
        <u val="none"/>
        <sz val="16"/>
        <color theme="1"/>
      </font>
      <alignment horizontal="left" vertical="top"/>
    </dxf>
    <dxf>
      <font>
        <name val="Calibri (Body)"/>
        <scheme val="none"/>
        <b val="0"/>
        <i val="0"/>
        <strike val="0"/>
        <u val="none"/>
        <sz val="16"/>
        <color theme="1"/>
      </font>
      <alignment horizontal="left" vertical="top"/>
    </dxf>
    <dxf>
      <font>
        <name val="Calibri (Body)"/>
        <scheme val="none"/>
        <b val="0"/>
        <i val="0"/>
        <strike val="0"/>
        <u val="none"/>
        <sz val="16"/>
        <color theme="1"/>
      </font>
      <numFmt numFmtId="49" formatCode="@"/>
      <alignment horizontal="left" vertical="top" wrapText="1"/>
    </dxf>
    <dxf>
      <font>
        <name val="Calibri (Body)"/>
        <scheme val="none"/>
        <b val="0"/>
        <i val="0"/>
        <strike val="0"/>
        <u val="none"/>
        <sz val="16"/>
        <color theme="1"/>
      </font>
      <alignment horizontal="left" vertical="top" wrapText="1"/>
    </dxf>
    <dxf>
      <font>
        <name val="Calibri (Body)"/>
        <scheme val="none"/>
        <b val="0"/>
        <i val="0"/>
        <strike val="0"/>
        <u val="none"/>
        <sz val="16"/>
        <color theme="1"/>
      </font>
      <alignment vertical="top" wrapText="1"/>
    </dxf>
    <dxf>
      <font>
        <name val="Calibri (Body)"/>
        <scheme val="none"/>
        <b val="0"/>
        <i val="0"/>
        <strike val="0"/>
        <u val="none"/>
        <sz val="16"/>
        <color theme="1"/>
      </font>
      <alignment vertical="top" wrapText="1"/>
    </dxf>
    <dxf>
      <font>
        <name val="Calibri (Body)"/>
        <scheme val="none"/>
        <b val="0"/>
        <i val="0"/>
        <strike val="0"/>
        <u val="none"/>
        <sz val="16"/>
        <color theme="1"/>
      </font>
      <alignment horizontal="center" vertical="top" wrapText="1"/>
    </dxf>
    <dxf>
      <font>
        <name val="Calibri (Body)"/>
        <scheme val="none"/>
        <b val="0"/>
        <i val="0"/>
        <strike val="0"/>
        <u val="none"/>
        <sz val="16"/>
        <color theme="1"/>
      </font>
      <alignment horizontal="center" vertical="top" wrapText="1"/>
    </dxf>
    <dxf>
      <font>
        <name val="Calibri"/>
        <scheme val="none"/>
        <family val="2"/>
        <b val="0"/>
        <i val="0"/>
        <strike val="0"/>
        <u val="none"/>
        <sz val="16"/>
        <color theme="1"/>
      </font>
      <numFmt numFmtId="178" formatCode="0.0;[Red]0.0"/>
      <alignment horizontal="center" vertical="top"/>
    </dxf>
    <dxf>
      <font>
        <name val="Calibri"/>
        <scheme val="none"/>
        <family val="2"/>
        <b val="0"/>
        <i val="0"/>
        <strike val="0"/>
        <u val="none"/>
        <sz val="16"/>
        <color theme="1"/>
      </font>
      <alignment horizontal="center" vertical="top"/>
    </dxf>
    <dxf>
      <font>
        <name val="Calibri"/>
        <scheme val="none"/>
        <family val="2"/>
        <b val="0"/>
        <i val="0"/>
        <strike val="0"/>
        <u val="none"/>
        <sz val="16"/>
        <color theme="1"/>
      </font>
      <alignment horizontal="center" vertical="top"/>
    </dxf>
  </dxfs>
  <tableStyles count="1" defaultTableStyle="TableStyleMedium2" defaultPivotStyle="PivotStyleLight16">
    <tableStyle name="Table Style 1" pivot="0" count="0" xr9:uid="{8DFB026C-572B-4560-854A-F066668F9CF8}"/>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lang="en-US" sz="1440" b="0" i="0" u="none" strike="noStrike" kern="1200" spc="0" baseline="0">
              <a:solidFill>
                <a:schemeClr val="tx1">
                  <a:lumMod val="65000"/>
                  <a:lumOff val="35000"/>
                </a:schemeClr>
              </a:solidFill>
              <a:latin typeface="+mn-lt"/>
              <a:ea typeface="+mn-ea"/>
              <a:cs typeface="+mn-cs"/>
            </a:defRPr>
          </a:pPr>
        </a:p>
      </c:txPr>
    </c:title>
    <c:autoTitleDeleted val="0"/>
    <c:plotArea>
      <c:layout/>
      <c:ofPieChart>
        <c:ofPieType val="bar"/>
        <c:varyColors val="1"/>
        <c:ser>
          <c:idx val="0"/>
          <c:order val="0"/>
          <c:spPr/>
          <c:explosion val="0"/>
          <c:dPt>
            <c:idx val="0"/>
            <c:bubble3D val="0"/>
            <c:spPr>
              <a:solidFill>
                <a:schemeClr val="accent1"/>
              </a:solidFill>
              <a:ln w="19050">
                <a:solidFill>
                  <a:schemeClr val="lt1"/>
                </a:solidFill>
              </a:ln>
              <a:effectLst/>
            </c:spPr>
          </c:dPt>
          <c:dLbls>
            <c:delete val="1"/>
          </c:dLbls>
          <c:cat>
            <c:strRef>
              <c:f>'Table 8'!$H$41:$H$67</c:f>
              <c:strCache>
                <c:ptCount val="27"/>
                <c:pt idx="0">
                  <c:v>Brigham and Women</c:v>
                </c:pt>
                <c:pt idx="1">
                  <c:v>Brown University</c:v>
                </c:pt>
                <c:pt idx="2">
                  <c:v>Caltech</c:v>
                </c:pt>
                <c:pt idx="3">
                  <c:v>Cancer Research Technology</c:v>
                </c:pt>
                <c:pt idx="4">
                  <c:v>Cedars-Sinai</c:v>
                </c:pt>
                <c:pt idx="5">
                  <c:v>Columbia</c:v>
                </c:pt>
                <c:pt idx="6">
                  <c:v>Cornell University</c:v>
                </c:pt>
                <c:pt idx="7">
                  <c:v>Emory University</c:v>
                </c:pt>
                <c:pt idx="8">
                  <c:v>Fred Hutchinson Cancer</c:v>
                </c:pt>
                <c:pt idx="9">
                  <c:v>Harvard</c:v>
                </c:pt>
                <c:pt idx="10">
                  <c:v>Johns Hopkins</c:v>
                </c:pt>
                <c:pt idx="11">
                  <c:v>Mass General</c:v>
                </c:pt>
                <c:pt idx="12">
                  <c:v>Stanford </c:v>
                </c:pt>
                <c:pt idx="13">
                  <c:v>Stiching University</c:v>
                </c:pt>
                <c:pt idx="14">
                  <c:v>The Scripps Research Institute</c:v>
                </c:pt>
                <c:pt idx="15">
                  <c:v>Regents </c:v>
                </c:pt>
                <c:pt idx="16">
                  <c:v>University of Alabama</c:v>
                </c:pt>
                <c:pt idx="17">
                  <c:v>University of Chicago</c:v>
                </c:pt>
                <c:pt idx="18">
                  <c:v>University of Florida</c:v>
                </c:pt>
                <c:pt idx="19">
                  <c:v>University of Louisville</c:v>
                </c:pt>
                <c:pt idx="20">
                  <c:v>University of Oxford</c:v>
                </c:pt>
                <c:pt idx="21">
                  <c:v>Universitee Pierre at Marie Curie</c:v>
                </c:pt>
                <c:pt idx="22">
                  <c:v>University of Toronto</c:v>
                </c:pt>
                <c:pt idx="23">
                  <c:v>University of Utah</c:v>
                </c:pt>
                <c:pt idx="24">
                  <c:v>University of Washington</c:v>
                </c:pt>
                <c:pt idx="25">
                  <c:v>University of Wisconsin</c:v>
                </c:pt>
                <c:pt idx="26">
                  <c:v>Yale</c:v>
                </c:pt>
              </c:strCache>
            </c:strRef>
          </c:cat>
          <c:val>
            <c:numRef>
              <c:f>'Table 8'!$I$41:$I$67</c:f>
            </c:numRef>
          </c:val>
        </c:ser>
        <c:ser>
          <c:idx val="1"/>
          <c:order val="1"/>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Lbls>
            <c:delete val="1"/>
          </c:dLbls>
          <c:cat>
            <c:strRef>
              <c:f>'Table 8'!$H$41:$H$67</c:f>
              <c:strCache>
                <c:ptCount val="27"/>
                <c:pt idx="0">
                  <c:v>Brigham and Women</c:v>
                </c:pt>
                <c:pt idx="1">
                  <c:v>Brown University</c:v>
                </c:pt>
                <c:pt idx="2">
                  <c:v>Caltech</c:v>
                </c:pt>
                <c:pt idx="3">
                  <c:v>Cancer Research Technology</c:v>
                </c:pt>
                <c:pt idx="4">
                  <c:v>Cedars-Sinai</c:v>
                </c:pt>
                <c:pt idx="5">
                  <c:v>Columbia</c:v>
                </c:pt>
                <c:pt idx="6">
                  <c:v>Cornell University</c:v>
                </c:pt>
                <c:pt idx="7">
                  <c:v>Emory University</c:v>
                </c:pt>
                <c:pt idx="8">
                  <c:v>Fred Hutchinson Cancer</c:v>
                </c:pt>
                <c:pt idx="9">
                  <c:v>Harvard</c:v>
                </c:pt>
                <c:pt idx="10">
                  <c:v>Johns Hopkins</c:v>
                </c:pt>
                <c:pt idx="11">
                  <c:v>Mass General</c:v>
                </c:pt>
                <c:pt idx="12">
                  <c:v>Stanford </c:v>
                </c:pt>
                <c:pt idx="13">
                  <c:v>Stiching University</c:v>
                </c:pt>
                <c:pt idx="14">
                  <c:v>The Scripps Research Institute</c:v>
                </c:pt>
                <c:pt idx="15">
                  <c:v>Regents </c:v>
                </c:pt>
                <c:pt idx="16">
                  <c:v>University of Alabama</c:v>
                </c:pt>
                <c:pt idx="17">
                  <c:v>University of Chicago</c:v>
                </c:pt>
                <c:pt idx="18">
                  <c:v>University of Florida</c:v>
                </c:pt>
                <c:pt idx="19">
                  <c:v>University of Louisville</c:v>
                </c:pt>
                <c:pt idx="20">
                  <c:v>University of Oxford</c:v>
                </c:pt>
                <c:pt idx="21">
                  <c:v>Universitee Pierre at Marie Curie</c:v>
                </c:pt>
                <c:pt idx="22">
                  <c:v>University of Toronto</c:v>
                </c:pt>
                <c:pt idx="23">
                  <c:v>University of Utah</c:v>
                </c:pt>
                <c:pt idx="24">
                  <c:v>University of Washington</c:v>
                </c:pt>
                <c:pt idx="25">
                  <c:v>University of Wisconsin</c:v>
                </c:pt>
                <c:pt idx="26">
                  <c:v>Yale</c:v>
                </c:pt>
              </c:strCache>
            </c:strRef>
          </c:cat>
          <c:val>
            <c:numRef>
              <c:f>'Table 8'!$J$41:$J$67</c:f>
              <c:numCache>
                <c:formatCode>General</c:formatCode>
                <c:ptCount val="27"/>
                <c:pt idx="0">
                  <c:v>1</c:v>
                </c:pt>
                <c:pt idx="1">
                  <c:v>1</c:v>
                </c:pt>
                <c:pt idx="2">
                  <c:v>1</c:v>
                </c:pt>
                <c:pt idx="3">
                  <c:v>2</c:v>
                </c:pt>
                <c:pt idx="4">
                  <c:v>1</c:v>
                </c:pt>
                <c:pt idx="5">
                  <c:v>2</c:v>
                </c:pt>
                <c:pt idx="6">
                  <c:v>1</c:v>
                </c:pt>
                <c:pt idx="7">
                  <c:v>1</c:v>
                </c:pt>
                <c:pt idx="8">
                  <c:v>1</c:v>
                </c:pt>
                <c:pt idx="9">
                  <c:v>1</c:v>
                </c:pt>
                <c:pt idx="10">
                  <c:v>1</c:v>
                </c:pt>
                <c:pt idx="11">
                  <c:v>1</c:v>
                </c:pt>
                <c:pt idx="12">
                  <c:v>5</c:v>
                </c:pt>
                <c:pt idx="13">
                  <c:v>1</c:v>
                </c:pt>
                <c:pt idx="14">
                  <c:v>1</c:v>
                </c:pt>
                <c:pt idx="15">
                  <c:v>5</c:v>
                </c:pt>
                <c:pt idx="16">
                  <c:v>1</c:v>
                </c:pt>
                <c:pt idx="17">
                  <c:v>1</c:v>
                </c:pt>
                <c:pt idx="18">
                  <c:v>1</c:v>
                </c:pt>
                <c:pt idx="19">
                  <c:v>1</c:v>
                </c:pt>
                <c:pt idx="20">
                  <c:v>1</c:v>
                </c:pt>
                <c:pt idx="21">
                  <c:v>1</c:v>
                </c:pt>
                <c:pt idx="22">
                  <c:v>1</c:v>
                </c:pt>
                <c:pt idx="23">
                  <c:v>1</c:v>
                </c:pt>
                <c:pt idx="24">
                  <c:v>1</c:v>
                </c:pt>
                <c:pt idx="25">
                  <c:v>1</c:v>
                </c:pt>
                <c:pt idx="26">
                  <c:v>1</c:v>
                </c:pt>
              </c:numCache>
            </c:numRef>
          </c:val>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22</xdr:col>
      <xdr:colOff>583163</xdr:colOff>
      <xdr:row>44</xdr:row>
      <xdr:rowOff>25919</xdr:rowOff>
    </xdr:from>
    <xdr:to>
      <xdr:col>32</xdr:col>
      <xdr:colOff>61685</xdr:colOff>
      <xdr:row>70</xdr:row>
      <xdr:rowOff>88855</xdr:rowOff>
    </xdr:to>
    <xdr:pic>
      <xdr:nvPicPr>
        <xdr:cNvPr id="6" name="Picture 5"/>
        <xdr:cNvPicPr>
          <a:picLocks noChangeAspect="1"/>
        </xdr:cNvPicPr>
      </xdr:nvPicPr>
      <xdr:blipFill>
        <a:blip r:embed="rId1"/>
        <a:stretch>
          <a:fillRect/>
        </a:stretch>
      </xdr:blipFill>
      <xdr:spPr>
        <a:xfrm>
          <a:off x="26440130" y="15767050"/>
          <a:ext cx="7860665" cy="5263515"/>
        </a:xfrm>
        <a:prstGeom prst="rect">
          <a:avLst/>
        </a:prstGeom>
      </xdr:spPr>
    </xdr:pic>
    <xdr:clientData/>
  </xdr:twoCellAnchor>
  <xdr:twoCellAnchor editAs="oneCell">
    <xdr:from>
      <xdr:col>47</xdr:col>
      <xdr:colOff>12961</xdr:colOff>
      <xdr:row>38</xdr:row>
      <xdr:rowOff>129593</xdr:rowOff>
    </xdr:from>
    <xdr:to>
      <xdr:col>56</xdr:col>
      <xdr:colOff>320870</xdr:colOff>
      <xdr:row>64</xdr:row>
      <xdr:rowOff>192527</xdr:rowOff>
    </xdr:to>
    <xdr:pic>
      <xdr:nvPicPr>
        <xdr:cNvPr id="10" name="Picture 9"/>
        <xdr:cNvPicPr>
          <a:picLocks noChangeAspect="1"/>
        </xdr:cNvPicPr>
      </xdr:nvPicPr>
      <xdr:blipFill>
        <a:blip r:embed="rId1"/>
        <a:stretch>
          <a:fillRect/>
        </a:stretch>
      </xdr:blipFill>
      <xdr:spPr>
        <a:xfrm>
          <a:off x="46824900" y="14671040"/>
          <a:ext cx="7851775" cy="5263515"/>
        </a:xfrm>
        <a:prstGeom prst="rect">
          <a:avLst/>
        </a:prstGeom>
      </xdr:spPr>
    </xdr:pic>
    <xdr:clientData/>
  </xdr:twoCellAnchor>
  <xdr:twoCellAnchor editAs="oneCell">
    <xdr:from>
      <xdr:col>33</xdr:col>
      <xdr:colOff>505409</xdr:colOff>
      <xdr:row>23</xdr:row>
      <xdr:rowOff>12960</xdr:rowOff>
    </xdr:from>
    <xdr:to>
      <xdr:col>42</xdr:col>
      <xdr:colOff>813319</xdr:colOff>
      <xdr:row>32</xdr:row>
      <xdr:rowOff>159646</xdr:rowOff>
    </xdr:to>
    <xdr:pic>
      <xdr:nvPicPr>
        <xdr:cNvPr id="11" name="Picture 10"/>
        <xdr:cNvPicPr>
          <a:picLocks noChangeAspect="1"/>
        </xdr:cNvPicPr>
      </xdr:nvPicPr>
      <xdr:blipFill>
        <a:blip r:embed="rId2"/>
        <a:stretch>
          <a:fillRect/>
        </a:stretch>
      </xdr:blipFill>
      <xdr:spPr>
        <a:xfrm>
          <a:off x="35582225" y="10829925"/>
          <a:ext cx="7851775" cy="267081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5</xdr:col>
      <xdr:colOff>789780</xdr:colOff>
      <xdr:row>45</xdr:row>
      <xdr:rowOff>69055</xdr:rowOff>
    </xdr:from>
    <xdr:to>
      <xdr:col>9</xdr:col>
      <xdr:colOff>309563</xdr:colOff>
      <xdr:row>59</xdr:row>
      <xdr:rowOff>214313</xdr:rowOff>
    </xdr:to>
    <xdr:graphicFrame>
      <xdr:nvGraphicFramePr>
        <xdr:cNvPr id="4" name="Chart 3"/>
        <xdr:cNvGraphicFramePr/>
      </xdr:nvGraphicFramePr>
      <xdr:xfrm>
        <a:off x="4104005" y="21029930"/>
        <a:ext cx="6136640" cy="34791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3" name="Table3" displayName="Table3" ref="B4:N14" totalsRowShown="0">
  <autoFilter ref="B4:N14"/>
  <tableColumns count="13">
    <tableColumn id="1" name="Company Name" dataDxfId="0"/>
    <tableColumn id="2" name="IPO Year" dataDxfId="1"/>
    <tableColumn id="3" name="Primary Business " dataDxfId="2"/>
    <tableColumn id="4" name="Founder(s)" dataDxfId="3"/>
    <tableColumn id="5" name="Founder Role at Company" dataDxfId="4"/>
    <tableColumn id="6" name="Academia foundation" dataDxfId="5"/>
    <tableColumn id="7" name="Source of Intellectual Property" dataDxfId="6"/>
    <tableColumn id="8" name="Founder Equity at IPO" dataDxfId="7"/>
    <tableColumn id="11" name="Founder CEO Equity at IPO" dataDxfId="8"/>
    <tableColumn id="10" name="University Equity" dataDxfId="9"/>
    <tableColumn id="9" name="Funding Raised (millions)" dataDxfId="10"/>
    <tableColumn id="12" name="Total Investor Share (%)" dataDxfId="11"/>
    <tableColumn id="13" name="Column1" dataDxfId="12"/>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B3:N16" totalsRowCount="1">
  <autoFilter ref="B3:N15"/>
  <tableColumns count="13">
    <tableColumn id="1" name="Company Name" dataDxfId="13"/>
    <tableColumn id="2" name="IPO Year" dataDxfId="14"/>
    <tableColumn id="3" name="Underlying Technology" dataDxfId="15"/>
    <tableColumn id="4" name="Founder" dataDxfId="16"/>
    <tableColumn id="5" name="Sources of Intellectual Property and other agreements" dataDxfId="17"/>
    <tableColumn id="6" name="Equity provision in License Agreement?" dataDxfId="18"/>
    <tableColumn id="7" name="Academic Inventor of IP" dataDxfId="19"/>
    <tableColumn id="8" name="inventor Equity" dataDxfId="20"/>
    <tableColumn id="9" name="CEO at IPO" totalsRowLabel="Median" dataDxfId="21"/>
    <tableColumn id="10" name="CEO equity (%)" totalsRowLabel="2.2" dataDxfId="22"/>
    <tableColumn id="11" name="Founding Investor equity (%)" dataDxfId="23"/>
    <tableColumn id="13" name="Equity provision in License?" dataDxfId="24"/>
    <tableColumn id="12" name="Direct Inventor Equity (%)" dataDxfId="25"/>
  </tableColumns>
  <tableStyleInfo name="TableStyleLight9" showFirstColumn="0" showLastColumn="0" showRowStripes="1" showColumnStripes="0"/>
</table>
</file>

<file path=xl/tables/table3.xml><?xml version="1.0" encoding="utf-8"?>
<table xmlns="http://schemas.openxmlformats.org/spreadsheetml/2006/main" id="5" name="Table5" displayName="Table5" ref="O3:P13" totalsRowShown="0">
  <autoFilter ref="O3:P13"/>
  <tableColumns count="2">
    <tableColumn id="1" name="Pre-IPO Money Raised (US$,MM)" dataDxfId="26"/>
    <tableColumn id="2" name="Total Investor share at IPO" dataDxfId="27"/>
  </tableColumns>
  <tableStyleInfo name="TableStyleLight9" showFirstColumn="0" showLastColumn="0" showRowStripes="1" showColumnStripes="0"/>
</table>
</file>

<file path=xl/tables/table4.xml><?xml version="1.0" encoding="utf-8"?>
<table xmlns="http://schemas.openxmlformats.org/spreadsheetml/2006/main" id="9" name="Table9" displayName="Table9" ref="B3:L39" totalsRowShown="0">
  <autoFilter ref="B3:L39"/>
  <tableColumns count="11">
    <tableColumn id="1" name="Company Name" dataDxfId="28"/>
    <tableColumn id="2" name="Primary Business " dataDxfId="29"/>
    <tableColumn id="3" name="Founder(s)" dataDxfId="30"/>
    <tableColumn id="4" name="Founder Role at Company" dataDxfId="31"/>
    <tableColumn id="5" name="Source of IP from academic institution(s)" dataDxfId="32"/>
    <tableColumn id="11" name="Inventor Name" dataDxfId="33"/>
    <tableColumn id="6" name="Equity in the License Agreement " dataDxfId="34"/>
    <tableColumn id="7" name="Total Founder Equity" dataDxfId="35"/>
    <tableColumn id="8" name="Direct equity to inventor academia (%)" dataDxfId="36"/>
    <tableColumn id="9" name="Direct equity to Inventor operator (%)" dataDxfId="37"/>
    <tableColumn id="10" name="Direcct academic institution equity (%)" dataDxfId="3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42"/>
  <sheetViews>
    <sheetView zoomScale="75" zoomScaleNormal="75" workbookViewId="0">
      <pane ySplit="1" topLeftCell="A31" activePane="bottomLeft" state="frozen"/>
      <selection/>
      <selection pane="bottomLeft" activeCell="G132" sqref="G132"/>
    </sheetView>
  </sheetViews>
  <sheetFormatPr defaultColWidth="11" defaultRowHeight="23.25"/>
  <cols>
    <col min="1" max="1" width="31" style="77" customWidth="1"/>
    <col min="2" max="2" width="20.8333333333333" style="76" customWidth="1"/>
    <col min="3" max="3" width="15.5" style="77" customWidth="1"/>
    <col min="4" max="4" width="46.6666666666667" style="188" customWidth="1"/>
    <col min="5" max="5" width="30.3333333333333" style="418" customWidth="1"/>
    <col min="6" max="6" width="16.3333333333333" style="188" customWidth="1"/>
    <col min="7" max="7" width="38" style="188" customWidth="1"/>
    <col min="8" max="9" width="18.5" style="188" customWidth="1"/>
    <col min="10" max="10" width="39" style="188" customWidth="1"/>
    <col min="11" max="11" width="46.5" style="188" customWidth="1"/>
    <col min="13" max="20" width="10.8333333333333" style="77"/>
  </cols>
  <sheetData>
    <row r="1" s="2" customFormat="1" ht="44" customHeight="1" spans="1:13">
      <c r="A1" s="298" t="s">
        <v>0</v>
      </c>
      <c r="B1" s="419" t="s">
        <v>1</v>
      </c>
      <c r="C1" s="298" t="s">
        <v>2</v>
      </c>
      <c r="D1" s="93" t="s">
        <v>3</v>
      </c>
      <c r="E1" s="420" t="s">
        <v>4</v>
      </c>
      <c r="F1" s="93"/>
      <c r="G1" s="93"/>
      <c r="H1" s="93"/>
      <c r="I1" s="93"/>
      <c r="J1" s="93"/>
      <c r="K1" s="53"/>
      <c r="M1" s="91"/>
    </row>
    <row r="2" s="2" customFormat="1" ht="35" customHeight="1" spans="1:20">
      <c r="A2" s="1" t="s">
        <v>5</v>
      </c>
      <c r="B2" s="80">
        <v>2021</v>
      </c>
      <c r="C2" s="229"/>
      <c r="D2" s="250"/>
      <c r="E2" s="421" t="s">
        <v>6</v>
      </c>
      <c r="F2" s="188"/>
      <c r="G2" s="188"/>
      <c r="J2" s="188"/>
      <c r="K2" s="426"/>
      <c r="M2" s="77"/>
      <c r="O2" s="77"/>
      <c r="P2" s="77"/>
      <c r="Q2" s="77"/>
      <c r="R2" s="77"/>
      <c r="S2" s="77"/>
      <c r="T2" s="77"/>
    </row>
    <row r="3" ht="35" customHeight="1" spans="1:14">
      <c r="A3" s="250" t="s">
        <v>7</v>
      </c>
      <c r="B3" s="80">
        <v>2021</v>
      </c>
      <c r="C3" s="229"/>
      <c r="D3" s="250" t="s">
        <v>8</v>
      </c>
      <c r="E3" s="421">
        <v>228.13</v>
      </c>
      <c r="G3" s="89"/>
      <c r="I3" s="340"/>
      <c r="K3" s="426"/>
      <c r="N3"/>
    </row>
    <row r="4" ht="35" customHeight="1" spans="1:14">
      <c r="A4" s="229" t="s">
        <v>9</v>
      </c>
      <c r="B4" s="80">
        <v>2022</v>
      </c>
      <c r="C4" s="229"/>
      <c r="D4" s="262" t="s">
        <v>10</v>
      </c>
      <c r="E4" s="422" t="s">
        <v>6</v>
      </c>
      <c r="I4" s="341"/>
      <c r="K4" s="427"/>
      <c r="N4"/>
    </row>
    <row r="5" ht="35" customHeight="1" spans="1:14">
      <c r="A5" s="1" t="s">
        <v>11</v>
      </c>
      <c r="B5" s="80">
        <v>2021</v>
      </c>
      <c r="C5" s="229"/>
      <c r="D5" s="250" t="s">
        <v>12</v>
      </c>
      <c r="E5" s="421">
        <v>63</v>
      </c>
      <c r="G5" s="96"/>
      <c r="I5" s="341"/>
      <c r="N5"/>
    </row>
    <row r="6" ht="35" customHeight="1" spans="1:14">
      <c r="A6" s="250" t="s">
        <v>13</v>
      </c>
      <c r="B6" s="80">
        <v>2021</v>
      </c>
      <c r="C6" s="229"/>
      <c r="D6" s="250" t="s">
        <v>14</v>
      </c>
      <c r="E6" s="421">
        <v>111.5</v>
      </c>
      <c r="G6" s="89"/>
      <c r="I6" s="341"/>
      <c r="K6" s="427"/>
      <c r="N6"/>
    </row>
    <row r="7" ht="35" customHeight="1" spans="1:14">
      <c r="A7" s="1" t="s">
        <v>15</v>
      </c>
      <c r="B7" s="80">
        <v>2021</v>
      </c>
      <c r="C7" s="229"/>
      <c r="D7" s="250" t="s">
        <v>16</v>
      </c>
      <c r="E7" s="421">
        <v>8.3</v>
      </c>
      <c r="G7" s="96"/>
      <c r="I7" s="341"/>
      <c r="K7" s="427"/>
      <c r="N7"/>
    </row>
    <row r="8" ht="35" customHeight="1" spans="1:14">
      <c r="A8" s="1" t="s">
        <v>17</v>
      </c>
      <c r="B8" s="80">
        <v>2021</v>
      </c>
      <c r="C8" s="229"/>
      <c r="D8" s="250" t="s">
        <v>18</v>
      </c>
      <c r="E8" s="421">
        <v>69</v>
      </c>
      <c r="G8" s="96"/>
      <c r="I8" s="341"/>
      <c r="K8" s="427"/>
      <c r="N8"/>
    </row>
    <row r="9" ht="35" customHeight="1" spans="1:14">
      <c r="A9" s="250" t="s">
        <v>19</v>
      </c>
      <c r="B9" s="80">
        <v>2021</v>
      </c>
      <c r="C9" s="229"/>
      <c r="D9" s="250" t="s">
        <v>20</v>
      </c>
      <c r="E9" s="421">
        <v>466</v>
      </c>
      <c r="G9" s="96"/>
      <c r="K9" s="426"/>
      <c r="N9"/>
    </row>
    <row r="10" ht="35" customHeight="1" spans="1:14">
      <c r="A10" s="208" t="s">
        <v>21</v>
      </c>
      <c r="B10" s="80">
        <v>2021</v>
      </c>
      <c r="C10" s="229"/>
      <c r="D10" s="257" t="s">
        <v>22</v>
      </c>
      <c r="E10" s="421">
        <v>72.6</v>
      </c>
      <c r="F10" s="77"/>
      <c r="G10" s="96"/>
      <c r="N10"/>
    </row>
    <row r="11" ht="35" customHeight="1" spans="1:14">
      <c r="A11" s="229" t="s">
        <v>23</v>
      </c>
      <c r="B11" s="80">
        <v>2023</v>
      </c>
      <c r="C11" s="229"/>
      <c r="D11" s="250" t="s">
        <v>24</v>
      </c>
      <c r="E11" s="421">
        <v>110.4</v>
      </c>
      <c r="G11" s="96"/>
      <c r="K11" s="427"/>
      <c r="N11"/>
    </row>
    <row r="12" ht="35" customHeight="1" spans="1:14">
      <c r="A12" s="1" t="s">
        <v>25</v>
      </c>
      <c r="B12" s="80">
        <v>2021</v>
      </c>
      <c r="C12" s="229"/>
      <c r="D12" s="258" t="s">
        <v>26</v>
      </c>
      <c r="E12" s="421" t="s">
        <v>6</v>
      </c>
      <c r="N12"/>
    </row>
    <row r="13" ht="35" customHeight="1" spans="1:14">
      <c r="A13" s="1" t="s">
        <v>27</v>
      </c>
      <c r="B13" s="80">
        <v>2021</v>
      </c>
      <c r="C13" s="229"/>
      <c r="D13" s="250" t="s">
        <v>28</v>
      </c>
      <c r="E13" s="421">
        <v>4</v>
      </c>
      <c r="G13" s="96"/>
      <c r="K13" s="427"/>
      <c r="N13"/>
    </row>
    <row r="14" ht="35" customHeight="1" spans="1:11">
      <c r="A14" s="1" t="s">
        <v>29</v>
      </c>
      <c r="B14" s="80">
        <v>2021</v>
      </c>
      <c r="C14" s="229"/>
      <c r="D14" s="250" t="s">
        <v>30</v>
      </c>
      <c r="E14" s="421">
        <v>347.9</v>
      </c>
      <c r="K14" s="426"/>
    </row>
    <row r="15" ht="35" customHeight="1" spans="1:7">
      <c r="A15" s="229" t="s">
        <v>31</v>
      </c>
      <c r="B15" s="80">
        <v>2023</v>
      </c>
      <c r="C15" s="229"/>
      <c r="D15" s="250" t="s">
        <v>32</v>
      </c>
      <c r="E15" s="421">
        <v>74.87</v>
      </c>
      <c r="G15" s="96"/>
    </row>
    <row r="16" ht="35" customHeight="1" spans="1:11">
      <c r="A16" s="229" t="s">
        <v>33</v>
      </c>
      <c r="B16" s="80">
        <v>2023</v>
      </c>
      <c r="C16" s="229"/>
      <c r="D16" s="250" t="s">
        <v>34</v>
      </c>
      <c r="E16" s="421">
        <v>263</v>
      </c>
      <c r="F16" s="2"/>
      <c r="G16" s="96"/>
      <c r="J16" s="96"/>
      <c r="K16" s="428"/>
    </row>
    <row r="17" ht="35" customHeight="1" spans="1:11">
      <c r="A17" s="229" t="s">
        <v>35</v>
      </c>
      <c r="B17" s="80">
        <v>2023</v>
      </c>
      <c r="C17" s="229"/>
      <c r="D17" s="250" t="s">
        <v>36</v>
      </c>
      <c r="E17" s="421">
        <v>92</v>
      </c>
      <c r="F17" s="2"/>
      <c r="G17" s="96"/>
      <c r="J17" s="96"/>
      <c r="K17" s="77"/>
    </row>
    <row r="18" ht="35" customHeight="1" spans="1:11">
      <c r="A18" s="1" t="s">
        <v>37</v>
      </c>
      <c r="B18" s="80">
        <v>2021</v>
      </c>
      <c r="C18" s="229"/>
      <c r="D18" s="250" t="s">
        <v>38</v>
      </c>
      <c r="E18" s="421">
        <v>3</v>
      </c>
      <c r="F18" s="2"/>
      <c r="G18" s="96"/>
      <c r="J18" s="96"/>
      <c r="K18" s="77"/>
    </row>
    <row r="19" ht="35" customHeight="1" spans="1:11">
      <c r="A19" s="1" t="s">
        <v>39</v>
      </c>
      <c r="B19" s="80">
        <v>2021</v>
      </c>
      <c r="C19" s="229"/>
      <c r="D19" s="250" t="s">
        <v>40</v>
      </c>
      <c r="E19" s="421">
        <v>19.36</v>
      </c>
      <c r="F19" s="2"/>
      <c r="G19" s="96"/>
      <c r="J19" s="96"/>
      <c r="K19" s="77"/>
    </row>
    <row r="20" ht="35" customHeight="1" spans="1:11">
      <c r="A20" s="229" t="s">
        <v>41</v>
      </c>
      <c r="B20" s="80">
        <v>2023</v>
      </c>
      <c r="C20" s="229"/>
      <c r="D20" s="250" t="s">
        <v>42</v>
      </c>
      <c r="E20" s="421" t="s">
        <v>43</v>
      </c>
      <c r="F20" s="2"/>
      <c r="G20" s="96"/>
      <c r="J20" s="96"/>
      <c r="K20" s="77"/>
    </row>
    <row r="21" ht="35" customHeight="1" spans="1:11">
      <c r="A21" s="1" t="s">
        <v>44</v>
      </c>
      <c r="B21" s="80">
        <v>2021</v>
      </c>
      <c r="C21" s="229"/>
      <c r="D21" s="250" t="s">
        <v>45</v>
      </c>
      <c r="E21" s="421">
        <v>198</v>
      </c>
      <c r="F21" s="2"/>
      <c r="G21" s="96"/>
      <c r="J21" s="96"/>
      <c r="K21" s="428"/>
    </row>
    <row r="22" ht="35" customHeight="1" spans="1:11">
      <c r="A22" s="1" t="s">
        <v>46</v>
      </c>
      <c r="B22" s="80">
        <v>2021</v>
      </c>
      <c r="C22" s="229"/>
      <c r="D22" s="250" t="s">
        <v>47</v>
      </c>
      <c r="E22" s="421">
        <v>347.1</v>
      </c>
      <c r="F22" s="2"/>
      <c r="G22" s="96"/>
      <c r="J22" s="96"/>
      <c r="K22" s="428"/>
    </row>
    <row r="23" ht="35" customHeight="1" spans="1:11">
      <c r="A23" s="229" t="s">
        <v>48</v>
      </c>
      <c r="B23" s="80">
        <v>2022</v>
      </c>
      <c r="C23" s="229"/>
      <c r="D23" s="262" t="s">
        <v>49</v>
      </c>
      <c r="E23" s="422" t="s">
        <v>6</v>
      </c>
      <c r="F23" s="2"/>
      <c r="G23" s="96"/>
      <c r="J23" s="96"/>
      <c r="K23" s="77"/>
    </row>
    <row r="24" ht="35" customHeight="1" spans="1:11">
      <c r="A24" s="1" t="s">
        <v>50</v>
      </c>
      <c r="B24" s="80">
        <v>2021</v>
      </c>
      <c r="C24" s="229"/>
      <c r="D24" s="250" t="s">
        <v>51</v>
      </c>
      <c r="E24" s="421">
        <v>8.5</v>
      </c>
      <c r="F24" s="25"/>
      <c r="G24" s="20"/>
      <c r="H24" s="83"/>
      <c r="I24" s="83"/>
      <c r="J24" s="20"/>
      <c r="K24" s="20"/>
    </row>
    <row r="25" ht="35" customHeight="1" spans="1:11">
      <c r="A25" s="1" t="s">
        <v>52</v>
      </c>
      <c r="B25" s="80">
        <v>2021</v>
      </c>
      <c r="C25" s="229"/>
      <c r="D25" s="250" t="s">
        <v>53</v>
      </c>
      <c r="E25" s="421">
        <v>56</v>
      </c>
      <c r="F25" s="25"/>
      <c r="G25" s="20"/>
      <c r="H25" s="83"/>
      <c r="I25" s="83"/>
      <c r="J25" s="20"/>
      <c r="K25" s="20"/>
    </row>
    <row r="26" ht="35" customHeight="1" spans="1:11">
      <c r="A26" s="1" t="s">
        <v>54</v>
      </c>
      <c r="B26" s="80">
        <v>2021</v>
      </c>
      <c r="C26" s="229"/>
      <c r="D26" s="250" t="s">
        <v>55</v>
      </c>
      <c r="E26" s="421">
        <v>12.5</v>
      </c>
      <c r="F26" s="25"/>
      <c r="G26" s="20"/>
      <c r="H26" s="83"/>
      <c r="I26" s="83"/>
      <c r="J26" s="20"/>
      <c r="K26" s="20"/>
    </row>
    <row r="27" ht="35" customHeight="1" spans="1:11">
      <c r="A27" s="229" t="s">
        <v>56</v>
      </c>
      <c r="B27" s="80">
        <v>2023</v>
      </c>
      <c r="C27" s="229"/>
      <c r="D27" s="250" t="s">
        <v>57</v>
      </c>
      <c r="E27" s="421">
        <v>7</v>
      </c>
      <c r="F27" s="25"/>
      <c r="G27" s="20"/>
      <c r="H27" s="83"/>
      <c r="I27" s="83"/>
      <c r="J27" s="20"/>
      <c r="K27" s="385"/>
    </row>
    <row r="28" ht="35" customHeight="1" spans="1:11">
      <c r="A28" s="1" t="s">
        <v>58</v>
      </c>
      <c r="B28" s="80">
        <v>2021</v>
      </c>
      <c r="C28" s="229"/>
      <c r="D28" s="250" t="s">
        <v>59</v>
      </c>
      <c r="E28" s="421">
        <v>93.5</v>
      </c>
      <c r="F28" s="25"/>
      <c r="G28" s="20"/>
      <c r="H28" s="83"/>
      <c r="I28" s="83"/>
      <c r="J28" s="20"/>
      <c r="K28" s="20"/>
    </row>
    <row r="29" ht="35" customHeight="1" spans="1:11">
      <c r="A29" s="250" t="s">
        <v>60</v>
      </c>
      <c r="B29" s="80">
        <v>2021</v>
      </c>
      <c r="C29" s="229"/>
      <c r="D29" s="250" t="s">
        <v>61</v>
      </c>
      <c r="E29" s="421">
        <v>51.2</v>
      </c>
      <c r="F29" s="25"/>
      <c r="G29" s="20"/>
      <c r="H29" s="83"/>
      <c r="I29" s="83"/>
      <c r="J29" s="20"/>
      <c r="K29" s="20"/>
    </row>
    <row r="30" ht="35" customHeight="1" spans="1:11">
      <c r="A30" s="229" t="s">
        <v>62</v>
      </c>
      <c r="B30" s="80">
        <v>2023</v>
      </c>
      <c r="C30" s="229"/>
      <c r="D30" s="250" t="s">
        <v>63</v>
      </c>
      <c r="E30" s="421">
        <v>200</v>
      </c>
      <c r="F30" s="25"/>
      <c r="G30" s="20"/>
      <c r="H30" s="83"/>
      <c r="I30" s="83"/>
      <c r="J30" s="429"/>
      <c r="K30" s="429"/>
    </row>
    <row r="31" ht="35" customHeight="1" spans="1:11">
      <c r="A31" s="250" t="s">
        <v>64</v>
      </c>
      <c r="B31" s="80">
        <v>2021</v>
      </c>
      <c r="C31" s="229"/>
      <c r="D31" s="250" t="s">
        <v>65</v>
      </c>
      <c r="E31" s="421">
        <v>159.46</v>
      </c>
      <c r="F31" s="25"/>
      <c r="G31" s="20"/>
      <c r="H31" s="83"/>
      <c r="I31" s="83"/>
      <c r="J31" s="20"/>
      <c r="K31" s="20"/>
    </row>
    <row r="32" ht="35" customHeight="1" spans="1:11">
      <c r="A32" s="250" t="s">
        <v>66</v>
      </c>
      <c r="B32" s="80">
        <v>2021</v>
      </c>
      <c r="C32" s="229"/>
      <c r="D32" s="250" t="s">
        <v>67</v>
      </c>
      <c r="E32" s="421">
        <v>119.8</v>
      </c>
      <c r="F32" s="25"/>
      <c r="G32" s="20"/>
      <c r="H32" s="83"/>
      <c r="I32" s="83"/>
      <c r="J32" s="20"/>
      <c r="K32" s="20"/>
    </row>
    <row r="33" ht="35" customHeight="1" spans="1:11">
      <c r="A33" s="1" t="s">
        <v>68</v>
      </c>
      <c r="B33" s="80">
        <v>2021</v>
      </c>
      <c r="C33" s="229"/>
      <c r="D33" s="262" t="s">
        <v>69</v>
      </c>
      <c r="E33" s="421">
        <v>250</v>
      </c>
      <c r="F33" s="25"/>
      <c r="G33" s="20"/>
      <c r="H33" s="83"/>
      <c r="I33" s="83"/>
      <c r="J33" s="20"/>
      <c r="K33" s="20"/>
    </row>
    <row r="34" ht="35" customHeight="1" spans="1:11">
      <c r="A34" s="1" t="s">
        <v>70</v>
      </c>
      <c r="B34" s="80">
        <v>2021</v>
      </c>
      <c r="C34" s="229"/>
      <c r="D34" s="262" t="s">
        <v>71</v>
      </c>
      <c r="E34" s="421">
        <v>410</v>
      </c>
      <c r="F34" s="25"/>
      <c r="G34" s="20"/>
      <c r="H34" s="83"/>
      <c r="I34" s="83"/>
      <c r="J34" s="20"/>
      <c r="K34" s="385"/>
    </row>
    <row r="35" ht="35" customHeight="1" spans="1:11">
      <c r="A35" s="229" t="s">
        <v>72</v>
      </c>
      <c r="B35" s="80">
        <v>2023</v>
      </c>
      <c r="C35" s="229"/>
      <c r="D35" s="250" t="s">
        <v>73</v>
      </c>
      <c r="E35" s="421">
        <v>50</v>
      </c>
      <c r="F35" s="25"/>
      <c r="G35" s="20"/>
      <c r="H35" s="83"/>
      <c r="I35" s="83"/>
      <c r="J35" s="20"/>
      <c r="K35" s="20"/>
    </row>
    <row r="36" ht="35" customHeight="1" spans="1:11">
      <c r="A36" s="229" t="s">
        <v>74</v>
      </c>
      <c r="B36" s="80">
        <v>2022</v>
      </c>
      <c r="C36" s="229"/>
      <c r="D36" s="262" t="s">
        <v>75</v>
      </c>
      <c r="E36" s="422" t="s">
        <v>43</v>
      </c>
      <c r="F36" s="25"/>
      <c r="G36" s="20"/>
      <c r="H36" s="83"/>
      <c r="I36" s="83"/>
      <c r="J36" s="20"/>
      <c r="K36" s="20"/>
    </row>
    <row r="37" s="77" customFormat="1" ht="35" customHeight="1" spans="1:12">
      <c r="A37" s="1" t="s">
        <v>76</v>
      </c>
      <c r="B37" s="80">
        <v>2021</v>
      </c>
      <c r="C37" s="229"/>
      <c r="D37" s="250" t="s">
        <v>77</v>
      </c>
      <c r="E37" s="421">
        <v>52.6</v>
      </c>
      <c r="F37" s="25"/>
      <c r="G37" s="20"/>
      <c r="H37" s="83"/>
      <c r="I37" s="83"/>
      <c r="J37" s="20"/>
      <c r="K37" s="20"/>
      <c r="L37"/>
    </row>
    <row r="38" s="77" customFormat="1" ht="35" customHeight="1" spans="1:12">
      <c r="A38" s="1" t="s">
        <v>78</v>
      </c>
      <c r="B38" s="80">
        <v>2021</v>
      </c>
      <c r="C38" s="229"/>
      <c r="D38" s="250" t="s">
        <v>79</v>
      </c>
      <c r="E38" s="421">
        <v>115</v>
      </c>
      <c r="F38" s="25"/>
      <c r="G38" s="20"/>
      <c r="H38" s="83"/>
      <c r="I38" s="83"/>
      <c r="J38" s="20"/>
      <c r="K38" s="20"/>
      <c r="L38"/>
    </row>
    <row r="39" s="77" customFormat="1" ht="35" customHeight="1" spans="1:12">
      <c r="A39" s="1" t="s">
        <v>80</v>
      </c>
      <c r="B39" s="80">
        <v>2021</v>
      </c>
      <c r="C39" s="229"/>
      <c r="D39" s="250" t="s">
        <v>81</v>
      </c>
      <c r="E39" s="421" t="s">
        <v>82</v>
      </c>
      <c r="F39" s="25"/>
      <c r="G39" s="20"/>
      <c r="H39" s="83"/>
      <c r="I39" s="83"/>
      <c r="J39" s="20"/>
      <c r="K39" s="20"/>
      <c r="L39"/>
    </row>
    <row r="40" s="77" customFormat="1" ht="35" customHeight="1" spans="1:12">
      <c r="A40" s="1" t="s">
        <v>83</v>
      </c>
      <c r="B40" s="80">
        <v>2021</v>
      </c>
      <c r="C40" s="229"/>
      <c r="D40" s="250" t="s">
        <v>84</v>
      </c>
      <c r="E40" s="421">
        <v>131.2</v>
      </c>
      <c r="F40" s="25"/>
      <c r="G40" s="20"/>
      <c r="H40" s="83"/>
      <c r="I40" s="83"/>
      <c r="J40" s="20"/>
      <c r="K40" s="20"/>
      <c r="L40"/>
    </row>
    <row r="41" s="77" customFormat="1" ht="35" customHeight="1" spans="1:12">
      <c r="A41" s="1" t="s">
        <v>85</v>
      </c>
      <c r="B41" s="80">
        <v>2021</v>
      </c>
      <c r="C41" s="229"/>
      <c r="D41" s="262" t="s">
        <v>86</v>
      </c>
      <c r="E41" s="421">
        <v>156.7</v>
      </c>
      <c r="F41" s="25"/>
      <c r="G41" s="20"/>
      <c r="H41" s="83"/>
      <c r="I41" s="83"/>
      <c r="J41" s="20"/>
      <c r="K41" s="20"/>
      <c r="L41"/>
    </row>
    <row r="42" s="77" customFormat="1" ht="35" customHeight="1" spans="1:12">
      <c r="A42" s="335" t="s">
        <v>87</v>
      </c>
      <c r="B42" s="423">
        <v>2022</v>
      </c>
      <c r="C42" s="335"/>
      <c r="D42" s="424"/>
      <c r="E42" s="422" t="s">
        <v>6</v>
      </c>
      <c r="F42" s="25"/>
      <c r="G42" s="20"/>
      <c r="H42" s="83"/>
      <c r="I42" s="83"/>
      <c r="J42" s="20"/>
      <c r="K42" s="20"/>
      <c r="L42"/>
    </row>
    <row r="43" s="77" customFormat="1" ht="35" customHeight="1" spans="1:12">
      <c r="A43" s="1" t="s">
        <v>88</v>
      </c>
      <c r="B43" s="80">
        <v>2021</v>
      </c>
      <c r="C43" s="229"/>
      <c r="D43" s="250" t="s">
        <v>89</v>
      </c>
      <c r="E43" s="421">
        <v>190</v>
      </c>
      <c r="F43" s="25"/>
      <c r="G43" s="20"/>
      <c r="H43" s="83"/>
      <c r="I43" s="83"/>
      <c r="J43" s="20"/>
      <c r="K43" s="20"/>
      <c r="L43"/>
    </row>
    <row r="44" s="77" customFormat="1" ht="35" customHeight="1" spans="1:12">
      <c r="A44" s="1" t="s">
        <v>90</v>
      </c>
      <c r="B44" s="80">
        <v>2021</v>
      </c>
      <c r="C44" s="229"/>
      <c r="D44" s="250" t="s">
        <v>91</v>
      </c>
      <c r="E44" s="421">
        <v>82</v>
      </c>
      <c r="F44" s="25"/>
      <c r="G44" s="20"/>
      <c r="H44" s="83"/>
      <c r="I44" s="83"/>
      <c r="J44" s="20"/>
      <c r="K44" s="20"/>
      <c r="L44"/>
    </row>
    <row r="45" s="77" customFormat="1" ht="35" customHeight="1" spans="1:12">
      <c r="A45" s="250" t="s">
        <v>92</v>
      </c>
      <c r="B45" s="80">
        <v>2021</v>
      </c>
      <c r="C45" s="229"/>
      <c r="D45" s="250" t="s">
        <v>93</v>
      </c>
      <c r="E45" s="421">
        <v>10</v>
      </c>
      <c r="F45" s="25"/>
      <c r="G45" s="20"/>
      <c r="H45" s="83"/>
      <c r="I45" s="83"/>
      <c r="J45" s="20"/>
      <c r="K45" s="20"/>
      <c r="L45"/>
    </row>
    <row r="46" s="77" customFormat="1" ht="35" customHeight="1" spans="1:12">
      <c r="A46" s="1" t="s">
        <v>94</v>
      </c>
      <c r="B46" s="80">
        <v>2021</v>
      </c>
      <c r="C46" s="229"/>
      <c r="D46" s="262" t="s">
        <v>95</v>
      </c>
      <c r="E46" s="421">
        <v>125</v>
      </c>
      <c r="F46" s="25"/>
      <c r="G46" s="20"/>
      <c r="H46" s="83"/>
      <c r="I46" s="83"/>
      <c r="J46" s="20"/>
      <c r="K46" s="20"/>
      <c r="L46"/>
    </row>
    <row r="47" s="77" customFormat="1" ht="35" customHeight="1" spans="1:21">
      <c r="A47" s="250" t="s">
        <v>96</v>
      </c>
      <c r="B47" s="80">
        <v>2021</v>
      </c>
      <c r="C47" s="229"/>
      <c r="D47" s="250" t="s">
        <v>97</v>
      </c>
      <c r="E47" s="421">
        <v>177.4</v>
      </c>
      <c r="F47" s="25"/>
      <c r="G47" s="20"/>
      <c r="H47" s="83"/>
      <c r="I47" s="83"/>
      <c r="J47" s="20"/>
      <c r="K47" s="20"/>
      <c r="L47"/>
      <c r="U47"/>
    </row>
    <row r="48" s="77" customFormat="1" ht="35" customHeight="1" spans="1:21">
      <c r="A48" s="1" t="s">
        <v>98</v>
      </c>
      <c r="B48" s="80">
        <v>2021</v>
      </c>
      <c r="C48" s="229"/>
      <c r="D48" s="268"/>
      <c r="E48" s="425">
        <v>110.06</v>
      </c>
      <c r="F48" s="25"/>
      <c r="G48" s="20"/>
      <c r="H48" s="83"/>
      <c r="I48" s="83"/>
      <c r="J48" s="20"/>
      <c r="K48" s="20"/>
      <c r="L48"/>
      <c r="U48"/>
    </row>
    <row r="49" s="77" customFormat="1" ht="35" customHeight="1" spans="1:21">
      <c r="A49" s="1" t="s">
        <v>99</v>
      </c>
      <c r="B49" s="80">
        <v>2021</v>
      </c>
      <c r="C49" s="229"/>
      <c r="D49" s="250" t="s">
        <v>100</v>
      </c>
      <c r="E49" s="421">
        <v>95</v>
      </c>
      <c r="F49" s="25"/>
      <c r="G49" s="20"/>
      <c r="H49" s="83"/>
      <c r="I49" s="83"/>
      <c r="J49" s="20"/>
      <c r="K49" s="20"/>
      <c r="L49"/>
      <c r="U49"/>
    </row>
    <row r="50" s="77" customFormat="1" ht="35" customHeight="1" spans="1:21">
      <c r="A50" s="1" t="s">
        <v>101</v>
      </c>
      <c r="B50" s="80">
        <v>2021</v>
      </c>
      <c r="C50" s="229"/>
      <c r="D50" s="250" t="s">
        <v>102</v>
      </c>
      <c r="E50" s="421">
        <v>179.6</v>
      </c>
      <c r="F50" s="25"/>
      <c r="G50" s="20"/>
      <c r="H50" s="83"/>
      <c r="I50" s="83"/>
      <c r="J50" s="20"/>
      <c r="K50" s="20"/>
      <c r="L50"/>
      <c r="U50"/>
    </row>
    <row r="51" s="77" customFormat="1" ht="35" customHeight="1" spans="1:21">
      <c r="A51" s="229" t="s">
        <v>103</v>
      </c>
      <c r="B51" s="80">
        <v>2022</v>
      </c>
      <c r="C51" s="229"/>
      <c r="D51" s="262" t="s">
        <v>104</v>
      </c>
      <c r="E51" s="422" t="s">
        <v>6</v>
      </c>
      <c r="F51" s="25"/>
      <c r="G51" s="20"/>
      <c r="H51" s="83"/>
      <c r="I51" s="83"/>
      <c r="J51" s="20"/>
      <c r="K51" s="20"/>
      <c r="L51"/>
      <c r="U51"/>
    </row>
    <row r="52" s="77" customFormat="1" ht="35" customHeight="1" spans="1:21">
      <c r="A52" s="1" t="s">
        <v>105</v>
      </c>
      <c r="B52" s="80">
        <v>2021</v>
      </c>
      <c r="C52" s="229"/>
      <c r="D52" s="267" t="s">
        <v>106</v>
      </c>
      <c r="E52" s="421">
        <v>97.5</v>
      </c>
      <c r="F52" s="25"/>
      <c r="G52" s="20"/>
      <c r="H52" s="83"/>
      <c r="I52" s="83"/>
      <c r="J52" s="20"/>
      <c r="K52" s="20"/>
      <c r="L52"/>
      <c r="U52"/>
    </row>
    <row r="53" s="77" customFormat="1" ht="35" customHeight="1" spans="1:21">
      <c r="A53" s="250" t="s">
        <v>107</v>
      </c>
      <c r="B53" s="80">
        <v>2021</v>
      </c>
      <c r="C53" s="229"/>
      <c r="D53" s="250" t="s">
        <v>108</v>
      </c>
      <c r="E53" s="421">
        <v>171.3</v>
      </c>
      <c r="F53" s="25"/>
      <c r="G53" s="20"/>
      <c r="H53" s="83"/>
      <c r="I53" s="83"/>
      <c r="J53" s="20"/>
      <c r="K53" s="20"/>
      <c r="L53"/>
      <c r="U53"/>
    </row>
    <row r="54" s="77" customFormat="1" ht="35" customHeight="1" spans="1:21">
      <c r="A54" s="250" t="s">
        <v>109</v>
      </c>
      <c r="B54" s="80">
        <v>2021</v>
      </c>
      <c r="C54" s="229"/>
      <c r="D54" s="250" t="s">
        <v>110</v>
      </c>
      <c r="E54" s="421">
        <v>700</v>
      </c>
      <c r="F54" s="25"/>
      <c r="G54" s="20"/>
      <c r="H54" s="83"/>
      <c r="I54" s="83"/>
      <c r="J54" s="429"/>
      <c r="K54" s="429"/>
      <c r="L54"/>
      <c r="U54"/>
    </row>
    <row r="55" s="77" customFormat="1" ht="35" customHeight="1" spans="1:21">
      <c r="A55" s="250" t="s">
        <v>111</v>
      </c>
      <c r="B55" s="80">
        <v>2021</v>
      </c>
      <c r="C55" s="229"/>
      <c r="D55" s="250" t="s">
        <v>112</v>
      </c>
      <c r="E55" s="421">
        <v>302</v>
      </c>
      <c r="F55" s="25"/>
      <c r="G55" s="20"/>
      <c r="H55" s="83"/>
      <c r="I55" s="83"/>
      <c r="J55" s="20"/>
      <c r="K55" s="20"/>
      <c r="L55"/>
      <c r="U55"/>
    </row>
    <row r="56" s="77" customFormat="1" ht="35" customHeight="1" spans="1:21">
      <c r="A56" s="229" t="s">
        <v>113</v>
      </c>
      <c r="B56" s="80">
        <v>2022</v>
      </c>
      <c r="C56" s="229"/>
      <c r="D56" s="262" t="s">
        <v>114</v>
      </c>
      <c r="E56" s="421" t="s">
        <v>115</v>
      </c>
      <c r="F56" s="25"/>
      <c r="G56" s="53"/>
      <c r="H56" s="83"/>
      <c r="I56" s="83"/>
      <c r="J56" s="20"/>
      <c r="K56" s="20"/>
      <c r="L56"/>
      <c r="U56"/>
    </row>
    <row r="57" s="77" customFormat="1" ht="35" customHeight="1" spans="1:21">
      <c r="A57" s="1" t="s">
        <v>116</v>
      </c>
      <c r="B57" s="80">
        <v>2021</v>
      </c>
      <c r="C57" s="229"/>
      <c r="D57" s="250" t="s">
        <v>117</v>
      </c>
      <c r="E57" s="421" t="s">
        <v>115</v>
      </c>
      <c r="F57" s="25"/>
      <c r="G57" s="20"/>
      <c r="H57" s="83"/>
      <c r="I57" s="83"/>
      <c r="J57" s="20"/>
      <c r="K57" s="20"/>
      <c r="L57"/>
      <c r="U57"/>
    </row>
    <row r="58" s="77" customFormat="1" ht="35" customHeight="1" spans="1:21">
      <c r="A58" s="1" t="s">
        <v>118</v>
      </c>
      <c r="B58" s="80">
        <v>2021</v>
      </c>
      <c r="C58" s="229"/>
      <c r="D58" s="250" t="s">
        <v>119</v>
      </c>
      <c r="E58" s="421">
        <v>327.52</v>
      </c>
      <c r="F58" s="25"/>
      <c r="G58" s="20"/>
      <c r="H58" s="83"/>
      <c r="I58" s="83"/>
      <c r="J58" s="20"/>
      <c r="K58" s="20"/>
      <c r="L58"/>
      <c r="U58"/>
    </row>
    <row r="59" s="77" customFormat="1" ht="35" customHeight="1" spans="1:21">
      <c r="A59" s="1" t="s">
        <v>120</v>
      </c>
      <c r="B59" s="80">
        <v>2021</v>
      </c>
      <c r="C59" s="229"/>
      <c r="D59" s="250" t="s">
        <v>121</v>
      </c>
      <c r="E59" s="421">
        <v>678.2</v>
      </c>
      <c r="F59" s="25"/>
      <c r="G59" s="20"/>
      <c r="H59" s="83"/>
      <c r="I59" s="83"/>
      <c r="J59" s="20"/>
      <c r="K59" s="20"/>
      <c r="L59"/>
      <c r="U59"/>
    </row>
    <row r="60" s="77" customFormat="1" ht="35" customHeight="1" spans="1:21">
      <c r="A60" s="1" t="s">
        <v>122</v>
      </c>
      <c r="B60" s="80">
        <v>2021</v>
      </c>
      <c r="C60" s="229"/>
      <c r="D60" s="262" t="s">
        <v>123</v>
      </c>
      <c r="E60" s="421" t="s">
        <v>6</v>
      </c>
      <c r="F60" s="25"/>
      <c r="G60" s="20"/>
      <c r="H60" s="83"/>
      <c r="I60" s="83"/>
      <c r="J60" s="20"/>
      <c r="K60" s="20"/>
      <c r="L60"/>
      <c r="U60"/>
    </row>
    <row r="61" s="77" customFormat="1" ht="35" customHeight="1" spans="1:21">
      <c r="A61" s="229" t="s">
        <v>124</v>
      </c>
      <c r="B61" s="80">
        <v>2023</v>
      </c>
      <c r="C61" s="229"/>
      <c r="D61" s="250" t="s">
        <v>125</v>
      </c>
      <c r="E61" s="421">
        <v>168.7</v>
      </c>
      <c r="F61" s="25"/>
      <c r="G61" s="20"/>
      <c r="H61" s="83"/>
      <c r="I61" s="83"/>
      <c r="J61" s="20"/>
      <c r="K61" s="20"/>
      <c r="L61"/>
      <c r="U61"/>
    </row>
    <row r="62" s="77" customFormat="1" ht="35" customHeight="1" spans="1:21">
      <c r="A62" s="1" t="s">
        <v>126</v>
      </c>
      <c r="B62" s="80">
        <v>2021</v>
      </c>
      <c r="C62" s="229"/>
      <c r="D62" s="250" t="s">
        <v>127</v>
      </c>
      <c r="E62" s="421">
        <v>125</v>
      </c>
      <c r="F62" s="25"/>
      <c r="G62" s="20"/>
      <c r="H62" s="83"/>
      <c r="I62" s="83"/>
      <c r="J62" s="20"/>
      <c r="K62" s="20"/>
      <c r="L62"/>
      <c r="U62"/>
    </row>
    <row r="63" s="77" customFormat="1" ht="35" customHeight="1" spans="1:21">
      <c r="A63" s="1" t="s">
        <v>128</v>
      </c>
      <c r="B63" s="80">
        <v>2021</v>
      </c>
      <c r="C63" s="229"/>
      <c r="D63" s="250" t="s">
        <v>129</v>
      </c>
      <c r="E63" s="421">
        <v>2600</v>
      </c>
      <c r="F63" s="25"/>
      <c r="G63" s="20"/>
      <c r="H63" s="83"/>
      <c r="I63" s="83"/>
      <c r="J63" s="20"/>
      <c r="K63" s="20"/>
      <c r="L63"/>
      <c r="U63"/>
    </row>
    <row r="64" s="77" customFormat="1" ht="35" customHeight="1" spans="1:21">
      <c r="A64" s="1" t="s">
        <v>130</v>
      </c>
      <c r="B64" s="80">
        <v>2021</v>
      </c>
      <c r="C64" s="229"/>
      <c r="D64" s="250" t="s">
        <v>131</v>
      </c>
      <c r="E64" s="421">
        <v>185</v>
      </c>
      <c r="F64" s="25"/>
      <c r="G64" s="20"/>
      <c r="H64" s="83"/>
      <c r="I64" s="83"/>
      <c r="J64" s="20"/>
      <c r="K64" s="20"/>
      <c r="L64"/>
      <c r="U64"/>
    </row>
    <row r="65" s="77" customFormat="1" ht="35" customHeight="1" spans="1:21">
      <c r="A65" s="1" t="s">
        <v>132</v>
      </c>
      <c r="B65" s="80">
        <v>2021</v>
      </c>
      <c r="C65" s="229"/>
      <c r="D65" s="250" t="s">
        <v>133</v>
      </c>
      <c r="E65" s="421">
        <v>195.7</v>
      </c>
      <c r="F65" s="25"/>
      <c r="G65" s="20"/>
      <c r="H65" s="83"/>
      <c r="I65" s="83"/>
      <c r="J65" s="20"/>
      <c r="K65" s="20"/>
      <c r="L65"/>
      <c r="U65"/>
    </row>
    <row r="66" s="77" customFormat="1" ht="35" customHeight="1" spans="1:21">
      <c r="A66" s="1" t="s">
        <v>134</v>
      </c>
      <c r="B66" s="80">
        <v>2021</v>
      </c>
      <c r="C66" s="229"/>
      <c r="D66" s="250" t="s">
        <v>135</v>
      </c>
      <c r="E66" s="421">
        <v>250</v>
      </c>
      <c r="F66" s="25"/>
      <c r="G66" s="20"/>
      <c r="H66" s="83"/>
      <c r="I66" s="83"/>
      <c r="J66" s="20"/>
      <c r="K66" s="385"/>
      <c r="L66"/>
      <c r="U66"/>
    </row>
    <row r="67" s="77" customFormat="1" ht="35" customHeight="1" spans="1:21">
      <c r="A67" s="1" t="s">
        <v>136</v>
      </c>
      <c r="B67" s="80">
        <v>2021</v>
      </c>
      <c r="C67" s="229"/>
      <c r="D67" s="250" t="s">
        <v>137</v>
      </c>
      <c r="E67" s="421">
        <v>563.59</v>
      </c>
      <c r="F67" s="25"/>
      <c r="G67" s="20"/>
      <c r="H67" s="83"/>
      <c r="I67" s="83"/>
      <c r="J67" s="20"/>
      <c r="K67" s="20"/>
      <c r="L67"/>
      <c r="U67"/>
    </row>
    <row r="68" s="77" customFormat="1" ht="35" customHeight="1" spans="1:21">
      <c r="A68" s="229" t="s">
        <v>138</v>
      </c>
      <c r="B68" s="80">
        <v>2022</v>
      </c>
      <c r="C68" s="229"/>
      <c r="D68" s="262" t="s">
        <v>139</v>
      </c>
      <c r="E68" s="422" t="s">
        <v>6</v>
      </c>
      <c r="F68" s="25"/>
      <c r="G68" s="20"/>
      <c r="H68" s="83"/>
      <c r="I68" s="83"/>
      <c r="J68" s="20"/>
      <c r="K68" s="20"/>
      <c r="L68"/>
      <c r="U68"/>
    </row>
    <row r="69" s="77" customFormat="1" ht="35" customHeight="1" spans="1:21">
      <c r="A69" s="229" t="s">
        <v>140</v>
      </c>
      <c r="B69" s="80">
        <v>2023</v>
      </c>
      <c r="C69" s="229"/>
      <c r="D69" s="250" t="s">
        <v>141</v>
      </c>
      <c r="E69" s="421" t="s">
        <v>43</v>
      </c>
      <c r="F69" s="25"/>
      <c r="G69" s="20"/>
      <c r="H69" s="83"/>
      <c r="I69" s="83"/>
      <c r="J69" s="20"/>
      <c r="K69" s="20"/>
      <c r="L69"/>
      <c r="U69"/>
    </row>
    <row r="70" s="77" customFormat="1" ht="35" customHeight="1" spans="1:21">
      <c r="A70" s="1" t="s">
        <v>142</v>
      </c>
      <c r="B70" s="80">
        <v>2021</v>
      </c>
      <c r="C70" s="229"/>
      <c r="D70" s="250" t="s">
        <v>143</v>
      </c>
      <c r="E70" s="421" t="s">
        <v>115</v>
      </c>
      <c r="F70" s="25"/>
      <c r="G70" s="20"/>
      <c r="H70" s="83"/>
      <c r="I70" s="83"/>
      <c r="J70" s="434"/>
      <c r="K70" s="434"/>
      <c r="L70"/>
      <c r="U70"/>
    </row>
    <row r="71" s="77" customFormat="1" ht="35" customHeight="1" spans="1:21">
      <c r="A71" s="250" t="s">
        <v>144</v>
      </c>
      <c r="B71" s="80">
        <v>2021</v>
      </c>
      <c r="C71" s="229"/>
      <c r="D71" s="1" t="s">
        <v>145</v>
      </c>
      <c r="E71" s="421">
        <v>151</v>
      </c>
      <c r="F71" s="25"/>
      <c r="G71" s="20"/>
      <c r="H71" s="83"/>
      <c r="I71" s="83"/>
      <c r="J71" s="20"/>
      <c r="K71" s="20"/>
      <c r="L71"/>
      <c r="U71"/>
    </row>
    <row r="72" s="77" customFormat="1" ht="35" customHeight="1" spans="1:21">
      <c r="A72" s="1" t="s">
        <v>146</v>
      </c>
      <c r="B72" s="80">
        <v>2021</v>
      </c>
      <c r="C72" s="229"/>
      <c r="D72" s="262" t="s">
        <v>147</v>
      </c>
      <c r="E72" s="421">
        <v>169</v>
      </c>
      <c r="F72" s="25"/>
      <c r="G72" s="20"/>
      <c r="H72" s="83"/>
      <c r="I72" s="83"/>
      <c r="J72" s="20"/>
      <c r="K72" s="20"/>
      <c r="L72"/>
      <c r="U72"/>
    </row>
    <row r="73" s="77" customFormat="1" ht="35" customHeight="1" spans="1:21">
      <c r="A73" s="250" t="s">
        <v>148</v>
      </c>
      <c r="B73" s="228">
        <v>2021</v>
      </c>
      <c r="C73" s="250"/>
      <c r="D73" s="258" t="s">
        <v>149</v>
      </c>
      <c r="E73" s="421">
        <v>66.5</v>
      </c>
      <c r="F73" s="25"/>
      <c r="G73" s="20"/>
      <c r="H73" s="83"/>
      <c r="I73" s="83"/>
      <c r="J73" s="20"/>
      <c r="K73" s="20"/>
      <c r="L73"/>
      <c r="U73"/>
    </row>
    <row r="74" s="77" customFormat="1" ht="35" customHeight="1" spans="1:21">
      <c r="A74" s="250" t="s">
        <v>150</v>
      </c>
      <c r="B74" s="80">
        <v>2021</v>
      </c>
      <c r="C74" s="229"/>
      <c r="D74" s="250" t="s">
        <v>151</v>
      </c>
      <c r="E74" s="421">
        <v>82</v>
      </c>
      <c r="F74" s="25"/>
      <c r="G74" s="20"/>
      <c r="H74" s="83"/>
      <c r="I74" s="83"/>
      <c r="J74" s="20"/>
      <c r="K74" s="429"/>
      <c r="L74"/>
      <c r="U74"/>
    </row>
    <row r="75" s="77" customFormat="1" ht="35" customHeight="1" spans="1:21">
      <c r="A75" s="1" t="s">
        <v>152</v>
      </c>
      <c r="B75" s="80">
        <v>2021</v>
      </c>
      <c r="C75" s="229"/>
      <c r="D75" s="250" t="s">
        <v>153</v>
      </c>
      <c r="E75" s="421">
        <v>432.95</v>
      </c>
      <c r="F75" s="25"/>
      <c r="G75" s="20"/>
      <c r="H75" s="83"/>
      <c r="I75" s="83"/>
      <c r="J75" s="20"/>
      <c r="K75" s="429"/>
      <c r="L75"/>
      <c r="U75"/>
    </row>
    <row r="76" s="77" customFormat="1" ht="35" customHeight="1" spans="1:21">
      <c r="A76" s="1" t="s">
        <v>154</v>
      </c>
      <c r="B76" s="80">
        <v>2021</v>
      </c>
      <c r="C76" s="229"/>
      <c r="D76" s="262" t="s">
        <v>155</v>
      </c>
      <c r="E76" s="430">
        <v>137.73</v>
      </c>
      <c r="F76" s="25"/>
      <c r="G76" s="20"/>
      <c r="H76" s="83"/>
      <c r="I76" s="83"/>
      <c r="J76" s="20"/>
      <c r="K76" s="20"/>
      <c r="L76"/>
      <c r="U76"/>
    </row>
    <row r="77" s="77" customFormat="1" ht="35" customHeight="1" spans="1:21">
      <c r="A77" s="250" t="s">
        <v>156</v>
      </c>
      <c r="B77" s="80">
        <v>2021</v>
      </c>
      <c r="C77" s="229"/>
      <c r="D77" s="250" t="s">
        <v>157</v>
      </c>
      <c r="E77" s="421" t="s">
        <v>115</v>
      </c>
      <c r="F77" s="25"/>
      <c r="G77" s="20"/>
      <c r="H77" s="83"/>
      <c r="I77" s="83"/>
      <c r="J77" s="20"/>
      <c r="K77" s="20"/>
      <c r="L77"/>
      <c r="U77"/>
    </row>
    <row r="78" s="77" customFormat="1" ht="35" customHeight="1" spans="1:21">
      <c r="A78" s="1" t="s">
        <v>158</v>
      </c>
      <c r="B78" s="80">
        <v>2021</v>
      </c>
      <c r="C78" s="229"/>
      <c r="D78" s="250" t="s">
        <v>159</v>
      </c>
      <c r="E78" s="421">
        <v>170.2</v>
      </c>
      <c r="F78" s="25"/>
      <c r="G78" s="20"/>
      <c r="H78" s="83"/>
      <c r="I78" s="83"/>
      <c r="J78" s="20"/>
      <c r="K78" s="20"/>
      <c r="L78"/>
      <c r="U78"/>
    </row>
    <row r="79" s="77" customFormat="1" ht="35" customHeight="1" spans="1:21">
      <c r="A79" s="1" t="s">
        <v>160</v>
      </c>
      <c r="B79" s="80">
        <v>2021</v>
      </c>
      <c r="C79" s="229"/>
      <c r="D79" s="250" t="s">
        <v>161</v>
      </c>
      <c r="E79" s="421">
        <v>68.4</v>
      </c>
      <c r="F79" s="25"/>
      <c r="G79" s="20"/>
      <c r="H79" s="83"/>
      <c r="I79" s="83"/>
      <c r="J79" s="20"/>
      <c r="K79" s="20"/>
      <c r="L79"/>
      <c r="U79"/>
    </row>
    <row r="80" s="77" customFormat="1" ht="35" customHeight="1" spans="1:21">
      <c r="A80" s="1" t="s">
        <v>162</v>
      </c>
      <c r="B80" s="80">
        <v>2021</v>
      </c>
      <c r="C80" s="229"/>
      <c r="D80" s="250" t="s">
        <v>163</v>
      </c>
      <c r="E80" s="421">
        <v>192.4</v>
      </c>
      <c r="F80" s="25"/>
      <c r="G80" s="20"/>
      <c r="H80" s="83"/>
      <c r="I80" s="83"/>
      <c r="J80" s="20"/>
      <c r="K80" s="20"/>
      <c r="L80"/>
      <c r="U80"/>
    </row>
    <row r="81" s="77" customFormat="1" ht="35" customHeight="1" spans="1:21">
      <c r="A81" s="1" t="s">
        <v>164</v>
      </c>
      <c r="B81" s="80">
        <v>2021</v>
      </c>
      <c r="C81" s="229"/>
      <c r="D81" s="250" t="s">
        <v>165</v>
      </c>
      <c r="E81" s="421">
        <v>49.1</v>
      </c>
      <c r="F81" s="25"/>
      <c r="G81" s="20"/>
      <c r="H81" s="83"/>
      <c r="I81" s="83"/>
      <c r="J81" s="20"/>
      <c r="K81" s="20"/>
      <c r="L81"/>
      <c r="U81"/>
    </row>
    <row r="82" s="77" customFormat="1" ht="35" customHeight="1" spans="1:21">
      <c r="A82" s="1" t="s">
        <v>166</v>
      </c>
      <c r="B82" s="80">
        <v>2021</v>
      </c>
      <c r="C82" s="229"/>
      <c r="D82" s="250" t="s">
        <v>167</v>
      </c>
      <c r="E82" s="421">
        <v>70</v>
      </c>
      <c r="F82" s="25"/>
      <c r="G82" s="20"/>
      <c r="H82" s="83"/>
      <c r="I82" s="83"/>
      <c r="J82" s="20"/>
      <c r="K82" s="20"/>
      <c r="L82"/>
      <c r="U82"/>
    </row>
    <row r="83" s="77" customFormat="1" ht="35" customHeight="1" spans="1:21">
      <c r="A83" s="1" t="s">
        <v>168</v>
      </c>
      <c r="B83" s="80">
        <v>2021</v>
      </c>
      <c r="C83" s="229"/>
      <c r="D83" s="250" t="s">
        <v>169</v>
      </c>
      <c r="E83" s="421">
        <v>83</v>
      </c>
      <c r="F83" s="25"/>
      <c r="G83" s="20"/>
      <c r="H83" s="83"/>
      <c r="I83" s="83"/>
      <c r="J83" s="20"/>
      <c r="K83" s="20"/>
      <c r="L83"/>
      <c r="U83"/>
    </row>
    <row r="84" s="77" customFormat="1" ht="35" customHeight="1" spans="1:21">
      <c r="A84" s="229" t="s">
        <v>170</v>
      </c>
      <c r="B84" s="80">
        <v>2023</v>
      </c>
      <c r="C84" s="229"/>
      <c r="D84" s="250" t="s">
        <v>171</v>
      </c>
      <c r="E84" s="421">
        <v>187</v>
      </c>
      <c r="F84" s="25"/>
      <c r="G84" s="53"/>
      <c r="H84" s="54"/>
      <c r="I84" s="54"/>
      <c r="J84" s="20"/>
      <c r="K84" s="20"/>
      <c r="L84"/>
      <c r="U84"/>
    </row>
    <row r="85" s="77" customFormat="1" ht="35" customHeight="1" spans="1:21">
      <c r="A85" s="1" t="s">
        <v>172</v>
      </c>
      <c r="B85" s="80">
        <v>2021</v>
      </c>
      <c r="C85" s="229"/>
      <c r="D85" s="250" t="s">
        <v>173</v>
      </c>
      <c r="E85" s="421">
        <v>56</v>
      </c>
      <c r="F85" s="25"/>
      <c r="G85" s="20"/>
      <c r="H85" s="83"/>
      <c r="I85" s="83"/>
      <c r="J85" s="20"/>
      <c r="K85" s="20"/>
      <c r="L85"/>
      <c r="U85"/>
    </row>
    <row r="86" s="77" customFormat="1" ht="35" customHeight="1" spans="1:21">
      <c r="A86" s="1" t="s">
        <v>174</v>
      </c>
      <c r="B86" s="80">
        <v>2021</v>
      </c>
      <c r="C86" s="229"/>
      <c r="D86" s="250" t="s">
        <v>175</v>
      </c>
      <c r="E86" s="421">
        <v>851</v>
      </c>
      <c r="F86" s="25"/>
      <c r="G86" s="20"/>
      <c r="H86" s="83"/>
      <c r="I86" s="83"/>
      <c r="J86" s="20"/>
      <c r="K86" s="20"/>
      <c r="L86"/>
      <c r="U86"/>
    </row>
    <row r="87" s="77" customFormat="1" ht="35" customHeight="1" spans="1:21">
      <c r="A87" s="250" t="s">
        <v>176</v>
      </c>
      <c r="B87" s="80">
        <v>2021</v>
      </c>
      <c r="C87" s="229"/>
      <c r="D87" s="250" t="s">
        <v>177</v>
      </c>
      <c r="E87" s="421" t="s">
        <v>6</v>
      </c>
      <c r="F87" s="25"/>
      <c r="G87" s="20"/>
      <c r="H87" s="83"/>
      <c r="I87" s="83"/>
      <c r="J87" s="20"/>
      <c r="K87" s="20"/>
      <c r="L87"/>
      <c r="U87"/>
    </row>
    <row r="88" s="77" customFormat="1" ht="35" customHeight="1" spans="1:21">
      <c r="A88" s="1" t="s">
        <v>178</v>
      </c>
      <c r="B88" s="80">
        <v>2021</v>
      </c>
      <c r="C88" s="229"/>
      <c r="D88" s="250" t="s">
        <v>179</v>
      </c>
      <c r="E88" s="421">
        <v>0.6056</v>
      </c>
      <c r="F88" s="25"/>
      <c r="G88" s="20"/>
      <c r="H88" s="83"/>
      <c r="I88" s="83"/>
      <c r="J88" s="20"/>
      <c r="K88" s="20"/>
      <c r="L88"/>
      <c r="U88"/>
    </row>
    <row r="89" s="77" customFormat="1" ht="35" customHeight="1" spans="1:21">
      <c r="A89" s="1" t="s">
        <v>180</v>
      </c>
      <c r="B89" s="80">
        <v>2021</v>
      </c>
      <c r="C89" s="229"/>
      <c r="D89" s="250" t="s">
        <v>181</v>
      </c>
      <c r="E89" s="421">
        <v>223.5</v>
      </c>
      <c r="F89" s="25"/>
      <c r="G89" s="20"/>
      <c r="H89" s="83"/>
      <c r="I89" s="83"/>
      <c r="J89" s="20"/>
      <c r="K89" s="20"/>
      <c r="L89"/>
      <c r="U89"/>
    </row>
    <row r="90" s="77" customFormat="1" ht="35" customHeight="1" spans="1:21">
      <c r="A90" s="1" t="s">
        <v>182</v>
      </c>
      <c r="B90" s="80">
        <v>2021</v>
      </c>
      <c r="C90" s="229"/>
      <c r="D90" s="250" t="s">
        <v>183</v>
      </c>
      <c r="E90" s="421">
        <v>50</v>
      </c>
      <c r="F90" s="25"/>
      <c r="G90" s="20"/>
      <c r="H90" s="83"/>
      <c r="I90" s="83"/>
      <c r="J90" s="20"/>
      <c r="K90" s="20"/>
      <c r="L90"/>
      <c r="U90"/>
    </row>
    <row r="91" s="77" customFormat="1" ht="35" customHeight="1" spans="1:21">
      <c r="A91" s="250" t="s">
        <v>184</v>
      </c>
      <c r="B91" s="80">
        <v>2021</v>
      </c>
      <c r="C91" s="229"/>
      <c r="D91" s="250" t="s">
        <v>185</v>
      </c>
      <c r="E91" s="421">
        <v>185</v>
      </c>
      <c r="F91" s="25"/>
      <c r="G91" s="20"/>
      <c r="H91" s="83"/>
      <c r="I91" s="83"/>
      <c r="J91" s="20"/>
      <c r="K91" s="20"/>
      <c r="L91"/>
      <c r="U91"/>
    </row>
    <row r="92" s="77" customFormat="1" ht="35" customHeight="1" spans="1:21">
      <c r="A92" s="229" t="s">
        <v>186</v>
      </c>
      <c r="B92" s="80">
        <v>2023</v>
      </c>
      <c r="C92" s="229"/>
      <c r="D92" s="250" t="s">
        <v>187</v>
      </c>
      <c r="E92" s="421" t="s">
        <v>43</v>
      </c>
      <c r="F92" s="25"/>
      <c r="G92" s="20"/>
      <c r="H92" s="83"/>
      <c r="I92" s="83"/>
      <c r="J92" s="20"/>
      <c r="K92" s="20"/>
      <c r="L92"/>
      <c r="U92"/>
    </row>
    <row r="93" s="77" customFormat="1" ht="35" customHeight="1" spans="1:21">
      <c r="A93" s="1" t="s">
        <v>188</v>
      </c>
      <c r="B93" s="80">
        <v>2021</v>
      </c>
      <c r="C93" s="229"/>
      <c r="D93" s="250" t="s">
        <v>189</v>
      </c>
      <c r="E93" s="421">
        <v>1</v>
      </c>
      <c r="F93" s="25"/>
      <c r="G93" s="20"/>
      <c r="H93" s="83"/>
      <c r="I93" s="83"/>
      <c r="J93" s="20"/>
      <c r="K93" s="20"/>
      <c r="L93"/>
      <c r="U93"/>
    </row>
    <row r="94" s="77" customFormat="1" ht="35" customHeight="1" spans="1:21">
      <c r="A94" s="229" t="s">
        <v>190</v>
      </c>
      <c r="B94" s="80">
        <v>2022</v>
      </c>
      <c r="C94" s="229"/>
      <c r="D94" s="262" t="s">
        <v>191</v>
      </c>
      <c r="E94" s="422" t="s">
        <v>6</v>
      </c>
      <c r="F94" s="25"/>
      <c r="G94" s="20"/>
      <c r="H94" s="83"/>
      <c r="I94" s="83"/>
      <c r="J94" s="20"/>
      <c r="K94" s="20"/>
      <c r="L94"/>
      <c r="U94"/>
    </row>
    <row r="95" s="77" customFormat="1" ht="35" customHeight="1" spans="1:21">
      <c r="A95" s="250" t="s">
        <v>192</v>
      </c>
      <c r="B95" s="80">
        <v>2021</v>
      </c>
      <c r="C95" s="229"/>
      <c r="D95" s="250" t="s">
        <v>193</v>
      </c>
      <c r="E95" s="421">
        <v>236</v>
      </c>
      <c r="F95" s="25"/>
      <c r="G95" s="20"/>
      <c r="H95" s="83"/>
      <c r="I95" s="83"/>
      <c r="J95" s="20"/>
      <c r="K95" s="20"/>
      <c r="L95"/>
      <c r="U95"/>
    </row>
    <row r="96" s="77" customFormat="1" ht="35" customHeight="1" spans="1:21">
      <c r="A96" s="229" t="s">
        <v>194</v>
      </c>
      <c r="B96" s="80">
        <v>2023</v>
      </c>
      <c r="C96" s="229"/>
      <c r="D96" s="250" t="s">
        <v>195</v>
      </c>
      <c r="E96" s="421" t="s">
        <v>43</v>
      </c>
      <c r="F96" s="25"/>
      <c r="G96" s="20"/>
      <c r="H96" s="83"/>
      <c r="I96" s="83"/>
      <c r="J96" s="20"/>
      <c r="K96" s="20"/>
      <c r="L96"/>
      <c r="U96"/>
    </row>
    <row r="97" s="77" customFormat="1" ht="35" customHeight="1" spans="1:21">
      <c r="A97" s="1" t="s">
        <v>196</v>
      </c>
      <c r="B97" s="80">
        <v>2021</v>
      </c>
      <c r="C97" s="229"/>
      <c r="D97" s="250" t="s">
        <v>197</v>
      </c>
      <c r="E97" s="421" t="s">
        <v>115</v>
      </c>
      <c r="F97" s="25"/>
      <c r="G97" s="20"/>
      <c r="H97" s="83"/>
      <c r="I97" s="83"/>
      <c r="J97" s="20"/>
      <c r="K97" s="20"/>
      <c r="L97"/>
      <c r="U97"/>
    </row>
    <row r="98" s="77" customFormat="1" ht="35" customHeight="1" spans="1:21">
      <c r="A98" s="229" t="s">
        <v>198</v>
      </c>
      <c r="B98" s="80">
        <v>2022</v>
      </c>
      <c r="C98" s="229"/>
      <c r="D98" s="262" t="s">
        <v>199</v>
      </c>
      <c r="E98" s="422" t="s">
        <v>6</v>
      </c>
      <c r="F98" s="25"/>
      <c r="G98" s="20"/>
      <c r="H98" s="83"/>
      <c r="I98" s="83"/>
      <c r="J98" s="20"/>
      <c r="K98" s="20"/>
      <c r="L98"/>
      <c r="U98"/>
    </row>
    <row r="99" s="77" customFormat="1" ht="35" customHeight="1" spans="1:21">
      <c r="A99" s="1" t="s">
        <v>200</v>
      </c>
      <c r="B99" s="80">
        <v>2021</v>
      </c>
      <c r="C99" s="229"/>
      <c r="D99" s="262" t="s">
        <v>201</v>
      </c>
      <c r="E99" s="421">
        <v>80</v>
      </c>
      <c r="F99" s="25"/>
      <c r="G99" s="20"/>
      <c r="H99" s="83"/>
      <c r="I99" s="83"/>
      <c r="J99" s="20"/>
      <c r="K99" s="20"/>
      <c r="L99"/>
      <c r="U99"/>
    </row>
    <row r="100" s="77" customFormat="1" ht="35" customHeight="1" spans="1:21">
      <c r="A100" s="250" t="s">
        <v>202</v>
      </c>
      <c r="B100" s="80">
        <v>2021</v>
      </c>
      <c r="C100" s="229"/>
      <c r="D100" s="250" t="s">
        <v>203</v>
      </c>
      <c r="E100" s="421">
        <v>52.65</v>
      </c>
      <c r="F100" s="25"/>
      <c r="G100" s="20"/>
      <c r="H100" s="83"/>
      <c r="I100" s="83"/>
      <c r="J100" s="20"/>
      <c r="K100" s="20"/>
      <c r="L100"/>
      <c r="U100"/>
    </row>
    <row r="101" s="77" customFormat="1" ht="35" customHeight="1" spans="1:21">
      <c r="A101" s="229" t="s">
        <v>204</v>
      </c>
      <c r="B101" s="80">
        <v>2023</v>
      </c>
      <c r="C101" s="229"/>
      <c r="D101" s="250" t="s">
        <v>205</v>
      </c>
      <c r="E101" s="421">
        <v>75</v>
      </c>
      <c r="F101" s="25"/>
      <c r="G101" s="20"/>
      <c r="H101" s="83"/>
      <c r="I101" s="83"/>
      <c r="J101" s="20"/>
      <c r="K101" s="20"/>
      <c r="L101"/>
      <c r="U101"/>
    </row>
    <row r="102" s="77" customFormat="1" ht="35" customHeight="1" spans="1:21">
      <c r="A102" s="1" t="s">
        <v>206</v>
      </c>
      <c r="B102" s="80">
        <v>2021</v>
      </c>
      <c r="C102" s="229"/>
      <c r="D102" s="250" t="s">
        <v>207</v>
      </c>
      <c r="E102" s="421">
        <v>130</v>
      </c>
      <c r="F102" s="25"/>
      <c r="G102" s="20"/>
      <c r="H102" s="83"/>
      <c r="I102" s="83"/>
      <c r="J102" s="20"/>
      <c r="K102" s="20"/>
      <c r="L102"/>
      <c r="U102"/>
    </row>
    <row r="103" s="77" customFormat="1" ht="35" customHeight="1" spans="1:12">
      <c r="A103" s="1" t="s">
        <v>208</v>
      </c>
      <c r="B103" s="80">
        <v>2021</v>
      </c>
      <c r="C103" s="229"/>
      <c r="D103" s="250" t="s">
        <v>209</v>
      </c>
      <c r="E103" s="421">
        <v>1</v>
      </c>
      <c r="F103" s="25"/>
      <c r="G103" s="20"/>
      <c r="H103" s="83"/>
      <c r="I103" s="83"/>
      <c r="J103" s="20"/>
      <c r="K103" s="20"/>
      <c r="L103"/>
    </row>
    <row r="104" s="77" customFormat="1" ht="35" customHeight="1" spans="1:12">
      <c r="A104" s="1" t="s">
        <v>210</v>
      </c>
      <c r="B104" s="80">
        <v>2021</v>
      </c>
      <c r="C104" s="229"/>
      <c r="D104" s="250" t="s">
        <v>211</v>
      </c>
      <c r="E104" s="421">
        <v>174</v>
      </c>
      <c r="F104" s="25"/>
      <c r="G104" s="20"/>
      <c r="H104" s="83"/>
      <c r="I104" s="83"/>
      <c r="J104" s="20"/>
      <c r="K104" s="20"/>
      <c r="L104"/>
    </row>
    <row r="105" s="77" customFormat="1" ht="35" customHeight="1" spans="1:12">
      <c r="A105" s="1" t="s">
        <v>212</v>
      </c>
      <c r="B105" s="80">
        <v>2021</v>
      </c>
      <c r="C105" s="229"/>
      <c r="D105" s="250" t="s">
        <v>213</v>
      </c>
      <c r="E105" s="421">
        <v>82.4</v>
      </c>
      <c r="F105" s="25"/>
      <c r="G105" s="20"/>
      <c r="H105" s="83"/>
      <c r="I105" s="83"/>
      <c r="J105" s="20"/>
      <c r="K105" s="20"/>
      <c r="L105"/>
    </row>
    <row r="106" s="77" customFormat="1" ht="35" customHeight="1" spans="1:12">
      <c r="A106" s="250" t="s">
        <v>214</v>
      </c>
      <c r="B106" s="80">
        <v>2021</v>
      </c>
      <c r="C106" s="229"/>
      <c r="D106" s="250" t="s">
        <v>215</v>
      </c>
      <c r="E106" s="421">
        <v>275.2</v>
      </c>
      <c r="F106" s="25"/>
      <c r="G106" s="20"/>
      <c r="H106" s="83"/>
      <c r="I106" s="83"/>
      <c r="J106" s="20"/>
      <c r="K106" s="20"/>
      <c r="L106"/>
    </row>
    <row r="107" s="77" customFormat="1" ht="35" customHeight="1" spans="1:12">
      <c r="A107" s="250" t="s">
        <v>216</v>
      </c>
      <c r="B107" s="80">
        <v>2021</v>
      </c>
      <c r="C107" s="229"/>
      <c r="D107" s="250" t="s">
        <v>217</v>
      </c>
      <c r="E107" s="421">
        <v>92</v>
      </c>
      <c r="F107" s="25"/>
      <c r="G107" s="20"/>
      <c r="H107" s="83"/>
      <c r="I107" s="83"/>
      <c r="J107" s="20"/>
      <c r="K107" s="20"/>
      <c r="L107"/>
    </row>
    <row r="108" s="77" customFormat="1" ht="35" customHeight="1" spans="1:12">
      <c r="A108" s="1" t="s">
        <v>218</v>
      </c>
      <c r="B108" s="80">
        <v>2021</v>
      </c>
      <c r="C108" s="229"/>
      <c r="D108" s="262" t="s">
        <v>219</v>
      </c>
      <c r="E108" s="421">
        <v>465.4</v>
      </c>
      <c r="F108" s="25"/>
      <c r="G108" s="156"/>
      <c r="H108" s="144"/>
      <c r="I108" s="144"/>
      <c r="J108" s="20"/>
      <c r="K108" s="20"/>
      <c r="L108"/>
    </row>
    <row r="109" s="77" customFormat="1" ht="35" customHeight="1" spans="1:12">
      <c r="A109" s="1" t="s">
        <v>220</v>
      </c>
      <c r="B109" s="80">
        <v>2021</v>
      </c>
      <c r="C109" s="229"/>
      <c r="D109" s="250" t="s">
        <v>221</v>
      </c>
      <c r="E109" s="421">
        <v>145</v>
      </c>
      <c r="F109" s="25"/>
      <c r="G109" s="20"/>
      <c r="H109" s="83"/>
      <c r="I109" s="83"/>
      <c r="J109" s="20"/>
      <c r="K109" s="20"/>
      <c r="L109"/>
    </row>
    <row r="110" s="77" customFormat="1" ht="35" customHeight="1" spans="1:12">
      <c r="A110" s="1" t="s">
        <v>222</v>
      </c>
      <c r="B110" s="80">
        <v>2021</v>
      </c>
      <c r="C110" s="229"/>
      <c r="D110" s="250" t="s">
        <v>223</v>
      </c>
      <c r="E110" s="421">
        <v>1300</v>
      </c>
      <c r="F110" s="25"/>
      <c r="G110" s="20"/>
      <c r="H110" s="83"/>
      <c r="I110" s="83"/>
      <c r="J110" s="20"/>
      <c r="K110" s="20"/>
      <c r="L110"/>
    </row>
    <row r="111" s="77" customFormat="1" ht="35" customHeight="1" spans="1:12">
      <c r="A111" s="1" t="s">
        <v>224</v>
      </c>
      <c r="B111" s="80">
        <v>2021</v>
      </c>
      <c r="C111" s="229"/>
      <c r="D111" s="250" t="s">
        <v>225</v>
      </c>
      <c r="E111" s="421">
        <v>164.75</v>
      </c>
      <c r="F111" s="25"/>
      <c r="G111" s="20"/>
      <c r="H111" s="83"/>
      <c r="I111" s="83"/>
      <c r="J111" s="20"/>
      <c r="K111" s="20"/>
      <c r="L111"/>
    </row>
    <row r="112" s="77" customFormat="1" ht="35" customHeight="1" spans="1:12">
      <c r="A112" s="1" t="s">
        <v>226</v>
      </c>
      <c r="B112" s="80">
        <v>2021</v>
      </c>
      <c r="C112" s="229"/>
      <c r="D112" s="262" t="s">
        <v>227</v>
      </c>
      <c r="E112" s="421">
        <v>700</v>
      </c>
      <c r="F112" s="25"/>
      <c r="G112" s="20"/>
      <c r="H112" s="83"/>
      <c r="I112" s="83"/>
      <c r="J112" s="20"/>
      <c r="K112" s="20"/>
      <c r="L112"/>
    </row>
    <row r="113" s="77" customFormat="1" ht="35" customHeight="1" spans="1:12">
      <c r="A113" s="229" t="s">
        <v>228</v>
      </c>
      <c r="B113" s="80">
        <v>2023</v>
      </c>
      <c r="C113" s="229"/>
      <c r="D113" s="250" t="s">
        <v>229</v>
      </c>
      <c r="E113" s="421">
        <v>1.5</v>
      </c>
      <c r="F113" s="25"/>
      <c r="G113" s="20"/>
      <c r="H113" s="83"/>
      <c r="I113" s="83"/>
      <c r="J113" s="20"/>
      <c r="K113" s="20"/>
      <c r="L113"/>
    </row>
    <row r="114" s="77" customFormat="1" ht="35" customHeight="1" spans="1:15">
      <c r="A114" s="1" t="s">
        <v>230</v>
      </c>
      <c r="B114" s="80">
        <v>2021</v>
      </c>
      <c r="C114" s="229"/>
      <c r="D114" s="250" t="s">
        <v>231</v>
      </c>
      <c r="E114" s="421">
        <v>591</v>
      </c>
      <c r="F114" s="25"/>
      <c r="G114" s="20"/>
      <c r="H114" s="83"/>
      <c r="I114" s="83"/>
      <c r="J114" s="20"/>
      <c r="K114" s="20"/>
      <c r="L114"/>
      <c r="O114" s="435">
        <v>0.026</v>
      </c>
    </row>
    <row r="115" s="77" customFormat="1" ht="35" customHeight="1" spans="1:12">
      <c r="A115" s="1" t="s">
        <v>232</v>
      </c>
      <c r="B115" s="80">
        <v>2021</v>
      </c>
      <c r="C115" s="229"/>
      <c r="D115" s="250" t="s">
        <v>233</v>
      </c>
      <c r="E115" s="421">
        <v>30</v>
      </c>
      <c r="F115" s="25"/>
      <c r="G115" s="45"/>
      <c r="H115" s="431"/>
      <c r="I115" s="431"/>
      <c r="J115" s="20"/>
      <c r="K115" s="20"/>
      <c r="L115"/>
    </row>
    <row r="116" s="77" customFormat="1" ht="35" customHeight="1" spans="1:12">
      <c r="A116" s="229" t="s">
        <v>234</v>
      </c>
      <c r="B116" s="80">
        <v>2022</v>
      </c>
      <c r="C116" s="335"/>
      <c r="D116" s="262" t="s">
        <v>235</v>
      </c>
      <c r="E116" s="422" t="s">
        <v>6</v>
      </c>
      <c r="F116" s="25"/>
      <c r="G116" s="432"/>
      <c r="H116" s="433"/>
      <c r="I116" s="433"/>
      <c r="J116" s="20"/>
      <c r="K116" s="20"/>
      <c r="L116"/>
    </row>
    <row r="117" ht="37.5" spans="1:5">
      <c r="A117" s="1" t="s">
        <v>236</v>
      </c>
      <c r="B117" s="80">
        <v>2021</v>
      </c>
      <c r="C117" s="229"/>
      <c r="D117" s="250" t="s">
        <v>237</v>
      </c>
      <c r="E117" s="421">
        <v>344.9</v>
      </c>
    </row>
    <row r="118" ht="56.25" spans="1:5">
      <c r="A118" s="250" t="s">
        <v>238</v>
      </c>
      <c r="B118" s="80">
        <v>2021</v>
      </c>
      <c r="C118" s="229"/>
      <c r="D118" s="250" t="s">
        <v>239</v>
      </c>
      <c r="E118" s="421">
        <v>245.75</v>
      </c>
    </row>
    <row r="119" ht="18.75" spans="1:5">
      <c r="A119" s="1" t="s">
        <v>240</v>
      </c>
      <c r="B119" s="80">
        <v>2021</v>
      </c>
      <c r="C119" s="229"/>
      <c r="D119" s="250" t="s">
        <v>241</v>
      </c>
      <c r="E119" s="421">
        <v>133</v>
      </c>
    </row>
    <row r="120" ht="18.75" spans="1:5">
      <c r="A120" s="1" t="s">
        <v>242</v>
      </c>
      <c r="B120" s="80">
        <v>2021</v>
      </c>
      <c r="C120" s="229"/>
      <c r="D120" s="257" t="s">
        <v>243</v>
      </c>
      <c r="E120" s="421">
        <v>215</v>
      </c>
    </row>
    <row r="121" ht="18.75" spans="1:5">
      <c r="A121" s="1" t="s">
        <v>244</v>
      </c>
      <c r="B121" s="80">
        <v>2021</v>
      </c>
      <c r="C121" s="229"/>
      <c r="D121" s="250" t="s">
        <v>245</v>
      </c>
      <c r="E121" s="421">
        <v>165</v>
      </c>
    </row>
    <row r="122" ht="18.75" spans="1:5">
      <c r="A122" s="229" t="s">
        <v>246</v>
      </c>
      <c r="B122" s="80">
        <v>2023</v>
      </c>
      <c r="C122" s="229"/>
      <c r="D122" s="250" t="s">
        <v>247</v>
      </c>
      <c r="E122" s="421" t="s">
        <v>43</v>
      </c>
    </row>
    <row r="123" ht="18.75" spans="1:5">
      <c r="A123" s="250" t="s">
        <v>248</v>
      </c>
      <c r="B123" s="80">
        <v>2021</v>
      </c>
      <c r="C123" s="229"/>
      <c r="D123" s="250" t="s">
        <v>249</v>
      </c>
      <c r="E123" s="421">
        <v>248</v>
      </c>
    </row>
    <row r="124" ht="18.75" spans="1:5">
      <c r="A124" s="1" t="s">
        <v>250</v>
      </c>
      <c r="B124" s="80">
        <v>2021</v>
      </c>
      <c r="C124" s="229"/>
      <c r="D124" s="262" t="s">
        <v>251</v>
      </c>
      <c r="E124" s="421">
        <v>197</v>
      </c>
    </row>
    <row r="125" ht="18.75" spans="1:5">
      <c r="A125" s="1" t="s">
        <v>252</v>
      </c>
      <c r="B125" s="80">
        <v>2021</v>
      </c>
      <c r="C125" s="229"/>
      <c r="D125" s="250" t="s">
        <v>253</v>
      </c>
      <c r="E125" s="421">
        <v>100</v>
      </c>
    </row>
    <row r="126" ht="37.5" spans="1:5">
      <c r="A126" s="250" t="s">
        <v>254</v>
      </c>
      <c r="B126" s="80">
        <v>2021</v>
      </c>
      <c r="C126" s="229"/>
      <c r="D126" s="250" t="s">
        <v>255</v>
      </c>
      <c r="E126" s="421" t="s">
        <v>115</v>
      </c>
    </row>
    <row r="127" ht="18.75" spans="1:5">
      <c r="A127" s="250" t="s">
        <v>256</v>
      </c>
      <c r="B127" s="80">
        <v>2021</v>
      </c>
      <c r="C127" s="229"/>
      <c r="D127" s="250" t="s">
        <v>257</v>
      </c>
      <c r="E127" s="421">
        <v>162.5</v>
      </c>
    </row>
    <row r="128" ht="18.75" spans="1:5">
      <c r="A128" s="250" t="s">
        <v>258</v>
      </c>
      <c r="B128" s="80">
        <v>2021</v>
      </c>
      <c r="C128" s="229"/>
      <c r="D128" s="250" t="s">
        <v>259</v>
      </c>
      <c r="E128" s="421">
        <v>50</v>
      </c>
    </row>
    <row r="129" ht="18.75" spans="1:5">
      <c r="A129" s="1" t="s">
        <v>260</v>
      </c>
      <c r="B129" s="80">
        <v>2021</v>
      </c>
      <c r="C129" s="229"/>
      <c r="D129" s="262" t="s">
        <v>261</v>
      </c>
      <c r="E129" s="421" t="s">
        <v>115</v>
      </c>
    </row>
    <row r="130" ht="18.75" spans="1:5">
      <c r="A130" s="1" t="s">
        <v>262</v>
      </c>
      <c r="B130" s="80">
        <v>2021</v>
      </c>
      <c r="C130" s="229"/>
      <c r="D130" s="262" t="s">
        <v>263</v>
      </c>
      <c r="E130" s="421">
        <v>17.15</v>
      </c>
    </row>
    <row r="131" ht="18.75" spans="1:5">
      <c r="A131" s="1" t="s">
        <v>264</v>
      </c>
      <c r="B131" s="80">
        <v>2021</v>
      </c>
      <c r="C131" s="229"/>
      <c r="D131" s="262" t="s">
        <v>265</v>
      </c>
      <c r="E131" s="421">
        <v>85</v>
      </c>
    </row>
    <row r="132" ht="37.5" spans="1:5">
      <c r="A132" s="1" t="s">
        <v>266</v>
      </c>
      <c r="B132" s="80">
        <v>2021</v>
      </c>
      <c r="C132" s="229"/>
      <c r="D132" s="250" t="s">
        <v>267</v>
      </c>
      <c r="E132" s="421">
        <v>400</v>
      </c>
    </row>
    <row r="133" ht="18.75" spans="1:5">
      <c r="A133" s="1" t="s">
        <v>268</v>
      </c>
      <c r="B133" s="80">
        <v>2021</v>
      </c>
      <c r="C133" s="229"/>
      <c r="D133" s="262" t="s">
        <v>269</v>
      </c>
      <c r="E133" s="421">
        <v>110</v>
      </c>
    </row>
    <row r="134" ht="18.75" spans="1:5">
      <c r="A134" s="1" t="s">
        <v>270</v>
      </c>
      <c r="B134" s="80">
        <v>2021</v>
      </c>
      <c r="C134" s="229"/>
      <c r="D134" s="250" t="s">
        <v>271</v>
      </c>
      <c r="E134" s="421">
        <v>165</v>
      </c>
    </row>
    <row r="135" ht="18.75" spans="1:5">
      <c r="A135" s="1" t="s">
        <v>272</v>
      </c>
      <c r="B135" s="80">
        <v>2021</v>
      </c>
      <c r="C135" s="229"/>
      <c r="D135" s="262" t="s">
        <v>273</v>
      </c>
      <c r="E135" s="421">
        <v>114</v>
      </c>
    </row>
    <row r="136" ht="18.75" spans="1:5">
      <c r="A136" s="1" t="s">
        <v>274</v>
      </c>
      <c r="B136" s="80">
        <v>2021</v>
      </c>
      <c r="C136" s="229"/>
      <c r="D136" s="250" t="s">
        <v>275</v>
      </c>
      <c r="E136" s="421">
        <v>215.5</v>
      </c>
    </row>
    <row r="137" ht="18.75" spans="1:5">
      <c r="A137" s="229" t="s">
        <v>276</v>
      </c>
      <c r="B137" s="80">
        <v>2023</v>
      </c>
      <c r="C137" s="229"/>
      <c r="D137" s="250" t="s">
        <v>277</v>
      </c>
      <c r="E137" s="421">
        <v>238</v>
      </c>
    </row>
    <row r="138" ht="37.5" spans="1:5">
      <c r="A138" s="1" t="s">
        <v>278</v>
      </c>
      <c r="B138" s="80">
        <v>2021</v>
      </c>
      <c r="C138" s="229"/>
      <c r="D138" s="250" t="s">
        <v>279</v>
      </c>
      <c r="E138" s="421">
        <v>371.5</v>
      </c>
    </row>
    <row r="139" ht="37.5" spans="1:5">
      <c r="A139" s="1" t="s">
        <v>280</v>
      </c>
      <c r="B139" s="80">
        <v>2021</v>
      </c>
      <c r="C139" s="229"/>
      <c r="D139" s="250" t="s">
        <v>281</v>
      </c>
      <c r="E139" s="421">
        <v>110</v>
      </c>
    </row>
    <row r="140" ht="37.5" spans="1:5">
      <c r="A140" s="1" t="s">
        <v>282</v>
      </c>
      <c r="B140" s="80">
        <v>2021</v>
      </c>
      <c r="C140" s="229"/>
      <c r="D140" s="262" t="s">
        <v>283</v>
      </c>
      <c r="E140" s="421">
        <v>128.2</v>
      </c>
    </row>
    <row r="141" ht="37.5" spans="1:5">
      <c r="A141" s="1" t="s">
        <v>284</v>
      </c>
      <c r="B141" s="80">
        <v>2021</v>
      </c>
      <c r="C141" s="229"/>
      <c r="D141" s="250" t="s">
        <v>285</v>
      </c>
      <c r="E141" s="421">
        <v>874.1</v>
      </c>
    </row>
    <row r="142" ht="26.25" spans="1:5">
      <c r="A142" s="436"/>
      <c r="B142" s="58"/>
      <c r="C142" s="25"/>
      <c r="D142" s="20"/>
      <c r="E142" s="437"/>
    </row>
  </sheetData>
  <sortState ref="A2:E142">
    <sortCondition ref="A1:A142"/>
  </sortState>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S67"/>
  <sheetViews>
    <sheetView zoomScale="81" zoomScaleNormal="81" topLeftCell="B7" workbookViewId="0">
      <selection activeCell="N10" sqref="N10"/>
    </sheetView>
  </sheetViews>
  <sheetFormatPr defaultColWidth="11" defaultRowHeight="18.75"/>
  <cols>
    <col min="1" max="1" width="10.8333333333333" style="78"/>
    <col min="2" max="2" width="32.6666666666667" customWidth="1"/>
    <col min="3" max="3" width="46" hidden="1" customWidth="1"/>
    <col min="4" max="4" width="31" hidden="1" customWidth="1"/>
    <col min="5" max="5" width="1.83333333333333" hidden="1" customWidth="1"/>
    <col min="6" max="6" width="66" customWidth="1"/>
    <col min="7" max="7" width="8.16666666666667" hidden="1" customWidth="1"/>
    <col min="8" max="8" width="20.8333333333333" customWidth="1"/>
    <col min="9" max="9" width="20.8333333333333" hidden="1" customWidth="1"/>
    <col min="10" max="12" width="20.8333333333333" customWidth="1"/>
    <col min="13" max="14" width="22" customWidth="1"/>
    <col min="16" max="16" width="22.5" customWidth="1"/>
  </cols>
  <sheetData>
    <row r="2" ht="23.25" spans="2:2">
      <c r="B2" s="79" t="s">
        <v>1542</v>
      </c>
    </row>
    <row r="3" s="1" customFormat="1" ht="75" customHeight="1" spans="1:16">
      <c r="A3" s="80"/>
      <c r="B3" s="81" t="s">
        <v>0</v>
      </c>
      <c r="C3" s="30" t="s">
        <v>3</v>
      </c>
      <c r="D3" s="82" t="s">
        <v>775</v>
      </c>
      <c r="E3" s="30" t="s">
        <v>776</v>
      </c>
      <c r="F3" s="5" t="s">
        <v>1543</v>
      </c>
      <c r="G3" s="30" t="s">
        <v>1544</v>
      </c>
      <c r="H3" s="29" t="s">
        <v>1545</v>
      </c>
      <c r="I3" s="29" t="s">
        <v>1546</v>
      </c>
      <c r="J3" s="83" t="s">
        <v>1547</v>
      </c>
      <c r="K3" s="54" t="s">
        <v>1548</v>
      </c>
      <c r="L3" s="54" t="s">
        <v>1549</v>
      </c>
      <c r="M3" s="54"/>
      <c r="N3" s="54"/>
      <c r="O3" s="55" t="s">
        <v>296</v>
      </c>
      <c r="P3" s="31" t="s">
        <v>779</v>
      </c>
    </row>
    <row r="4" ht="40" customHeight="1" spans="1:18">
      <c r="A4" s="78">
        <v>1</v>
      </c>
      <c r="B4" s="25" t="s">
        <v>23</v>
      </c>
      <c r="C4" s="18">
        <v>2023</v>
      </c>
      <c r="D4" s="6" t="s">
        <v>24</v>
      </c>
      <c r="E4" s="24" t="s">
        <v>1380</v>
      </c>
      <c r="F4" s="20" t="s">
        <v>1185</v>
      </c>
      <c r="G4" s="5"/>
      <c r="H4" s="8" t="s">
        <v>321</v>
      </c>
      <c r="I4" s="8"/>
      <c r="J4" s="57">
        <v>1.4</v>
      </c>
      <c r="K4" s="58"/>
      <c r="L4" s="58"/>
      <c r="M4" s="58"/>
      <c r="N4" s="58"/>
      <c r="O4" s="76"/>
      <c r="P4" s="8" t="s">
        <v>1384</v>
      </c>
      <c r="Q4" s="77"/>
      <c r="R4" s="77"/>
    </row>
    <row r="5" s="1" customFormat="1" ht="40" customHeight="1" spans="1:16">
      <c r="A5" s="80">
        <v>1</v>
      </c>
      <c r="B5" s="25" t="s">
        <v>27</v>
      </c>
      <c r="C5" s="18"/>
      <c r="D5" s="6"/>
      <c r="E5" s="5"/>
      <c r="F5" s="9" t="s">
        <v>1550</v>
      </c>
      <c r="G5" s="9"/>
      <c r="H5" s="83" t="s">
        <v>295</v>
      </c>
      <c r="I5" s="8"/>
      <c r="J5" s="57"/>
      <c r="K5" s="58"/>
      <c r="L5" s="58"/>
      <c r="M5" s="54"/>
      <c r="N5" s="54"/>
      <c r="O5" s="55"/>
      <c r="P5" s="87"/>
    </row>
    <row r="6" s="1" customFormat="1" ht="40" customHeight="1" spans="1:16">
      <c r="A6" s="80">
        <v>1</v>
      </c>
      <c r="B6" s="25" t="s">
        <v>46</v>
      </c>
      <c r="C6" s="18"/>
      <c r="D6" s="6"/>
      <c r="E6" s="5"/>
      <c r="F6" s="9" t="s">
        <v>1551</v>
      </c>
      <c r="G6" s="9"/>
      <c r="H6" s="83" t="s">
        <v>295</v>
      </c>
      <c r="I6" s="8"/>
      <c r="J6" s="57"/>
      <c r="K6" s="58"/>
      <c r="L6" s="58"/>
      <c r="M6" s="54"/>
      <c r="N6" s="54"/>
      <c r="O6" s="55"/>
      <c r="P6" s="87"/>
    </row>
    <row r="7" ht="40" customHeight="1" spans="1:16">
      <c r="A7" s="78">
        <v>1</v>
      </c>
      <c r="B7" s="3" t="s">
        <v>54</v>
      </c>
      <c r="C7" s="5" t="s">
        <v>55</v>
      </c>
      <c r="D7" s="19" t="s">
        <v>1552</v>
      </c>
      <c r="E7" s="5" t="s">
        <v>835</v>
      </c>
      <c r="F7" s="84" t="s">
        <v>1553</v>
      </c>
      <c r="G7" s="84"/>
      <c r="H7" s="8" t="s">
        <v>321</v>
      </c>
      <c r="I7" s="8">
        <v>14.6</v>
      </c>
      <c r="J7" s="57">
        <v>1.4</v>
      </c>
      <c r="K7" s="11"/>
      <c r="L7" s="11"/>
      <c r="M7" s="11"/>
      <c r="N7" s="11"/>
      <c r="O7" s="12"/>
      <c r="P7" s="9" t="s">
        <v>837</v>
      </c>
    </row>
    <row r="8" ht="40" customHeight="1" spans="1:16">
      <c r="A8" s="78">
        <v>1</v>
      </c>
      <c r="B8" s="3" t="s">
        <v>58</v>
      </c>
      <c r="C8" s="5" t="s">
        <v>59</v>
      </c>
      <c r="D8" s="6" t="s">
        <v>838</v>
      </c>
      <c r="E8" s="5" t="s">
        <v>804</v>
      </c>
      <c r="F8" s="5" t="s">
        <v>366</v>
      </c>
      <c r="G8" s="5"/>
      <c r="H8" s="83" t="s">
        <v>295</v>
      </c>
      <c r="I8" s="8">
        <v>14.4</v>
      </c>
      <c r="J8" s="57">
        <v>14.4</v>
      </c>
      <c r="K8" s="11"/>
      <c r="L8" s="11"/>
      <c r="M8" s="11"/>
      <c r="N8" s="11"/>
      <c r="O8" s="12"/>
      <c r="P8" s="9"/>
    </row>
    <row r="9" ht="40" customHeight="1" spans="1:16">
      <c r="A9" s="80">
        <v>1</v>
      </c>
      <c r="B9" s="20" t="s">
        <v>60</v>
      </c>
      <c r="C9" s="5" t="s">
        <v>61</v>
      </c>
      <c r="D9" s="19" t="s">
        <v>369</v>
      </c>
      <c r="E9" s="5" t="s">
        <v>804</v>
      </c>
      <c r="F9" s="5" t="s">
        <v>1554</v>
      </c>
      <c r="G9" s="5"/>
      <c r="H9" s="8" t="s">
        <v>321</v>
      </c>
      <c r="I9" s="8">
        <f>16.7+2.3</f>
        <v>19</v>
      </c>
      <c r="J9" s="57"/>
      <c r="K9" s="58">
        <v>16.7</v>
      </c>
      <c r="L9" s="58"/>
      <c r="M9" s="58"/>
      <c r="N9" s="58"/>
      <c r="O9" s="12"/>
      <c r="P9" s="9" t="s">
        <v>1555</v>
      </c>
    </row>
    <row r="10" s="2" customFormat="1" ht="40" customHeight="1" spans="1:18">
      <c r="A10" s="78">
        <v>1</v>
      </c>
      <c r="B10" s="25" t="s">
        <v>62</v>
      </c>
      <c r="C10" s="18">
        <v>2023</v>
      </c>
      <c r="D10" s="6" t="s">
        <v>63</v>
      </c>
      <c r="E10" s="5" t="s">
        <v>1374</v>
      </c>
      <c r="F10" s="9" t="s">
        <v>366</v>
      </c>
      <c r="G10" s="9"/>
      <c r="H10" s="83" t="s">
        <v>295</v>
      </c>
      <c r="I10" s="8"/>
      <c r="J10" s="57">
        <v>1.9</v>
      </c>
      <c r="K10" s="58"/>
      <c r="L10" s="58"/>
      <c r="M10" s="58"/>
      <c r="N10" s="58"/>
      <c r="O10" s="76"/>
      <c r="P10" s="21" t="s">
        <v>1556</v>
      </c>
      <c r="Q10" s="77"/>
      <c r="R10" s="77"/>
    </row>
    <row r="11" ht="40" customHeight="1" spans="1:19">
      <c r="A11" s="78">
        <v>1</v>
      </c>
      <c r="B11" s="3" t="s">
        <v>94</v>
      </c>
      <c r="C11" s="9" t="s">
        <v>95</v>
      </c>
      <c r="D11" s="6" t="s">
        <v>875</v>
      </c>
      <c r="E11" s="5" t="s">
        <v>876</v>
      </c>
      <c r="F11" s="5" t="s">
        <v>654</v>
      </c>
      <c r="G11" s="5"/>
      <c r="H11" s="8" t="s">
        <v>321</v>
      </c>
      <c r="I11" s="8"/>
      <c r="J11" s="56"/>
      <c r="K11" s="58">
        <v>18.6</v>
      </c>
      <c r="L11" s="58"/>
      <c r="M11" s="58"/>
      <c r="N11" s="58"/>
      <c r="O11" s="12"/>
      <c r="P11" s="9" t="s">
        <v>878</v>
      </c>
      <c r="Q11" s="60"/>
      <c r="R11" s="61">
        <v>8</v>
      </c>
      <c r="S11" s="2" t="s">
        <v>1298</v>
      </c>
    </row>
    <row r="12" s="3" customFormat="1" ht="40" customHeight="1" spans="1:8">
      <c r="A12" s="80">
        <v>1</v>
      </c>
      <c r="B12" s="3" t="s">
        <v>1557</v>
      </c>
      <c r="F12" s="3" t="s">
        <v>1185</v>
      </c>
      <c r="H12" s="58" t="s">
        <v>295</v>
      </c>
    </row>
    <row r="13" s="3" customFormat="1" ht="40" customHeight="1" spans="1:12">
      <c r="A13" s="80">
        <v>1</v>
      </c>
      <c r="B13" s="25" t="s">
        <v>1558</v>
      </c>
      <c r="C13" s="18"/>
      <c r="D13" s="6"/>
      <c r="E13" s="5"/>
      <c r="F13" s="9" t="s">
        <v>1185</v>
      </c>
      <c r="G13" s="9"/>
      <c r="H13" s="8" t="s">
        <v>295</v>
      </c>
      <c r="I13" s="8"/>
      <c r="J13" s="57"/>
      <c r="K13" s="58"/>
      <c r="L13" s="58"/>
    </row>
    <row r="14" ht="40" customHeight="1" spans="1:19">
      <c r="A14" s="78">
        <v>1</v>
      </c>
      <c r="B14" s="3" t="s">
        <v>132</v>
      </c>
      <c r="C14" s="5" t="s">
        <v>133</v>
      </c>
      <c r="D14" s="6" t="s">
        <v>426</v>
      </c>
      <c r="E14" s="5" t="s">
        <v>342</v>
      </c>
      <c r="F14" s="5" t="s">
        <v>678</v>
      </c>
      <c r="G14" s="5"/>
      <c r="H14" s="8" t="s">
        <v>295</v>
      </c>
      <c r="I14" s="8"/>
      <c r="J14" s="57">
        <v>8.4</v>
      </c>
      <c r="K14" s="11"/>
      <c r="L14" s="11"/>
      <c r="M14" s="11"/>
      <c r="N14" s="11"/>
      <c r="O14" s="12"/>
      <c r="P14" s="9" t="s">
        <v>921</v>
      </c>
      <c r="Q14" s="68"/>
      <c r="R14" s="69">
        <v>12</v>
      </c>
      <c r="S14" s="2" t="s">
        <v>1306</v>
      </c>
    </row>
    <row r="15" ht="40" customHeight="1" spans="1:19">
      <c r="A15" s="78">
        <v>1</v>
      </c>
      <c r="B15" s="25" t="s">
        <v>144</v>
      </c>
      <c r="C15" s="18"/>
      <c r="D15" s="6"/>
      <c r="E15" s="5"/>
      <c r="F15" s="9" t="s">
        <v>435</v>
      </c>
      <c r="G15" s="9"/>
      <c r="H15" s="83" t="s">
        <v>295</v>
      </c>
      <c r="I15" s="8"/>
      <c r="J15" s="57"/>
      <c r="K15" s="58"/>
      <c r="L15" s="58"/>
      <c r="M15" s="11"/>
      <c r="N15" s="11"/>
      <c r="O15" s="12"/>
      <c r="P15" s="9"/>
      <c r="Q15" s="68"/>
      <c r="R15" s="69"/>
      <c r="S15" s="2"/>
    </row>
    <row r="16" ht="40" customHeight="1" spans="1:19">
      <c r="A16" s="78">
        <v>1</v>
      </c>
      <c r="B16" s="25" t="s">
        <v>1559</v>
      </c>
      <c r="C16" s="18"/>
      <c r="D16" s="6"/>
      <c r="E16" s="5"/>
      <c r="F16" s="9" t="s">
        <v>1560</v>
      </c>
      <c r="G16" s="9"/>
      <c r="H16" s="83" t="s">
        <v>295</v>
      </c>
      <c r="I16" s="8"/>
      <c r="J16" s="57"/>
      <c r="K16" s="58"/>
      <c r="L16" s="58"/>
      <c r="M16" s="11"/>
      <c r="N16" s="11"/>
      <c r="O16" s="12"/>
      <c r="P16" s="9"/>
      <c r="Q16" s="68"/>
      <c r="R16" s="69"/>
      <c r="S16" s="2"/>
    </row>
    <row r="17" ht="40" customHeight="1" spans="1:16">
      <c r="A17" s="80">
        <v>1</v>
      </c>
      <c r="B17" s="20" t="s">
        <v>156</v>
      </c>
      <c r="C17" s="5" t="s">
        <v>157</v>
      </c>
      <c r="D17" s="6" t="s">
        <v>945</v>
      </c>
      <c r="E17" s="5" t="s">
        <v>876</v>
      </c>
      <c r="F17" s="5" t="s">
        <v>1561</v>
      </c>
      <c r="G17" s="5"/>
      <c r="H17" s="8" t="s">
        <v>321</v>
      </c>
      <c r="I17" s="8"/>
      <c r="J17" s="56"/>
      <c r="K17" s="58">
        <v>1.8</v>
      </c>
      <c r="L17" s="58"/>
      <c r="M17" s="58"/>
      <c r="N17" s="58"/>
      <c r="O17" s="12"/>
      <c r="P17" s="9" t="s">
        <v>947</v>
      </c>
    </row>
    <row r="18" ht="40" customHeight="1" spans="1:16">
      <c r="A18" s="80">
        <v>1</v>
      </c>
      <c r="B18" s="3" t="s">
        <v>164</v>
      </c>
      <c r="C18" s="5" t="s">
        <v>165</v>
      </c>
      <c r="D18" s="22" t="s">
        <v>1268</v>
      </c>
      <c r="E18" s="5" t="s">
        <v>1320</v>
      </c>
      <c r="F18" s="20" t="s">
        <v>366</v>
      </c>
      <c r="G18" s="5"/>
      <c r="H18" s="8" t="s">
        <v>321</v>
      </c>
      <c r="I18" s="33">
        <v>0.035</v>
      </c>
      <c r="J18" s="57">
        <v>3.5</v>
      </c>
      <c r="K18" s="11"/>
      <c r="L18" s="11"/>
      <c r="M18" s="11"/>
      <c r="N18" s="11"/>
      <c r="O18" s="12"/>
      <c r="P18" s="9" t="s">
        <v>960</v>
      </c>
    </row>
    <row r="19" ht="40" customHeight="1" spans="1:16">
      <c r="A19" s="78">
        <v>1</v>
      </c>
      <c r="B19" s="3" t="s">
        <v>166</v>
      </c>
      <c r="C19" s="5" t="s">
        <v>167</v>
      </c>
      <c r="D19" s="6" t="s">
        <v>454</v>
      </c>
      <c r="E19" s="5" t="s">
        <v>296</v>
      </c>
      <c r="F19" s="5" t="s">
        <v>1562</v>
      </c>
      <c r="G19" s="5"/>
      <c r="H19" s="8" t="s">
        <v>1219</v>
      </c>
      <c r="I19" s="8"/>
      <c r="J19" s="56"/>
      <c r="K19" s="58">
        <v>27</v>
      </c>
      <c r="L19" s="11"/>
      <c r="M19" s="11"/>
      <c r="N19" s="11"/>
      <c r="O19" s="12"/>
      <c r="P19" s="9" t="s">
        <v>1110</v>
      </c>
    </row>
    <row r="20" ht="40" customHeight="1" spans="1:16">
      <c r="A20" s="78">
        <v>1</v>
      </c>
      <c r="B20" s="25" t="s">
        <v>168</v>
      </c>
      <c r="C20" s="18"/>
      <c r="D20" s="6"/>
      <c r="E20" s="5"/>
      <c r="F20" s="9" t="s">
        <v>1563</v>
      </c>
      <c r="G20" s="9"/>
      <c r="H20" s="83" t="s">
        <v>295</v>
      </c>
      <c r="I20" s="8"/>
      <c r="J20" s="57"/>
      <c r="K20" s="58"/>
      <c r="L20" s="58"/>
      <c r="M20" s="11"/>
      <c r="N20" s="11"/>
      <c r="O20" s="12"/>
      <c r="P20" s="9"/>
    </row>
    <row r="21" s="2" customFormat="1" ht="40" customHeight="1" spans="1:18">
      <c r="A21" s="78">
        <v>1</v>
      </c>
      <c r="B21" s="25" t="s">
        <v>1564</v>
      </c>
      <c r="C21" s="18"/>
      <c r="D21" s="6"/>
      <c r="E21" s="5"/>
      <c r="F21" s="9" t="s">
        <v>366</v>
      </c>
      <c r="G21" s="9"/>
      <c r="H21" s="83" t="s">
        <v>295</v>
      </c>
      <c r="I21" s="8"/>
      <c r="J21" s="57"/>
      <c r="K21" s="58"/>
      <c r="L21" s="58"/>
      <c r="M21" s="58"/>
      <c r="N21" s="58"/>
      <c r="O21" s="76"/>
      <c r="P21" s="21"/>
      <c r="Q21" s="77"/>
      <c r="R21" s="77"/>
    </row>
    <row r="22" ht="40" customHeight="1" spans="1:18">
      <c r="A22" s="78">
        <v>1</v>
      </c>
      <c r="B22" s="25" t="s">
        <v>170</v>
      </c>
      <c r="C22" s="18">
        <v>2023</v>
      </c>
      <c r="D22" s="6" t="s">
        <v>171</v>
      </c>
      <c r="E22" s="5" t="s">
        <v>457</v>
      </c>
      <c r="F22" s="9" t="s">
        <v>1565</v>
      </c>
      <c r="G22" s="9"/>
      <c r="H22" s="8" t="s">
        <v>321</v>
      </c>
      <c r="I22" s="8"/>
      <c r="J22" s="57">
        <v>9.8</v>
      </c>
      <c r="K22" s="58"/>
      <c r="L22" s="58"/>
      <c r="M22" s="58"/>
      <c r="N22" s="58"/>
      <c r="O22" s="76"/>
      <c r="P22" s="8" t="s">
        <v>1566</v>
      </c>
      <c r="Q22" s="77"/>
      <c r="R22" s="77"/>
    </row>
    <row r="23" ht="40" customHeight="1" spans="1:16">
      <c r="A23" s="78">
        <v>1</v>
      </c>
      <c r="B23" s="25" t="s">
        <v>180</v>
      </c>
      <c r="C23" s="18"/>
      <c r="D23" s="6"/>
      <c r="E23" s="5"/>
      <c r="F23" s="9" t="s">
        <v>706</v>
      </c>
      <c r="G23" s="9"/>
      <c r="H23" s="83" t="s">
        <v>295</v>
      </c>
      <c r="I23" s="8"/>
      <c r="J23" s="57"/>
      <c r="K23" s="58"/>
      <c r="L23" s="58"/>
      <c r="M23" s="11"/>
      <c r="N23" s="11"/>
      <c r="O23" s="12"/>
      <c r="P23" s="9"/>
    </row>
    <row r="24" ht="40" customHeight="1" spans="1:16">
      <c r="A24" s="78">
        <v>1</v>
      </c>
      <c r="B24" s="25" t="s">
        <v>1567</v>
      </c>
      <c r="C24" s="18"/>
      <c r="D24" s="6"/>
      <c r="E24" s="5"/>
      <c r="F24" s="9" t="s">
        <v>707</v>
      </c>
      <c r="G24" s="9"/>
      <c r="H24" s="83" t="s">
        <v>295</v>
      </c>
      <c r="I24" s="8"/>
      <c r="J24" s="57"/>
      <c r="K24" s="58"/>
      <c r="L24" s="58"/>
      <c r="M24" s="11"/>
      <c r="N24" s="11"/>
      <c r="O24" s="12"/>
      <c r="P24" s="9"/>
    </row>
    <row r="25" ht="40" customHeight="1" spans="1:16">
      <c r="A25" s="78">
        <v>1</v>
      </c>
      <c r="B25" s="3" t="s">
        <v>188</v>
      </c>
      <c r="C25" s="5" t="s">
        <v>189</v>
      </c>
      <c r="D25" s="22" t="s">
        <v>1329</v>
      </c>
      <c r="E25" s="5" t="s">
        <v>984</v>
      </c>
      <c r="F25" s="5" t="s">
        <v>1568</v>
      </c>
      <c r="G25" s="5"/>
      <c r="H25" s="8" t="s">
        <v>321</v>
      </c>
      <c r="I25" s="33">
        <v>0.685</v>
      </c>
      <c r="J25" s="57" t="s">
        <v>1229</v>
      </c>
      <c r="K25" s="58"/>
      <c r="L25" s="11"/>
      <c r="M25" s="11"/>
      <c r="N25" s="11"/>
      <c r="O25" s="12"/>
      <c r="P25" s="9" t="s">
        <v>1569</v>
      </c>
    </row>
    <row r="26" ht="40" customHeight="1" spans="1:16">
      <c r="A26" s="78">
        <v>1</v>
      </c>
      <c r="B26" s="25" t="s">
        <v>198</v>
      </c>
      <c r="C26" s="9" t="s">
        <v>199</v>
      </c>
      <c r="D26" s="26" t="s">
        <v>1570</v>
      </c>
      <c r="E26" s="21" t="s">
        <v>876</v>
      </c>
      <c r="F26" s="9" t="s">
        <v>1571</v>
      </c>
      <c r="G26" s="9"/>
      <c r="H26" s="8" t="s">
        <v>321</v>
      </c>
      <c r="I26" s="7"/>
      <c r="J26" s="56"/>
      <c r="K26" s="11"/>
      <c r="L26" s="58" t="s">
        <v>1572</v>
      </c>
      <c r="M26" s="58"/>
      <c r="N26" s="58"/>
      <c r="O26" s="12"/>
      <c r="P26" s="9" t="s">
        <v>1369</v>
      </c>
    </row>
    <row r="27" ht="40" customHeight="1" spans="1:16">
      <c r="A27" s="80">
        <v>1</v>
      </c>
      <c r="B27" s="3" t="s">
        <v>206</v>
      </c>
      <c r="C27" s="5" t="s">
        <v>207</v>
      </c>
      <c r="D27" s="6" t="s">
        <v>483</v>
      </c>
      <c r="E27" s="5" t="s">
        <v>997</v>
      </c>
      <c r="F27" s="5" t="s">
        <v>717</v>
      </c>
      <c r="G27" s="5"/>
      <c r="H27" s="83" t="s">
        <v>295</v>
      </c>
      <c r="I27" s="8">
        <v>18.4</v>
      </c>
      <c r="J27" s="56"/>
      <c r="K27" s="11"/>
      <c r="L27" s="58">
        <v>18.4</v>
      </c>
      <c r="M27" s="58"/>
      <c r="N27" s="58"/>
      <c r="O27" s="12"/>
      <c r="P27" s="9" t="s">
        <v>999</v>
      </c>
    </row>
    <row r="28" ht="40" customHeight="1" spans="1:16">
      <c r="A28" s="78">
        <v>1</v>
      </c>
      <c r="B28" s="3" t="s">
        <v>1337</v>
      </c>
      <c r="C28" s="5" t="s">
        <v>209</v>
      </c>
      <c r="D28" s="6" t="s">
        <v>486</v>
      </c>
      <c r="E28" s="5" t="s">
        <v>997</v>
      </c>
      <c r="F28" s="5" t="s">
        <v>1245</v>
      </c>
      <c r="G28" s="5"/>
      <c r="H28" s="8" t="s">
        <v>321</v>
      </c>
      <c r="I28" s="8">
        <v>6</v>
      </c>
      <c r="J28" s="57">
        <v>6</v>
      </c>
      <c r="K28" s="11"/>
      <c r="L28" s="11"/>
      <c r="M28" s="11"/>
      <c r="N28" s="11"/>
      <c r="O28" s="12"/>
      <c r="P28" s="9" t="s">
        <v>1001</v>
      </c>
    </row>
    <row r="29" ht="40" customHeight="1" spans="1:16">
      <c r="A29" s="78">
        <v>1</v>
      </c>
      <c r="B29" s="25" t="s">
        <v>210</v>
      </c>
      <c r="C29" s="18"/>
      <c r="D29" s="6"/>
      <c r="E29" s="5"/>
      <c r="F29" s="9" t="s">
        <v>724</v>
      </c>
      <c r="G29" s="9"/>
      <c r="H29" s="83" t="s">
        <v>295</v>
      </c>
      <c r="I29" s="8"/>
      <c r="J29" s="57"/>
      <c r="K29" s="58"/>
      <c r="L29" s="58"/>
      <c r="M29" s="11"/>
      <c r="N29" s="11"/>
      <c r="O29" s="12"/>
      <c r="P29" s="9"/>
    </row>
    <row r="30" ht="40" customHeight="1" spans="1:16">
      <c r="A30" s="78">
        <v>1</v>
      </c>
      <c r="B30" s="25" t="s">
        <v>1573</v>
      </c>
      <c r="C30" s="18"/>
      <c r="D30" s="6"/>
      <c r="E30" s="5"/>
      <c r="F30" s="9" t="s">
        <v>733</v>
      </c>
      <c r="G30" s="9"/>
      <c r="H30" s="83" t="s">
        <v>295</v>
      </c>
      <c r="I30" s="8"/>
      <c r="J30" s="57"/>
      <c r="K30" s="58"/>
      <c r="L30" s="58"/>
      <c r="M30" s="11"/>
      <c r="N30" s="11"/>
      <c r="O30" s="12"/>
      <c r="P30" s="9"/>
    </row>
    <row r="31" ht="40" customHeight="1" spans="1:16">
      <c r="A31" s="78">
        <v>1</v>
      </c>
      <c r="B31" s="25" t="s">
        <v>226</v>
      </c>
      <c r="C31" s="18"/>
      <c r="D31" s="6"/>
      <c r="E31" s="5"/>
      <c r="F31" s="85" t="s">
        <v>1574</v>
      </c>
      <c r="G31" s="9"/>
      <c r="H31" s="83" t="s">
        <v>295</v>
      </c>
      <c r="I31" s="8"/>
      <c r="J31" s="57"/>
      <c r="K31" s="58"/>
      <c r="L31" s="58"/>
      <c r="M31" s="11"/>
      <c r="N31" s="11"/>
      <c r="O31" s="12"/>
      <c r="P31" s="9"/>
    </row>
    <row r="32" ht="40" customHeight="1" spans="1:16">
      <c r="A32" s="78">
        <v>1</v>
      </c>
      <c r="B32" s="3" t="s">
        <v>230</v>
      </c>
      <c r="C32" s="5" t="s">
        <v>231</v>
      </c>
      <c r="D32" s="6" t="s">
        <v>1030</v>
      </c>
      <c r="E32" s="5" t="s">
        <v>296</v>
      </c>
      <c r="F32" s="5" t="s">
        <v>757</v>
      </c>
      <c r="G32" s="5"/>
      <c r="H32" s="8" t="s">
        <v>1219</v>
      </c>
      <c r="I32" s="8"/>
      <c r="J32" s="56"/>
      <c r="K32" s="57">
        <v>3</v>
      </c>
      <c r="L32" s="57">
        <v>36</v>
      </c>
      <c r="M32" s="57"/>
      <c r="N32" s="57"/>
      <c r="O32" s="12"/>
      <c r="P32" s="9" t="s">
        <v>1031</v>
      </c>
    </row>
    <row r="33" s="3" customFormat="1" ht="40" customHeight="1" spans="1:8">
      <c r="A33" s="78">
        <v>1</v>
      </c>
      <c r="B33" s="3" t="s">
        <v>1575</v>
      </c>
      <c r="F33" s="3" t="s">
        <v>1576</v>
      </c>
      <c r="H33" s="58" t="s">
        <v>295</v>
      </c>
    </row>
    <row r="34" ht="40" customHeight="1" spans="1:16">
      <c r="A34" s="78">
        <v>1</v>
      </c>
      <c r="B34" s="3" t="s">
        <v>242</v>
      </c>
      <c r="C34" s="24" t="s">
        <v>243</v>
      </c>
      <c r="D34" s="6" t="s">
        <v>514</v>
      </c>
      <c r="E34" s="5" t="s">
        <v>352</v>
      </c>
      <c r="F34" s="5" t="s">
        <v>749</v>
      </c>
      <c r="G34" s="5"/>
      <c r="H34" s="8" t="s">
        <v>295</v>
      </c>
      <c r="I34" s="8"/>
      <c r="J34" s="57">
        <v>14.8</v>
      </c>
      <c r="K34" s="11"/>
      <c r="L34" s="11"/>
      <c r="M34" s="11"/>
      <c r="N34" s="11"/>
      <c r="O34" s="12"/>
      <c r="P34" s="9" t="s">
        <v>1042</v>
      </c>
    </row>
    <row r="35" ht="40" customHeight="1" spans="1:16">
      <c r="A35" s="78">
        <v>1</v>
      </c>
      <c r="B35" s="20" t="s">
        <v>254</v>
      </c>
      <c r="C35" s="5" t="s">
        <v>255</v>
      </c>
      <c r="D35" s="23" t="s">
        <v>1052</v>
      </c>
      <c r="E35" s="5"/>
      <c r="F35" s="5" t="s">
        <v>1577</v>
      </c>
      <c r="G35" s="5"/>
      <c r="H35" s="8" t="s">
        <v>321</v>
      </c>
      <c r="I35" s="8"/>
      <c r="J35" s="56"/>
      <c r="K35" s="57">
        <v>27</v>
      </c>
      <c r="L35" s="56"/>
      <c r="M35" s="56"/>
      <c r="N35" s="56"/>
      <c r="O35" s="12"/>
      <c r="P35" s="9" t="s">
        <v>1053</v>
      </c>
    </row>
    <row r="36" ht="40" customHeight="1" spans="1:16">
      <c r="A36" s="78">
        <v>1</v>
      </c>
      <c r="B36" s="3" t="s">
        <v>274</v>
      </c>
      <c r="C36" s="5" t="s">
        <v>275</v>
      </c>
      <c r="D36" s="6" t="s">
        <v>540</v>
      </c>
      <c r="E36" s="5" t="s">
        <v>296</v>
      </c>
      <c r="F36" s="5" t="s">
        <v>768</v>
      </c>
      <c r="G36" s="5"/>
      <c r="H36" s="83" t="s">
        <v>295</v>
      </c>
      <c r="I36" s="8"/>
      <c r="J36" s="57"/>
      <c r="K36" s="58">
        <v>3</v>
      </c>
      <c r="L36" s="58"/>
      <c r="M36" s="58"/>
      <c r="N36" s="58"/>
      <c r="O36" s="12"/>
      <c r="P36" s="9" t="s">
        <v>1078</v>
      </c>
    </row>
    <row r="37" ht="40" customHeight="1" spans="1:16">
      <c r="A37" s="78">
        <v>1</v>
      </c>
      <c r="B37" s="3" t="s">
        <v>278</v>
      </c>
      <c r="C37" s="5" t="s">
        <v>279</v>
      </c>
      <c r="D37" s="6" t="s">
        <v>1079</v>
      </c>
      <c r="E37" s="5" t="s">
        <v>342</v>
      </c>
      <c r="F37" s="5" t="s">
        <v>1578</v>
      </c>
      <c r="G37" s="5"/>
      <c r="H37" s="83" t="s">
        <v>295</v>
      </c>
      <c r="I37" s="8"/>
      <c r="J37" s="57">
        <v>1.6</v>
      </c>
      <c r="K37" s="58"/>
      <c r="L37" s="58"/>
      <c r="M37" s="58"/>
      <c r="N37" s="58"/>
      <c r="O37" s="12"/>
      <c r="P37" s="9" t="s">
        <v>1081</v>
      </c>
    </row>
    <row r="38" ht="40" customHeight="1" spans="1:12">
      <c r="A38" s="78">
        <v>1</v>
      </c>
      <c r="B38" s="25" t="s">
        <v>280</v>
      </c>
      <c r="C38" s="18"/>
      <c r="D38" s="6"/>
      <c r="E38" s="5"/>
      <c r="F38" s="9" t="s">
        <v>552</v>
      </c>
      <c r="G38" s="9"/>
      <c r="H38" s="83" t="s">
        <v>295</v>
      </c>
      <c r="I38" s="8"/>
      <c r="J38" s="57"/>
      <c r="K38" s="58"/>
      <c r="L38" s="58"/>
    </row>
    <row r="39" ht="21" spans="2:12">
      <c r="B39" s="25"/>
      <c r="C39" s="18"/>
      <c r="D39" s="6"/>
      <c r="E39" s="5"/>
      <c r="F39" s="9"/>
      <c r="G39" s="9"/>
      <c r="H39" s="8">
        <v>22</v>
      </c>
      <c r="I39" s="8"/>
      <c r="J39" s="57">
        <v>11</v>
      </c>
      <c r="K39" s="58">
        <v>7</v>
      </c>
      <c r="L39" s="58">
        <v>3</v>
      </c>
    </row>
    <row r="40" spans="1:1">
      <c r="A40" s="78">
        <f>SUM(A5:A39)</f>
        <v>34</v>
      </c>
    </row>
    <row r="41" spans="8:10">
      <c r="H41" s="86" t="s">
        <v>1579</v>
      </c>
      <c r="J41" s="12">
        <v>1</v>
      </c>
    </row>
    <row r="42" spans="8:10">
      <c r="H42" s="86" t="s">
        <v>1580</v>
      </c>
      <c r="J42" s="12">
        <v>1</v>
      </c>
    </row>
    <row r="43" spans="8:10">
      <c r="H43" s="86" t="s">
        <v>1581</v>
      </c>
      <c r="J43" s="12">
        <v>1</v>
      </c>
    </row>
    <row r="44" spans="8:10">
      <c r="H44" s="86" t="s">
        <v>1582</v>
      </c>
      <c r="J44" s="12">
        <v>2</v>
      </c>
    </row>
    <row r="45" spans="8:10">
      <c r="H45" s="86" t="s">
        <v>717</v>
      </c>
      <c r="J45" s="12">
        <v>1</v>
      </c>
    </row>
    <row r="46" spans="8:10">
      <c r="H46" s="86" t="s">
        <v>1583</v>
      </c>
      <c r="J46" s="12">
        <v>2</v>
      </c>
    </row>
    <row r="47" spans="8:10">
      <c r="H47" s="86" t="s">
        <v>1223</v>
      </c>
      <c r="J47" s="12">
        <v>1</v>
      </c>
    </row>
    <row r="48" spans="8:10">
      <c r="H48" s="86" t="s">
        <v>1584</v>
      </c>
      <c r="J48" s="12">
        <v>1</v>
      </c>
    </row>
    <row r="49" spans="8:12">
      <c r="H49" s="86" t="s">
        <v>1585</v>
      </c>
      <c r="J49" s="12">
        <v>1</v>
      </c>
      <c r="L49" s="88"/>
    </row>
    <row r="50" spans="8:12">
      <c r="H50" s="86" t="s">
        <v>1586</v>
      </c>
      <c r="J50" s="12">
        <v>1</v>
      </c>
      <c r="L50" s="88"/>
    </row>
    <row r="51" spans="8:12">
      <c r="H51" s="86" t="s">
        <v>1587</v>
      </c>
      <c r="J51" s="12">
        <v>1</v>
      </c>
      <c r="L51" s="88"/>
    </row>
    <row r="52" spans="8:10">
      <c r="H52" s="86" t="s">
        <v>1588</v>
      </c>
      <c r="J52" s="12">
        <v>1</v>
      </c>
    </row>
    <row r="53" spans="8:10">
      <c r="H53" s="86" t="s">
        <v>1589</v>
      </c>
      <c r="J53" s="12">
        <v>5</v>
      </c>
    </row>
    <row r="54" spans="8:10">
      <c r="H54" s="86" t="s">
        <v>1590</v>
      </c>
      <c r="J54" s="12">
        <v>1</v>
      </c>
    </row>
    <row r="55" spans="8:10">
      <c r="H55" s="86" t="s">
        <v>548</v>
      </c>
      <c r="J55" s="12">
        <v>1</v>
      </c>
    </row>
    <row r="56" spans="8:10">
      <c r="H56" s="86" t="s">
        <v>1591</v>
      </c>
      <c r="J56" s="12">
        <v>5</v>
      </c>
    </row>
    <row r="57" spans="8:10">
      <c r="H57" s="86" t="s">
        <v>1592</v>
      </c>
      <c r="J57" s="12">
        <v>1</v>
      </c>
    </row>
    <row r="58" spans="8:10">
      <c r="H58" s="86" t="s">
        <v>724</v>
      </c>
      <c r="J58" s="12">
        <v>1</v>
      </c>
    </row>
    <row r="59" spans="8:10">
      <c r="H59" s="86" t="s">
        <v>605</v>
      </c>
      <c r="J59" s="12">
        <v>1</v>
      </c>
    </row>
    <row r="60" spans="8:10">
      <c r="H60" s="86" t="s">
        <v>1593</v>
      </c>
      <c r="J60" s="12">
        <v>1</v>
      </c>
    </row>
    <row r="61" spans="8:10">
      <c r="H61" s="86" t="s">
        <v>531</v>
      </c>
      <c r="J61" s="12">
        <v>1</v>
      </c>
    </row>
    <row r="62" spans="8:10">
      <c r="H62" s="86" t="s">
        <v>1594</v>
      </c>
      <c r="J62" s="12">
        <v>1</v>
      </c>
    </row>
    <row r="63" spans="8:10">
      <c r="H63" s="86" t="s">
        <v>721</v>
      </c>
      <c r="J63" s="12">
        <v>1</v>
      </c>
    </row>
    <row r="64" spans="8:10">
      <c r="H64" s="86" t="s">
        <v>1595</v>
      </c>
      <c r="J64" s="12">
        <v>1</v>
      </c>
    </row>
    <row r="65" spans="8:10">
      <c r="H65" s="86" t="s">
        <v>435</v>
      </c>
      <c r="J65" s="12">
        <v>1</v>
      </c>
    </row>
    <row r="66" spans="8:10">
      <c r="H66" s="86" t="s">
        <v>1596</v>
      </c>
      <c r="J66" s="12">
        <v>1</v>
      </c>
    </row>
    <row r="67" spans="8:10">
      <c r="H67" s="86" t="s">
        <v>1597</v>
      </c>
      <c r="J67" s="12">
        <v>1</v>
      </c>
    </row>
  </sheetData>
  <pageMargins left="0.7" right="0.7" top="0.75" bottom="0.75" header="0.3" footer="0.3"/>
  <headerFooter/>
  <drawing r:id="rId1"/>
  <tableParts count="1">
    <tablePart r:id="rId2"/>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Y46"/>
  <sheetViews>
    <sheetView view="pageBreakPreview" zoomScaleNormal="117" workbookViewId="0">
      <pane xSplit="2" ySplit="2" topLeftCell="C7" activePane="bottomRight" state="frozen"/>
      <selection/>
      <selection pane="topRight"/>
      <selection pane="bottomLeft"/>
      <selection pane="bottomRight" activeCell="J9" sqref="J9"/>
    </sheetView>
  </sheetViews>
  <sheetFormatPr defaultColWidth="11" defaultRowHeight="21"/>
  <cols>
    <col min="2" max="2" width="25.8333333333333" style="3" customWidth="1"/>
    <col min="3" max="3" width="11.1666666666667" style="4" customWidth="1"/>
    <col min="4" max="4" width="66.3333333333333" style="5" hidden="1" customWidth="1"/>
    <col min="5" max="5" width="44.8333333333333" style="6" customWidth="1"/>
    <col min="6" max="6" width="28.3333333333333" style="5" customWidth="1"/>
    <col min="7" max="7" width="12.3333333333333" style="7" customWidth="1"/>
    <col min="8" max="8" width="124.166666666667" style="5" hidden="1" customWidth="1"/>
    <col min="9" max="9" width="11.1666666666667" style="8" customWidth="1"/>
    <col min="10" max="10" width="73.3333333333333" style="5" customWidth="1"/>
    <col min="11" max="12" width="19.6666666666667" style="8" customWidth="1"/>
    <col min="13" max="13" width="9.33333333333333" style="8" customWidth="1"/>
    <col min="14" max="14" width="65.8333333333333" style="9" customWidth="1"/>
    <col min="15" max="15" width="15.8333333333333" style="8" customWidth="1"/>
    <col min="16" max="16" width="30" style="10" customWidth="1"/>
    <col min="17" max="17" width="19.6666666666667" style="8" customWidth="1"/>
    <col min="18" max="18" width="12.6666666666667" style="11" customWidth="1"/>
    <col min="19" max="20" width="12.1666666666667" style="11" customWidth="1"/>
    <col min="21" max="21" width="10.8333333333333" style="12"/>
    <col min="22" max="22" width="37.5" style="3" customWidth="1"/>
  </cols>
  <sheetData>
    <row r="2" s="1" customFormat="1" ht="45" customHeight="1" spans="2:21">
      <c r="B2" s="13" t="s">
        <v>0</v>
      </c>
      <c r="C2" s="14" t="s">
        <v>1</v>
      </c>
      <c r="D2" s="15" t="s">
        <v>3</v>
      </c>
      <c r="E2" s="16" t="s">
        <v>775</v>
      </c>
      <c r="F2" s="15" t="s">
        <v>776</v>
      </c>
      <c r="G2" s="17" t="s">
        <v>777</v>
      </c>
      <c r="H2" s="15" t="s">
        <v>1272</v>
      </c>
      <c r="I2" s="29" t="s">
        <v>1273</v>
      </c>
      <c r="J2" s="30" t="s">
        <v>1274</v>
      </c>
      <c r="K2" s="29" t="s">
        <v>1275</v>
      </c>
      <c r="L2" s="29" t="s">
        <v>1276</v>
      </c>
      <c r="M2" s="29" t="s">
        <v>1277</v>
      </c>
      <c r="N2" s="31" t="s">
        <v>779</v>
      </c>
      <c r="O2" s="17" t="s">
        <v>1546</v>
      </c>
      <c r="P2" s="15" t="s">
        <v>1279</v>
      </c>
      <c r="Q2" s="29" t="s">
        <v>1275</v>
      </c>
      <c r="R2" s="53" t="s">
        <v>1598</v>
      </c>
      <c r="S2" s="54" t="s">
        <v>1599</v>
      </c>
      <c r="T2" s="54" t="s">
        <v>1600</v>
      </c>
      <c r="U2" s="55" t="s">
        <v>296</v>
      </c>
    </row>
    <row r="3" ht="60" customHeight="1" spans="2:17">
      <c r="B3" s="3" t="s">
        <v>27</v>
      </c>
      <c r="C3" s="18">
        <v>2021</v>
      </c>
      <c r="D3" s="5" t="s">
        <v>28</v>
      </c>
      <c r="E3" s="6" t="s">
        <v>339</v>
      </c>
      <c r="F3" s="5" t="s">
        <v>807</v>
      </c>
      <c r="G3" s="7" t="s">
        <v>321</v>
      </c>
      <c r="H3" s="5" t="s">
        <v>808</v>
      </c>
      <c r="J3" s="5" t="s">
        <v>1601</v>
      </c>
      <c r="K3" s="8" t="s">
        <v>295</v>
      </c>
      <c r="L3" s="8">
        <v>1</v>
      </c>
      <c r="M3" s="8">
        <v>0</v>
      </c>
      <c r="N3" s="32" t="s">
        <v>809</v>
      </c>
      <c r="O3" s="33">
        <v>0.408</v>
      </c>
      <c r="P3" s="34" t="s">
        <v>1281</v>
      </c>
      <c r="Q3" s="8" t="s">
        <v>295</v>
      </c>
    </row>
    <row r="4" ht="72" customHeight="1" spans="2:18">
      <c r="B4" s="3" t="s">
        <v>46</v>
      </c>
      <c r="C4" s="18">
        <v>2021</v>
      </c>
      <c r="D4" s="5" t="s">
        <v>47</v>
      </c>
      <c r="E4" s="6" t="s">
        <v>822</v>
      </c>
      <c r="F4" s="5" t="s">
        <v>823</v>
      </c>
      <c r="G4" s="7" t="s">
        <v>321</v>
      </c>
      <c r="H4" s="5" t="s">
        <v>824</v>
      </c>
      <c r="J4" s="5" t="s">
        <v>1284</v>
      </c>
      <c r="K4" s="8" t="s">
        <v>295</v>
      </c>
      <c r="L4" s="8">
        <v>1</v>
      </c>
      <c r="N4" s="9" t="s">
        <v>1285</v>
      </c>
      <c r="O4" s="35">
        <v>0.84</v>
      </c>
      <c r="P4" s="36" t="s">
        <v>1281</v>
      </c>
      <c r="Q4" s="8" t="s">
        <v>295</v>
      </c>
      <c r="R4" s="56"/>
    </row>
    <row r="5" ht="60" customHeight="1" spans="2:18">
      <c r="B5" s="3" t="s">
        <v>54</v>
      </c>
      <c r="C5" s="18">
        <v>2021</v>
      </c>
      <c r="D5" s="5" t="s">
        <v>55</v>
      </c>
      <c r="E5" s="19" t="s">
        <v>1552</v>
      </c>
      <c r="F5" s="5" t="s">
        <v>835</v>
      </c>
      <c r="G5" s="7" t="s">
        <v>295</v>
      </c>
      <c r="H5" s="5" t="s">
        <v>836</v>
      </c>
      <c r="J5" s="5" t="s">
        <v>1286</v>
      </c>
      <c r="K5" s="8" t="s">
        <v>321</v>
      </c>
      <c r="M5" s="8">
        <v>1</v>
      </c>
      <c r="N5" s="9" t="s">
        <v>837</v>
      </c>
      <c r="O5" s="8">
        <v>14.6</v>
      </c>
      <c r="P5" s="37" t="s">
        <v>1287</v>
      </c>
      <c r="Q5" s="8" t="s">
        <v>321</v>
      </c>
      <c r="R5" s="57">
        <v>1.4</v>
      </c>
    </row>
    <row r="6" ht="60" customHeight="1" spans="2:18">
      <c r="B6" s="3" t="s">
        <v>58</v>
      </c>
      <c r="C6" s="18">
        <v>2021</v>
      </c>
      <c r="D6" s="5" t="s">
        <v>59</v>
      </c>
      <c r="E6" s="6" t="s">
        <v>838</v>
      </c>
      <c r="F6" s="5" t="s">
        <v>804</v>
      </c>
      <c r="G6" s="7" t="s">
        <v>295</v>
      </c>
      <c r="H6" s="5" t="s">
        <v>366</v>
      </c>
      <c r="J6" s="5" t="s">
        <v>1602</v>
      </c>
      <c r="K6" s="8" t="s">
        <v>295</v>
      </c>
      <c r="L6" s="8">
        <v>1</v>
      </c>
      <c r="O6" s="8">
        <v>14.4</v>
      </c>
      <c r="P6" s="38" t="s">
        <v>1289</v>
      </c>
      <c r="Q6" s="8" t="s">
        <v>295</v>
      </c>
      <c r="R6" s="57">
        <v>14.4</v>
      </c>
    </row>
    <row r="7" ht="60" customHeight="1" spans="2:20">
      <c r="B7" s="20" t="s">
        <v>60</v>
      </c>
      <c r="C7" s="18">
        <v>2021</v>
      </c>
      <c r="D7" s="5" t="s">
        <v>61</v>
      </c>
      <c r="E7" s="19" t="s">
        <v>369</v>
      </c>
      <c r="F7" s="5" t="s">
        <v>804</v>
      </c>
      <c r="G7" s="7" t="s">
        <v>295</v>
      </c>
      <c r="H7" s="5" t="s">
        <v>840</v>
      </c>
      <c r="J7" s="5" t="s">
        <v>1290</v>
      </c>
      <c r="K7" s="8" t="s">
        <v>321</v>
      </c>
      <c r="M7" s="8">
        <v>1</v>
      </c>
      <c r="N7" s="9" t="s">
        <v>1555</v>
      </c>
      <c r="O7" s="8">
        <f>16.7+2.3</f>
        <v>19</v>
      </c>
      <c r="P7" s="34" t="s">
        <v>1281</v>
      </c>
      <c r="Q7" s="8" t="s">
        <v>321</v>
      </c>
      <c r="R7" s="57"/>
      <c r="S7" s="58">
        <v>16.7</v>
      </c>
      <c r="T7" s="58"/>
    </row>
    <row r="8" ht="60" customHeight="1" spans="2:20">
      <c r="B8" s="20" t="s">
        <v>62</v>
      </c>
      <c r="C8" s="18"/>
      <c r="E8" s="19"/>
      <c r="G8" s="7" t="s">
        <v>295</v>
      </c>
      <c r="P8" s="34"/>
      <c r="R8" s="57"/>
      <c r="S8" s="58"/>
      <c r="T8" s="58"/>
    </row>
    <row r="9" ht="60" customHeight="1" spans="2:25">
      <c r="B9" s="3" t="s">
        <v>94</v>
      </c>
      <c r="C9" s="18">
        <v>2021</v>
      </c>
      <c r="D9" s="9" t="s">
        <v>95</v>
      </c>
      <c r="E9" s="6" t="s">
        <v>875</v>
      </c>
      <c r="F9" s="5" t="s">
        <v>876</v>
      </c>
      <c r="G9" s="7" t="s">
        <v>295</v>
      </c>
      <c r="H9" s="5" t="s">
        <v>877</v>
      </c>
      <c r="J9" s="5" t="s">
        <v>1297</v>
      </c>
      <c r="K9" s="8" t="s">
        <v>321</v>
      </c>
      <c r="M9" s="8">
        <v>1</v>
      </c>
      <c r="N9" s="9" t="s">
        <v>878</v>
      </c>
      <c r="P9" s="37" t="s">
        <v>1287</v>
      </c>
      <c r="Q9" s="8" t="s">
        <v>321</v>
      </c>
      <c r="R9" s="56"/>
      <c r="S9" s="58">
        <v>18.6</v>
      </c>
      <c r="T9" s="58"/>
      <c r="V9" s="59" t="s">
        <v>1281</v>
      </c>
      <c r="W9" s="60"/>
      <c r="X9" s="61">
        <v>8</v>
      </c>
      <c r="Y9" s="2" t="s">
        <v>1298</v>
      </c>
    </row>
    <row r="10" ht="60" customHeight="1" spans="2:25">
      <c r="B10" s="3" t="s">
        <v>101</v>
      </c>
      <c r="C10" s="18">
        <v>2021</v>
      </c>
      <c r="D10" s="5" t="s">
        <v>102</v>
      </c>
      <c r="E10" s="19" t="s">
        <v>884</v>
      </c>
      <c r="F10" s="5" t="s">
        <v>885</v>
      </c>
      <c r="G10" s="7" t="s">
        <v>295</v>
      </c>
      <c r="H10" s="5" t="s">
        <v>886</v>
      </c>
      <c r="J10" s="5" t="s">
        <v>1299</v>
      </c>
      <c r="K10" s="8" t="s">
        <v>295</v>
      </c>
      <c r="L10" s="8">
        <v>1</v>
      </c>
      <c r="N10" s="9" t="s">
        <v>887</v>
      </c>
      <c r="O10" s="8" t="s">
        <v>846</v>
      </c>
      <c r="P10" s="34" t="s">
        <v>1281</v>
      </c>
      <c r="Q10" s="8" t="s">
        <v>295</v>
      </c>
      <c r="R10" s="56"/>
      <c r="V10" s="62" t="s">
        <v>1300</v>
      </c>
      <c r="W10" s="63"/>
      <c r="X10" s="64">
        <v>14</v>
      </c>
      <c r="Y10" s="2" t="s">
        <v>1301</v>
      </c>
    </row>
    <row r="11" ht="60" customHeight="1" spans="2:25">
      <c r="B11" s="20" t="s">
        <v>111</v>
      </c>
      <c r="C11" s="18">
        <v>2021</v>
      </c>
      <c r="D11" s="5" t="s">
        <v>112</v>
      </c>
      <c r="E11" s="6" t="s">
        <v>410</v>
      </c>
      <c r="F11" s="5" t="s">
        <v>895</v>
      </c>
      <c r="G11" s="7" t="s">
        <v>295</v>
      </c>
      <c r="H11" s="5" t="s">
        <v>896</v>
      </c>
      <c r="J11" s="5" t="s">
        <v>1302</v>
      </c>
      <c r="K11" s="8" t="s">
        <v>295</v>
      </c>
      <c r="L11" s="8">
        <v>1</v>
      </c>
      <c r="N11" s="9" t="s">
        <v>897</v>
      </c>
      <c r="O11" s="8">
        <v>32.5</v>
      </c>
      <c r="P11" s="39" t="s">
        <v>1303</v>
      </c>
      <c r="Q11" s="8" t="s">
        <v>295</v>
      </c>
      <c r="R11" s="56"/>
      <c r="V11" s="50" t="s">
        <v>1287</v>
      </c>
      <c r="W11" s="65"/>
      <c r="X11" s="66">
        <v>9</v>
      </c>
      <c r="Y11" s="2" t="s">
        <v>1304</v>
      </c>
    </row>
    <row r="12" ht="60" customHeight="1" spans="2:25">
      <c r="B12" s="3" t="s">
        <v>132</v>
      </c>
      <c r="C12" s="18">
        <v>2021</v>
      </c>
      <c r="D12" s="5" t="s">
        <v>133</v>
      </c>
      <c r="E12" s="6" t="s">
        <v>426</v>
      </c>
      <c r="F12" s="5" t="s">
        <v>342</v>
      </c>
      <c r="G12" s="7" t="s">
        <v>295</v>
      </c>
      <c r="H12" s="5" t="s">
        <v>920</v>
      </c>
      <c r="J12" s="5" t="s">
        <v>1305</v>
      </c>
      <c r="K12" s="8" t="s">
        <v>295</v>
      </c>
      <c r="L12" s="8">
        <v>1</v>
      </c>
      <c r="N12" s="9" t="s">
        <v>921</v>
      </c>
      <c r="O12" s="8" t="s">
        <v>846</v>
      </c>
      <c r="P12" s="40" t="s">
        <v>342</v>
      </c>
      <c r="Q12" s="8" t="s">
        <v>295</v>
      </c>
      <c r="R12" s="57">
        <v>8.4</v>
      </c>
      <c r="V12" s="67" t="s">
        <v>1289</v>
      </c>
      <c r="W12" s="68"/>
      <c r="X12" s="69">
        <v>12</v>
      </c>
      <c r="Y12" s="2" t="s">
        <v>1306</v>
      </c>
    </row>
    <row r="13" ht="60" customHeight="1" spans="2:25">
      <c r="B13" s="20" t="s">
        <v>144</v>
      </c>
      <c r="C13" s="18">
        <v>2021</v>
      </c>
      <c r="D13" s="21" t="s">
        <v>145</v>
      </c>
      <c r="E13" s="22" t="s">
        <v>929</v>
      </c>
      <c r="F13" s="5" t="s">
        <v>930</v>
      </c>
      <c r="G13" s="7" t="s">
        <v>295</v>
      </c>
      <c r="H13" s="5" t="s">
        <v>931</v>
      </c>
      <c r="J13" s="5" t="s">
        <v>1307</v>
      </c>
      <c r="K13" s="8" t="s">
        <v>295</v>
      </c>
      <c r="L13" s="8">
        <v>1</v>
      </c>
      <c r="N13" s="9" t="s">
        <v>932</v>
      </c>
      <c r="O13" s="8" t="s">
        <v>846</v>
      </c>
      <c r="P13" s="38" t="s">
        <v>1289</v>
      </c>
      <c r="Q13" s="8" t="s">
        <v>295</v>
      </c>
      <c r="R13" s="56"/>
      <c r="V13" s="70" t="s">
        <v>1303</v>
      </c>
      <c r="W13" s="71"/>
      <c r="X13" s="72">
        <v>5</v>
      </c>
      <c r="Y13" s="2" t="s">
        <v>1309</v>
      </c>
    </row>
    <row r="14" ht="60" customHeight="1" spans="2:24">
      <c r="B14" s="3" t="s">
        <v>146</v>
      </c>
      <c r="C14" s="18">
        <v>2021</v>
      </c>
      <c r="D14" s="9" t="s">
        <v>147</v>
      </c>
      <c r="E14" s="23" t="s">
        <v>933</v>
      </c>
      <c r="F14" s="5" t="s">
        <v>934</v>
      </c>
      <c r="G14" s="7" t="s">
        <v>295</v>
      </c>
      <c r="H14" s="5" t="s">
        <v>935</v>
      </c>
      <c r="J14" s="5" t="s">
        <v>1310</v>
      </c>
      <c r="K14" s="8" t="s">
        <v>321</v>
      </c>
      <c r="L14" s="8">
        <v>0</v>
      </c>
      <c r="M14" s="8">
        <v>1</v>
      </c>
      <c r="N14" s="9" t="s">
        <v>936</v>
      </c>
      <c r="O14" s="8">
        <v>1.6</v>
      </c>
      <c r="P14" s="41" t="s">
        <v>1311</v>
      </c>
      <c r="Q14" s="8" t="s">
        <v>321</v>
      </c>
      <c r="R14" s="56"/>
      <c r="T14" s="25" t="s">
        <v>1603</v>
      </c>
      <c r="V14" s="73" t="s">
        <v>1312</v>
      </c>
      <c r="W14" s="74"/>
      <c r="X14" s="75">
        <v>4</v>
      </c>
    </row>
    <row r="15" ht="60" customHeight="1" spans="2:20">
      <c r="B15" s="20" t="s">
        <v>156</v>
      </c>
      <c r="C15" s="18">
        <v>2021</v>
      </c>
      <c r="D15" s="5" t="s">
        <v>157</v>
      </c>
      <c r="E15" s="6" t="s">
        <v>945</v>
      </c>
      <c r="F15" s="5" t="s">
        <v>876</v>
      </c>
      <c r="G15" s="7" t="s">
        <v>295</v>
      </c>
      <c r="H15" s="5" t="s">
        <v>946</v>
      </c>
      <c r="J15" s="5" t="s">
        <v>1317</v>
      </c>
      <c r="K15" s="8" t="s">
        <v>321</v>
      </c>
      <c r="L15" s="8">
        <v>0</v>
      </c>
      <c r="M15" s="8">
        <v>1</v>
      </c>
      <c r="N15" s="9" t="s">
        <v>947</v>
      </c>
      <c r="P15" s="37" t="s">
        <v>1287</v>
      </c>
      <c r="Q15" s="8" t="s">
        <v>321</v>
      </c>
      <c r="R15" s="56"/>
      <c r="S15" s="58">
        <v>1.8</v>
      </c>
      <c r="T15" s="58"/>
    </row>
    <row r="16" ht="60" customHeight="1" spans="2:18">
      <c r="B16" s="3" t="s">
        <v>160</v>
      </c>
      <c r="C16" s="18">
        <v>2021</v>
      </c>
      <c r="D16" s="5" t="s">
        <v>161</v>
      </c>
      <c r="E16" s="6" t="s">
        <v>449</v>
      </c>
      <c r="F16" s="5" t="s">
        <v>296</v>
      </c>
      <c r="G16" s="7" t="s">
        <v>295</v>
      </c>
      <c r="H16" s="5" t="s">
        <v>1604</v>
      </c>
      <c r="J16" s="5" t="s">
        <v>1318</v>
      </c>
      <c r="K16" s="8" t="s">
        <v>295</v>
      </c>
      <c r="L16" s="8">
        <v>1</v>
      </c>
      <c r="M16" s="8">
        <v>0</v>
      </c>
      <c r="N16" s="9" t="s">
        <v>953</v>
      </c>
      <c r="P16" s="42" t="s">
        <v>1300</v>
      </c>
      <c r="Q16" s="8" t="s">
        <v>295</v>
      </c>
      <c r="R16" s="56"/>
    </row>
    <row r="17" ht="60" customHeight="1" spans="2:18">
      <c r="B17" s="3" t="s">
        <v>164</v>
      </c>
      <c r="C17" s="18">
        <v>2021</v>
      </c>
      <c r="D17" s="5" t="s">
        <v>165</v>
      </c>
      <c r="E17" s="22" t="s">
        <v>1268</v>
      </c>
      <c r="F17" s="5" t="s">
        <v>1320</v>
      </c>
      <c r="G17" s="7" t="s">
        <v>295</v>
      </c>
      <c r="H17" s="5" t="s">
        <v>959</v>
      </c>
      <c r="I17" s="43">
        <v>44256</v>
      </c>
      <c r="J17" s="5" t="s">
        <v>1270</v>
      </c>
      <c r="K17" s="8" t="s">
        <v>321</v>
      </c>
      <c r="L17" s="8">
        <v>0</v>
      </c>
      <c r="M17" s="8">
        <v>1</v>
      </c>
      <c r="N17" s="9" t="s">
        <v>960</v>
      </c>
      <c r="O17" s="33">
        <v>0.035</v>
      </c>
      <c r="P17" s="38" t="s">
        <v>1321</v>
      </c>
      <c r="Q17" s="8" t="s">
        <v>321</v>
      </c>
      <c r="R17" s="57">
        <v>3.5</v>
      </c>
    </row>
    <row r="18" ht="60" customHeight="1" spans="2:19">
      <c r="B18" s="3" t="s">
        <v>166</v>
      </c>
      <c r="C18" s="18">
        <v>2021</v>
      </c>
      <c r="D18" s="5" t="s">
        <v>167</v>
      </c>
      <c r="E18" s="6" t="s">
        <v>454</v>
      </c>
      <c r="F18" s="5" t="s">
        <v>296</v>
      </c>
      <c r="G18" s="7" t="s">
        <v>295</v>
      </c>
      <c r="H18" s="5" t="s">
        <v>882</v>
      </c>
      <c r="J18" s="5" t="s">
        <v>1314</v>
      </c>
      <c r="K18" s="8" t="s">
        <v>1219</v>
      </c>
      <c r="N18" s="9" t="s">
        <v>1110</v>
      </c>
      <c r="P18" s="42" t="s">
        <v>1300</v>
      </c>
      <c r="Q18" s="8" t="s">
        <v>1219</v>
      </c>
      <c r="R18" s="56"/>
      <c r="S18" s="58">
        <v>27</v>
      </c>
    </row>
    <row r="19" ht="60" customHeight="1" spans="2:18">
      <c r="B19" s="3" t="s">
        <v>168</v>
      </c>
      <c r="C19" s="18">
        <v>2021</v>
      </c>
      <c r="D19" s="5" t="s">
        <v>169</v>
      </c>
      <c r="E19" s="6" t="s">
        <v>455</v>
      </c>
      <c r="F19" s="5" t="s">
        <v>963</v>
      </c>
      <c r="G19" s="7" t="s">
        <v>295</v>
      </c>
      <c r="H19" s="5" t="s">
        <v>1322</v>
      </c>
      <c r="I19" s="44">
        <v>42736</v>
      </c>
      <c r="J19" s="5" t="s">
        <v>1323</v>
      </c>
      <c r="K19" s="8" t="s">
        <v>295</v>
      </c>
      <c r="L19" s="8">
        <v>1</v>
      </c>
      <c r="M19" s="8">
        <v>0</v>
      </c>
      <c r="P19" s="42" t="s">
        <v>1300</v>
      </c>
      <c r="Q19" s="8" t="s">
        <v>295</v>
      </c>
      <c r="R19" s="56"/>
    </row>
    <row r="20" ht="60" customHeight="1" spans="2:18">
      <c r="B20" s="3" t="s">
        <v>174</v>
      </c>
      <c r="C20" s="18">
        <v>2021</v>
      </c>
      <c r="D20" s="5" t="s">
        <v>175</v>
      </c>
      <c r="E20" s="6" t="s">
        <v>460</v>
      </c>
      <c r="F20" s="5" t="s">
        <v>967</v>
      </c>
      <c r="G20" s="7" t="s">
        <v>295</v>
      </c>
      <c r="H20" s="5" t="s">
        <v>968</v>
      </c>
      <c r="J20" s="45" t="s">
        <v>1324</v>
      </c>
      <c r="K20" s="8" t="s">
        <v>295</v>
      </c>
      <c r="L20" s="8">
        <v>1</v>
      </c>
      <c r="M20" s="8">
        <v>0</v>
      </c>
      <c r="N20" s="9" t="s">
        <v>969</v>
      </c>
      <c r="P20" s="36" t="s">
        <v>1281</v>
      </c>
      <c r="Q20" s="8" t="s">
        <v>295</v>
      </c>
      <c r="R20" s="56"/>
    </row>
    <row r="21" ht="60" customHeight="1" spans="2:18">
      <c r="B21" s="3" t="s">
        <v>180</v>
      </c>
      <c r="C21" s="18">
        <v>2021</v>
      </c>
      <c r="D21" s="5" t="s">
        <v>181</v>
      </c>
      <c r="E21" s="6" t="s">
        <v>426</v>
      </c>
      <c r="F21" s="5" t="s">
        <v>342</v>
      </c>
      <c r="G21" s="7" t="s">
        <v>321</v>
      </c>
      <c r="H21" s="5" t="s">
        <v>976</v>
      </c>
      <c r="J21" s="5" t="s">
        <v>1326</v>
      </c>
      <c r="K21" s="8" t="s">
        <v>295</v>
      </c>
      <c r="L21" s="8">
        <v>1</v>
      </c>
      <c r="M21" s="8">
        <v>0</v>
      </c>
      <c r="N21" s="9" t="s">
        <v>977</v>
      </c>
      <c r="P21" s="40" t="s">
        <v>1295</v>
      </c>
      <c r="Q21" s="8" t="s">
        <v>295</v>
      </c>
      <c r="R21" s="56"/>
    </row>
    <row r="22" ht="60" customHeight="1" spans="2:18">
      <c r="B22" s="3" t="s">
        <v>182</v>
      </c>
      <c r="C22" s="18">
        <v>2021</v>
      </c>
      <c r="D22" s="5" t="s">
        <v>183</v>
      </c>
      <c r="E22" s="6" t="s">
        <v>468</v>
      </c>
      <c r="F22" s="5" t="s">
        <v>826</v>
      </c>
      <c r="G22" s="7" t="s">
        <v>295</v>
      </c>
      <c r="H22" s="5" t="s">
        <v>978</v>
      </c>
      <c r="J22" s="5" t="s">
        <v>1327</v>
      </c>
      <c r="K22" s="8" t="s">
        <v>295</v>
      </c>
      <c r="L22" s="8">
        <v>1</v>
      </c>
      <c r="M22" s="8">
        <v>0</v>
      </c>
      <c r="N22" s="9" t="s">
        <v>1605</v>
      </c>
      <c r="P22" s="46" t="s">
        <v>1328</v>
      </c>
      <c r="Q22" s="8" t="s">
        <v>295</v>
      </c>
      <c r="R22" s="56"/>
    </row>
    <row r="23" ht="60" customHeight="1" spans="2:19">
      <c r="B23" s="3" t="s">
        <v>188</v>
      </c>
      <c r="C23" s="18">
        <v>2021</v>
      </c>
      <c r="D23" s="5" t="s">
        <v>189</v>
      </c>
      <c r="E23" s="22" t="s">
        <v>1329</v>
      </c>
      <c r="F23" s="5" t="s">
        <v>984</v>
      </c>
      <c r="G23" s="7" t="s">
        <v>868</v>
      </c>
      <c r="H23" s="5" t="s">
        <v>1330</v>
      </c>
      <c r="J23" s="5" t="s">
        <v>1331</v>
      </c>
      <c r="K23" s="8" t="s">
        <v>321</v>
      </c>
      <c r="L23" s="8">
        <v>0</v>
      </c>
      <c r="M23" s="8">
        <v>1</v>
      </c>
      <c r="N23" s="9" t="s">
        <v>1569</v>
      </c>
      <c r="O23" s="33">
        <v>0.685</v>
      </c>
      <c r="P23" s="36" t="s">
        <v>1332</v>
      </c>
      <c r="Q23" s="8" t="s">
        <v>321</v>
      </c>
      <c r="R23" s="57" t="s">
        <v>1229</v>
      </c>
      <c r="S23" s="58"/>
    </row>
    <row r="24" ht="60" customHeight="1" spans="2:18">
      <c r="B24" s="20" t="s">
        <v>202</v>
      </c>
      <c r="C24" s="18">
        <v>2021</v>
      </c>
      <c r="D24" s="5" t="s">
        <v>203</v>
      </c>
      <c r="E24" s="6" t="s">
        <v>482</v>
      </c>
      <c r="F24" s="5" t="s">
        <v>296</v>
      </c>
      <c r="G24" s="7" t="s">
        <v>321</v>
      </c>
      <c r="H24" s="5" t="s">
        <v>995</v>
      </c>
      <c r="J24" s="5" t="s">
        <v>1335</v>
      </c>
      <c r="K24" s="47"/>
      <c r="L24" s="47"/>
      <c r="M24" s="47"/>
      <c r="N24" s="9" t="s">
        <v>996</v>
      </c>
      <c r="O24" s="8">
        <v>65.74</v>
      </c>
      <c r="P24" s="42" t="s">
        <v>1300</v>
      </c>
      <c r="R24" s="56"/>
    </row>
    <row r="25" ht="60" customHeight="1" spans="2:20">
      <c r="B25" s="3" t="s">
        <v>206</v>
      </c>
      <c r="C25" s="18">
        <v>2021</v>
      </c>
      <c r="D25" s="5" t="s">
        <v>207</v>
      </c>
      <c r="E25" s="6" t="s">
        <v>483</v>
      </c>
      <c r="F25" s="5" t="s">
        <v>997</v>
      </c>
      <c r="G25" s="7" t="s">
        <v>295</v>
      </c>
      <c r="H25" s="5" t="s">
        <v>998</v>
      </c>
      <c r="J25" s="5" t="s">
        <v>1336</v>
      </c>
      <c r="K25" s="8" t="s">
        <v>295</v>
      </c>
      <c r="L25" s="8">
        <v>1</v>
      </c>
      <c r="M25" s="8">
        <v>0</v>
      </c>
      <c r="N25" s="9" t="s">
        <v>999</v>
      </c>
      <c r="O25" s="8">
        <v>18.4</v>
      </c>
      <c r="P25" s="38" t="s">
        <v>1289</v>
      </c>
      <c r="Q25" s="8" t="s">
        <v>295</v>
      </c>
      <c r="R25" s="56"/>
      <c r="T25" s="58">
        <v>18.4</v>
      </c>
    </row>
    <row r="26" ht="60" customHeight="1" spans="2:18">
      <c r="B26" s="3" t="s">
        <v>1337</v>
      </c>
      <c r="C26" s="18">
        <v>2021</v>
      </c>
      <c r="D26" s="5" t="s">
        <v>209</v>
      </c>
      <c r="E26" s="6" t="s">
        <v>486</v>
      </c>
      <c r="F26" s="5" t="s">
        <v>997</v>
      </c>
      <c r="G26" s="7" t="s">
        <v>295</v>
      </c>
      <c r="H26" s="5" t="s">
        <v>1000</v>
      </c>
      <c r="J26" s="5" t="s">
        <v>1338</v>
      </c>
      <c r="K26" s="8" t="s">
        <v>321</v>
      </c>
      <c r="L26" s="8">
        <v>0</v>
      </c>
      <c r="M26" s="8">
        <v>1</v>
      </c>
      <c r="N26" s="9" t="s">
        <v>1001</v>
      </c>
      <c r="O26" s="8">
        <v>6</v>
      </c>
      <c r="P26" s="38" t="s">
        <v>1289</v>
      </c>
      <c r="Q26" s="8" t="s">
        <v>321</v>
      </c>
      <c r="R26" s="57">
        <v>6</v>
      </c>
    </row>
    <row r="27" ht="60" customHeight="1" spans="2:18">
      <c r="B27" s="3" t="s">
        <v>210</v>
      </c>
      <c r="C27" s="18">
        <v>2021</v>
      </c>
      <c r="D27" s="5" t="s">
        <v>211</v>
      </c>
      <c r="E27" s="6" t="s">
        <v>1606</v>
      </c>
      <c r="F27" s="5" t="s">
        <v>1002</v>
      </c>
      <c r="G27" s="7" t="s">
        <v>295</v>
      </c>
      <c r="H27" s="5" t="s">
        <v>1003</v>
      </c>
      <c r="J27" s="5" t="s">
        <v>1339</v>
      </c>
      <c r="K27" s="8" t="s">
        <v>295</v>
      </c>
      <c r="L27" s="8">
        <v>1</v>
      </c>
      <c r="M27" s="8">
        <v>0</v>
      </c>
      <c r="N27" s="9" t="s">
        <v>1004</v>
      </c>
      <c r="O27" s="8" t="s">
        <v>1340</v>
      </c>
      <c r="P27" s="36" t="s">
        <v>1332</v>
      </c>
      <c r="Q27" s="8" t="s">
        <v>295</v>
      </c>
      <c r="R27" s="56"/>
    </row>
    <row r="28" ht="60" customHeight="1" spans="2:18">
      <c r="B28" s="3" t="s">
        <v>212</v>
      </c>
      <c r="C28" s="18">
        <v>2021</v>
      </c>
      <c r="D28" s="5" t="s">
        <v>213</v>
      </c>
      <c r="E28" s="19" t="s">
        <v>489</v>
      </c>
      <c r="F28" s="5" t="s">
        <v>296</v>
      </c>
      <c r="G28" s="7" t="s">
        <v>295</v>
      </c>
      <c r="H28" s="5" t="s">
        <v>1005</v>
      </c>
      <c r="J28" s="48" t="s">
        <v>1341</v>
      </c>
      <c r="K28" s="8" t="s">
        <v>321</v>
      </c>
      <c r="L28" s="8">
        <v>0</v>
      </c>
      <c r="M28" s="8">
        <v>1</v>
      </c>
      <c r="N28" s="9" t="s">
        <v>1006</v>
      </c>
      <c r="O28" s="8">
        <v>13.5</v>
      </c>
      <c r="P28" s="42" t="s">
        <v>1300</v>
      </c>
      <c r="Q28" s="8" t="s">
        <v>321</v>
      </c>
      <c r="R28" s="56"/>
    </row>
    <row r="29" ht="60" customHeight="1" spans="2:18">
      <c r="B29" s="3" t="s">
        <v>218</v>
      </c>
      <c r="C29" s="18">
        <v>2021</v>
      </c>
      <c r="D29" s="9" t="s">
        <v>219</v>
      </c>
      <c r="E29" s="6" t="s">
        <v>1011</v>
      </c>
      <c r="F29" s="5" t="s">
        <v>1012</v>
      </c>
      <c r="G29" s="7" t="s">
        <v>295</v>
      </c>
      <c r="H29" s="5" t="s">
        <v>1013</v>
      </c>
      <c r="J29" s="5" t="s">
        <v>1342</v>
      </c>
      <c r="K29" s="8" t="s">
        <v>295</v>
      </c>
      <c r="L29" s="8">
        <v>1</v>
      </c>
      <c r="M29" s="8">
        <v>0</v>
      </c>
      <c r="N29" s="9" t="s">
        <v>1014</v>
      </c>
      <c r="P29" s="39" t="s">
        <v>1303</v>
      </c>
      <c r="Q29" s="8" t="s">
        <v>295</v>
      </c>
      <c r="R29" s="56"/>
    </row>
    <row r="30" ht="60" customHeight="1" spans="2:18">
      <c r="B30" s="3" t="s">
        <v>226</v>
      </c>
      <c r="C30" s="18">
        <v>2021</v>
      </c>
      <c r="D30" s="9" t="s">
        <v>227</v>
      </c>
      <c r="E30" s="6" t="s">
        <v>1343</v>
      </c>
      <c r="F30" s="5" t="s">
        <v>1026</v>
      </c>
      <c r="G30" s="7" t="s">
        <v>295</v>
      </c>
      <c r="H30" s="5" t="s">
        <v>1344</v>
      </c>
      <c r="J30" s="5" t="s">
        <v>1345</v>
      </c>
      <c r="K30" s="8" t="s">
        <v>295</v>
      </c>
      <c r="L30" s="8">
        <v>1</v>
      </c>
      <c r="M30" s="8">
        <v>0</v>
      </c>
      <c r="P30" s="39" t="s">
        <v>1303</v>
      </c>
      <c r="Q30" s="8" t="s">
        <v>295</v>
      </c>
      <c r="R30" s="56"/>
    </row>
    <row r="31" ht="60" customHeight="1" spans="2:20">
      <c r="B31" s="3" t="s">
        <v>230</v>
      </c>
      <c r="C31" s="18">
        <v>2021</v>
      </c>
      <c r="D31" s="5" t="s">
        <v>231</v>
      </c>
      <c r="E31" s="6" t="s">
        <v>1030</v>
      </c>
      <c r="F31" s="5" t="s">
        <v>296</v>
      </c>
      <c r="G31" s="7" t="s">
        <v>295</v>
      </c>
      <c r="H31" s="5" t="s">
        <v>757</v>
      </c>
      <c r="J31" s="5" t="s">
        <v>1314</v>
      </c>
      <c r="K31" s="8" t="s">
        <v>1219</v>
      </c>
      <c r="L31" s="8">
        <v>0</v>
      </c>
      <c r="M31" s="8">
        <v>0</v>
      </c>
      <c r="N31" s="9" t="s">
        <v>1031</v>
      </c>
      <c r="P31" s="42" t="s">
        <v>1300</v>
      </c>
      <c r="Q31" s="8" t="s">
        <v>1219</v>
      </c>
      <c r="R31" s="56"/>
      <c r="S31" s="57">
        <v>3</v>
      </c>
      <c r="T31" s="57">
        <v>36</v>
      </c>
    </row>
    <row r="32" ht="60" customHeight="1" spans="2:18">
      <c r="B32" s="3" t="s">
        <v>232</v>
      </c>
      <c r="C32" s="18">
        <v>2021</v>
      </c>
      <c r="D32" s="5" t="s">
        <v>233</v>
      </c>
      <c r="E32" s="19" t="s">
        <v>508</v>
      </c>
      <c r="F32" s="5" t="s">
        <v>799</v>
      </c>
      <c r="G32" s="7" t="s">
        <v>295</v>
      </c>
      <c r="H32" s="5" t="s">
        <v>1032</v>
      </c>
      <c r="J32" s="5" t="s">
        <v>1346</v>
      </c>
      <c r="K32" s="8" t="s">
        <v>295</v>
      </c>
      <c r="L32" s="8">
        <v>1</v>
      </c>
      <c r="M32" s="8">
        <v>0</v>
      </c>
      <c r="N32" s="9" t="s">
        <v>1033</v>
      </c>
      <c r="P32" s="10" t="s">
        <v>1347</v>
      </c>
      <c r="Q32" s="8" t="s">
        <v>295</v>
      </c>
      <c r="R32" s="56"/>
    </row>
    <row r="33" ht="60" customHeight="1" spans="2:18">
      <c r="B33" s="20" t="s">
        <v>238</v>
      </c>
      <c r="C33" s="18">
        <v>2021</v>
      </c>
      <c r="D33" s="5" t="s">
        <v>239</v>
      </c>
      <c r="E33" s="19" t="s">
        <v>1037</v>
      </c>
      <c r="F33" s="5" t="s">
        <v>378</v>
      </c>
      <c r="G33" s="7" t="s">
        <v>295</v>
      </c>
      <c r="H33" s="5" t="s">
        <v>1038</v>
      </c>
      <c r="J33" s="5" t="s">
        <v>1348</v>
      </c>
      <c r="K33" s="8" t="s">
        <v>321</v>
      </c>
      <c r="L33" s="8">
        <v>0</v>
      </c>
      <c r="M33" s="8">
        <v>1</v>
      </c>
      <c r="N33" s="9" t="s">
        <v>1039</v>
      </c>
      <c r="P33" s="42" t="s">
        <v>1300</v>
      </c>
      <c r="Q33" s="8" t="s">
        <v>321</v>
      </c>
      <c r="R33" s="56"/>
    </row>
    <row r="34" ht="60" customHeight="1" spans="2:18">
      <c r="B34" s="3" t="s">
        <v>242</v>
      </c>
      <c r="C34" s="18">
        <v>2021</v>
      </c>
      <c r="D34" s="24" t="s">
        <v>243</v>
      </c>
      <c r="E34" s="6" t="s">
        <v>514</v>
      </c>
      <c r="F34" s="5" t="s">
        <v>352</v>
      </c>
      <c r="G34" s="7" t="s">
        <v>295</v>
      </c>
      <c r="H34" s="5" t="s">
        <v>1041</v>
      </c>
      <c r="I34" s="49"/>
      <c r="J34" s="45" t="s">
        <v>1349</v>
      </c>
      <c r="K34" s="8" t="s">
        <v>295</v>
      </c>
      <c r="L34" s="8">
        <v>1</v>
      </c>
      <c r="M34" s="8">
        <v>0</v>
      </c>
      <c r="N34" s="9" t="s">
        <v>1042</v>
      </c>
      <c r="P34" s="38" t="s">
        <v>1289</v>
      </c>
      <c r="Q34" s="8" t="s">
        <v>295</v>
      </c>
      <c r="R34" s="57">
        <v>14.8</v>
      </c>
    </row>
    <row r="35" ht="60" customHeight="1" spans="2:20">
      <c r="B35" s="20" t="s">
        <v>254</v>
      </c>
      <c r="C35" s="18">
        <v>2021</v>
      </c>
      <c r="D35" s="5" t="s">
        <v>255</v>
      </c>
      <c r="E35" s="23" t="s">
        <v>1052</v>
      </c>
      <c r="G35" s="7" t="s">
        <v>295</v>
      </c>
      <c r="H35" s="5" t="s">
        <v>753</v>
      </c>
      <c r="I35" s="49">
        <v>43399</v>
      </c>
      <c r="J35" s="5" t="s">
        <v>1352</v>
      </c>
      <c r="K35" s="8" t="s">
        <v>321</v>
      </c>
      <c r="L35" s="8">
        <v>0</v>
      </c>
      <c r="M35" s="8">
        <v>1</v>
      </c>
      <c r="N35" s="9" t="s">
        <v>1053</v>
      </c>
      <c r="P35" s="37" t="s">
        <v>1287</v>
      </c>
      <c r="Q35" s="8" t="s">
        <v>321</v>
      </c>
      <c r="R35" s="56"/>
      <c r="S35" s="57">
        <v>27</v>
      </c>
      <c r="T35" s="56"/>
    </row>
    <row r="36" ht="60" customHeight="1" spans="2:20">
      <c r="B36" s="3" t="s">
        <v>274</v>
      </c>
      <c r="C36" s="18">
        <v>2021</v>
      </c>
      <c r="D36" s="5" t="s">
        <v>275</v>
      </c>
      <c r="E36" s="6" t="s">
        <v>540</v>
      </c>
      <c r="F36" s="5" t="s">
        <v>296</v>
      </c>
      <c r="G36" s="7" t="s">
        <v>295</v>
      </c>
      <c r="H36" s="5" t="s">
        <v>1077</v>
      </c>
      <c r="I36" s="49">
        <v>43538</v>
      </c>
      <c r="J36" s="5" t="s">
        <v>1077</v>
      </c>
      <c r="K36" s="8" t="s">
        <v>295</v>
      </c>
      <c r="L36" s="8">
        <v>1</v>
      </c>
      <c r="M36" s="8">
        <v>0</v>
      </c>
      <c r="N36" s="9" t="s">
        <v>1078</v>
      </c>
      <c r="P36" s="42" t="s">
        <v>1300</v>
      </c>
      <c r="Q36" s="8" t="s">
        <v>295</v>
      </c>
      <c r="R36" s="57"/>
      <c r="S36" s="58">
        <v>3</v>
      </c>
      <c r="T36" s="58"/>
    </row>
    <row r="37" ht="60" customHeight="1" spans="2:20">
      <c r="B37" s="3" t="s">
        <v>278</v>
      </c>
      <c r="C37" s="18">
        <v>2021</v>
      </c>
      <c r="D37" s="5" t="s">
        <v>279</v>
      </c>
      <c r="E37" s="6" t="s">
        <v>1079</v>
      </c>
      <c r="F37" s="5" t="s">
        <v>342</v>
      </c>
      <c r="G37" s="7" t="s">
        <v>295</v>
      </c>
      <c r="H37" s="5" t="s">
        <v>1080</v>
      </c>
      <c r="I37" s="49">
        <v>42375</v>
      </c>
      <c r="J37" s="5" t="s">
        <v>1355</v>
      </c>
      <c r="K37" s="8" t="s">
        <v>295</v>
      </c>
      <c r="L37" s="8">
        <v>1</v>
      </c>
      <c r="M37" s="8">
        <v>0</v>
      </c>
      <c r="N37" s="9" t="s">
        <v>1081</v>
      </c>
      <c r="P37" s="40" t="s">
        <v>342</v>
      </c>
      <c r="Q37" s="8" t="s">
        <v>295</v>
      </c>
      <c r="R37" s="57">
        <v>1.6</v>
      </c>
      <c r="S37" s="58"/>
      <c r="T37" s="58"/>
    </row>
    <row r="38" ht="60" customHeight="1" spans="2:18">
      <c r="B38" s="3" t="s">
        <v>280</v>
      </c>
      <c r="C38" s="18">
        <v>2021</v>
      </c>
      <c r="D38" s="5" t="s">
        <v>281</v>
      </c>
      <c r="E38" s="6" t="s">
        <v>1356</v>
      </c>
      <c r="F38" s="5" t="s">
        <v>1084</v>
      </c>
      <c r="G38" s="7" t="s">
        <v>295</v>
      </c>
      <c r="H38" s="5" t="s">
        <v>772</v>
      </c>
      <c r="I38" s="49">
        <v>42486</v>
      </c>
      <c r="J38" s="5" t="s">
        <v>1357</v>
      </c>
      <c r="K38" s="8" t="s">
        <v>295</v>
      </c>
      <c r="L38" s="8">
        <v>1</v>
      </c>
      <c r="M38" s="8">
        <v>0</v>
      </c>
      <c r="N38" s="9" t="s">
        <v>1085</v>
      </c>
      <c r="P38" s="38" t="s">
        <v>1289</v>
      </c>
      <c r="Q38" s="8" t="s">
        <v>295</v>
      </c>
      <c r="R38" s="56"/>
    </row>
    <row r="39" ht="60" customHeight="1" spans="2:20">
      <c r="B39" s="25" t="s">
        <v>198</v>
      </c>
      <c r="C39" s="18">
        <v>2022</v>
      </c>
      <c r="D39" s="9" t="s">
        <v>199</v>
      </c>
      <c r="E39" s="26" t="s">
        <v>1570</v>
      </c>
      <c r="F39" s="21" t="s">
        <v>876</v>
      </c>
      <c r="G39" s="7" t="s">
        <v>295</v>
      </c>
      <c r="H39" s="9" t="s">
        <v>1367</v>
      </c>
      <c r="I39" s="49">
        <v>43185</v>
      </c>
      <c r="J39" s="9" t="s">
        <v>1368</v>
      </c>
      <c r="K39" s="8" t="s">
        <v>321</v>
      </c>
      <c r="L39" s="8">
        <v>0</v>
      </c>
      <c r="M39" s="8">
        <v>1</v>
      </c>
      <c r="N39" s="9" t="s">
        <v>1369</v>
      </c>
      <c r="O39" s="7"/>
      <c r="P39" s="50" t="s">
        <v>1287</v>
      </c>
      <c r="Q39" s="8" t="s">
        <v>321</v>
      </c>
      <c r="R39" s="56"/>
      <c r="T39" s="58" t="s">
        <v>1572</v>
      </c>
    </row>
    <row r="40" s="2" customFormat="1" ht="60" customHeight="1" spans="2:24">
      <c r="B40" s="25" t="s">
        <v>62</v>
      </c>
      <c r="C40" s="18">
        <v>2023</v>
      </c>
      <c r="D40" s="18">
        <v>2023</v>
      </c>
      <c r="E40" s="6" t="s">
        <v>63</v>
      </c>
      <c r="F40" s="5" t="s">
        <v>1374</v>
      </c>
      <c r="G40" s="8"/>
      <c r="H40" s="9" t="s">
        <v>366</v>
      </c>
      <c r="I40" s="49">
        <v>44774</v>
      </c>
      <c r="J40" s="9" t="s">
        <v>1375</v>
      </c>
      <c r="K40" s="8" t="s">
        <v>295</v>
      </c>
      <c r="L40" s="8">
        <v>1</v>
      </c>
      <c r="M40" s="8">
        <v>0</v>
      </c>
      <c r="N40" s="21" t="s">
        <v>1556</v>
      </c>
      <c r="O40" s="8"/>
      <c r="P40" s="38" t="s">
        <v>1289</v>
      </c>
      <c r="Q40" s="8" t="s">
        <v>295</v>
      </c>
      <c r="R40" s="57">
        <v>1.9</v>
      </c>
      <c r="S40" s="58"/>
      <c r="T40" s="58"/>
      <c r="U40" s="76"/>
      <c r="V40" s="25"/>
      <c r="W40" s="77"/>
      <c r="X40" s="77"/>
    </row>
    <row r="41" ht="60" customHeight="1" spans="2:24">
      <c r="B41" s="25" t="s">
        <v>170</v>
      </c>
      <c r="C41" s="18">
        <v>2023</v>
      </c>
      <c r="D41" s="18">
        <v>2023</v>
      </c>
      <c r="E41" s="6" t="s">
        <v>171</v>
      </c>
      <c r="F41" s="5" t="s">
        <v>457</v>
      </c>
      <c r="G41" s="8" t="s">
        <v>304</v>
      </c>
      <c r="H41" s="9" t="s">
        <v>1377</v>
      </c>
      <c r="I41" s="49">
        <v>44344</v>
      </c>
      <c r="J41" s="9" t="s">
        <v>1378</v>
      </c>
      <c r="K41" s="8" t="s">
        <v>321</v>
      </c>
      <c r="L41" s="8">
        <v>0</v>
      </c>
      <c r="M41" s="8">
        <v>1</v>
      </c>
      <c r="N41" s="8" t="s">
        <v>1566</v>
      </c>
      <c r="P41" s="38" t="s">
        <v>1289</v>
      </c>
      <c r="Q41" s="8" t="s">
        <v>321</v>
      </c>
      <c r="R41" s="57">
        <v>9.8</v>
      </c>
      <c r="S41" s="58"/>
      <c r="T41" s="58"/>
      <c r="U41" s="76"/>
      <c r="V41" s="25"/>
      <c r="W41" s="77"/>
      <c r="X41" s="77"/>
    </row>
    <row r="42" ht="60" customHeight="1" spans="2:24">
      <c r="B42" s="25" t="s">
        <v>23</v>
      </c>
      <c r="C42" s="18">
        <v>2023</v>
      </c>
      <c r="D42" s="18">
        <v>2023</v>
      </c>
      <c r="E42" s="6" t="s">
        <v>24</v>
      </c>
      <c r="F42" s="24" t="s">
        <v>1380</v>
      </c>
      <c r="G42" s="8" t="s">
        <v>1381</v>
      </c>
      <c r="H42" s="5" t="s">
        <v>1382</v>
      </c>
      <c r="I42" s="49">
        <v>41565</v>
      </c>
      <c r="J42" s="5" t="s">
        <v>1383</v>
      </c>
      <c r="K42" s="8" t="s">
        <v>321</v>
      </c>
      <c r="L42" s="8">
        <v>0</v>
      </c>
      <c r="M42" s="8">
        <v>1</v>
      </c>
      <c r="N42" s="8" t="s">
        <v>1384</v>
      </c>
      <c r="P42" s="39" t="s">
        <v>1303</v>
      </c>
      <c r="Q42" s="8" t="s">
        <v>321</v>
      </c>
      <c r="R42" s="57">
        <v>1.4</v>
      </c>
      <c r="S42" s="58"/>
      <c r="T42" s="58"/>
      <c r="U42" s="76"/>
      <c r="V42" s="25"/>
      <c r="W42" s="77"/>
      <c r="X42" s="77"/>
    </row>
    <row r="43" spans="9:9">
      <c r="I43" s="49"/>
    </row>
    <row r="44" spans="8:9">
      <c r="H44" s="5" t="s">
        <v>1407</v>
      </c>
      <c r="I44" s="49"/>
    </row>
    <row r="45" spans="9:17">
      <c r="I45" s="49"/>
      <c r="K45" s="8" t="s">
        <v>1408</v>
      </c>
      <c r="L45" s="51">
        <f>SUM(L3:L44)</f>
        <v>22</v>
      </c>
      <c r="M45" s="51">
        <f>SUM(M3:M44)</f>
        <v>14</v>
      </c>
      <c r="N45" s="52"/>
      <c r="Q45" s="8" t="s">
        <v>1408</v>
      </c>
    </row>
    <row r="46" ht="102" spans="5:9">
      <c r="E46" s="27">
        <f>47/113</f>
        <v>0.415929203539823</v>
      </c>
      <c r="F46" s="28" t="s">
        <v>1409</v>
      </c>
      <c r="I46" s="49"/>
    </row>
  </sheetData>
  <pageMargins left="0.7" right="0.7" top="0.75" bottom="0.75" header="0.3" footer="0.3"/>
  <pageSetup paperSize="1" scale="24"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59"/>
  <sheetViews>
    <sheetView zoomScale="125" zoomScaleNormal="125" workbookViewId="0">
      <selection activeCell="B33" sqref="B33"/>
    </sheetView>
  </sheetViews>
  <sheetFormatPr defaultColWidth="11" defaultRowHeight="15.75"/>
  <cols>
    <col min="1" max="1" width="27.1666666666667" style="362" customWidth="1"/>
    <col min="2" max="3" width="20.8333333333333" style="362" customWidth="1"/>
    <col min="4" max="5" width="20.8333333333333" style="363" customWidth="1"/>
    <col min="6" max="6" width="20.8333333333333" style="364" customWidth="1"/>
    <col min="7" max="7" width="20.8333333333333" style="365" customWidth="1"/>
    <col min="8" max="8" width="20.8333333333333" style="12" customWidth="1"/>
    <col min="9" max="9" width="20.8333333333333" customWidth="1"/>
    <col min="13" max="13" width="31.1666666666667" customWidth="1"/>
  </cols>
  <sheetData>
    <row r="1" s="307" customFormat="1" ht="18.75" spans="1:8">
      <c r="A1" s="366" t="s">
        <v>286</v>
      </c>
      <c r="B1" s="91" t="s">
        <v>287</v>
      </c>
      <c r="C1" s="366" t="s">
        <v>288</v>
      </c>
      <c r="D1" s="366" t="s">
        <v>289</v>
      </c>
      <c r="E1" s="366" t="s">
        <v>290</v>
      </c>
      <c r="F1" s="88" t="s">
        <v>291</v>
      </c>
      <c r="G1" s="367" t="s">
        <v>292</v>
      </c>
      <c r="H1" s="170" t="s">
        <v>293</v>
      </c>
    </row>
    <row r="2" spans="1:10">
      <c r="A2" s="362" t="s">
        <v>294</v>
      </c>
      <c r="B2" s="362" t="s">
        <v>295</v>
      </c>
      <c r="C2" s="362" t="s">
        <v>296</v>
      </c>
      <c r="D2" s="363" t="s">
        <v>7</v>
      </c>
      <c r="E2" s="363" t="s">
        <v>7</v>
      </c>
      <c r="F2" s="364" t="s">
        <v>297</v>
      </c>
      <c r="G2" s="365">
        <v>11.3</v>
      </c>
      <c r="H2" s="12">
        <v>11.3</v>
      </c>
      <c r="J2" s="340" t="s">
        <v>298</v>
      </c>
    </row>
    <row r="3" spans="1:10">
      <c r="A3" s="362" t="s">
        <v>299</v>
      </c>
      <c r="B3" s="362" t="s">
        <v>295</v>
      </c>
      <c r="C3" s="362" t="s">
        <v>296</v>
      </c>
      <c r="D3" s="363" t="s">
        <v>300</v>
      </c>
      <c r="E3" s="363" t="s">
        <v>300</v>
      </c>
      <c r="F3" s="364" t="s">
        <v>301</v>
      </c>
      <c r="G3" s="365">
        <v>2.9</v>
      </c>
      <c r="H3" s="12">
        <v>4.5</v>
      </c>
      <c r="J3" s="341" t="s">
        <v>302</v>
      </c>
    </row>
    <row r="4" spans="1:10">
      <c r="A4" s="362" t="s">
        <v>303</v>
      </c>
      <c r="B4" s="362" t="s">
        <v>295</v>
      </c>
      <c r="C4" s="362" t="s">
        <v>304</v>
      </c>
      <c r="D4" s="363" t="s">
        <v>300</v>
      </c>
      <c r="E4" s="363" t="s">
        <v>300</v>
      </c>
      <c r="F4" s="364" t="s">
        <v>301</v>
      </c>
      <c r="H4" s="12">
        <v>4.5</v>
      </c>
      <c r="J4" s="341" t="s">
        <v>286</v>
      </c>
    </row>
    <row r="5" spans="1:10">
      <c r="A5" s="362" t="s">
        <v>305</v>
      </c>
      <c r="B5" s="362" t="s">
        <v>295</v>
      </c>
      <c r="C5" s="362" t="s">
        <v>306</v>
      </c>
      <c r="D5" s="363" t="s">
        <v>300</v>
      </c>
      <c r="E5" s="363" t="s">
        <v>300</v>
      </c>
      <c r="F5" s="364" t="s">
        <v>301</v>
      </c>
      <c r="G5" s="365">
        <v>1.6</v>
      </c>
      <c r="H5" s="12">
        <v>4.5</v>
      </c>
      <c r="J5" s="341" t="s">
        <v>307</v>
      </c>
    </row>
    <row r="6" spans="1:10">
      <c r="A6" s="362" t="s">
        <v>308</v>
      </c>
      <c r="B6" s="362" t="s">
        <v>295</v>
      </c>
      <c r="C6" s="362" t="s">
        <v>309</v>
      </c>
      <c r="D6" s="363" t="s">
        <v>310</v>
      </c>
      <c r="E6" s="363" t="s">
        <v>311</v>
      </c>
      <c r="F6" s="364" t="s">
        <v>312</v>
      </c>
      <c r="G6" s="368" t="s">
        <v>313</v>
      </c>
      <c r="J6" s="341" t="s">
        <v>314</v>
      </c>
    </row>
    <row r="7" spans="1:10">
      <c r="A7" s="362" t="s">
        <v>315</v>
      </c>
      <c r="B7" s="362" t="s">
        <v>295</v>
      </c>
      <c r="C7" s="362" t="s">
        <v>304</v>
      </c>
      <c r="D7" s="363" t="s">
        <v>310</v>
      </c>
      <c r="E7" s="363" t="s">
        <v>316</v>
      </c>
      <c r="F7" s="364" t="s">
        <v>312</v>
      </c>
      <c r="J7" s="341" t="s">
        <v>317</v>
      </c>
    </row>
    <row r="8" spans="1:10">
      <c r="A8" s="362" t="s">
        <v>318</v>
      </c>
      <c r="B8" s="362" t="s">
        <v>295</v>
      </c>
      <c r="C8" s="362" t="s">
        <v>304</v>
      </c>
      <c r="D8" s="363" t="s">
        <v>310</v>
      </c>
      <c r="E8" s="363" t="s">
        <v>316</v>
      </c>
      <c r="F8" s="364" t="s">
        <v>312</v>
      </c>
      <c r="J8" s="341" t="s">
        <v>319</v>
      </c>
    </row>
    <row r="9" s="86" customFormat="1" spans="1:10">
      <c r="A9" s="91" t="s">
        <v>320</v>
      </c>
      <c r="B9" s="91" t="s">
        <v>321</v>
      </c>
      <c r="C9" s="91" t="s">
        <v>296</v>
      </c>
      <c r="D9" s="366" t="s">
        <v>310</v>
      </c>
      <c r="E9" s="366" t="s">
        <v>310</v>
      </c>
      <c r="F9" s="88" t="s">
        <v>297</v>
      </c>
      <c r="G9" s="367">
        <v>2.1</v>
      </c>
      <c r="H9" s="88"/>
      <c r="J9" s="340" t="s">
        <v>322</v>
      </c>
    </row>
    <row r="10" spans="1:8">
      <c r="A10" s="362" t="s">
        <v>323</v>
      </c>
      <c r="B10" s="362" t="s">
        <v>295</v>
      </c>
      <c r="C10" s="362" t="s">
        <v>296</v>
      </c>
      <c r="D10" s="363" t="s">
        <v>324</v>
      </c>
      <c r="E10" s="363" t="s">
        <v>324</v>
      </c>
      <c r="F10" s="364" t="s">
        <v>297</v>
      </c>
      <c r="G10" s="365">
        <v>13.7</v>
      </c>
      <c r="H10" s="12">
        <v>27</v>
      </c>
    </row>
    <row r="11" spans="1:8">
      <c r="A11" s="362" t="s">
        <v>325</v>
      </c>
      <c r="B11" s="362" t="s">
        <v>295</v>
      </c>
      <c r="C11" s="362" t="s">
        <v>326</v>
      </c>
      <c r="D11" s="363" t="s">
        <v>324</v>
      </c>
      <c r="E11" s="363" t="s">
        <v>324</v>
      </c>
      <c r="F11" s="364" t="s">
        <v>297</v>
      </c>
      <c r="G11" s="365">
        <v>13.5</v>
      </c>
      <c r="H11" s="12">
        <v>27</v>
      </c>
    </row>
    <row r="12" spans="1:7">
      <c r="A12" s="362" t="s">
        <v>327</v>
      </c>
      <c r="B12" s="362" t="s">
        <v>295</v>
      </c>
      <c r="C12" s="362" t="s">
        <v>309</v>
      </c>
      <c r="D12" s="363" t="s">
        <v>324</v>
      </c>
      <c r="F12" s="364" t="s">
        <v>297</v>
      </c>
      <c r="G12" s="365">
        <v>1.5</v>
      </c>
    </row>
    <row r="13" spans="1:6">
      <c r="A13" s="362" t="s">
        <v>328</v>
      </c>
      <c r="B13" s="362" t="s">
        <v>321</v>
      </c>
      <c r="C13" s="362" t="s">
        <v>326</v>
      </c>
      <c r="D13" s="363" t="s">
        <v>324</v>
      </c>
      <c r="E13" s="363" t="s">
        <v>329</v>
      </c>
      <c r="F13" s="364" t="s">
        <v>297</v>
      </c>
    </row>
    <row r="14" spans="1:7">
      <c r="A14" s="362" t="s">
        <v>330</v>
      </c>
      <c r="B14" s="362" t="s">
        <v>295</v>
      </c>
      <c r="C14" s="362" t="s">
        <v>296</v>
      </c>
      <c r="D14" s="363" t="s">
        <v>17</v>
      </c>
      <c r="E14" s="363" t="s">
        <v>17</v>
      </c>
      <c r="G14" s="365">
        <v>25.3</v>
      </c>
    </row>
    <row r="15" spans="1:7">
      <c r="A15" s="362" t="s">
        <v>331</v>
      </c>
      <c r="B15" s="362" t="s">
        <v>295</v>
      </c>
      <c r="C15" s="362" t="s">
        <v>296</v>
      </c>
      <c r="D15" s="363" t="s">
        <v>19</v>
      </c>
      <c r="E15" s="363" t="s">
        <v>332</v>
      </c>
      <c r="F15" s="364" t="s">
        <v>312</v>
      </c>
      <c r="G15" s="365">
        <v>30.8</v>
      </c>
    </row>
    <row r="16" spans="1:6">
      <c r="A16" s="362" t="s">
        <v>333</v>
      </c>
      <c r="B16" s="362" t="s">
        <v>321</v>
      </c>
      <c r="C16" s="362" t="s">
        <v>296</v>
      </c>
      <c r="D16" s="363" t="s">
        <v>19</v>
      </c>
      <c r="E16" s="363" t="s">
        <v>334</v>
      </c>
      <c r="F16" s="364" t="s">
        <v>297</v>
      </c>
    </row>
    <row r="17" spans="1:7">
      <c r="A17" s="362" t="s">
        <v>335</v>
      </c>
      <c r="B17" s="362" t="s">
        <v>295</v>
      </c>
      <c r="C17" s="362" t="s">
        <v>296</v>
      </c>
      <c r="D17" s="363" t="s">
        <v>336</v>
      </c>
      <c r="E17" s="363" t="s">
        <v>336</v>
      </c>
      <c r="F17" s="364" t="s">
        <v>297</v>
      </c>
      <c r="G17" s="365" t="s">
        <v>337</v>
      </c>
    </row>
    <row r="18" spans="1:7">
      <c r="A18" s="362" t="s">
        <v>338</v>
      </c>
      <c r="B18" s="362" t="s">
        <v>295</v>
      </c>
      <c r="C18" s="362" t="s">
        <v>326</v>
      </c>
      <c r="D18" s="363" t="s">
        <v>25</v>
      </c>
      <c r="E18" s="363" t="s">
        <v>25</v>
      </c>
      <c r="F18" s="364" t="s">
        <v>297</v>
      </c>
      <c r="G18" s="365">
        <v>16.9</v>
      </c>
    </row>
    <row r="19" spans="1:7">
      <c r="A19" s="362" t="s">
        <v>339</v>
      </c>
      <c r="B19" s="362" t="s">
        <v>295</v>
      </c>
      <c r="C19" s="362" t="s">
        <v>326</v>
      </c>
      <c r="D19" s="363" t="s">
        <v>340</v>
      </c>
      <c r="E19" s="363" t="s">
        <v>341</v>
      </c>
      <c r="F19" s="364" t="s">
        <v>297</v>
      </c>
      <c r="G19" s="365">
        <v>40.8</v>
      </c>
    </row>
    <row r="20" s="360" customFormat="1" spans="1:8">
      <c r="A20" s="369"/>
      <c r="B20" s="369"/>
      <c r="C20" s="362" t="s">
        <v>342</v>
      </c>
      <c r="D20" s="363" t="s">
        <v>29</v>
      </c>
      <c r="E20" s="363" t="s">
        <v>343</v>
      </c>
      <c r="F20" s="364"/>
      <c r="G20" s="365">
        <v>7</v>
      </c>
      <c r="H20" s="364"/>
    </row>
    <row r="21" s="360" customFormat="1" spans="1:8">
      <c r="A21" s="369" t="s">
        <v>344</v>
      </c>
      <c r="B21" s="369" t="s">
        <v>321</v>
      </c>
      <c r="C21" s="362" t="s">
        <v>296</v>
      </c>
      <c r="D21" s="363" t="s">
        <v>345</v>
      </c>
      <c r="E21" s="363" t="s">
        <v>346</v>
      </c>
      <c r="F21" s="364" t="s">
        <v>297</v>
      </c>
      <c r="G21" s="365">
        <v>1.4</v>
      </c>
      <c r="H21" s="364">
        <v>8.4</v>
      </c>
    </row>
    <row r="22" spans="1:7">
      <c r="A22" s="362" t="s">
        <v>347</v>
      </c>
      <c r="B22" s="362" t="s">
        <v>295</v>
      </c>
      <c r="C22" s="362" t="s">
        <v>326</v>
      </c>
      <c r="D22" s="363" t="s">
        <v>37</v>
      </c>
      <c r="E22" s="363" t="s">
        <v>348</v>
      </c>
      <c r="F22" s="364" t="s">
        <v>297</v>
      </c>
      <c r="G22" s="365">
        <v>59.3</v>
      </c>
    </row>
    <row r="23" spans="1:7">
      <c r="A23" s="362" t="s">
        <v>349</v>
      </c>
      <c r="B23" s="362" t="s">
        <v>295</v>
      </c>
      <c r="C23" s="362" t="s">
        <v>296</v>
      </c>
      <c r="D23" s="362" t="s">
        <v>39</v>
      </c>
      <c r="E23" s="363" t="s">
        <v>350</v>
      </c>
      <c r="F23" s="364" t="s">
        <v>297</v>
      </c>
      <c r="G23" s="365">
        <v>98.7</v>
      </c>
    </row>
    <row r="24" spans="4:4">
      <c r="D24" s="363" t="s">
        <v>41</v>
      </c>
    </row>
    <row r="25" spans="1:7">
      <c r="A25" s="362" t="s">
        <v>351</v>
      </c>
      <c r="B25" s="362" t="s">
        <v>295</v>
      </c>
      <c r="C25" s="362" t="s">
        <v>352</v>
      </c>
      <c r="D25" s="362" t="s">
        <v>44</v>
      </c>
      <c r="E25" s="363" t="s">
        <v>353</v>
      </c>
      <c r="F25" s="364" t="s">
        <v>297</v>
      </c>
      <c r="G25" s="365">
        <v>1.3</v>
      </c>
    </row>
    <row r="26" spans="1:7">
      <c r="A26" s="362" t="s">
        <v>354</v>
      </c>
      <c r="B26" s="362" t="s">
        <v>321</v>
      </c>
      <c r="C26" s="362" t="s">
        <v>296</v>
      </c>
      <c r="D26" s="362" t="s">
        <v>44</v>
      </c>
      <c r="E26" s="363" t="s">
        <v>353</v>
      </c>
      <c r="F26" s="364" t="s">
        <v>297</v>
      </c>
      <c r="G26" s="365">
        <v>2.2</v>
      </c>
    </row>
    <row r="27" spans="1:5">
      <c r="A27" s="370" t="s">
        <v>355</v>
      </c>
      <c r="B27" s="362" t="s">
        <v>295</v>
      </c>
      <c r="C27" s="362" t="s">
        <v>326</v>
      </c>
      <c r="D27" s="362" t="s">
        <v>46</v>
      </c>
      <c r="E27" s="363" t="s">
        <v>46</v>
      </c>
    </row>
    <row r="28" spans="1:5">
      <c r="A28" s="370" t="s">
        <v>356</v>
      </c>
      <c r="B28" s="362" t="s">
        <v>295</v>
      </c>
      <c r="C28" s="362" t="s">
        <v>296</v>
      </c>
      <c r="D28" s="362" t="s">
        <v>46</v>
      </c>
      <c r="E28" s="363" t="s">
        <v>46</v>
      </c>
    </row>
    <row r="29" spans="1:5">
      <c r="A29" s="370" t="s">
        <v>357</v>
      </c>
      <c r="B29" s="362" t="s">
        <v>295</v>
      </c>
      <c r="C29" s="362" t="s">
        <v>358</v>
      </c>
      <c r="D29" s="362" t="s">
        <v>46</v>
      </c>
      <c r="E29" s="363" t="s">
        <v>46</v>
      </c>
    </row>
    <row r="30" spans="4:4">
      <c r="D30" s="363" t="s">
        <v>48</v>
      </c>
    </row>
    <row r="31" spans="4:4">
      <c r="D31" s="362" t="s">
        <v>50</v>
      </c>
    </row>
    <row r="32" spans="1:4">
      <c r="A32" s="362" t="s">
        <v>359</v>
      </c>
      <c r="B32" s="362" t="s">
        <v>295</v>
      </c>
      <c r="C32" s="362" t="s">
        <v>296</v>
      </c>
      <c r="D32" s="362" t="s">
        <v>52</v>
      </c>
    </row>
    <row r="33" spans="1:4">
      <c r="A33" s="362" t="s">
        <v>360</v>
      </c>
      <c r="B33" s="362" t="s">
        <v>295</v>
      </c>
      <c r="C33" s="362" t="s">
        <v>361</v>
      </c>
      <c r="D33" s="362" t="s">
        <v>52</v>
      </c>
    </row>
    <row r="34" spans="1:4">
      <c r="A34" s="362" t="s">
        <v>362</v>
      </c>
      <c r="B34" s="362" t="s">
        <v>295</v>
      </c>
      <c r="C34" s="362" t="s">
        <v>296</v>
      </c>
      <c r="D34" s="362" t="s">
        <v>54</v>
      </c>
    </row>
    <row r="35" spans="1:4">
      <c r="A35" s="362" t="s">
        <v>363</v>
      </c>
      <c r="B35" s="362" t="s">
        <v>295</v>
      </c>
      <c r="C35" s="362" t="s">
        <v>358</v>
      </c>
      <c r="D35" s="362" t="s">
        <v>54</v>
      </c>
    </row>
    <row r="36" spans="1:7">
      <c r="A36" s="362" t="s">
        <v>364</v>
      </c>
      <c r="D36" s="371" t="s">
        <v>56</v>
      </c>
      <c r="G36" s="365">
        <v>36</v>
      </c>
    </row>
    <row r="37" spans="4:4">
      <c r="D37" s="371" t="s">
        <v>56</v>
      </c>
    </row>
    <row r="38" spans="4:4">
      <c r="D38" s="372" t="s">
        <v>56</v>
      </c>
    </row>
    <row r="39" spans="1:7">
      <c r="A39" s="362" t="s">
        <v>365</v>
      </c>
      <c r="B39" s="362" t="s">
        <v>295</v>
      </c>
      <c r="C39" s="362" t="s">
        <v>326</v>
      </c>
      <c r="D39" s="373" t="s">
        <v>58</v>
      </c>
      <c r="E39" s="363" t="s">
        <v>366</v>
      </c>
      <c r="F39" s="364" t="s">
        <v>367</v>
      </c>
      <c r="G39" s="365">
        <v>14.4</v>
      </c>
    </row>
    <row r="40" spans="1:7">
      <c r="A40" s="362" t="s">
        <v>368</v>
      </c>
      <c r="B40" s="362" t="s">
        <v>321</v>
      </c>
      <c r="C40" s="362" t="s">
        <v>296</v>
      </c>
      <c r="D40" s="373" t="s">
        <v>58</v>
      </c>
      <c r="G40" s="365">
        <v>4.4</v>
      </c>
    </row>
    <row r="41" spans="4:4">
      <c r="D41" s="373" t="s">
        <v>58</v>
      </c>
    </row>
    <row r="42" spans="1:6">
      <c r="A42" s="362" t="s">
        <v>369</v>
      </c>
      <c r="B42" s="362" t="s">
        <v>295</v>
      </c>
      <c r="C42" s="362" t="s">
        <v>326</v>
      </c>
      <c r="D42" s="374" t="s">
        <v>60</v>
      </c>
      <c r="E42" s="363" t="s">
        <v>370</v>
      </c>
      <c r="F42" s="364" t="s">
        <v>297</v>
      </c>
    </row>
    <row r="43" spans="2:7">
      <c r="B43" s="362" t="s">
        <v>295</v>
      </c>
      <c r="C43" s="362" t="s">
        <v>326</v>
      </c>
      <c r="D43" s="370" t="s">
        <v>62</v>
      </c>
      <c r="E43" s="363" t="s">
        <v>371</v>
      </c>
      <c r="G43" s="365">
        <v>17.3</v>
      </c>
    </row>
    <row r="44" spans="1:7">
      <c r="A44" s="362" t="s">
        <v>372</v>
      </c>
      <c r="B44" s="362" t="s">
        <v>295</v>
      </c>
      <c r="D44" s="370" t="s">
        <v>62</v>
      </c>
      <c r="G44" s="365">
        <v>1.9</v>
      </c>
    </row>
    <row r="45" s="2" customFormat="1" ht="44" customHeight="1" spans="1:13">
      <c r="A45" s="366" t="s">
        <v>373</v>
      </c>
      <c r="B45" s="91" t="s">
        <v>295</v>
      </c>
      <c r="C45" s="374"/>
      <c r="D45" s="375" t="s">
        <v>62</v>
      </c>
      <c r="E45" s="374"/>
      <c r="F45" s="376"/>
      <c r="G45" s="377"/>
      <c r="H45" s="54"/>
      <c r="I45" s="53"/>
      <c r="J45" s="53"/>
      <c r="K45" s="53"/>
      <c r="L45" s="53"/>
      <c r="M45" s="91"/>
    </row>
    <row r="46" s="2" customFormat="1" ht="44" customHeight="1" spans="1:13">
      <c r="A46" s="366" t="s">
        <v>374</v>
      </c>
      <c r="B46" s="91" t="s">
        <v>321</v>
      </c>
      <c r="C46" s="374" t="s">
        <v>296</v>
      </c>
      <c r="D46" s="375" t="s">
        <v>62</v>
      </c>
      <c r="E46" s="374"/>
      <c r="F46" s="376"/>
      <c r="G46" s="378">
        <v>0.5</v>
      </c>
      <c r="H46" s="54"/>
      <c r="I46" s="53"/>
      <c r="J46" s="53"/>
      <c r="K46" s="53"/>
      <c r="L46" s="53"/>
      <c r="M46" s="91"/>
    </row>
    <row r="47" ht="21" spans="1:20">
      <c r="A47" s="370" t="s">
        <v>375</v>
      </c>
      <c r="B47" s="362" t="s">
        <v>295</v>
      </c>
      <c r="C47" s="370" t="s">
        <v>296</v>
      </c>
      <c r="D47" s="370" t="s">
        <v>64</v>
      </c>
      <c r="E47" s="370"/>
      <c r="F47" s="379"/>
      <c r="G47" s="378"/>
      <c r="H47" s="83"/>
      <c r="I47" s="83"/>
      <c r="J47" s="20"/>
      <c r="K47" s="385"/>
      <c r="L47" s="386"/>
      <c r="M47" s="77"/>
      <c r="N47" s="77"/>
      <c r="O47" s="77"/>
      <c r="P47" s="77"/>
      <c r="Q47" s="77"/>
      <c r="R47" s="77"/>
      <c r="S47" s="77"/>
      <c r="T47" s="77"/>
    </row>
    <row r="48" ht="31.5" spans="1:20">
      <c r="A48" s="380" t="s">
        <v>376</v>
      </c>
      <c r="B48" s="362" t="s">
        <v>295</v>
      </c>
      <c r="C48" s="370" t="s">
        <v>326</v>
      </c>
      <c r="D48" s="370" t="s">
        <v>66</v>
      </c>
      <c r="E48" s="370"/>
      <c r="F48" s="379"/>
      <c r="G48" s="378"/>
      <c r="H48" s="83"/>
      <c r="I48" s="83"/>
      <c r="J48" s="20"/>
      <c r="K48" s="20"/>
      <c r="L48" s="387"/>
      <c r="M48" s="77"/>
      <c r="N48" s="77"/>
      <c r="O48" s="77"/>
      <c r="P48" s="77"/>
      <c r="Q48" s="77"/>
      <c r="R48" s="77"/>
      <c r="S48" s="77"/>
      <c r="T48" s="77"/>
    </row>
    <row r="49" ht="31.5" spans="1:20">
      <c r="A49" s="380" t="s">
        <v>377</v>
      </c>
      <c r="B49" s="362" t="s">
        <v>295</v>
      </c>
      <c r="C49" s="370" t="s">
        <v>378</v>
      </c>
      <c r="D49" s="370" t="s">
        <v>66</v>
      </c>
      <c r="E49" s="370"/>
      <c r="F49" s="379"/>
      <c r="G49" s="378"/>
      <c r="H49" s="83"/>
      <c r="I49" s="83"/>
      <c r="J49" s="20"/>
      <c r="K49" s="20"/>
      <c r="L49" s="387"/>
      <c r="M49" s="77"/>
      <c r="N49" s="77"/>
      <c r="O49" s="77"/>
      <c r="P49" s="77"/>
      <c r="Q49" s="77"/>
      <c r="R49" s="77"/>
      <c r="S49" s="77"/>
      <c r="T49" s="77"/>
    </row>
    <row r="50" ht="21" spans="1:20">
      <c r="A50" s="370" t="s">
        <v>379</v>
      </c>
      <c r="B50" s="362" t="s">
        <v>295</v>
      </c>
      <c r="C50" s="370" t="s">
        <v>326</v>
      </c>
      <c r="D50" s="362" t="s">
        <v>68</v>
      </c>
      <c r="E50" s="370" t="s">
        <v>380</v>
      </c>
      <c r="F50" s="379"/>
      <c r="G50" s="378"/>
      <c r="H50" s="83"/>
      <c r="I50" s="83"/>
      <c r="J50" s="20"/>
      <c r="K50" s="20"/>
      <c r="L50" s="83"/>
      <c r="M50" s="77"/>
      <c r="N50" s="77"/>
      <c r="O50" s="77"/>
      <c r="P50" s="77"/>
      <c r="Q50" s="77"/>
      <c r="R50" s="77"/>
      <c r="S50" s="77"/>
      <c r="T50" s="77"/>
    </row>
    <row r="51" ht="18.75" spans="1:20">
      <c r="A51" s="370" t="s">
        <v>381</v>
      </c>
      <c r="B51" s="362" t="s">
        <v>295</v>
      </c>
      <c r="C51" s="370" t="s">
        <v>326</v>
      </c>
      <c r="D51" s="362" t="s">
        <v>68</v>
      </c>
      <c r="E51" s="370" t="s">
        <v>382</v>
      </c>
      <c r="F51" s="379"/>
      <c r="G51" s="378"/>
      <c r="H51" s="1"/>
      <c r="I51" s="229"/>
      <c r="J51" s="250"/>
      <c r="K51" s="250"/>
      <c r="L51" s="250"/>
      <c r="M51" s="229"/>
      <c r="N51" s="77"/>
      <c r="O51" s="77"/>
      <c r="P51" s="77"/>
      <c r="Q51" s="77"/>
      <c r="R51" s="77"/>
      <c r="S51" s="77"/>
      <c r="T51" s="77"/>
    </row>
    <row r="52" ht="18.75" spans="1:20">
      <c r="A52" s="370"/>
      <c r="C52" s="370"/>
      <c r="D52" s="362"/>
      <c r="E52" s="370"/>
      <c r="F52" s="379"/>
      <c r="G52" s="378"/>
      <c r="H52" s="1"/>
      <c r="I52" s="229"/>
      <c r="J52" s="250"/>
      <c r="K52" s="250"/>
      <c r="L52" s="250"/>
      <c r="M52" s="229"/>
      <c r="N52" s="77"/>
      <c r="O52" s="77"/>
      <c r="P52" s="77"/>
      <c r="Q52" s="77"/>
      <c r="R52" s="77"/>
      <c r="S52" s="77"/>
      <c r="T52" s="77"/>
    </row>
    <row r="53" ht="18.75" spans="1:20">
      <c r="A53" s="375"/>
      <c r="B53" s="362" t="s">
        <v>295</v>
      </c>
      <c r="C53" s="381" t="s">
        <v>342</v>
      </c>
      <c r="D53" s="362" t="s">
        <v>70</v>
      </c>
      <c r="E53" s="381" t="s">
        <v>343</v>
      </c>
      <c r="F53" s="379" t="s">
        <v>383</v>
      </c>
      <c r="G53" s="382">
        <v>30.8</v>
      </c>
      <c r="H53" s="1"/>
      <c r="I53" s="229"/>
      <c r="J53" s="250"/>
      <c r="K53" s="250"/>
      <c r="L53" s="250"/>
      <c r="M53" s="229"/>
      <c r="N53" s="388"/>
      <c r="O53" s="77"/>
      <c r="P53" s="77"/>
      <c r="Q53" s="77"/>
      <c r="R53" s="77"/>
      <c r="S53" s="77"/>
      <c r="T53" s="77"/>
    </row>
    <row r="54" ht="18.75" spans="1:20">
      <c r="A54" s="375" t="s">
        <v>384</v>
      </c>
      <c r="B54" s="362" t="s">
        <v>321</v>
      </c>
      <c r="C54" s="381" t="s">
        <v>296</v>
      </c>
      <c r="D54" s="362" t="s">
        <v>70</v>
      </c>
      <c r="E54" s="381" t="s">
        <v>385</v>
      </c>
      <c r="F54" s="379" t="s">
        <v>297</v>
      </c>
      <c r="G54" s="382">
        <v>3.5</v>
      </c>
      <c r="H54" s="1"/>
      <c r="I54" s="229"/>
      <c r="J54" s="250"/>
      <c r="K54" s="250"/>
      <c r="L54" s="250"/>
      <c r="M54" s="229"/>
      <c r="N54" s="388"/>
      <c r="O54" s="77"/>
      <c r="P54" s="77"/>
      <c r="Q54" s="77"/>
      <c r="R54" s="77"/>
      <c r="S54" s="77"/>
      <c r="T54" s="77"/>
    </row>
    <row r="55" ht="18.75" spans="1:20">
      <c r="A55" s="363"/>
      <c r="C55" s="383"/>
      <c r="D55" s="363" t="s">
        <v>72</v>
      </c>
      <c r="E55" s="370"/>
      <c r="F55" s="379"/>
      <c r="G55" s="382"/>
      <c r="H55" s="1"/>
      <c r="I55" s="229"/>
      <c r="J55" s="250"/>
      <c r="K55" s="262"/>
      <c r="L55" s="250"/>
      <c r="M55" s="229"/>
      <c r="N55" s="388"/>
      <c r="O55" s="77"/>
      <c r="P55" s="77"/>
      <c r="Q55" s="77"/>
      <c r="R55" s="77"/>
      <c r="S55" s="77"/>
      <c r="T55" s="77"/>
    </row>
    <row r="56" ht="18.75" spans="1:20">
      <c r="A56" s="363"/>
      <c r="C56" s="370"/>
      <c r="D56" s="363" t="s">
        <v>74</v>
      </c>
      <c r="E56" s="370"/>
      <c r="F56" s="379"/>
      <c r="G56" s="382"/>
      <c r="H56" s="1"/>
      <c r="I56" s="229"/>
      <c r="J56" s="262"/>
      <c r="K56" s="250"/>
      <c r="L56" s="250"/>
      <c r="M56" s="229"/>
      <c r="N56" s="388"/>
      <c r="O56" s="77"/>
      <c r="P56" s="77"/>
      <c r="Q56" s="77"/>
      <c r="R56" s="77"/>
      <c r="S56" s="77"/>
      <c r="T56" s="77"/>
    </row>
    <row r="57" ht="18.75" spans="1:20">
      <c r="A57" s="363" t="s">
        <v>386</v>
      </c>
      <c r="B57" s="362" t="s">
        <v>295</v>
      </c>
      <c r="C57" s="370" t="s">
        <v>358</v>
      </c>
      <c r="D57" s="362" t="s">
        <v>76</v>
      </c>
      <c r="E57" s="370"/>
      <c r="F57" s="379"/>
      <c r="G57" s="382"/>
      <c r="H57" s="1"/>
      <c r="I57" s="229"/>
      <c r="J57" s="250"/>
      <c r="K57" s="250"/>
      <c r="L57" s="250"/>
      <c r="M57" s="229"/>
      <c r="N57" s="388"/>
      <c r="O57" s="77"/>
      <c r="P57" s="77"/>
      <c r="Q57" s="77"/>
      <c r="R57" s="77"/>
      <c r="S57" s="77"/>
      <c r="T57" s="77"/>
    </row>
    <row r="58" ht="18.75" spans="1:20">
      <c r="A58" s="363" t="s">
        <v>387</v>
      </c>
      <c r="B58" s="362" t="s">
        <v>295</v>
      </c>
      <c r="C58" s="370" t="s">
        <v>296</v>
      </c>
      <c r="D58" s="362" t="s">
        <v>78</v>
      </c>
      <c r="E58" s="370"/>
      <c r="F58" s="379"/>
      <c r="G58" s="382"/>
      <c r="H58" s="1"/>
      <c r="I58" s="229"/>
      <c r="J58" s="250"/>
      <c r="K58" s="250"/>
      <c r="L58" s="250"/>
      <c r="M58" s="229"/>
      <c r="N58" s="388"/>
      <c r="O58" s="77"/>
      <c r="P58" s="77"/>
      <c r="Q58" s="77"/>
      <c r="R58" s="77"/>
      <c r="S58" s="77"/>
      <c r="T58" s="77"/>
    </row>
    <row r="59" ht="18.75" spans="1:14">
      <c r="A59" s="370" t="s">
        <v>388</v>
      </c>
      <c r="B59" s="362" t="s">
        <v>295</v>
      </c>
      <c r="C59" s="370" t="s">
        <v>296</v>
      </c>
      <c r="D59" s="362" t="s">
        <v>80</v>
      </c>
      <c r="G59" s="382"/>
      <c r="H59" s="250"/>
      <c r="I59" s="229"/>
      <c r="J59" s="250"/>
      <c r="K59" s="254"/>
      <c r="L59" s="250"/>
      <c r="M59" s="229"/>
      <c r="N59" s="389"/>
    </row>
    <row r="60" ht="15" customHeight="1" spans="1:14">
      <c r="A60" s="384" t="s">
        <v>389</v>
      </c>
      <c r="B60" s="362" t="s">
        <v>295</v>
      </c>
      <c r="C60" s="370" t="s">
        <v>358</v>
      </c>
      <c r="D60" s="362" t="s">
        <v>83</v>
      </c>
      <c r="G60" s="382"/>
      <c r="H60" s="1"/>
      <c r="I60" s="229"/>
      <c r="J60" s="262"/>
      <c r="K60" s="250"/>
      <c r="L60" s="250"/>
      <c r="M60" s="229"/>
      <c r="N60" s="388"/>
    </row>
    <row r="61" ht="15" customHeight="1" spans="1:17">
      <c r="A61" s="370" t="s">
        <v>390</v>
      </c>
      <c r="B61" s="362" t="s">
        <v>295</v>
      </c>
      <c r="C61" s="362" t="s">
        <v>358</v>
      </c>
      <c r="D61" s="362" t="s">
        <v>85</v>
      </c>
      <c r="G61" s="378"/>
      <c r="H61" s="250"/>
      <c r="I61" s="337"/>
      <c r="J61" s="333"/>
      <c r="K61" s="333"/>
      <c r="L61" s="333"/>
      <c r="M61" s="337"/>
      <c r="N61" s="388"/>
      <c r="O61" s="308"/>
      <c r="P61" s="308"/>
      <c r="Q61" s="308"/>
    </row>
    <row r="62" ht="18.75" spans="1:17">
      <c r="A62" s="370" t="s">
        <v>391</v>
      </c>
      <c r="B62" s="362" t="s">
        <v>295</v>
      </c>
      <c r="C62" s="362" t="s">
        <v>352</v>
      </c>
      <c r="D62" s="362" t="s">
        <v>85</v>
      </c>
      <c r="G62" s="378"/>
      <c r="H62" s="250"/>
      <c r="I62" s="337"/>
      <c r="J62" s="333"/>
      <c r="K62" s="333"/>
      <c r="L62" s="333"/>
      <c r="M62" s="337"/>
      <c r="N62" s="388"/>
      <c r="O62" s="308"/>
      <c r="P62" s="308"/>
      <c r="Q62" s="308"/>
    </row>
    <row r="63" ht="18.75" spans="4:17">
      <c r="D63" s="292" t="s">
        <v>87</v>
      </c>
      <c r="G63" s="378"/>
      <c r="H63" s="1"/>
      <c r="I63" s="337"/>
      <c r="J63" s="334"/>
      <c r="K63" s="334"/>
      <c r="L63" s="334"/>
      <c r="M63" s="390"/>
      <c r="N63" s="391"/>
      <c r="O63" s="356"/>
      <c r="P63" s="356"/>
      <c r="Q63" s="356"/>
    </row>
    <row r="64" ht="18.75" spans="1:17">
      <c r="A64" s="370" t="s">
        <v>392</v>
      </c>
      <c r="B64" s="362" t="s">
        <v>295</v>
      </c>
      <c r="C64" s="362" t="s">
        <v>358</v>
      </c>
      <c r="D64" s="362" t="s">
        <v>88</v>
      </c>
      <c r="G64" s="378"/>
      <c r="H64" s="337"/>
      <c r="I64" s="333"/>
      <c r="J64" s="392"/>
      <c r="K64" s="314"/>
      <c r="L64" s="393"/>
      <c r="M64" s="314"/>
      <c r="N64" s="391"/>
      <c r="O64" s="309"/>
      <c r="P64" s="309"/>
      <c r="Q64" s="309"/>
    </row>
    <row r="65" ht="18.75" spans="2:14">
      <c r="B65" s="362" t="s">
        <v>295</v>
      </c>
      <c r="C65" s="362" t="s">
        <v>342</v>
      </c>
      <c r="D65" s="362" t="s">
        <v>90</v>
      </c>
      <c r="E65" s="363" t="s">
        <v>393</v>
      </c>
      <c r="G65" s="364">
        <v>22</v>
      </c>
      <c r="H65" s="337"/>
      <c r="I65" s="345"/>
      <c r="J65" s="308"/>
      <c r="K65" s="333"/>
      <c r="L65" s="337"/>
      <c r="M65" s="333"/>
      <c r="N65" s="388"/>
    </row>
    <row r="66" ht="18.75" spans="1:14">
      <c r="A66" s="362" t="s">
        <v>394</v>
      </c>
      <c r="B66" s="362" t="s">
        <v>321</v>
      </c>
      <c r="C66" s="362" t="s">
        <v>296</v>
      </c>
      <c r="D66" s="362" t="s">
        <v>90</v>
      </c>
      <c r="E66" s="363" t="s">
        <v>395</v>
      </c>
      <c r="G66" s="364">
        <v>2.2</v>
      </c>
      <c r="H66" s="337"/>
      <c r="I66" s="345"/>
      <c r="J66" s="308"/>
      <c r="K66" s="333"/>
      <c r="L66" s="337"/>
      <c r="M66" s="333"/>
      <c r="N66" s="388"/>
    </row>
    <row r="67" ht="18.75" spans="1:14">
      <c r="A67" s="362" t="s">
        <v>396</v>
      </c>
      <c r="B67" s="362" t="s">
        <v>295</v>
      </c>
      <c r="C67" s="362" t="s">
        <v>296</v>
      </c>
      <c r="D67" s="370" t="s">
        <v>92</v>
      </c>
      <c r="G67" s="394"/>
      <c r="H67" s="393"/>
      <c r="I67" s="399"/>
      <c r="J67" s="314"/>
      <c r="K67" s="314"/>
      <c r="L67" s="393"/>
      <c r="M67" s="314"/>
      <c r="N67" s="391"/>
    </row>
    <row r="68" ht="18.75" spans="1:14">
      <c r="A68" s="362" t="s">
        <v>397</v>
      </c>
      <c r="B68" s="362" t="s">
        <v>295</v>
      </c>
      <c r="C68" s="362" t="s">
        <v>326</v>
      </c>
      <c r="D68" s="370" t="s">
        <v>92</v>
      </c>
      <c r="G68" s="394"/>
      <c r="H68" s="393"/>
      <c r="I68" s="399"/>
      <c r="J68" s="314"/>
      <c r="K68" s="314"/>
      <c r="L68" s="393"/>
      <c r="M68" s="314"/>
      <c r="N68" s="391"/>
    </row>
    <row r="69" spans="1:5">
      <c r="A69" s="362" t="s">
        <v>398</v>
      </c>
      <c r="B69" s="362" t="s">
        <v>295</v>
      </c>
      <c r="C69" s="362" t="s">
        <v>304</v>
      </c>
      <c r="D69" s="362" t="s">
        <v>94</v>
      </c>
      <c r="E69" s="363" t="s">
        <v>399</v>
      </c>
    </row>
    <row r="70" spans="1:5">
      <c r="A70" s="362" t="s">
        <v>400</v>
      </c>
      <c r="B70" s="362" t="s">
        <v>295</v>
      </c>
      <c r="C70" s="362" t="s">
        <v>296</v>
      </c>
      <c r="D70" s="362" t="s">
        <v>94</v>
      </c>
      <c r="E70" s="363" t="s">
        <v>94</v>
      </c>
    </row>
    <row r="71" spans="1:4">
      <c r="A71" s="362" t="s">
        <v>401</v>
      </c>
      <c r="B71" s="362" t="s">
        <v>295</v>
      </c>
      <c r="C71" s="362" t="s">
        <v>296</v>
      </c>
      <c r="D71" s="370" t="s">
        <v>96</v>
      </c>
    </row>
    <row r="72" spans="4:4">
      <c r="D72" s="362" t="s">
        <v>98</v>
      </c>
    </row>
    <row r="73" spans="1:4">
      <c r="A73" s="370" t="s">
        <v>402</v>
      </c>
      <c r="B73" s="362" t="s">
        <v>295</v>
      </c>
      <c r="D73" s="362" t="s">
        <v>99</v>
      </c>
    </row>
    <row r="74" ht="18.75" spans="1:10">
      <c r="A74" s="384" t="s">
        <v>403</v>
      </c>
      <c r="B74" s="362" t="s">
        <v>295</v>
      </c>
      <c r="D74" s="362" t="s">
        <v>101</v>
      </c>
      <c r="G74" s="382"/>
      <c r="H74" s="229"/>
      <c r="I74" s="250"/>
      <c r="J74" s="250"/>
    </row>
    <row r="75" ht="18.75" spans="1:10">
      <c r="A75" s="384" t="s">
        <v>404</v>
      </c>
      <c r="B75" s="362" t="s">
        <v>295</v>
      </c>
      <c r="D75" s="362" t="s">
        <v>101</v>
      </c>
      <c r="G75" s="382"/>
      <c r="H75" s="229"/>
      <c r="I75" s="250"/>
      <c r="J75" s="250"/>
    </row>
    <row r="76" ht="18.75" spans="4:10">
      <c r="D76" s="363" t="s">
        <v>103</v>
      </c>
      <c r="G76" s="382"/>
      <c r="H76" s="229"/>
      <c r="I76" s="250"/>
      <c r="J76" s="262"/>
    </row>
    <row r="77" ht="18.75" spans="1:10">
      <c r="A77" s="370" t="s">
        <v>405</v>
      </c>
      <c r="B77" s="362" t="s">
        <v>295</v>
      </c>
      <c r="D77" s="362" t="s">
        <v>105</v>
      </c>
      <c r="G77" s="382"/>
      <c r="H77" s="229"/>
      <c r="I77" s="267"/>
      <c r="J77" s="250"/>
    </row>
    <row r="78" ht="18.75" spans="1:10">
      <c r="A78" s="370" t="s">
        <v>406</v>
      </c>
      <c r="B78" s="362" t="s">
        <v>295</v>
      </c>
      <c r="D78" s="370" t="s">
        <v>107</v>
      </c>
      <c r="G78" s="378"/>
      <c r="H78" s="229"/>
      <c r="I78" s="250"/>
      <c r="J78" s="250"/>
    </row>
    <row r="79" ht="31.5" spans="1:10">
      <c r="A79" s="370" t="s">
        <v>407</v>
      </c>
      <c r="B79" s="362" t="s">
        <v>295</v>
      </c>
      <c r="D79" s="370" t="s">
        <v>109</v>
      </c>
      <c r="G79" s="378"/>
      <c r="H79" s="229"/>
      <c r="I79" s="250"/>
      <c r="J79" s="250"/>
    </row>
    <row r="80" ht="18.75" spans="1:10">
      <c r="A80" s="370" t="s">
        <v>408</v>
      </c>
      <c r="B80" s="362" t="s">
        <v>295</v>
      </c>
      <c r="D80" s="370" t="s">
        <v>109</v>
      </c>
      <c r="G80" s="378"/>
      <c r="H80" s="229"/>
      <c r="I80" s="250"/>
      <c r="J80" s="250"/>
    </row>
    <row r="81" ht="18.75" spans="1:10">
      <c r="A81" s="370" t="s">
        <v>409</v>
      </c>
      <c r="B81" s="362" t="s">
        <v>295</v>
      </c>
      <c r="D81" s="370" t="s">
        <v>109</v>
      </c>
      <c r="G81" s="378"/>
      <c r="H81" s="229"/>
      <c r="I81" s="250"/>
      <c r="J81" s="250"/>
    </row>
    <row r="82" ht="18.75" spans="1:10">
      <c r="A82" s="370" t="s">
        <v>410</v>
      </c>
      <c r="B82" s="362" t="s">
        <v>295</v>
      </c>
      <c r="D82" s="370" t="s">
        <v>111</v>
      </c>
      <c r="G82" s="378"/>
      <c r="H82" s="229"/>
      <c r="I82" s="250"/>
      <c r="J82" s="250"/>
    </row>
    <row r="83" ht="18.75" spans="4:10">
      <c r="D83" s="363" t="s">
        <v>113</v>
      </c>
      <c r="G83" s="382"/>
      <c r="H83" s="229"/>
      <c r="I83" s="250"/>
      <c r="J83" s="250"/>
    </row>
    <row r="84" ht="18.75" spans="1:10">
      <c r="A84" s="362" t="s">
        <v>411</v>
      </c>
      <c r="B84" s="362" t="s">
        <v>295</v>
      </c>
      <c r="D84" s="362" t="s">
        <v>116</v>
      </c>
      <c r="G84" s="382"/>
      <c r="H84" s="229"/>
      <c r="I84" s="250"/>
      <c r="J84" s="250"/>
    </row>
    <row r="85" ht="18.75" spans="1:10">
      <c r="A85" s="370" t="s">
        <v>412</v>
      </c>
      <c r="B85" s="362" t="s">
        <v>295</v>
      </c>
      <c r="D85" s="362" t="s">
        <v>118</v>
      </c>
      <c r="G85" s="382"/>
      <c r="H85" s="229"/>
      <c r="I85" s="250"/>
      <c r="J85" s="250"/>
    </row>
    <row r="86" ht="18.75" spans="1:10">
      <c r="A86" s="370" t="s">
        <v>413</v>
      </c>
      <c r="D86" s="362" t="s">
        <v>120</v>
      </c>
      <c r="G86" s="382"/>
      <c r="H86" s="229"/>
      <c r="I86" s="262"/>
      <c r="J86" s="250"/>
    </row>
    <row r="87" ht="18.75" spans="1:10">
      <c r="A87" s="370" t="s">
        <v>414</v>
      </c>
      <c r="D87" s="362" t="s">
        <v>122</v>
      </c>
      <c r="G87" s="382"/>
      <c r="H87" s="229"/>
      <c r="I87" s="250"/>
      <c r="J87" s="262"/>
    </row>
    <row r="88" ht="18.75" spans="1:10">
      <c r="A88" s="370" t="s">
        <v>415</v>
      </c>
      <c r="D88" s="362" t="s">
        <v>122</v>
      </c>
      <c r="G88" s="382"/>
      <c r="H88" s="229"/>
      <c r="I88" s="250"/>
      <c r="J88" s="262"/>
    </row>
    <row r="89" ht="18.75" spans="1:10">
      <c r="A89" s="370" t="s">
        <v>416</v>
      </c>
      <c r="D89" s="362" t="s">
        <v>122</v>
      </c>
      <c r="G89" s="382"/>
      <c r="H89" s="229"/>
      <c r="I89" s="250"/>
      <c r="J89" s="262"/>
    </row>
    <row r="90" ht="18.75" spans="1:10">
      <c r="A90" s="370" t="s">
        <v>417</v>
      </c>
      <c r="D90" s="362" t="s">
        <v>122</v>
      </c>
      <c r="G90" s="382"/>
      <c r="H90" s="229"/>
      <c r="I90" s="250"/>
      <c r="J90" s="262"/>
    </row>
    <row r="91" ht="18.75" spans="4:10">
      <c r="D91" s="363" t="s">
        <v>124</v>
      </c>
      <c r="G91" s="382"/>
      <c r="H91" s="229"/>
      <c r="I91" s="250"/>
      <c r="J91" s="254"/>
    </row>
    <row r="92" ht="18.75" spans="1:10">
      <c r="A92" s="384" t="s">
        <v>418</v>
      </c>
      <c r="D92" s="362" t="s">
        <v>126</v>
      </c>
      <c r="G92" s="382"/>
      <c r="H92" s="229"/>
      <c r="I92" s="250"/>
      <c r="J92" s="250"/>
    </row>
    <row r="93" ht="18.75" spans="1:10">
      <c r="A93" s="384" t="s">
        <v>419</v>
      </c>
      <c r="D93" s="362" t="s">
        <v>126</v>
      </c>
      <c r="G93" s="382"/>
      <c r="H93" s="229"/>
      <c r="I93" s="250"/>
      <c r="J93" s="250"/>
    </row>
    <row r="94" ht="18.75" spans="1:10">
      <c r="A94" s="395" t="s">
        <v>420</v>
      </c>
      <c r="D94" s="362" t="s">
        <v>128</v>
      </c>
      <c r="G94" s="382"/>
      <c r="H94" s="229"/>
      <c r="I94" s="250"/>
      <c r="J94" s="250"/>
    </row>
    <row r="95" ht="18.75" spans="1:10">
      <c r="A95" s="395" t="s">
        <v>421</v>
      </c>
      <c r="D95" s="362" t="s">
        <v>128</v>
      </c>
      <c r="G95" s="382"/>
      <c r="H95" s="229"/>
      <c r="I95" s="250"/>
      <c r="J95" s="250"/>
    </row>
    <row r="96" ht="18.75" spans="1:10">
      <c r="A96" s="395" t="s">
        <v>422</v>
      </c>
      <c r="D96" s="362" t="s">
        <v>128</v>
      </c>
      <c r="G96" s="382"/>
      <c r="H96" s="229"/>
      <c r="I96" s="250"/>
      <c r="J96" s="250"/>
    </row>
    <row r="97" ht="18.75" spans="1:10">
      <c r="A97" s="395" t="s">
        <v>423</v>
      </c>
      <c r="D97" s="362" t="s">
        <v>128</v>
      </c>
      <c r="G97" s="382"/>
      <c r="H97" s="229"/>
      <c r="I97" s="250"/>
      <c r="J97" s="250"/>
    </row>
    <row r="98" ht="18.75" spans="1:10">
      <c r="A98" s="395" t="s">
        <v>424</v>
      </c>
      <c r="D98" s="362" t="s">
        <v>128</v>
      </c>
      <c r="G98" s="382"/>
      <c r="H98" s="229"/>
      <c r="I98" s="250"/>
      <c r="J98" s="250"/>
    </row>
    <row r="99" ht="18.75" spans="1:10">
      <c r="A99" s="370" t="s">
        <v>425</v>
      </c>
      <c r="D99" s="362" t="s">
        <v>130</v>
      </c>
      <c r="G99" s="382"/>
      <c r="H99" s="337"/>
      <c r="I99" s="333"/>
      <c r="J99" s="339"/>
    </row>
    <row r="100" ht="18.75" spans="2:10">
      <c r="B100" s="362" t="s">
        <v>295</v>
      </c>
      <c r="C100" s="362" t="s">
        <v>342</v>
      </c>
      <c r="D100" s="362" t="s">
        <v>132</v>
      </c>
      <c r="E100" s="363" t="s">
        <v>426</v>
      </c>
      <c r="G100" s="364">
        <v>38.7</v>
      </c>
      <c r="H100" s="229"/>
      <c r="I100" s="250"/>
      <c r="J100" s="250"/>
    </row>
    <row r="101" ht="18.75" spans="1:10">
      <c r="A101" s="362" t="s">
        <v>427</v>
      </c>
      <c r="B101" s="362" t="s">
        <v>321</v>
      </c>
      <c r="C101" s="362" t="s">
        <v>296</v>
      </c>
      <c r="D101" s="362" t="s">
        <v>132</v>
      </c>
      <c r="G101" s="364">
        <v>2.9</v>
      </c>
      <c r="H101" s="229"/>
      <c r="I101" s="250"/>
      <c r="J101" s="250"/>
    </row>
    <row r="102" ht="18.75" spans="1:10">
      <c r="A102" s="396" t="s">
        <v>428</v>
      </c>
      <c r="D102" s="362" t="s">
        <v>429</v>
      </c>
      <c r="G102" s="382"/>
      <c r="H102" s="229"/>
      <c r="I102" s="250"/>
      <c r="J102" s="262"/>
    </row>
    <row r="103" ht="18.75" spans="1:10">
      <c r="A103" s="396" t="s">
        <v>430</v>
      </c>
      <c r="D103" s="362" t="s">
        <v>429</v>
      </c>
      <c r="G103" s="382"/>
      <c r="H103" s="229"/>
      <c r="I103" s="250"/>
      <c r="J103" s="262"/>
    </row>
    <row r="104" ht="18.75" spans="1:10">
      <c r="A104" s="396" t="s">
        <v>431</v>
      </c>
      <c r="D104" s="362" t="s">
        <v>429</v>
      </c>
      <c r="G104" s="382"/>
      <c r="H104" s="229"/>
      <c r="I104" s="250"/>
      <c r="J104" s="262"/>
    </row>
    <row r="105" ht="18.75" spans="1:10">
      <c r="A105" s="396"/>
      <c r="D105" s="362"/>
      <c r="G105" s="382"/>
      <c r="H105" s="229"/>
      <c r="I105" s="250"/>
      <c r="J105" s="262"/>
    </row>
    <row r="106" ht="66" customHeight="1" spans="1:10">
      <c r="A106" s="370" t="s">
        <v>432</v>
      </c>
      <c r="D106" s="362" t="s">
        <v>136</v>
      </c>
      <c r="G106" s="378"/>
      <c r="H106" s="229"/>
      <c r="I106" s="1"/>
      <c r="J106" s="255"/>
    </row>
    <row r="107" ht="18.75" spans="4:10">
      <c r="D107" s="363" t="s">
        <v>138</v>
      </c>
      <c r="G107" s="382"/>
      <c r="H107" s="229"/>
      <c r="I107" s="262"/>
      <c r="J107" s="254"/>
    </row>
    <row r="108" ht="18.75" spans="4:10">
      <c r="D108" s="363" t="s">
        <v>140</v>
      </c>
      <c r="G108" s="378"/>
      <c r="H108" s="250"/>
      <c r="I108" s="258"/>
      <c r="J108" s="255"/>
    </row>
    <row r="109" ht="18.75" spans="1:10">
      <c r="A109" s="362" t="s">
        <v>433</v>
      </c>
      <c r="B109" s="362" t="s">
        <v>295</v>
      </c>
      <c r="D109" s="362" t="s">
        <v>142</v>
      </c>
      <c r="G109" s="378"/>
      <c r="H109" s="229"/>
      <c r="I109" s="250"/>
      <c r="J109" s="250"/>
    </row>
    <row r="110" ht="18.75" spans="1:10">
      <c r="A110" s="397" t="s">
        <v>434</v>
      </c>
      <c r="B110" s="362" t="s">
        <v>295</v>
      </c>
      <c r="C110" s="362" t="s">
        <v>304</v>
      </c>
      <c r="D110" s="370" t="s">
        <v>144</v>
      </c>
      <c r="E110" s="363" t="s">
        <v>435</v>
      </c>
      <c r="G110" s="382"/>
      <c r="H110" s="229"/>
      <c r="I110" s="250"/>
      <c r="J110" s="254"/>
    </row>
    <row r="111" ht="18.75" spans="1:10">
      <c r="A111" s="397" t="s">
        <v>436</v>
      </c>
      <c r="B111" s="362" t="s">
        <v>295</v>
      </c>
      <c r="C111" s="362" t="s">
        <v>304</v>
      </c>
      <c r="D111" s="370" t="s">
        <v>144</v>
      </c>
      <c r="E111" s="363" t="s">
        <v>435</v>
      </c>
      <c r="G111" s="382"/>
      <c r="H111" s="229"/>
      <c r="I111" s="250"/>
      <c r="J111" s="254"/>
    </row>
    <row r="112" ht="18.75" spans="1:10">
      <c r="A112" s="397" t="s">
        <v>437</v>
      </c>
      <c r="B112" s="362" t="s">
        <v>321</v>
      </c>
      <c r="C112" s="362" t="s">
        <v>296</v>
      </c>
      <c r="D112" s="370" t="s">
        <v>144</v>
      </c>
      <c r="G112" s="382">
        <v>3.1</v>
      </c>
      <c r="H112" s="229"/>
      <c r="I112" s="250"/>
      <c r="J112" s="254"/>
    </row>
    <row r="113" ht="18.75" spans="1:10">
      <c r="A113" s="395" t="s">
        <v>438</v>
      </c>
      <c r="D113" s="362" t="s">
        <v>146</v>
      </c>
      <c r="G113" s="382"/>
      <c r="H113" s="229"/>
      <c r="I113" s="262"/>
      <c r="J113" s="250"/>
    </row>
    <row r="114" ht="18.75" spans="1:10">
      <c r="A114" s="395" t="s">
        <v>439</v>
      </c>
      <c r="B114" s="362" t="s">
        <v>295</v>
      </c>
      <c r="D114" s="362" t="s">
        <v>146</v>
      </c>
      <c r="G114" s="382"/>
      <c r="H114" s="229"/>
      <c r="I114" s="262"/>
      <c r="J114" s="250"/>
    </row>
    <row r="115" ht="18.75" spans="1:10">
      <c r="A115" s="395" t="s">
        <v>440</v>
      </c>
      <c r="B115" s="362" t="s">
        <v>295</v>
      </c>
      <c r="D115" s="362" t="s">
        <v>146</v>
      </c>
      <c r="G115" s="382"/>
      <c r="H115" s="229"/>
      <c r="I115" s="262"/>
      <c r="J115" s="250"/>
    </row>
    <row r="116" ht="18.75" spans="1:10">
      <c r="A116" s="397" t="s">
        <v>441</v>
      </c>
      <c r="B116" s="362" t="s">
        <v>295</v>
      </c>
      <c r="D116" s="370" t="s">
        <v>148</v>
      </c>
      <c r="G116" s="378"/>
      <c r="H116" s="229"/>
      <c r="I116" s="250"/>
      <c r="J116" s="250"/>
    </row>
    <row r="117" ht="18.75" spans="1:10">
      <c r="A117" s="370" t="s">
        <v>442</v>
      </c>
      <c r="D117" s="370" t="s">
        <v>150</v>
      </c>
      <c r="G117" s="382"/>
      <c r="H117" s="229"/>
      <c r="I117" s="250"/>
      <c r="J117" s="333"/>
    </row>
    <row r="118" ht="18.75" spans="1:10">
      <c r="A118" s="395" t="s">
        <v>443</v>
      </c>
      <c r="B118" s="362" t="s">
        <v>295</v>
      </c>
      <c r="D118" s="362" t="s">
        <v>152</v>
      </c>
      <c r="G118" s="382"/>
      <c r="H118" s="229"/>
      <c r="I118" s="250"/>
      <c r="J118" s="250"/>
    </row>
    <row r="119" ht="18.75" spans="1:10">
      <c r="A119" s="395" t="s">
        <v>444</v>
      </c>
      <c r="B119" s="362" t="s">
        <v>295</v>
      </c>
      <c r="D119" s="362" t="s">
        <v>152</v>
      </c>
      <c r="G119" s="382"/>
      <c r="H119" s="229"/>
      <c r="I119" s="250"/>
      <c r="J119" s="250"/>
    </row>
    <row r="120" ht="18.75" spans="1:10">
      <c r="A120" s="370" t="s">
        <v>445</v>
      </c>
      <c r="B120" s="362" t="s">
        <v>295</v>
      </c>
      <c r="D120" s="362" t="s">
        <v>154</v>
      </c>
      <c r="G120" s="382"/>
      <c r="H120" s="229"/>
      <c r="I120" s="250"/>
      <c r="J120" s="250"/>
    </row>
    <row r="121" ht="18.75" spans="1:10">
      <c r="A121" s="370" t="s">
        <v>446</v>
      </c>
      <c r="B121" s="362" t="s">
        <v>295</v>
      </c>
      <c r="D121" s="370" t="s">
        <v>156</v>
      </c>
      <c r="G121" s="382"/>
      <c r="H121" s="229"/>
      <c r="I121" s="250"/>
      <c r="J121" s="255"/>
    </row>
    <row r="122" ht="18.75" spans="1:10">
      <c r="A122" s="370" t="s">
        <v>447</v>
      </c>
      <c r="B122" s="362" t="s">
        <v>295</v>
      </c>
      <c r="D122" s="370" t="s">
        <v>156</v>
      </c>
      <c r="G122" s="382"/>
      <c r="H122" s="229"/>
      <c r="I122" s="250"/>
      <c r="J122" s="255"/>
    </row>
    <row r="123" spans="1:4">
      <c r="A123" s="398" t="s">
        <v>448</v>
      </c>
      <c r="B123" s="362" t="s">
        <v>295</v>
      </c>
      <c r="D123" s="362" t="s">
        <v>158</v>
      </c>
    </row>
    <row r="124" spans="1:7">
      <c r="A124" s="370" t="s">
        <v>449</v>
      </c>
      <c r="B124" s="362" t="s">
        <v>295</v>
      </c>
      <c r="C124" s="362" t="s">
        <v>296</v>
      </c>
      <c r="D124" s="362" t="s">
        <v>160</v>
      </c>
      <c r="G124" s="365">
        <v>6.2</v>
      </c>
    </row>
    <row r="125" spans="1:4">
      <c r="A125" s="370" t="s">
        <v>450</v>
      </c>
      <c r="B125" s="362" t="s">
        <v>295</v>
      </c>
      <c r="D125" s="362" t="s">
        <v>162</v>
      </c>
    </row>
    <row r="126" spans="1:5">
      <c r="A126" s="397" t="s">
        <v>451</v>
      </c>
      <c r="B126" s="362" t="s">
        <v>295</v>
      </c>
      <c r="C126" s="362" t="s">
        <v>304</v>
      </c>
      <c r="D126" s="362" t="s">
        <v>164</v>
      </c>
      <c r="E126" s="363" t="s">
        <v>366</v>
      </c>
    </row>
    <row r="127" spans="1:5">
      <c r="A127" s="397" t="s">
        <v>452</v>
      </c>
      <c r="B127" s="362" t="s">
        <v>295</v>
      </c>
      <c r="C127" s="362" t="s">
        <v>352</v>
      </c>
      <c r="D127" s="362" t="s">
        <v>164</v>
      </c>
      <c r="E127" s="363" t="s">
        <v>366</v>
      </c>
    </row>
    <row r="128" spans="1:7">
      <c r="A128" s="397" t="s">
        <v>453</v>
      </c>
      <c r="C128" s="362" t="s">
        <v>296</v>
      </c>
      <c r="D128" s="362" t="s">
        <v>164</v>
      </c>
      <c r="E128" s="362" t="s">
        <v>164</v>
      </c>
      <c r="G128" s="365">
        <v>0.5</v>
      </c>
    </row>
    <row r="129" spans="1:7">
      <c r="A129" s="370" t="s">
        <v>454</v>
      </c>
      <c r="B129" s="362" t="s">
        <v>295</v>
      </c>
      <c r="C129" s="362" t="s">
        <v>296</v>
      </c>
      <c r="D129" s="362" t="s">
        <v>166</v>
      </c>
      <c r="E129" s="362" t="s">
        <v>166</v>
      </c>
      <c r="G129" s="365">
        <v>27</v>
      </c>
    </row>
    <row r="130" ht="18.75" spans="1:10">
      <c r="A130" s="370" t="s">
        <v>455</v>
      </c>
      <c r="B130" s="362" t="s">
        <v>295</v>
      </c>
      <c r="C130" s="362" t="s">
        <v>296</v>
      </c>
      <c r="D130" s="362" t="s">
        <v>168</v>
      </c>
      <c r="F130" s="379"/>
      <c r="G130" s="382">
        <v>0.5</v>
      </c>
      <c r="H130" s="250"/>
      <c r="I130" s="250"/>
      <c r="J130" s="250"/>
    </row>
    <row r="131" ht="18.75" spans="1:10">
      <c r="A131" s="370" t="s">
        <v>456</v>
      </c>
      <c r="B131" s="362" t="s">
        <v>321</v>
      </c>
      <c r="C131" s="362" t="s">
        <v>296</v>
      </c>
      <c r="D131" s="362" t="s">
        <v>170</v>
      </c>
      <c r="E131" s="363" t="s">
        <v>170</v>
      </c>
      <c r="F131" s="379"/>
      <c r="G131" s="382">
        <v>5.7</v>
      </c>
      <c r="H131" s="250"/>
      <c r="I131" s="250"/>
      <c r="J131" s="250"/>
    </row>
    <row r="132" ht="18.75" spans="1:10">
      <c r="A132" s="362" t="s">
        <v>457</v>
      </c>
      <c r="B132" s="362" t="s">
        <v>295</v>
      </c>
      <c r="C132" s="362" t="s">
        <v>304</v>
      </c>
      <c r="D132" s="363" t="s">
        <v>170</v>
      </c>
      <c r="E132" s="363" t="s">
        <v>458</v>
      </c>
      <c r="F132" s="379"/>
      <c r="G132" s="382">
        <v>9.6</v>
      </c>
      <c r="H132" s="250"/>
      <c r="I132" s="250"/>
      <c r="J132" s="250"/>
    </row>
    <row r="133" ht="18.75" spans="1:10">
      <c r="A133" s="370" t="s">
        <v>459</v>
      </c>
      <c r="B133" s="362" t="s">
        <v>295</v>
      </c>
      <c r="D133" s="362" t="s">
        <v>172</v>
      </c>
      <c r="E133" s="363" t="s">
        <v>459</v>
      </c>
      <c r="F133" s="379"/>
      <c r="G133" s="382"/>
      <c r="H133" s="250"/>
      <c r="I133" s="250"/>
      <c r="J133" s="250"/>
    </row>
    <row r="134" ht="18.75" spans="1:10">
      <c r="A134" s="370" t="s">
        <v>460</v>
      </c>
      <c r="B134" s="362" t="s">
        <v>295</v>
      </c>
      <c r="C134" s="362" t="s">
        <v>326</v>
      </c>
      <c r="D134" s="362" t="s">
        <v>174</v>
      </c>
      <c r="F134" s="379"/>
      <c r="G134" s="382"/>
      <c r="H134" s="250"/>
      <c r="I134" s="250"/>
      <c r="J134" s="250"/>
    </row>
    <row r="135" ht="18.75" spans="1:10">
      <c r="A135" s="397" t="s">
        <v>461</v>
      </c>
      <c r="B135" s="362" t="s">
        <v>295</v>
      </c>
      <c r="C135" s="362" t="s">
        <v>296</v>
      </c>
      <c r="D135" s="370" t="s">
        <v>176</v>
      </c>
      <c r="F135" s="400"/>
      <c r="G135" s="382"/>
      <c r="H135" s="250"/>
      <c r="I135" s="255"/>
      <c r="J135" s="250"/>
    </row>
    <row r="136" ht="18.75" spans="1:10">
      <c r="A136" s="397" t="s">
        <v>462</v>
      </c>
      <c r="B136" s="362" t="s">
        <v>295</v>
      </c>
      <c r="D136" s="370" t="s">
        <v>176</v>
      </c>
      <c r="E136" s="372" t="s">
        <v>463</v>
      </c>
      <c r="F136" s="400"/>
      <c r="G136" s="382"/>
      <c r="H136" s="250"/>
      <c r="I136" s="255"/>
      <c r="J136" s="250"/>
    </row>
    <row r="137" ht="18.75" spans="1:10">
      <c r="A137" s="397" t="s">
        <v>464</v>
      </c>
      <c r="B137" s="362" t="s">
        <v>295</v>
      </c>
      <c r="D137" s="370" t="s">
        <v>176</v>
      </c>
      <c r="E137" s="372" t="s">
        <v>463</v>
      </c>
      <c r="F137" s="400"/>
      <c r="G137" s="382"/>
      <c r="H137" s="250"/>
      <c r="I137" s="255"/>
      <c r="J137" s="250"/>
    </row>
    <row r="138" ht="18.75" spans="1:10">
      <c r="A138" s="401" t="s">
        <v>465</v>
      </c>
      <c r="B138" s="362" t="s">
        <v>295</v>
      </c>
      <c r="C138" s="362" t="s">
        <v>296</v>
      </c>
      <c r="D138" s="362" t="s">
        <v>178</v>
      </c>
      <c r="F138" s="402"/>
      <c r="G138" s="402">
        <v>2.7</v>
      </c>
      <c r="H138" s="333"/>
      <c r="I138" s="333"/>
      <c r="J138" s="333"/>
    </row>
    <row r="139" ht="18.75" spans="1:10">
      <c r="A139" s="370" t="s">
        <v>426</v>
      </c>
      <c r="B139" s="362" t="s">
        <v>295</v>
      </c>
      <c r="C139" s="362" t="s">
        <v>342</v>
      </c>
      <c r="D139" s="362" t="s">
        <v>180</v>
      </c>
      <c r="E139" s="363" t="s">
        <v>426</v>
      </c>
      <c r="F139" s="379"/>
      <c r="G139" s="379">
        <v>26.3</v>
      </c>
      <c r="H139" s="250"/>
      <c r="I139" s="250"/>
      <c r="J139" s="250"/>
    </row>
    <row r="140" s="361" customFormat="1" spans="1:7">
      <c r="A140" s="403" t="s">
        <v>466</v>
      </c>
      <c r="B140" s="403" t="s">
        <v>321</v>
      </c>
      <c r="C140" s="403" t="s">
        <v>296</v>
      </c>
      <c r="D140" s="362" t="s">
        <v>180</v>
      </c>
      <c r="E140" s="403" t="s">
        <v>467</v>
      </c>
      <c r="G140" s="361">
        <v>1.3</v>
      </c>
    </row>
    <row r="141" ht="18.75" spans="1:10">
      <c r="A141" s="370" t="s">
        <v>468</v>
      </c>
      <c r="B141" s="362" t="s">
        <v>295</v>
      </c>
      <c r="D141" s="362" t="s">
        <v>182</v>
      </c>
      <c r="F141" s="379"/>
      <c r="G141" s="382"/>
      <c r="H141" s="250"/>
      <c r="I141" s="250"/>
      <c r="J141" s="250"/>
    </row>
    <row r="142" ht="18.75" spans="1:10">
      <c r="A142" s="370" t="s">
        <v>469</v>
      </c>
      <c r="B142" s="362" t="s">
        <v>295</v>
      </c>
      <c r="C142" s="362" t="s">
        <v>304</v>
      </c>
      <c r="D142" s="370" t="s">
        <v>184</v>
      </c>
      <c r="F142" s="400"/>
      <c r="G142" s="382"/>
      <c r="H142" s="250"/>
      <c r="I142" s="250"/>
      <c r="J142" s="250"/>
    </row>
    <row r="143" ht="18.75" spans="2:10">
      <c r="B143" s="362" t="s">
        <v>295</v>
      </c>
      <c r="D143" s="363" t="s">
        <v>186</v>
      </c>
      <c r="F143" s="379"/>
      <c r="G143" s="382"/>
      <c r="H143" s="250"/>
      <c r="I143" s="255"/>
      <c r="J143" s="250"/>
    </row>
    <row r="144" ht="18.75" spans="1:10">
      <c r="A144" s="397" t="s">
        <v>470</v>
      </c>
      <c r="B144" s="362" t="s">
        <v>295</v>
      </c>
      <c r="C144" s="362" t="s">
        <v>326</v>
      </c>
      <c r="D144" s="362" t="s">
        <v>188</v>
      </c>
      <c r="F144" s="400"/>
      <c r="G144" s="382"/>
      <c r="H144" s="250"/>
      <c r="I144" s="250"/>
      <c r="J144" s="250"/>
    </row>
    <row r="145" ht="18.75" spans="1:10">
      <c r="A145" s="397" t="s">
        <v>471</v>
      </c>
      <c r="B145" s="362" t="s">
        <v>295</v>
      </c>
      <c r="C145" s="362" t="s">
        <v>304</v>
      </c>
      <c r="D145" s="362" t="s">
        <v>188</v>
      </c>
      <c r="F145" s="400"/>
      <c r="G145" s="382"/>
      <c r="H145" s="250"/>
      <c r="I145" s="250"/>
      <c r="J145" s="250"/>
    </row>
    <row r="146" ht="18.75" spans="1:10">
      <c r="A146" s="397" t="s">
        <v>472</v>
      </c>
      <c r="B146" s="362" t="s">
        <v>295</v>
      </c>
      <c r="C146" s="362" t="s">
        <v>304</v>
      </c>
      <c r="D146" s="362" t="s">
        <v>188</v>
      </c>
      <c r="F146" s="400"/>
      <c r="G146" s="382"/>
      <c r="H146" s="250"/>
      <c r="I146" s="250"/>
      <c r="J146" s="250"/>
    </row>
    <row r="147" ht="18.75" spans="2:10">
      <c r="B147" s="362" t="s">
        <v>295</v>
      </c>
      <c r="D147" s="363" t="s">
        <v>190</v>
      </c>
      <c r="F147" s="379"/>
      <c r="G147" s="382"/>
      <c r="H147" s="250"/>
      <c r="I147" s="250"/>
      <c r="J147" s="250"/>
    </row>
    <row r="148" ht="18.75" spans="2:10">
      <c r="B148" s="362" t="s">
        <v>295</v>
      </c>
      <c r="C148" s="362" t="s">
        <v>342</v>
      </c>
      <c r="D148" s="370" t="s">
        <v>192</v>
      </c>
      <c r="E148" s="363" t="s">
        <v>473</v>
      </c>
      <c r="F148" s="379"/>
      <c r="G148" s="379">
        <v>62.5</v>
      </c>
      <c r="H148" s="262"/>
      <c r="I148" s="254"/>
      <c r="J148" s="250"/>
    </row>
    <row r="149" ht="18.75" spans="1:10">
      <c r="A149" s="362" t="s">
        <v>474</v>
      </c>
      <c r="B149" s="362" t="s">
        <v>321</v>
      </c>
      <c r="C149" s="362" t="s">
        <v>296</v>
      </c>
      <c r="D149" s="370" t="s">
        <v>192</v>
      </c>
      <c r="E149" s="363" t="s">
        <v>192</v>
      </c>
      <c r="F149" s="379"/>
      <c r="G149" s="379">
        <v>1.9</v>
      </c>
      <c r="H149" s="262"/>
      <c r="I149" s="254"/>
      <c r="J149" s="250"/>
    </row>
    <row r="150" ht="18.75" spans="2:10">
      <c r="B150" s="362" t="s">
        <v>295</v>
      </c>
      <c r="D150" s="363" t="s">
        <v>194</v>
      </c>
      <c r="F150" s="400"/>
      <c r="G150" s="382"/>
      <c r="H150" s="250"/>
      <c r="I150" s="250"/>
      <c r="J150" s="250"/>
    </row>
    <row r="151" ht="18.75" spans="1:10">
      <c r="A151" s="362" t="s">
        <v>475</v>
      </c>
      <c r="B151" s="362" t="s">
        <v>295</v>
      </c>
      <c r="C151" s="362" t="s">
        <v>296</v>
      </c>
      <c r="D151" s="362" t="s">
        <v>196</v>
      </c>
      <c r="F151" s="379"/>
      <c r="G151" s="382"/>
      <c r="H151" s="250"/>
      <c r="I151" s="250"/>
      <c r="J151" s="250"/>
    </row>
    <row r="152" ht="18.75" spans="2:10">
      <c r="B152" s="362" t="s">
        <v>295</v>
      </c>
      <c r="D152" s="363" t="s">
        <v>198</v>
      </c>
      <c r="F152" s="379"/>
      <c r="G152" s="382"/>
      <c r="H152" s="250"/>
      <c r="I152" s="250"/>
      <c r="J152" s="250"/>
    </row>
    <row r="153" ht="18.75" spans="1:10">
      <c r="A153" s="395" t="s">
        <v>476</v>
      </c>
      <c r="B153" s="362" t="s">
        <v>295</v>
      </c>
      <c r="C153" s="362" t="s">
        <v>477</v>
      </c>
      <c r="D153" s="362" t="s">
        <v>200</v>
      </c>
      <c r="F153" s="379"/>
      <c r="G153" s="382"/>
      <c r="H153" s="250"/>
      <c r="I153" s="250"/>
      <c r="J153" s="250"/>
    </row>
    <row r="154" ht="18.75" spans="1:10">
      <c r="A154" s="395" t="s">
        <v>478</v>
      </c>
      <c r="B154" s="362" t="s">
        <v>295</v>
      </c>
      <c r="C154" s="362" t="s">
        <v>296</v>
      </c>
      <c r="D154" s="362" t="s">
        <v>200</v>
      </c>
      <c r="F154" s="400"/>
      <c r="G154" s="382"/>
      <c r="H154" s="250"/>
      <c r="I154" s="250"/>
      <c r="J154" s="250"/>
    </row>
    <row r="155" ht="18.75" spans="1:10">
      <c r="A155" s="395" t="s">
        <v>479</v>
      </c>
      <c r="B155" s="362" t="s">
        <v>295</v>
      </c>
      <c r="D155" s="362" t="s">
        <v>200</v>
      </c>
      <c r="F155" s="379"/>
      <c r="G155" s="382"/>
      <c r="H155" s="250"/>
      <c r="I155" s="250"/>
      <c r="J155" s="250"/>
    </row>
    <row r="156" ht="18.75" spans="1:10">
      <c r="A156" s="395" t="s">
        <v>480</v>
      </c>
      <c r="B156" s="362" t="s">
        <v>295</v>
      </c>
      <c r="C156" s="362" t="s">
        <v>358</v>
      </c>
      <c r="D156" s="362" t="s">
        <v>200</v>
      </c>
      <c r="F156" s="379"/>
      <c r="G156" s="382"/>
      <c r="H156" s="250"/>
      <c r="I156" s="250"/>
      <c r="J156" s="250"/>
    </row>
    <row r="157" ht="18.75" spans="1:10">
      <c r="A157" s="395" t="s">
        <v>481</v>
      </c>
      <c r="B157" s="362" t="s">
        <v>295</v>
      </c>
      <c r="D157" s="362" t="s">
        <v>200</v>
      </c>
      <c r="F157" s="379"/>
      <c r="G157" s="382"/>
      <c r="H157" s="250"/>
      <c r="I157" s="250"/>
      <c r="J157" s="250"/>
    </row>
    <row r="158" ht="18.75" spans="1:10">
      <c r="A158" s="370" t="s">
        <v>482</v>
      </c>
      <c r="B158" s="362" t="s">
        <v>295</v>
      </c>
      <c r="C158" s="362" t="s">
        <v>296</v>
      </c>
      <c r="D158" s="370" t="s">
        <v>202</v>
      </c>
      <c r="F158" s="402"/>
      <c r="G158" s="382">
        <v>11.9</v>
      </c>
      <c r="H158" s="333"/>
      <c r="I158" s="345"/>
      <c r="J158" s="333"/>
    </row>
    <row r="159" ht="18.75" spans="2:10">
      <c r="B159" s="362" t="s">
        <v>295</v>
      </c>
      <c r="D159" s="363" t="s">
        <v>204</v>
      </c>
      <c r="F159" s="404"/>
      <c r="G159" s="382"/>
      <c r="H159" s="333"/>
      <c r="I159" s="333"/>
      <c r="J159" s="333"/>
    </row>
    <row r="160" ht="18.75" spans="1:10">
      <c r="A160" s="370" t="s">
        <v>483</v>
      </c>
      <c r="B160" s="362" t="s">
        <v>295</v>
      </c>
      <c r="C160" s="362" t="s">
        <v>304</v>
      </c>
      <c r="D160" s="362" t="s">
        <v>206</v>
      </c>
      <c r="F160" s="404"/>
      <c r="G160" s="382"/>
      <c r="H160" s="333"/>
      <c r="I160" s="333"/>
      <c r="J160" s="333"/>
    </row>
    <row r="161" ht="18.75" spans="1:10">
      <c r="A161" s="370" t="s">
        <v>484</v>
      </c>
      <c r="B161" s="362" t="s">
        <v>321</v>
      </c>
      <c r="C161" s="362" t="s">
        <v>296</v>
      </c>
      <c r="D161" s="362" t="s">
        <v>206</v>
      </c>
      <c r="F161" s="404"/>
      <c r="G161" s="382">
        <v>0.7</v>
      </c>
      <c r="H161" s="333"/>
      <c r="I161" s="333"/>
      <c r="J161" s="333"/>
    </row>
    <row r="162" ht="18.75" spans="1:10">
      <c r="A162" s="370" t="s">
        <v>485</v>
      </c>
      <c r="B162" s="362" t="s">
        <v>295</v>
      </c>
      <c r="D162" s="362" t="s">
        <v>206</v>
      </c>
      <c r="E162" s="363" t="s">
        <v>485</v>
      </c>
      <c r="F162" s="404"/>
      <c r="G162" s="382">
        <v>18</v>
      </c>
      <c r="H162" s="333"/>
      <c r="I162" s="333"/>
      <c r="J162" s="333"/>
    </row>
    <row r="163" ht="18.75" spans="1:10">
      <c r="A163" s="362" t="s">
        <v>486</v>
      </c>
      <c r="B163" s="362" t="s">
        <v>295</v>
      </c>
      <c r="C163" s="362" t="s">
        <v>304</v>
      </c>
      <c r="D163" s="362" t="s">
        <v>208</v>
      </c>
      <c r="F163" s="402"/>
      <c r="G163" s="382">
        <v>6</v>
      </c>
      <c r="H163" s="345"/>
      <c r="I163" s="333"/>
      <c r="J163" s="333"/>
    </row>
    <row r="164" ht="18.75" spans="1:10">
      <c r="A164" s="362" t="s">
        <v>487</v>
      </c>
      <c r="B164" s="362" t="s">
        <v>295</v>
      </c>
      <c r="C164" s="362" t="s">
        <v>296</v>
      </c>
      <c r="D164" s="362" t="s">
        <v>208</v>
      </c>
      <c r="F164" s="402"/>
      <c r="G164" s="382">
        <v>36</v>
      </c>
      <c r="H164" s="345"/>
      <c r="I164" s="333"/>
      <c r="J164" s="333"/>
    </row>
    <row r="165" ht="18.75" spans="1:10">
      <c r="A165" s="370" t="s">
        <v>488</v>
      </c>
      <c r="B165" s="362" t="s">
        <v>295</v>
      </c>
      <c r="C165" s="362" t="s">
        <v>326</v>
      </c>
      <c r="D165" s="362" t="s">
        <v>210</v>
      </c>
      <c r="F165" s="402"/>
      <c r="G165" s="382"/>
      <c r="H165" s="333"/>
      <c r="I165" s="333"/>
      <c r="J165" s="333"/>
    </row>
    <row r="166" ht="18.75" spans="1:10">
      <c r="A166" s="384" t="s">
        <v>489</v>
      </c>
      <c r="B166" s="362" t="s">
        <v>295</v>
      </c>
      <c r="C166" s="362" t="s">
        <v>296</v>
      </c>
      <c r="D166" s="362" t="s">
        <v>212</v>
      </c>
      <c r="F166" s="402"/>
      <c r="G166" s="382">
        <v>13.5</v>
      </c>
      <c r="H166" s="333"/>
      <c r="I166" s="333"/>
      <c r="J166" s="333"/>
    </row>
    <row r="167" ht="18.75" spans="1:10">
      <c r="A167" s="370" t="s">
        <v>490</v>
      </c>
      <c r="B167" s="362" t="s">
        <v>295</v>
      </c>
      <c r="C167" s="362" t="s">
        <v>326</v>
      </c>
      <c r="D167" s="370" t="s">
        <v>214</v>
      </c>
      <c r="F167" s="402"/>
      <c r="G167" s="382"/>
      <c r="H167" s="333"/>
      <c r="I167" s="357"/>
      <c r="J167" s="333"/>
    </row>
    <row r="168" ht="18.75" spans="1:10">
      <c r="A168" s="370" t="s">
        <v>491</v>
      </c>
      <c r="B168" s="362" t="s">
        <v>295</v>
      </c>
      <c r="C168" s="362" t="s">
        <v>296</v>
      </c>
      <c r="D168" s="370" t="s">
        <v>216</v>
      </c>
      <c r="F168" s="402"/>
      <c r="G168" s="382"/>
      <c r="H168" s="345"/>
      <c r="I168" s="333"/>
      <c r="J168" s="333"/>
    </row>
    <row r="169" ht="18.75" spans="1:10">
      <c r="A169" s="370" t="s">
        <v>492</v>
      </c>
      <c r="B169" s="362" t="s">
        <v>295</v>
      </c>
      <c r="C169" s="362" t="s">
        <v>296</v>
      </c>
      <c r="D169" s="362" t="s">
        <v>218</v>
      </c>
      <c r="F169" s="402"/>
      <c r="G169" s="382"/>
      <c r="H169" s="333"/>
      <c r="I169" s="333"/>
      <c r="J169" s="333"/>
    </row>
    <row r="170" ht="18.75" spans="1:10">
      <c r="A170" s="370" t="s">
        <v>493</v>
      </c>
      <c r="B170" s="362" t="s">
        <v>295</v>
      </c>
      <c r="C170" s="362" t="s">
        <v>326</v>
      </c>
      <c r="D170" s="362" t="s">
        <v>218</v>
      </c>
      <c r="F170" s="402"/>
      <c r="G170" s="382"/>
      <c r="H170" s="333"/>
      <c r="I170" s="333"/>
      <c r="J170" s="333"/>
    </row>
    <row r="171" ht="18.75" spans="1:10">
      <c r="A171" s="370" t="s">
        <v>494</v>
      </c>
      <c r="B171" s="362" t="s">
        <v>295</v>
      </c>
      <c r="C171" s="362" t="s">
        <v>326</v>
      </c>
      <c r="D171" s="362" t="s">
        <v>218</v>
      </c>
      <c r="F171" s="402"/>
      <c r="G171" s="382"/>
      <c r="H171" s="333"/>
      <c r="I171" s="333"/>
      <c r="J171" s="333"/>
    </row>
    <row r="172" ht="18.75" spans="1:10">
      <c r="A172" s="370" t="s">
        <v>495</v>
      </c>
      <c r="B172" s="362" t="s">
        <v>295</v>
      </c>
      <c r="C172" s="370" t="s">
        <v>326</v>
      </c>
      <c r="D172" s="362" t="s">
        <v>220</v>
      </c>
      <c r="F172" s="402"/>
      <c r="G172" s="382"/>
      <c r="H172" s="333"/>
      <c r="I172" s="345"/>
      <c r="J172" s="333"/>
    </row>
    <row r="173" ht="18.75" spans="1:10">
      <c r="A173" s="398" t="s">
        <v>496</v>
      </c>
      <c r="B173" s="362" t="s">
        <v>295</v>
      </c>
      <c r="C173" s="398" t="s">
        <v>296</v>
      </c>
      <c r="D173" s="362" t="s">
        <v>222</v>
      </c>
      <c r="F173" s="402"/>
      <c r="G173" s="382">
        <v>11</v>
      </c>
      <c r="H173" s="333"/>
      <c r="I173" s="333"/>
      <c r="J173" s="333"/>
    </row>
    <row r="174" ht="18.75" spans="1:10">
      <c r="A174" s="405" t="s">
        <v>497</v>
      </c>
      <c r="B174" s="362" t="s">
        <v>295</v>
      </c>
      <c r="D174" s="362" t="s">
        <v>224</v>
      </c>
      <c r="F174" s="404"/>
      <c r="G174" s="382"/>
      <c r="H174" s="333"/>
      <c r="I174" s="345"/>
      <c r="J174" s="333"/>
    </row>
    <row r="175" ht="18.75" spans="1:10">
      <c r="A175" s="405" t="s">
        <v>498</v>
      </c>
      <c r="B175" s="362" t="s">
        <v>295</v>
      </c>
      <c r="D175" s="362" t="s">
        <v>224</v>
      </c>
      <c r="F175" s="404"/>
      <c r="G175" s="382"/>
      <c r="H175" s="333"/>
      <c r="I175" s="345"/>
      <c r="J175" s="333"/>
    </row>
    <row r="176" ht="18.75" spans="1:10">
      <c r="A176" s="370" t="s">
        <v>499</v>
      </c>
      <c r="B176" s="362" t="s">
        <v>295</v>
      </c>
      <c r="C176" s="370" t="s">
        <v>326</v>
      </c>
      <c r="D176" s="362" t="s">
        <v>226</v>
      </c>
      <c r="E176" s="363" t="s">
        <v>500</v>
      </c>
      <c r="G176" s="402">
        <v>3.6</v>
      </c>
      <c r="H176" s="333"/>
      <c r="I176" s="333"/>
      <c r="J176" s="333"/>
    </row>
    <row r="177" ht="18.75" spans="1:10">
      <c r="A177" s="370" t="s">
        <v>501</v>
      </c>
      <c r="B177" s="362" t="s">
        <v>295</v>
      </c>
      <c r="C177" s="370" t="s">
        <v>296</v>
      </c>
      <c r="D177" s="362" t="s">
        <v>226</v>
      </c>
      <c r="E177" s="363" t="s">
        <v>500</v>
      </c>
      <c r="G177" s="402">
        <v>5.6</v>
      </c>
      <c r="H177" s="333"/>
      <c r="I177" s="333"/>
      <c r="J177" s="333"/>
    </row>
    <row r="178" ht="18.75" spans="1:10">
      <c r="A178" s="370" t="s">
        <v>502</v>
      </c>
      <c r="B178" s="362" t="s">
        <v>295</v>
      </c>
      <c r="C178" s="362" t="s">
        <v>326</v>
      </c>
      <c r="D178" s="362" t="s">
        <v>226</v>
      </c>
      <c r="E178" s="363" t="s">
        <v>473</v>
      </c>
      <c r="G178" s="402">
        <v>27</v>
      </c>
      <c r="H178" s="333"/>
      <c r="I178" s="333"/>
      <c r="J178" s="333"/>
    </row>
    <row r="179" ht="18.75" spans="1:10">
      <c r="A179" s="370" t="s">
        <v>503</v>
      </c>
      <c r="B179" s="362" t="s">
        <v>321</v>
      </c>
      <c r="C179" s="362" t="s">
        <v>504</v>
      </c>
      <c r="D179" s="362" t="s">
        <v>226</v>
      </c>
      <c r="E179" s="363" t="s">
        <v>505</v>
      </c>
      <c r="G179" s="402"/>
      <c r="H179" s="333"/>
      <c r="I179" s="333"/>
      <c r="J179" s="333"/>
    </row>
    <row r="180" spans="4:10">
      <c r="D180" s="363" t="s">
        <v>228</v>
      </c>
      <c r="G180" s="406"/>
      <c r="H180" s="407"/>
      <c r="I180" s="308"/>
      <c r="J180" s="308"/>
    </row>
    <row r="181" spans="1:10">
      <c r="A181" s="362" t="s">
        <v>506</v>
      </c>
      <c r="B181" s="362" t="s">
        <v>295</v>
      </c>
      <c r="C181" s="362" t="s">
        <v>296</v>
      </c>
      <c r="D181" s="362" t="s">
        <v>230</v>
      </c>
      <c r="E181" s="363" t="s">
        <v>230</v>
      </c>
      <c r="G181" s="406">
        <v>3</v>
      </c>
      <c r="H181" s="407"/>
      <c r="I181" s="308"/>
      <c r="J181" s="308"/>
    </row>
    <row r="182" spans="2:10">
      <c r="B182" s="362" t="s">
        <v>295</v>
      </c>
      <c r="D182" s="362" t="s">
        <v>230</v>
      </c>
      <c r="E182" s="363" t="s">
        <v>507</v>
      </c>
      <c r="G182" s="406">
        <v>36</v>
      </c>
      <c r="H182" s="407"/>
      <c r="I182" s="308"/>
      <c r="J182" s="308"/>
    </row>
    <row r="183" spans="1:10">
      <c r="A183" s="384" t="s">
        <v>508</v>
      </c>
      <c r="D183" s="362" t="s">
        <v>232</v>
      </c>
      <c r="F183" s="406"/>
      <c r="H183" s="407"/>
      <c r="I183" s="308"/>
      <c r="J183" s="308"/>
    </row>
    <row r="184" spans="4:10">
      <c r="D184" s="363" t="s">
        <v>234</v>
      </c>
      <c r="F184" s="406"/>
      <c r="H184" s="407"/>
      <c r="I184" s="308"/>
      <c r="J184" s="308"/>
    </row>
    <row r="185" spans="1:10">
      <c r="A185" s="370" t="s">
        <v>509</v>
      </c>
      <c r="B185" s="384" t="s">
        <v>295</v>
      </c>
      <c r="C185" s="362" t="s">
        <v>296</v>
      </c>
      <c r="D185" s="362" t="s">
        <v>236</v>
      </c>
      <c r="F185" s="406"/>
      <c r="H185" s="407"/>
      <c r="I185" s="308"/>
      <c r="J185" s="308"/>
    </row>
    <row r="186" spans="1:10">
      <c r="A186" s="384" t="s">
        <v>510</v>
      </c>
      <c r="B186" s="384" t="s">
        <v>295</v>
      </c>
      <c r="C186" s="362" t="s">
        <v>296</v>
      </c>
      <c r="D186" s="370" t="s">
        <v>238</v>
      </c>
      <c r="F186" s="406"/>
      <c r="H186" s="407"/>
      <c r="I186" s="308"/>
      <c r="J186" s="308"/>
    </row>
    <row r="187" spans="1:10">
      <c r="A187" s="384" t="s">
        <v>511</v>
      </c>
      <c r="B187" s="384" t="s">
        <v>295</v>
      </c>
      <c r="C187" s="371"/>
      <c r="D187" s="370" t="s">
        <v>238</v>
      </c>
      <c r="F187" s="406"/>
      <c r="H187" s="407"/>
      <c r="I187" s="308"/>
      <c r="J187" s="308"/>
    </row>
    <row r="188" spans="1:10">
      <c r="A188" s="384" t="s">
        <v>512</v>
      </c>
      <c r="B188" s="384" t="s">
        <v>295</v>
      </c>
      <c r="C188" s="371"/>
      <c r="D188" s="370" t="s">
        <v>238</v>
      </c>
      <c r="F188" s="406"/>
      <c r="H188" s="407"/>
      <c r="I188" s="308"/>
      <c r="J188" s="308"/>
    </row>
    <row r="189" spans="1:10">
      <c r="A189" s="370" t="s">
        <v>513</v>
      </c>
      <c r="B189" s="362" t="s">
        <v>295</v>
      </c>
      <c r="C189" s="371"/>
      <c r="D189" s="362" t="s">
        <v>240</v>
      </c>
      <c r="F189" s="406"/>
      <c r="H189" s="407"/>
      <c r="I189" s="308"/>
      <c r="J189" s="308"/>
    </row>
    <row r="190" ht="18.75" spans="1:10">
      <c r="A190" s="370" t="s">
        <v>514</v>
      </c>
      <c r="B190" s="370" t="s">
        <v>295</v>
      </c>
      <c r="C190" s="362" t="s">
        <v>304</v>
      </c>
      <c r="D190" s="362" t="s">
        <v>242</v>
      </c>
      <c r="F190" s="402"/>
      <c r="G190" s="382">
        <v>14.8</v>
      </c>
      <c r="H190" s="342"/>
      <c r="I190" s="333"/>
      <c r="J190" s="333"/>
    </row>
    <row r="191" s="360" customFormat="1" spans="1:10">
      <c r="A191" s="370" t="s">
        <v>515</v>
      </c>
      <c r="B191" s="370" t="s">
        <v>321</v>
      </c>
      <c r="C191" s="362" t="s">
        <v>296</v>
      </c>
      <c r="D191" s="362" t="s">
        <v>242</v>
      </c>
      <c r="E191" s="363"/>
      <c r="F191" s="402"/>
      <c r="G191" s="382">
        <v>4.8</v>
      </c>
      <c r="H191" s="408"/>
      <c r="I191" s="398"/>
      <c r="J191" s="398"/>
    </row>
    <row r="192" s="20" customFormat="1" ht="21" spans="7:7">
      <c r="G192" s="370"/>
    </row>
    <row r="193" ht="18.75" spans="1:10">
      <c r="A193" s="370" t="s">
        <v>516</v>
      </c>
      <c r="B193" s="370" t="s">
        <v>295</v>
      </c>
      <c r="C193" s="362" t="s">
        <v>296</v>
      </c>
      <c r="D193" s="362" t="s">
        <v>244</v>
      </c>
      <c r="F193" s="402"/>
      <c r="G193" s="382"/>
      <c r="H193" s="333"/>
      <c r="I193" s="333"/>
      <c r="J193" s="333"/>
    </row>
    <row r="194" ht="18.75" spans="4:10">
      <c r="D194" s="363" t="s">
        <v>246</v>
      </c>
      <c r="F194" s="404"/>
      <c r="G194" s="382"/>
      <c r="H194" s="333"/>
      <c r="I194" s="333"/>
      <c r="J194" s="333"/>
    </row>
    <row r="195" ht="18.75" spans="1:10">
      <c r="A195" s="370" t="s">
        <v>517</v>
      </c>
      <c r="B195" s="370" t="s">
        <v>295</v>
      </c>
      <c r="C195" s="362" t="s">
        <v>304</v>
      </c>
      <c r="D195" s="370" t="s">
        <v>248</v>
      </c>
      <c r="F195" s="402"/>
      <c r="G195" s="382"/>
      <c r="H195" s="345"/>
      <c r="I195" s="333"/>
      <c r="J195" s="333"/>
    </row>
    <row r="196" ht="18.75" spans="1:10">
      <c r="A196" s="370" t="s">
        <v>518</v>
      </c>
      <c r="B196" s="370" t="s">
        <v>321</v>
      </c>
      <c r="C196" s="362" t="s">
        <v>296</v>
      </c>
      <c r="D196" s="370" t="s">
        <v>248</v>
      </c>
      <c r="F196" s="402"/>
      <c r="G196" s="382">
        <v>1.8</v>
      </c>
      <c r="H196" s="345"/>
      <c r="I196" s="333"/>
      <c r="J196" s="333"/>
    </row>
    <row r="197" ht="18.75" spans="1:10">
      <c r="A197" s="370" t="s">
        <v>519</v>
      </c>
      <c r="B197" s="370"/>
      <c r="D197" s="362" t="s">
        <v>250</v>
      </c>
      <c r="F197" s="402"/>
      <c r="G197" s="382"/>
      <c r="H197" s="333"/>
      <c r="I197" s="345"/>
      <c r="J197" s="333"/>
    </row>
    <row r="198" ht="18.75" spans="1:10">
      <c r="A198" s="384" t="s">
        <v>520</v>
      </c>
      <c r="B198" s="362" t="s">
        <v>295</v>
      </c>
      <c r="D198" s="362" t="s">
        <v>252</v>
      </c>
      <c r="F198" s="404"/>
      <c r="G198" s="382"/>
      <c r="H198" s="333"/>
      <c r="I198" s="338"/>
      <c r="J198" s="333"/>
    </row>
    <row r="199" ht="18.75" spans="1:10">
      <c r="A199" s="380" t="s">
        <v>521</v>
      </c>
      <c r="B199" s="362" t="s">
        <v>295</v>
      </c>
      <c r="D199" s="370" t="s">
        <v>254</v>
      </c>
      <c r="F199" s="404"/>
      <c r="G199" s="382"/>
      <c r="H199" s="333"/>
      <c r="I199" s="345"/>
      <c r="J199" s="333"/>
    </row>
    <row r="200" ht="18.75" spans="1:10">
      <c r="A200" s="380" t="s">
        <v>522</v>
      </c>
      <c r="B200" s="362" t="s">
        <v>295</v>
      </c>
      <c r="D200" s="370" t="s">
        <v>254</v>
      </c>
      <c r="F200" s="400"/>
      <c r="G200" s="382"/>
      <c r="H200" s="250"/>
      <c r="I200" s="262"/>
      <c r="J200" s="250"/>
    </row>
    <row r="201" ht="18.75" spans="1:10">
      <c r="A201" s="384" t="s">
        <v>523</v>
      </c>
      <c r="B201" s="370" t="s">
        <v>295</v>
      </c>
      <c r="C201" s="362" t="s">
        <v>304</v>
      </c>
      <c r="D201" s="370" t="s">
        <v>256</v>
      </c>
      <c r="F201" s="400"/>
      <c r="G201" s="382"/>
      <c r="H201" s="250"/>
      <c r="I201" s="250"/>
      <c r="J201" s="250"/>
    </row>
    <row r="202" ht="18.75" spans="1:10">
      <c r="A202" s="384" t="s">
        <v>524</v>
      </c>
      <c r="B202" s="370" t="s">
        <v>295</v>
      </c>
      <c r="C202" s="362" t="s">
        <v>304</v>
      </c>
      <c r="D202" s="370" t="s">
        <v>256</v>
      </c>
      <c r="E202" s="363" t="s">
        <v>525</v>
      </c>
      <c r="F202" s="400"/>
      <c r="G202" s="382"/>
      <c r="H202" s="250"/>
      <c r="I202" s="250"/>
      <c r="J202" s="250"/>
    </row>
    <row r="203" ht="18.75" spans="1:10">
      <c r="A203" s="384" t="s">
        <v>526</v>
      </c>
      <c r="B203" s="370" t="s">
        <v>321</v>
      </c>
      <c r="C203" s="362" t="s">
        <v>358</v>
      </c>
      <c r="D203" s="370" t="s">
        <v>256</v>
      </c>
      <c r="F203" s="400"/>
      <c r="G203" s="382">
        <v>1.6</v>
      </c>
      <c r="H203" s="250"/>
      <c r="I203" s="250"/>
      <c r="J203" s="250"/>
    </row>
    <row r="204" ht="18.75" spans="1:10">
      <c r="A204" s="384" t="s">
        <v>527</v>
      </c>
      <c r="B204" s="370" t="s">
        <v>321</v>
      </c>
      <c r="C204" s="362" t="s">
        <v>296</v>
      </c>
      <c r="D204" s="370" t="s">
        <v>256</v>
      </c>
      <c r="F204" s="400"/>
      <c r="G204" s="382">
        <v>0.4</v>
      </c>
      <c r="H204" s="250"/>
      <c r="I204" s="250"/>
      <c r="J204" s="250"/>
    </row>
    <row r="205" ht="18.75" spans="1:10">
      <c r="A205" s="370" t="s">
        <v>528</v>
      </c>
      <c r="B205" s="370" t="s">
        <v>295</v>
      </c>
      <c r="C205" s="362" t="s">
        <v>296</v>
      </c>
      <c r="D205" s="370" t="s">
        <v>258</v>
      </c>
      <c r="F205" s="379"/>
      <c r="G205" s="382"/>
      <c r="H205" s="262"/>
      <c r="I205" s="250"/>
      <c r="J205" s="250"/>
    </row>
    <row r="206" ht="18.75" spans="1:10">
      <c r="A206" s="370" t="s">
        <v>529</v>
      </c>
      <c r="B206" s="370" t="s">
        <v>295</v>
      </c>
      <c r="C206" s="362" t="s">
        <v>296</v>
      </c>
      <c r="D206" s="362" t="s">
        <v>260</v>
      </c>
      <c r="F206" s="379"/>
      <c r="G206" s="382"/>
      <c r="H206" s="262"/>
      <c r="I206" s="250"/>
      <c r="J206" s="250"/>
    </row>
    <row r="207" ht="18.75" spans="1:10">
      <c r="A207" s="370" t="s">
        <v>530</v>
      </c>
      <c r="B207" s="370" t="s">
        <v>295</v>
      </c>
      <c r="D207" s="362" t="s">
        <v>262</v>
      </c>
      <c r="E207" s="363" t="s">
        <v>531</v>
      </c>
      <c r="F207" s="379"/>
      <c r="G207" s="382"/>
      <c r="H207" s="262"/>
      <c r="I207" s="250"/>
      <c r="J207" s="250"/>
    </row>
    <row r="208" ht="18.75" spans="1:10">
      <c r="A208" s="370" t="s">
        <v>532</v>
      </c>
      <c r="B208" s="370" t="s">
        <v>295</v>
      </c>
      <c r="D208" s="362" t="s">
        <v>262</v>
      </c>
      <c r="E208" s="363" t="s">
        <v>531</v>
      </c>
      <c r="F208" s="379"/>
      <c r="G208" s="382"/>
      <c r="H208" s="262"/>
      <c r="I208" s="250"/>
      <c r="J208" s="250"/>
    </row>
    <row r="209" ht="18.75" spans="1:10">
      <c r="A209" s="370" t="s">
        <v>533</v>
      </c>
      <c r="B209" s="370" t="s">
        <v>321</v>
      </c>
      <c r="C209" s="362" t="s">
        <v>296</v>
      </c>
      <c r="D209" s="362" t="s">
        <v>262</v>
      </c>
      <c r="F209" s="379"/>
      <c r="G209" s="382">
        <v>4.24</v>
      </c>
      <c r="H209" s="262"/>
      <c r="I209" s="250"/>
      <c r="J209" s="250"/>
    </row>
    <row r="210" ht="18.75" spans="1:10">
      <c r="A210" s="370" t="s">
        <v>534</v>
      </c>
      <c r="B210" s="370" t="s">
        <v>295</v>
      </c>
      <c r="C210" s="362" t="s">
        <v>535</v>
      </c>
      <c r="D210" s="362" t="s">
        <v>264</v>
      </c>
      <c r="F210" s="379"/>
      <c r="G210" s="382"/>
      <c r="H210" s="250"/>
      <c r="I210" s="250"/>
      <c r="J210" s="250"/>
    </row>
    <row r="211" ht="18.75" spans="1:10">
      <c r="A211" s="362" t="s">
        <v>536</v>
      </c>
      <c r="B211" s="362" t="s">
        <v>295</v>
      </c>
      <c r="C211" s="362" t="s">
        <v>342</v>
      </c>
      <c r="D211" s="362" t="s">
        <v>266</v>
      </c>
      <c r="F211" s="379"/>
      <c r="G211" s="382"/>
      <c r="H211" s="262"/>
      <c r="I211" s="250"/>
      <c r="J211" s="250"/>
    </row>
    <row r="212" ht="18.75" spans="1:10">
      <c r="A212" s="370" t="s">
        <v>537</v>
      </c>
      <c r="B212" s="370" t="s">
        <v>295</v>
      </c>
      <c r="C212" s="362" t="s">
        <v>378</v>
      </c>
      <c r="D212" s="362" t="s">
        <v>268</v>
      </c>
      <c r="F212" s="379"/>
      <c r="G212" s="382"/>
      <c r="H212" s="250"/>
      <c r="I212" s="250"/>
      <c r="J212" s="250"/>
    </row>
    <row r="213" ht="18.75" spans="1:10">
      <c r="A213" s="370" t="s">
        <v>538</v>
      </c>
      <c r="B213" s="370" t="s">
        <v>295</v>
      </c>
      <c r="C213" s="362" t="s">
        <v>296</v>
      </c>
      <c r="D213" s="362" t="s">
        <v>270</v>
      </c>
      <c r="F213" s="379"/>
      <c r="G213" s="382"/>
      <c r="H213" s="262"/>
      <c r="I213" s="250"/>
      <c r="J213" s="250"/>
    </row>
    <row r="214" ht="18.75" spans="1:10">
      <c r="A214" s="370" t="s">
        <v>539</v>
      </c>
      <c r="B214" s="370" t="s">
        <v>295</v>
      </c>
      <c r="C214" s="362" t="s">
        <v>296</v>
      </c>
      <c r="D214" s="362" t="s">
        <v>272</v>
      </c>
      <c r="F214" s="379"/>
      <c r="G214" s="382"/>
      <c r="H214" s="250"/>
      <c r="I214" s="250"/>
      <c r="J214" s="250"/>
    </row>
    <row r="215" ht="18.75" spans="1:10">
      <c r="A215" s="370" t="s">
        <v>540</v>
      </c>
      <c r="B215" s="370" t="s">
        <v>295</v>
      </c>
      <c r="C215" s="362" t="s">
        <v>296</v>
      </c>
      <c r="D215" s="362" t="s">
        <v>274</v>
      </c>
      <c r="F215" s="379"/>
      <c r="G215" s="382">
        <v>3</v>
      </c>
      <c r="H215" s="250"/>
      <c r="I215" s="250"/>
      <c r="J215" s="250"/>
    </row>
    <row r="216" ht="18.75" spans="6:10">
      <c r="F216" s="379"/>
      <c r="G216" s="382"/>
      <c r="H216" s="250"/>
      <c r="I216" s="250"/>
      <c r="J216" s="250"/>
    </row>
    <row r="217" ht="18.75" spans="1:10">
      <c r="A217" s="370"/>
      <c r="B217" s="370" t="s">
        <v>295</v>
      </c>
      <c r="C217" s="362" t="s">
        <v>541</v>
      </c>
      <c r="D217" s="362" t="s">
        <v>278</v>
      </c>
      <c r="E217" s="363" t="s">
        <v>542</v>
      </c>
      <c r="G217" s="379">
        <v>29.5</v>
      </c>
      <c r="H217" s="262"/>
      <c r="I217" s="250"/>
      <c r="J217" s="250"/>
    </row>
    <row r="218" ht="18.75" spans="1:10">
      <c r="A218" s="370" t="s">
        <v>543</v>
      </c>
      <c r="B218" s="370" t="s">
        <v>321</v>
      </c>
      <c r="C218" s="362" t="s">
        <v>296</v>
      </c>
      <c r="D218" s="362" t="s">
        <v>278</v>
      </c>
      <c r="E218" s="363" t="s">
        <v>544</v>
      </c>
      <c r="G218" s="379">
        <v>2.7</v>
      </c>
      <c r="H218" s="262"/>
      <c r="I218" s="250"/>
      <c r="J218" s="250"/>
    </row>
    <row r="219" ht="18.75" spans="1:10">
      <c r="A219" s="370" t="s">
        <v>545</v>
      </c>
      <c r="B219" s="370" t="s">
        <v>321</v>
      </c>
      <c r="C219" s="362" t="s">
        <v>326</v>
      </c>
      <c r="D219" s="362" t="s">
        <v>278</v>
      </c>
      <c r="E219" s="363" t="s">
        <v>546</v>
      </c>
      <c r="G219" s="379">
        <v>5.7</v>
      </c>
      <c r="H219" s="262"/>
      <c r="I219" s="250"/>
      <c r="J219" s="250"/>
    </row>
    <row r="220" ht="18.75" spans="1:10">
      <c r="A220" s="370" t="s">
        <v>547</v>
      </c>
      <c r="B220" s="370" t="s">
        <v>295</v>
      </c>
      <c r="C220" s="362" t="s">
        <v>352</v>
      </c>
      <c r="D220" s="362" t="s">
        <v>278</v>
      </c>
      <c r="E220" s="363" t="s">
        <v>548</v>
      </c>
      <c r="G220" s="379">
        <v>1.4</v>
      </c>
      <c r="H220" s="262"/>
      <c r="I220" s="250"/>
      <c r="J220" s="250"/>
    </row>
    <row r="221" ht="18.75" spans="1:10">
      <c r="A221" s="409" t="s">
        <v>549</v>
      </c>
      <c r="B221" s="370" t="s">
        <v>550</v>
      </c>
      <c r="C221" s="362" t="s">
        <v>342</v>
      </c>
      <c r="D221" s="362" t="s">
        <v>278</v>
      </c>
      <c r="E221" s="363" t="s">
        <v>426</v>
      </c>
      <c r="G221" s="379">
        <v>13.5</v>
      </c>
      <c r="H221" s="262"/>
      <c r="I221" s="250"/>
      <c r="J221" s="250"/>
    </row>
    <row r="222" ht="18.75" spans="1:10">
      <c r="A222" s="362" t="s">
        <v>551</v>
      </c>
      <c r="B222" s="362" t="s">
        <v>295</v>
      </c>
      <c r="C222" s="362" t="s">
        <v>352</v>
      </c>
      <c r="D222" s="362" t="s">
        <v>280</v>
      </c>
      <c r="E222" s="363" t="s">
        <v>552</v>
      </c>
      <c r="G222" s="379"/>
      <c r="H222" s="250"/>
      <c r="I222" s="250"/>
      <c r="J222" s="250"/>
    </row>
    <row r="223" ht="18.75" spans="1:10">
      <c r="A223" s="362" t="s">
        <v>553</v>
      </c>
      <c r="B223" s="362" t="s">
        <v>321</v>
      </c>
      <c r="C223" s="362" t="s">
        <v>296</v>
      </c>
      <c r="D223" s="362" t="s">
        <v>280</v>
      </c>
      <c r="E223" s="363" t="s">
        <v>280</v>
      </c>
      <c r="G223" s="379">
        <v>2.6</v>
      </c>
      <c r="H223" s="250"/>
      <c r="I223" s="250"/>
      <c r="J223" s="250"/>
    </row>
    <row r="224" ht="18.75" spans="2:10">
      <c r="B224" s="362" t="s">
        <v>295</v>
      </c>
      <c r="C224" s="362" t="s">
        <v>342</v>
      </c>
      <c r="D224" s="362" t="s">
        <v>280</v>
      </c>
      <c r="E224" s="363" t="s">
        <v>554</v>
      </c>
      <c r="G224" s="379">
        <v>12.4</v>
      </c>
      <c r="H224" s="250"/>
      <c r="I224" s="250"/>
      <c r="J224" s="250"/>
    </row>
    <row r="225" spans="1:4">
      <c r="A225" s="370" t="s">
        <v>555</v>
      </c>
      <c r="B225" s="370" t="s">
        <v>295</v>
      </c>
      <c r="C225" s="362" t="s">
        <v>296</v>
      </c>
      <c r="D225" s="362" t="s">
        <v>282</v>
      </c>
    </row>
    <row r="226" spans="1:4">
      <c r="A226" s="370" t="s">
        <v>556</v>
      </c>
      <c r="B226" s="362" t="s">
        <v>295</v>
      </c>
      <c r="D226" s="362" t="s">
        <v>284</v>
      </c>
    </row>
    <row r="227" spans="1:4">
      <c r="A227" s="362" t="s">
        <v>557</v>
      </c>
      <c r="B227" s="362" t="s">
        <v>295</v>
      </c>
      <c r="D227" s="362" t="s">
        <v>284</v>
      </c>
    </row>
    <row r="228" spans="1:4">
      <c r="A228" s="362" t="s">
        <v>558</v>
      </c>
      <c r="B228" s="362" t="s">
        <v>295</v>
      </c>
      <c r="D228" s="362" t="s">
        <v>284</v>
      </c>
    </row>
    <row r="229" spans="4:10">
      <c r="D229" s="410" t="s">
        <v>9</v>
      </c>
      <c r="F229" s="379"/>
      <c r="G229" s="382"/>
      <c r="H229" s="96"/>
      <c r="I229" s="188"/>
      <c r="J229" s="2"/>
    </row>
    <row r="230" spans="1:10">
      <c r="A230" s="362" t="s">
        <v>559</v>
      </c>
      <c r="B230" s="362" t="s">
        <v>295</v>
      </c>
      <c r="C230" s="362" t="s">
        <v>296</v>
      </c>
      <c r="D230" s="363" t="s">
        <v>35</v>
      </c>
      <c r="F230" s="379"/>
      <c r="G230" s="382"/>
      <c r="H230" s="96"/>
      <c r="I230" s="188"/>
      <c r="J230" s="2"/>
    </row>
    <row r="231" spans="1:10">
      <c r="A231" s="362" t="s">
        <v>560</v>
      </c>
      <c r="B231" s="362" t="s">
        <v>295</v>
      </c>
      <c r="C231" s="362" t="s">
        <v>304</v>
      </c>
      <c r="D231" s="363" t="s">
        <v>35</v>
      </c>
      <c r="F231" s="411"/>
      <c r="G231" s="412"/>
      <c r="H231" s="413"/>
      <c r="I231" s="416"/>
      <c r="J231" s="2"/>
    </row>
    <row r="232" spans="1:10">
      <c r="A232" s="362" t="s">
        <v>561</v>
      </c>
      <c r="B232" s="362" t="s">
        <v>295</v>
      </c>
      <c r="C232" s="362" t="s">
        <v>326</v>
      </c>
      <c r="D232" s="363" t="s">
        <v>35</v>
      </c>
      <c r="F232" s="379"/>
      <c r="G232" s="382"/>
      <c r="H232" s="96"/>
      <c r="I232" s="188"/>
      <c r="J232" s="2"/>
    </row>
    <row r="233" spans="1:10">
      <c r="A233" s="362" t="s">
        <v>562</v>
      </c>
      <c r="B233" s="362" t="s">
        <v>295</v>
      </c>
      <c r="C233" s="362" t="s">
        <v>358</v>
      </c>
      <c r="D233" s="363" t="s">
        <v>35</v>
      </c>
      <c r="F233" s="379"/>
      <c r="G233" s="382"/>
      <c r="H233" s="96"/>
      <c r="I233" s="188"/>
      <c r="J233" s="2"/>
    </row>
    <row r="234" spans="1:10">
      <c r="A234" s="370" t="s">
        <v>563</v>
      </c>
      <c r="B234" s="362" t="s">
        <v>295</v>
      </c>
      <c r="C234" s="362" t="s">
        <v>296</v>
      </c>
      <c r="D234" s="363" t="s">
        <v>48</v>
      </c>
      <c r="F234" s="379"/>
      <c r="G234" s="382"/>
      <c r="H234" s="96"/>
      <c r="I234" s="188"/>
      <c r="J234" s="2"/>
    </row>
    <row r="235" spans="1:10">
      <c r="A235" s="370" t="s">
        <v>564</v>
      </c>
      <c r="B235" s="362" t="s">
        <v>295</v>
      </c>
      <c r="C235" s="362" t="s">
        <v>565</v>
      </c>
      <c r="D235" s="363" t="s">
        <v>74</v>
      </c>
      <c r="F235" s="379"/>
      <c r="G235" s="382"/>
      <c r="H235" s="96"/>
      <c r="I235" s="188"/>
      <c r="J235" s="2"/>
    </row>
    <row r="236" spans="4:10">
      <c r="D236" s="363" t="s">
        <v>87</v>
      </c>
      <c r="F236" s="379"/>
      <c r="G236" s="382"/>
      <c r="H236" s="96"/>
      <c r="I236" s="381"/>
      <c r="J236" s="2"/>
    </row>
    <row r="237" spans="1:10">
      <c r="A237" s="370" t="s">
        <v>566</v>
      </c>
      <c r="B237" s="362" t="s">
        <v>295</v>
      </c>
      <c r="D237" s="363" t="s">
        <v>103</v>
      </c>
      <c r="F237" s="379"/>
      <c r="G237" s="382"/>
      <c r="H237" s="96"/>
      <c r="I237" s="414"/>
      <c r="J237" s="2"/>
    </row>
    <row r="238" spans="1:10">
      <c r="A238" s="370" t="s">
        <v>567</v>
      </c>
      <c r="B238" s="362" t="s">
        <v>295</v>
      </c>
      <c r="C238" s="362" t="s">
        <v>296</v>
      </c>
      <c r="D238" s="363" t="s">
        <v>113</v>
      </c>
      <c r="F238" s="379"/>
      <c r="G238" s="412"/>
      <c r="H238" s="413"/>
      <c r="I238" s="381"/>
      <c r="J238" s="417"/>
    </row>
    <row r="239" spans="1:10">
      <c r="A239" s="370" t="s">
        <v>568</v>
      </c>
      <c r="B239" s="362" t="s">
        <v>295</v>
      </c>
      <c r="C239" s="362" t="s">
        <v>342</v>
      </c>
      <c r="D239" s="363" t="s">
        <v>113</v>
      </c>
      <c r="F239" s="379"/>
      <c r="G239" s="412"/>
      <c r="H239" s="413"/>
      <c r="I239" s="381"/>
      <c r="J239" s="417"/>
    </row>
    <row r="240" spans="1:10">
      <c r="A240" s="370" t="s">
        <v>569</v>
      </c>
      <c r="B240" s="362" t="s">
        <v>295</v>
      </c>
      <c r="C240" s="362" t="s">
        <v>342</v>
      </c>
      <c r="D240" s="363" t="s">
        <v>113</v>
      </c>
      <c r="F240" s="379"/>
      <c r="G240" s="412"/>
      <c r="H240" s="413"/>
      <c r="I240" s="381"/>
      <c r="J240" s="417"/>
    </row>
    <row r="241" spans="1:10">
      <c r="A241" s="370" t="s">
        <v>570</v>
      </c>
      <c r="B241" s="362" t="s">
        <v>295</v>
      </c>
      <c r="C241" s="362" t="s">
        <v>342</v>
      </c>
      <c r="D241" s="363" t="s">
        <v>113</v>
      </c>
      <c r="F241" s="379"/>
      <c r="G241" s="412"/>
      <c r="H241" s="413"/>
      <c r="I241" s="381"/>
      <c r="J241" s="417"/>
    </row>
    <row r="242" spans="1:10">
      <c r="A242" s="370" t="s">
        <v>571</v>
      </c>
      <c r="B242" s="362" t="s">
        <v>295</v>
      </c>
      <c r="C242" s="362" t="s">
        <v>342</v>
      </c>
      <c r="D242" s="363" t="s">
        <v>113</v>
      </c>
      <c r="F242" s="379"/>
      <c r="G242" s="412"/>
      <c r="H242" s="413"/>
      <c r="I242" s="381"/>
      <c r="J242" s="417"/>
    </row>
    <row r="243" spans="1:10">
      <c r="A243" s="370" t="s">
        <v>572</v>
      </c>
      <c r="B243" s="362" t="s">
        <v>295</v>
      </c>
      <c r="C243" s="362" t="s">
        <v>342</v>
      </c>
      <c r="D243" s="363" t="s">
        <v>113</v>
      </c>
      <c r="F243" s="379"/>
      <c r="G243" s="412"/>
      <c r="H243" s="413"/>
      <c r="I243" s="381"/>
      <c r="J243" s="417"/>
    </row>
    <row r="244" spans="1:10">
      <c r="A244" s="370" t="s">
        <v>573</v>
      </c>
      <c r="D244" s="363" t="s">
        <v>138</v>
      </c>
      <c r="F244" s="379"/>
      <c r="G244" s="382"/>
      <c r="H244" s="96"/>
      <c r="I244" s="188"/>
      <c r="J244" s="2"/>
    </row>
    <row r="245" spans="1:4">
      <c r="A245" s="381" t="s">
        <v>574</v>
      </c>
      <c r="B245" s="362" t="s">
        <v>295</v>
      </c>
      <c r="C245" s="362" t="s">
        <v>296</v>
      </c>
      <c r="D245" s="363" t="s">
        <v>198</v>
      </c>
    </row>
    <row r="246" spans="1:4">
      <c r="A246" s="381" t="s">
        <v>575</v>
      </c>
      <c r="B246" s="362" t="s">
        <v>295</v>
      </c>
      <c r="C246" s="362" t="s">
        <v>358</v>
      </c>
      <c r="D246" s="363" t="s">
        <v>198</v>
      </c>
    </row>
    <row r="247" spans="1:4">
      <c r="A247" s="414" t="s">
        <v>576</v>
      </c>
      <c r="B247" s="362" t="s">
        <v>295</v>
      </c>
      <c r="C247" s="362" t="s">
        <v>296</v>
      </c>
      <c r="D247" s="363" t="s">
        <v>228</v>
      </c>
    </row>
    <row r="248" spans="1:4">
      <c r="A248" s="414" t="s">
        <v>577</v>
      </c>
      <c r="B248" s="362" t="s">
        <v>295</v>
      </c>
      <c r="C248" s="362" t="s">
        <v>578</v>
      </c>
      <c r="D248" s="363" t="s">
        <v>228</v>
      </c>
    </row>
    <row r="249" spans="1:4">
      <c r="A249" s="414" t="s">
        <v>579</v>
      </c>
      <c r="B249" s="362" t="s">
        <v>295</v>
      </c>
      <c r="C249" s="362" t="s">
        <v>361</v>
      </c>
      <c r="D249" s="363" t="s">
        <v>228</v>
      </c>
    </row>
    <row r="250" spans="1:4">
      <c r="A250" s="381" t="s">
        <v>580</v>
      </c>
      <c r="B250" s="362" t="s">
        <v>295</v>
      </c>
      <c r="C250" s="362" t="s">
        <v>296</v>
      </c>
      <c r="D250" s="363" t="s">
        <v>234</v>
      </c>
    </row>
    <row r="251" spans="1:4">
      <c r="A251" s="381" t="s">
        <v>581</v>
      </c>
      <c r="B251" s="362" t="s">
        <v>295</v>
      </c>
      <c r="C251" s="362" t="s">
        <v>582</v>
      </c>
      <c r="D251" s="363" t="s">
        <v>234</v>
      </c>
    </row>
    <row r="252" spans="1:4">
      <c r="A252" s="381" t="s">
        <v>583</v>
      </c>
      <c r="B252" s="362" t="s">
        <v>295</v>
      </c>
      <c r="C252" s="362" t="s">
        <v>326</v>
      </c>
      <c r="D252" s="363" t="s">
        <v>234</v>
      </c>
    </row>
    <row r="253" spans="1:4">
      <c r="A253" s="381" t="s">
        <v>584</v>
      </c>
      <c r="B253" s="362" t="s">
        <v>295</v>
      </c>
      <c r="C253" s="362" t="s">
        <v>358</v>
      </c>
      <c r="D253" s="363" t="s">
        <v>234</v>
      </c>
    </row>
    <row r="254" spans="2:7">
      <c r="B254" s="362" t="s">
        <v>295</v>
      </c>
      <c r="C254" s="362" t="s">
        <v>326</v>
      </c>
      <c r="D254" s="363" t="s">
        <v>23</v>
      </c>
      <c r="E254" s="363" t="s">
        <v>554</v>
      </c>
      <c r="G254" s="364">
        <v>29.5</v>
      </c>
    </row>
    <row r="255" spans="1:7">
      <c r="A255" s="362" t="s">
        <v>585</v>
      </c>
      <c r="B255" s="362" t="s">
        <v>321</v>
      </c>
      <c r="C255" s="362" t="s">
        <v>296</v>
      </c>
      <c r="D255" s="363" t="s">
        <v>23</v>
      </c>
      <c r="G255" s="364">
        <v>1.6</v>
      </c>
    </row>
    <row r="256" spans="1:5">
      <c r="A256" s="415" t="s">
        <v>586</v>
      </c>
      <c r="B256" s="362" t="s">
        <v>295</v>
      </c>
      <c r="C256" s="362" t="s">
        <v>304</v>
      </c>
      <c r="D256" s="363" t="s">
        <v>23</v>
      </c>
      <c r="E256" s="363" t="s">
        <v>587</v>
      </c>
    </row>
    <row r="257" spans="4:4">
      <c r="D257" s="363" t="s">
        <v>31</v>
      </c>
    </row>
    <row r="258" spans="4:4">
      <c r="D258" s="363" t="s">
        <v>33</v>
      </c>
    </row>
    <row r="259" spans="4:4">
      <c r="D259" s="363" t="s">
        <v>276</v>
      </c>
    </row>
  </sheetData>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217"/>
  <sheetViews>
    <sheetView zoomScale="90" zoomScaleNormal="90" workbookViewId="0">
      <selection activeCell="D1" sqref="D1"/>
    </sheetView>
  </sheetViews>
  <sheetFormatPr defaultColWidth="11" defaultRowHeight="18.75"/>
  <cols>
    <col min="1" max="2" width="47.6666666666667" style="308" customWidth="1"/>
    <col min="3" max="3" width="27.3333333333333" style="221" customWidth="1"/>
    <col min="4" max="4" width="18.1666666666667" style="12" customWidth="1"/>
    <col min="7" max="7" width="20.8333333333333" style="309" customWidth="1"/>
    <col min="8" max="8" width="40.5" style="309" customWidth="1"/>
    <col min="9" max="12" width="10.8333333333333" style="308"/>
  </cols>
  <sheetData>
    <row r="1" s="307" customFormat="1" ht="69" customHeight="1" spans="1:12">
      <c r="A1" s="310" t="s">
        <v>588</v>
      </c>
      <c r="B1" s="310" t="s">
        <v>589</v>
      </c>
      <c r="C1" s="183" t="s">
        <v>590</v>
      </c>
      <c r="D1" s="171" t="s">
        <v>591</v>
      </c>
      <c r="E1" s="208"/>
      <c r="F1" s="183"/>
      <c r="G1" s="311"/>
      <c r="H1" s="312"/>
      <c r="I1" s="336"/>
      <c r="J1" s="336"/>
      <c r="K1" s="336"/>
      <c r="L1" s="336"/>
    </row>
    <row r="2" s="307" customFormat="1" ht="69" customHeight="1" spans="1:12">
      <c r="A2" s="310"/>
      <c r="B2" s="310"/>
      <c r="C2" s="262" t="s">
        <v>5</v>
      </c>
      <c r="D2" s="228" t="s">
        <v>321</v>
      </c>
      <c r="E2" s="208"/>
      <c r="F2" s="183"/>
      <c r="G2" s="313"/>
      <c r="H2" s="314"/>
      <c r="I2" s="333"/>
      <c r="J2" s="333"/>
      <c r="K2" s="333"/>
      <c r="L2" s="337"/>
    </row>
    <row r="3" ht="20" customHeight="1" spans="3:12">
      <c r="C3" s="250" t="s">
        <v>7</v>
      </c>
      <c r="D3" s="167" t="s">
        <v>321</v>
      </c>
      <c r="F3" s="289"/>
      <c r="G3" s="315"/>
      <c r="H3" s="314"/>
      <c r="I3" s="333"/>
      <c r="J3" s="338"/>
      <c r="K3" s="333"/>
      <c r="L3" s="337"/>
    </row>
    <row r="4" ht="20" customHeight="1" spans="3:12">
      <c r="C4" s="316" t="s">
        <v>9</v>
      </c>
      <c r="D4" s="167"/>
      <c r="F4" s="289"/>
      <c r="G4" s="315"/>
      <c r="H4" s="314"/>
      <c r="I4" s="333"/>
      <c r="J4" s="339"/>
      <c r="K4" s="339"/>
      <c r="L4" s="337"/>
    </row>
    <row r="5" ht="20" customHeight="1" spans="1:12">
      <c r="A5" s="308" t="s">
        <v>592</v>
      </c>
      <c r="B5" s="308" t="s">
        <v>593</v>
      </c>
      <c r="C5" s="316" t="s">
        <v>11</v>
      </c>
      <c r="D5" s="167"/>
      <c r="F5" s="289"/>
      <c r="G5" s="315"/>
      <c r="H5" s="314"/>
      <c r="I5" s="333"/>
      <c r="J5" s="339"/>
      <c r="K5" s="339"/>
      <c r="L5" s="337"/>
    </row>
    <row r="6" ht="20" customHeight="1" spans="1:12">
      <c r="A6" s="308" t="s">
        <v>594</v>
      </c>
      <c r="C6" s="1" t="s">
        <v>11</v>
      </c>
      <c r="D6" s="167" t="s">
        <v>295</v>
      </c>
      <c r="E6" s="2"/>
      <c r="F6" s="317"/>
      <c r="G6" s="315"/>
      <c r="H6" s="314"/>
      <c r="I6" s="333"/>
      <c r="J6" s="333"/>
      <c r="K6" s="333"/>
      <c r="L6" s="337"/>
    </row>
    <row r="7" ht="20" customHeight="1" spans="1:12">
      <c r="A7" s="308" t="s">
        <v>595</v>
      </c>
      <c r="B7" s="308" t="s">
        <v>593</v>
      </c>
      <c r="C7" s="250" t="s">
        <v>13</v>
      </c>
      <c r="D7" s="167" t="s">
        <v>321</v>
      </c>
      <c r="E7" s="188"/>
      <c r="F7" s="318"/>
      <c r="G7" s="315"/>
      <c r="H7" s="314"/>
      <c r="I7" s="333"/>
      <c r="J7" s="333"/>
      <c r="K7" s="333"/>
      <c r="L7" s="337"/>
    </row>
    <row r="8" ht="20" customHeight="1" spans="3:15">
      <c r="C8" s="1" t="s">
        <v>15</v>
      </c>
      <c r="D8" s="167" t="s">
        <v>321</v>
      </c>
      <c r="E8" s="2"/>
      <c r="F8" s="289"/>
      <c r="G8" s="315"/>
      <c r="H8" s="314"/>
      <c r="I8" s="333"/>
      <c r="J8" s="333"/>
      <c r="K8" s="333"/>
      <c r="L8" s="337"/>
      <c r="O8" s="340" t="s">
        <v>596</v>
      </c>
    </row>
    <row r="9" ht="20" customHeight="1" spans="1:15">
      <c r="A9" s="308" t="s">
        <v>597</v>
      </c>
      <c r="B9" s="308" t="s">
        <v>598</v>
      </c>
      <c r="C9" s="1" t="s">
        <v>17</v>
      </c>
      <c r="D9" s="167"/>
      <c r="E9" s="2"/>
      <c r="F9" s="289"/>
      <c r="G9" s="315"/>
      <c r="H9" s="314"/>
      <c r="I9" s="333"/>
      <c r="J9" s="333"/>
      <c r="K9" s="333"/>
      <c r="L9" s="337"/>
      <c r="O9" s="340"/>
    </row>
    <row r="10" ht="20" customHeight="1" spans="1:15">
      <c r="A10" s="308" t="s">
        <v>599</v>
      </c>
      <c r="C10" s="1" t="s">
        <v>17</v>
      </c>
      <c r="D10" s="167" t="s">
        <v>295</v>
      </c>
      <c r="E10" s="2"/>
      <c r="F10" s="317"/>
      <c r="G10" s="315"/>
      <c r="H10" s="314"/>
      <c r="I10" s="333"/>
      <c r="J10" s="333"/>
      <c r="K10" s="333"/>
      <c r="L10" s="337"/>
      <c r="O10" s="341" t="s">
        <v>600</v>
      </c>
    </row>
    <row r="11" ht="20" customHeight="1" spans="1:15">
      <c r="A11" s="308" t="s">
        <v>601</v>
      </c>
      <c r="B11" s="308" t="s">
        <v>598</v>
      </c>
      <c r="C11" s="1" t="s">
        <v>17</v>
      </c>
      <c r="D11" s="167"/>
      <c r="E11" s="2"/>
      <c r="F11" s="317"/>
      <c r="G11" s="315"/>
      <c r="H11" s="319"/>
      <c r="I11" s="333"/>
      <c r="J11" s="333"/>
      <c r="K11" s="333"/>
      <c r="L11" s="337"/>
      <c r="O11" s="341"/>
    </row>
    <row r="12" ht="20" customHeight="1" spans="1:15">
      <c r="A12" s="308" t="s">
        <v>602</v>
      </c>
      <c r="C12" s="250" t="s">
        <v>19</v>
      </c>
      <c r="D12" s="167" t="s">
        <v>295</v>
      </c>
      <c r="E12" s="188"/>
      <c r="F12" s="289"/>
      <c r="G12" s="320"/>
      <c r="H12" s="319"/>
      <c r="I12" s="342"/>
      <c r="J12" s="342"/>
      <c r="K12" s="342"/>
      <c r="L12" s="337"/>
      <c r="O12" s="341" t="s">
        <v>603</v>
      </c>
    </row>
    <row r="13" ht="20" customHeight="1" spans="3:15">
      <c r="C13" s="1" t="s">
        <v>21</v>
      </c>
      <c r="D13" s="167" t="s">
        <v>321</v>
      </c>
      <c r="E13" s="2"/>
      <c r="F13" s="289"/>
      <c r="G13" s="321"/>
      <c r="H13" s="319"/>
      <c r="I13" s="343"/>
      <c r="J13" s="333"/>
      <c r="K13" s="333"/>
      <c r="L13" s="337"/>
      <c r="O13" s="344" t="s">
        <v>312</v>
      </c>
    </row>
    <row r="14" ht="20" customHeight="1" spans="3:16">
      <c r="C14" s="229" t="s">
        <v>23</v>
      </c>
      <c r="E14" s="2"/>
      <c r="F14" s="317"/>
      <c r="G14" s="322"/>
      <c r="H14" s="314"/>
      <c r="I14" s="333"/>
      <c r="J14" s="333"/>
      <c r="K14" s="333"/>
      <c r="L14" s="337"/>
      <c r="M14" s="308"/>
      <c r="P14" s="344" t="s">
        <v>604</v>
      </c>
    </row>
    <row r="15" ht="20" customHeight="1" spans="3:15">
      <c r="C15" s="1" t="s">
        <v>25</v>
      </c>
      <c r="D15" s="167" t="s">
        <v>321</v>
      </c>
      <c r="E15" s="2"/>
      <c r="F15" s="323"/>
      <c r="G15" s="322"/>
      <c r="H15" s="314"/>
      <c r="I15" s="333"/>
      <c r="J15" s="333"/>
      <c r="K15" s="333"/>
      <c r="L15" s="337"/>
      <c r="M15" s="308"/>
      <c r="O15" s="344" t="s">
        <v>297</v>
      </c>
    </row>
    <row r="16" ht="63" customHeight="1" spans="1:15">
      <c r="A16" s="324" t="s">
        <v>605</v>
      </c>
      <c r="B16" s="324" t="s">
        <v>606</v>
      </c>
      <c r="C16" s="1" t="s">
        <v>27</v>
      </c>
      <c r="D16" s="167" t="s">
        <v>295</v>
      </c>
      <c r="E16" s="2"/>
      <c r="F16" s="318"/>
      <c r="G16" s="322"/>
      <c r="H16" s="314"/>
      <c r="I16" s="333"/>
      <c r="J16" s="333"/>
      <c r="K16" s="333"/>
      <c r="L16" s="337"/>
      <c r="M16" s="308"/>
      <c r="O16" s="344" t="s">
        <v>604</v>
      </c>
    </row>
    <row r="17" ht="50" customHeight="1" spans="1:15">
      <c r="A17" s="325" t="s">
        <v>607</v>
      </c>
      <c r="B17" s="325"/>
      <c r="C17" s="1" t="s">
        <v>29</v>
      </c>
      <c r="D17" s="167" t="s">
        <v>295</v>
      </c>
      <c r="E17" s="2"/>
      <c r="F17" s="289"/>
      <c r="G17" s="322"/>
      <c r="H17" s="314"/>
      <c r="I17" s="333"/>
      <c r="J17" s="333"/>
      <c r="K17" s="333"/>
      <c r="L17" s="337"/>
      <c r="M17" s="308"/>
      <c r="O17" s="344"/>
    </row>
    <row r="18" ht="50" customHeight="1" spans="1:15">
      <c r="A18" s="325" t="s">
        <v>548</v>
      </c>
      <c r="B18" s="325" t="s">
        <v>606</v>
      </c>
      <c r="C18" s="1" t="s">
        <v>29</v>
      </c>
      <c r="D18" s="167"/>
      <c r="E18" s="2"/>
      <c r="F18" s="289"/>
      <c r="G18" s="322"/>
      <c r="H18" s="314"/>
      <c r="I18" s="333"/>
      <c r="J18" s="333"/>
      <c r="K18" s="333"/>
      <c r="L18" s="337"/>
      <c r="M18" s="308"/>
      <c r="O18" s="344"/>
    </row>
    <row r="19" ht="50" customHeight="1" spans="1:15">
      <c r="A19" s="325" t="s">
        <v>608</v>
      </c>
      <c r="B19" s="325" t="s">
        <v>609</v>
      </c>
      <c r="C19" s="1" t="s">
        <v>29</v>
      </c>
      <c r="D19" s="167"/>
      <c r="E19" s="2"/>
      <c r="F19" s="289"/>
      <c r="G19" s="322"/>
      <c r="H19" s="314"/>
      <c r="I19" s="333"/>
      <c r="J19" s="333"/>
      <c r="K19" s="333"/>
      <c r="L19" s="337"/>
      <c r="M19" s="308"/>
      <c r="O19" s="344"/>
    </row>
    <row r="20" ht="50" customHeight="1" spans="1:15">
      <c r="A20" s="325" t="s">
        <v>610</v>
      </c>
      <c r="B20" s="325"/>
      <c r="C20" s="1" t="s">
        <v>29</v>
      </c>
      <c r="D20" s="167"/>
      <c r="E20" s="2"/>
      <c r="F20" s="289"/>
      <c r="G20" s="322"/>
      <c r="H20" s="314"/>
      <c r="I20" s="333"/>
      <c r="J20" s="333"/>
      <c r="K20" s="333"/>
      <c r="L20" s="337"/>
      <c r="M20" s="308"/>
      <c r="O20" s="344"/>
    </row>
    <row r="21" ht="20" customHeight="1" spans="1:15">
      <c r="A21" s="325" t="s">
        <v>611</v>
      </c>
      <c r="B21" s="325"/>
      <c r="C21" s="1" t="s">
        <v>29</v>
      </c>
      <c r="D21" s="167"/>
      <c r="F21" s="289"/>
      <c r="G21" s="322"/>
      <c r="H21" s="314"/>
      <c r="I21" s="333"/>
      <c r="J21" s="333"/>
      <c r="K21" s="333"/>
      <c r="L21" s="337"/>
      <c r="M21" s="308"/>
      <c r="O21" s="344" t="s">
        <v>612</v>
      </c>
    </row>
    <row r="22" ht="20" customHeight="1" spans="3:15">
      <c r="C22" s="229" t="s">
        <v>31</v>
      </c>
      <c r="F22" s="289"/>
      <c r="G22" s="322"/>
      <c r="H22" s="314"/>
      <c r="I22" s="333"/>
      <c r="J22" s="333"/>
      <c r="K22" s="333"/>
      <c r="L22" s="337"/>
      <c r="M22" s="308"/>
      <c r="O22" s="341" t="s">
        <v>613</v>
      </c>
    </row>
    <row r="23" ht="20" customHeight="1" spans="3:15">
      <c r="C23" s="229" t="s">
        <v>33</v>
      </c>
      <c r="F23" s="318"/>
      <c r="G23" s="313"/>
      <c r="H23" s="319"/>
      <c r="I23" s="333"/>
      <c r="J23" s="333"/>
      <c r="K23" s="333"/>
      <c r="L23" s="337"/>
      <c r="O23" s="341"/>
    </row>
    <row r="24" ht="20" customHeight="1" spans="3:15">
      <c r="C24" s="229" t="s">
        <v>35</v>
      </c>
      <c r="F24" s="318"/>
      <c r="G24" s="313"/>
      <c r="H24" s="319"/>
      <c r="I24" s="333"/>
      <c r="J24" s="333"/>
      <c r="K24" s="333"/>
      <c r="L24" s="337"/>
      <c r="O24" s="341"/>
    </row>
    <row r="25" ht="20" customHeight="1" spans="1:12">
      <c r="A25" s="308" t="s">
        <v>614</v>
      </c>
      <c r="C25" s="1" t="s">
        <v>37</v>
      </c>
      <c r="D25" s="167" t="s">
        <v>295</v>
      </c>
      <c r="F25" s="318"/>
      <c r="G25" s="322"/>
      <c r="H25" s="326"/>
      <c r="I25" s="333"/>
      <c r="J25" s="345"/>
      <c r="K25" s="333"/>
      <c r="L25" s="337"/>
    </row>
    <row r="26" ht="20" customHeight="1" spans="1:12">
      <c r="A26" s="308" t="s">
        <v>615</v>
      </c>
      <c r="C26" s="1" t="s">
        <v>39</v>
      </c>
      <c r="F26" s="318"/>
      <c r="G26" s="322"/>
      <c r="H26" s="314"/>
      <c r="I26" s="333"/>
      <c r="J26" s="333"/>
      <c r="K26" s="333"/>
      <c r="L26" s="337"/>
    </row>
    <row r="27" ht="20" customHeight="1" spans="3:12">
      <c r="C27" s="229" t="s">
        <v>41</v>
      </c>
      <c r="F27" s="289"/>
      <c r="G27" s="314"/>
      <c r="H27" s="314"/>
      <c r="I27" s="333"/>
      <c r="J27" s="345"/>
      <c r="K27" s="333"/>
      <c r="L27" s="337"/>
    </row>
    <row r="28" ht="20" customHeight="1" spans="1:12">
      <c r="A28" s="308" t="s">
        <v>616</v>
      </c>
      <c r="C28" s="1" t="s">
        <v>44</v>
      </c>
      <c r="F28" s="289"/>
      <c r="G28" s="314"/>
      <c r="H28" s="314"/>
      <c r="I28" s="333"/>
      <c r="J28" s="345"/>
      <c r="K28" s="333"/>
      <c r="L28" s="337"/>
    </row>
    <row r="29" ht="20" customHeight="1" spans="1:12">
      <c r="A29" s="308" t="s">
        <v>617</v>
      </c>
      <c r="C29" s="1" t="s">
        <v>44</v>
      </c>
      <c r="F29" s="289"/>
      <c r="G29" s="314"/>
      <c r="H29" s="314"/>
      <c r="I29" s="333"/>
      <c r="J29" s="345"/>
      <c r="K29" s="333"/>
      <c r="L29" s="337"/>
    </row>
    <row r="30" ht="20" customHeight="1" spans="1:12">
      <c r="A30" s="308" t="s">
        <v>618</v>
      </c>
      <c r="C30" s="1" t="s">
        <v>44</v>
      </c>
      <c r="F30" s="289"/>
      <c r="G30" s="314"/>
      <c r="H30" s="314"/>
      <c r="I30" s="333"/>
      <c r="J30" s="345"/>
      <c r="K30" s="333"/>
      <c r="L30" s="337"/>
    </row>
    <row r="31" spans="6:12">
      <c r="F31" s="289"/>
      <c r="G31" s="314"/>
      <c r="H31" s="314"/>
      <c r="I31" s="333"/>
      <c r="J31" s="333"/>
      <c r="K31" s="333"/>
      <c r="L31" s="337"/>
    </row>
    <row r="32" spans="1:12">
      <c r="A32" s="324" t="s">
        <v>552</v>
      </c>
      <c r="B32" s="324" t="s">
        <v>606</v>
      </c>
      <c r="C32" s="1" t="s">
        <v>46</v>
      </c>
      <c r="F32" s="318"/>
      <c r="G32" s="314"/>
      <c r="H32" s="314"/>
      <c r="I32" s="333"/>
      <c r="J32" s="338"/>
      <c r="K32" s="333"/>
      <c r="L32" s="337"/>
    </row>
    <row r="33" ht="47" customHeight="1" spans="3:12">
      <c r="C33" s="229" t="s">
        <v>48</v>
      </c>
      <c r="F33" s="289"/>
      <c r="G33" s="322"/>
      <c r="H33" s="314"/>
      <c r="I33" s="345"/>
      <c r="J33" s="333"/>
      <c r="K33" s="333"/>
      <c r="L33" s="337"/>
    </row>
    <row r="34" s="2" customFormat="1" ht="44" customHeight="1" spans="1:14">
      <c r="A34" s="308"/>
      <c r="B34" s="308"/>
      <c r="C34" s="1" t="s">
        <v>50</v>
      </c>
      <c r="D34" s="12"/>
      <c r="F34" s="289"/>
      <c r="G34" s="322"/>
      <c r="H34" s="314"/>
      <c r="I34" s="345"/>
      <c r="J34" s="333"/>
      <c r="K34" s="333"/>
      <c r="L34" s="337"/>
      <c r="N34" s="91"/>
    </row>
    <row r="35" spans="3:21">
      <c r="C35" s="1" t="s">
        <v>52</v>
      </c>
      <c r="E35" s="1"/>
      <c r="F35" s="318"/>
      <c r="G35" s="313"/>
      <c r="H35" s="319"/>
      <c r="I35" s="333"/>
      <c r="J35" s="333"/>
      <c r="K35" s="333"/>
      <c r="L35" s="337"/>
      <c r="N35" s="77"/>
      <c r="O35" s="77"/>
      <c r="P35" s="77"/>
      <c r="Q35" s="77"/>
      <c r="R35" s="77"/>
      <c r="S35" s="77"/>
      <c r="T35" s="77"/>
      <c r="U35" s="77"/>
    </row>
    <row r="36" spans="1:21">
      <c r="A36" s="324" t="s">
        <v>619</v>
      </c>
      <c r="B36" s="324"/>
      <c r="C36" s="1" t="s">
        <v>54</v>
      </c>
      <c r="E36" s="229"/>
      <c r="F36" s="289"/>
      <c r="G36" s="313"/>
      <c r="H36" s="319"/>
      <c r="I36" s="333"/>
      <c r="J36" s="333"/>
      <c r="K36" s="333"/>
      <c r="L36" s="337"/>
      <c r="N36" s="77"/>
      <c r="O36" s="77"/>
      <c r="P36" s="77"/>
      <c r="Q36" s="77"/>
      <c r="R36" s="77"/>
      <c r="S36" s="77"/>
      <c r="T36" s="77"/>
      <c r="U36" s="77"/>
    </row>
    <row r="37" spans="1:21">
      <c r="A37" s="324" t="s">
        <v>620</v>
      </c>
      <c r="B37" s="324"/>
      <c r="C37" s="1" t="s">
        <v>54</v>
      </c>
      <c r="E37" s="229"/>
      <c r="F37" s="289"/>
      <c r="G37" s="313"/>
      <c r="H37" s="319"/>
      <c r="I37" s="333"/>
      <c r="J37" s="333"/>
      <c r="K37" s="333"/>
      <c r="L37" s="337"/>
      <c r="N37" s="77"/>
      <c r="O37" s="77"/>
      <c r="P37" s="77"/>
      <c r="Q37" s="77"/>
      <c r="R37" s="77"/>
      <c r="S37" s="77"/>
      <c r="T37" s="77"/>
      <c r="U37" s="77"/>
    </row>
    <row r="38" ht="21" spans="1:21">
      <c r="A38" s="327" t="s">
        <v>621</v>
      </c>
      <c r="B38" s="328"/>
      <c r="C38" s="329" t="s">
        <v>56</v>
      </c>
      <c r="D38" s="54"/>
      <c r="E38" s="1"/>
      <c r="F38" s="289"/>
      <c r="G38" s="313"/>
      <c r="H38" s="319"/>
      <c r="I38" s="333"/>
      <c r="J38" s="333"/>
      <c r="K38" s="333"/>
      <c r="L38" s="337"/>
      <c r="N38" s="77"/>
      <c r="O38" s="77"/>
      <c r="P38" s="77"/>
      <c r="Q38" s="77"/>
      <c r="R38" s="77"/>
      <c r="S38" s="77"/>
      <c r="T38" s="77"/>
      <c r="U38" s="77"/>
    </row>
    <row r="39" ht="21" spans="1:21">
      <c r="A39" s="327" t="s">
        <v>622</v>
      </c>
      <c r="B39" s="328"/>
      <c r="C39" s="329" t="s">
        <v>623</v>
      </c>
      <c r="D39" s="54"/>
      <c r="E39" s="1"/>
      <c r="F39" s="289"/>
      <c r="G39" s="313"/>
      <c r="H39" s="319"/>
      <c r="I39" s="333"/>
      <c r="J39" s="333"/>
      <c r="K39" s="333"/>
      <c r="L39" s="337"/>
      <c r="N39" s="77"/>
      <c r="O39" s="77"/>
      <c r="P39" s="77"/>
      <c r="Q39" s="77"/>
      <c r="R39" s="77"/>
      <c r="S39" s="77"/>
      <c r="T39" s="77"/>
      <c r="U39" s="77"/>
    </row>
    <row r="40" ht="21" spans="1:21">
      <c r="A40" s="327" t="s">
        <v>624</v>
      </c>
      <c r="B40" s="328"/>
      <c r="C40" s="329" t="s">
        <v>56</v>
      </c>
      <c r="D40" s="54"/>
      <c r="E40" s="1"/>
      <c r="F40" s="289"/>
      <c r="G40" s="313"/>
      <c r="H40" s="319"/>
      <c r="I40" s="333"/>
      <c r="J40" s="333"/>
      <c r="K40" s="333"/>
      <c r="L40" s="337"/>
      <c r="N40" s="77"/>
      <c r="O40" s="77"/>
      <c r="P40" s="77"/>
      <c r="Q40" s="77"/>
      <c r="R40" s="77"/>
      <c r="S40" s="77"/>
      <c r="T40" s="77"/>
      <c r="U40" s="77"/>
    </row>
    <row r="41" ht="21" spans="1:21">
      <c r="A41" s="330" t="s">
        <v>366</v>
      </c>
      <c r="B41" s="330" t="s">
        <v>625</v>
      </c>
      <c r="C41" s="1" t="s">
        <v>58</v>
      </c>
      <c r="D41" s="331"/>
      <c r="E41" s="1"/>
      <c r="F41" s="289"/>
      <c r="G41" s="313"/>
      <c r="H41" s="319"/>
      <c r="I41" s="333"/>
      <c r="J41" s="345"/>
      <c r="K41" s="333"/>
      <c r="L41" s="337"/>
      <c r="N41" s="77"/>
      <c r="O41" s="77"/>
      <c r="P41" s="77"/>
      <c r="Q41" s="77"/>
      <c r="R41" s="77"/>
      <c r="S41" s="77"/>
      <c r="T41" s="77"/>
      <c r="U41" s="77"/>
    </row>
    <row r="42" ht="21" spans="1:21">
      <c r="A42" s="330" t="s">
        <v>626</v>
      </c>
      <c r="B42" s="330" t="s">
        <v>627</v>
      </c>
      <c r="C42" s="250" t="s">
        <v>60</v>
      </c>
      <c r="D42" s="331"/>
      <c r="E42" s="1"/>
      <c r="F42" s="289"/>
      <c r="G42" s="313"/>
      <c r="H42" s="319"/>
      <c r="I42" s="333"/>
      <c r="J42" s="345"/>
      <c r="K42" s="333"/>
      <c r="L42" s="337"/>
      <c r="N42" s="77"/>
      <c r="O42" s="77"/>
      <c r="P42" s="77"/>
      <c r="Q42" s="77"/>
      <c r="R42" s="77"/>
      <c r="S42" s="77"/>
      <c r="T42" s="77"/>
      <c r="U42" s="77"/>
    </row>
    <row r="43" ht="21" spans="1:21">
      <c r="A43" s="330" t="s">
        <v>628</v>
      </c>
      <c r="B43" s="330" t="s">
        <v>627</v>
      </c>
      <c r="C43" s="250" t="s">
        <v>60</v>
      </c>
      <c r="D43" s="331"/>
      <c r="E43" s="1"/>
      <c r="F43" s="289"/>
      <c r="G43" s="313"/>
      <c r="H43" s="319"/>
      <c r="I43" s="333"/>
      <c r="J43" s="345"/>
      <c r="K43" s="333"/>
      <c r="L43" s="337"/>
      <c r="N43" s="77"/>
      <c r="O43" s="77"/>
      <c r="P43" s="77"/>
      <c r="Q43" s="77"/>
      <c r="R43" s="77"/>
      <c r="S43" s="77"/>
      <c r="T43" s="77"/>
      <c r="U43" s="77"/>
    </row>
    <row r="44" ht="21" spans="1:21">
      <c r="A44" s="330" t="s">
        <v>629</v>
      </c>
      <c r="B44" s="330" t="s">
        <v>625</v>
      </c>
      <c r="C44" s="250" t="s">
        <v>60</v>
      </c>
      <c r="D44" s="332"/>
      <c r="E44" s="229"/>
      <c r="F44" s="318"/>
      <c r="G44" s="322"/>
      <c r="H44" s="314"/>
      <c r="I44" s="345"/>
      <c r="J44" s="333"/>
      <c r="K44" s="333"/>
      <c r="L44" s="337"/>
      <c r="N44" s="77"/>
      <c r="O44" s="77"/>
      <c r="P44" s="77"/>
      <c r="Q44" s="77"/>
      <c r="R44" s="77"/>
      <c r="S44" s="77"/>
      <c r="T44" s="77"/>
      <c r="U44" s="77"/>
    </row>
    <row r="45" ht="21" spans="1:21">
      <c r="A45" s="330"/>
      <c r="B45" s="330"/>
      <c r="C45" s="329" t="s">
        <v>62</v>
      </c>
      <c r="D45" s="83"/>
      <c r="E45" s="1"/>
      <c r="F45" s="289"/>
      <c r="G45" s="322"/>
      <c r="H45" s="314"/>
      <c r="I45" s="333"/>
      <c r="J45" s="333"/>
      <c r="K45" s="333"/>
      <c r="L45" s="337"/>
      <c r="N45" s="77"/>
      <c r="O45" s="77"/>
      <c r="P45" s="77"/>
      <c r="Q45" s="77"/>
      <c r="R45" s="77"/>
      <c r="S45" s="77"/>
      <c r="T45" s="77"/>
      <c r="U45" s="77"/>
    </row>
    <row r="46" ht="21" spans="1:12">
      <c r="A46" s="330" t="s">
        <v>630</v>
      </c>
      <c r="B46" s="330"/>
      <c r="C46" s="250" t="s">
        <v>64</v>
      </c>
      <c r="D46" s="83"/>
      <c r="E46" s="1"/>
      <c r="F46" s="317"/>
      <c r="G46" s="322"/>
      <c r="H46" s="314"/>
      <c r="I46" s="333"/>
      <c r="J46" s="333"/>
      <c r="K46" s="333"/>
      <c r="L46" s="337"/>
    </row>
    <row r="47" ht="21" spans="1:12">
      <c r="A47" s="330" t="s">
        <v>631</v>
      </c>
      <c r="B47" s="330" t="s">
        <v>632</v>
      </c>
      <c r="C47" s="250" t="s">
        <v>66</v>
      </c>
      <c r="D47" s="83"/>
      <c r="E47" s="1"/>
      <c r="F47" s="318"/>
      <c r="G47" s="314"/>
      <c r="H47" s="314"/>
      <c r="I47" s="333"/>
      <c r="J47" s="338"/>
      <c r="K47" s="333"/>
      <c r="L47" s="337"/>
    </row>
    <row r="48" ht="21" spans="1:12">
      <c r="A48" s="330" t="s">
        <v>633</v>
      </c>
      <c r="B48" s="333" t="s">
        <v>606</v>
      </c>
      <c r="C48" s="1" t="s">
        <v>68</v>
      </c>
      <c r="D48" s="83"/>
      <c r="E48" s="229"/>
      <c r="F48" s="317"/>
      <c r="G48" s="322"/>
      <c r="H48" s="314"/>
      <c r="I48" s="345"/>
      <c r="J48" s="333"/>
      <c r="K48" s="333"/>
      <c r="L48" s="337"/>
    </row>
    <row r="49" ht="21" spans="1:12">
      <c r="A49" s="330" t="s">
        <v>634</v>
      </c>
      <c r="B49" s="333" t="s">
        <v>606</v>
      </c>
      <c r="C49" s="1"/>
      <c r="D49" s="83"/>
      <c r="E49" s="229"/>
      <c r="F49" s="317"/>
      <c r="G49" s="322"/>
      <c r="H49" s="314"/>
      <c r="I49" s="345"/>
      <c r="J49" s="333"/>
      <c r="K49" s="333"/>
      <c r="L49" s="337"/>
    </row>
    <row r="50" ht="21" spans="1:12">
      <c r="A50" s="330" t="s">
        <v>635</v>
      </c>
      <c r="B50" s="333" t="s">
        <v>606</v>
      </c>
      <c r="C50" s="1" t="s">
        <v>68</v>
      </c>
      <c r="D50" s="83"/>
      <c r="E50" s="229"/>
      <c r="F50" s="317"/>
      <c r="G50" s="322"/>
      <c r="H50" s="314"/>
      <c r="I50" s="345"/>
      <c r="J50" s="333"/>
      <c r="K50" s="333"/>
      <c r="L50" s="337"/>
    </row>
    <row r="51" ht="21" spans="1:12">
      <c r="A51" s="330" t="s">
        <v>636</v>
      </c>
      <c r="B51" s="333" t="s">
        <v>606</v>
      </c>
      <c r="C51" s="1" t="s">
        <v>68</v>
      </c>
      <c r="D51" s="83"/>
      <c r="E51" s="229"/>
      <c r="F51" s="317"/>
      <c r="G51" s="322"/>
      <c r="H51" s="314"/>
      <c r="I51" s="345"/>
      <c r="J51" s="333"/>
      <c r="K51" s="333"/>
      <c r="L51" s="337"/>
    </row>
    <row r="52" ht="21" spans="1:12">
      <c r="A52" s="330" t="s">
        <v>637</v>
      </c>
      <c r="B52" s="333" t="s">
        <v>606</v>
      </c>
      <c r="C52" s="1" t="s">
        <v>68</v>
      </c>
      <c r="D52" s="83"/>
      <c r="E52" s="229"/>
      <c r="F52" s="317"/>
      <c r="G52" s="322"/>
      <c r="H52" s="314"/>
      <c r="I52" s="345"/>
      <c r="J52" s="333"/>
      <c r="K52" s="333"/>
      <c r="L52" s="337"/>
    </row>
    <row r="53" ht="21" spans="1:12">
      <c r="A53" s="330" t="s">
        <v>638</v>
      </c>
      <c r="B53" s="333" t="s">
        <v>606</v>
      </c>
      <c r="C53" s="1" t="s">
        <v>70</v>
      </c>
      <c r="D53" s="83"/>
      <c r="E53" s="229"/>
      <c r="F53" s="317"/>
      <c r="G53" s="322"/>
      <c r="H53" s="314"/>
      <c r="I53" s="345"/>
      <c r="J53" s="333"/>
      <c r="K53" s="333"/>
      <c r="L53" s="337"/>
    </row>
    <row r="54" ht="21" spans="1:12">
      <c r="A54" s="330" t="s">
        <v>639</v>
      </c>
      <c r="B54" s="333" t="s">
        <v>606</v>
      </c>
      <c r="C54" s="1" t="s">
        <v>70</v>
      </c>
      <c r="D54" s="83"/>
      <c r="E54" s="229"/>
      <c r="F54" s="317"/>
      <c r="G54" s="322"/>
      <c r="H54" s="314"/>
      <c r="I54" s="345"/>
      <c r="J54" s="333"/>
      <c r="K54" s="333"/>
      <c r="L54" s="337"/>
    </row>
    <row r="55" ht="21" spans="1:12">
      <c r="A55" s="330" t="s">
        <v>640</v>
      </c>
      <c r="B55" s="330"/>
      <c r="C55" s="1" t="s">
        <v>70</v>
      </c>
      <c r="D55" s="83"/>
      <c r="E55" s="229"/>
      <c r="F55" s="317"/>
      <c r="G55" s="322"/>
      <c r="H55" s="314"/>
      <c r="I55" s="345"/>
      <c r="J55" s="333"/>
      <c r="K55" s="333"/>
      <c r="L55" s="337"/>
    </row>
    <row r="56" ht="21" spans="1:12">
      <c r="A56" s="330" t="s">
        <v>641</v>
      </c>
      <c r="B56" s="330"/>
      <c r="C56" s="1" t="s">
        <v>70</v>
      </c>
      <c r="D56" s="332"/>
      <c r="E56" s="1"/>
      <c r="F56" s="317"/>
      <c r="G56" s="314"/>
      <c r="H56" s="314"/>
      <c r="I56" s="333"/>
      <c r="J56" s="333"/>
      <c r="K56" s="333"/>
      <c r="L56" s="337"/>
    </row>
    <row r="57" ht="21" spans="1:12">
      <c r="A57" s="330"/>
      <c r="B57" s="330"/>
      <c r="C57" s="229" t="s">
        <v>72</v>
      </c>
      <c r="D57" s="83"/>
      <c r="F57" s="289"/>
      <c r="G57" s="322"/>
      <c r="H57" s="334"/>
      <c r="I57" s="346"/>
      <c r="J57" s="346"/>
      <c r="K57" s="346"/>
      <c r="L57" s="347"/>
    </row>
    <row r="58" ht="21" spans="1:12">
      <c r="A58" s="330"/>
      <c r="B58" s="330"/>
      <c r="C58" s="229" t="s">
        <v>74</v>
      </c>
      <c r="D58" s="83"/>
      <c r="F58" s="289"/>
      <c r="G58" s="322"/>
      <c r="H58" s="314"/>
      <c r="I58" s="333"/>
      <c r="J58" s="333"/>
      <c r="K58" s="333"/>
      <c r="L58" s="337"/>
    </row>
    <row r="59" ht="21" spans="1:12">
      <c r="A59" s="330"/>
      <c r="B59" s="330"/>
      <c r="C59" s="1" t="s">
        <v>76</v>
      </c>
      <c r="D59" s="83"/>
      <c r="F59" s="318"/>
      <c r="G59" s="322"/>
      <c r="H59" s="314"/>
      <c r="I59" s="333"/>
      <c r="J59" s="345"/>
      <c r="K59" s="333"/>
      <c r="L59" s="337"/>
    </row>
    <row r="60" ht="21" spans="1:12">
      <c r="A60" s="333" t="s">
        <v>642</v>
      </c>
      <c r="B60" s="333" t="s">
        <v>606</v>
      </c>
      <c r="C60" s="1" t="s">
        <v>78</v>
      </c>
      <c r="D60" s="83"/>
      <c r="F60" s="318"/>
      <c r="G60" s="322"/>
      <c r="H60" s="314"/>
      <c r="I60" s="348"/>
      <c r="J60" s="333"/>
      <c r="K60" s="333"/>
      <c r="L60" s="337"/>
    </row>
    <row r="61" spans="1:12">
      <c r="A61" s="324" t="s">
        <v>643</v>
      </c>
      <c r="B61" s="324" t="s">
        <v>644</v>
      </c>
      <c r="C61" s="1" t="s">
        <v>80</v>
      </c>
      <c r="F61" s="289"/>
      <c r="G61" s="314"/>
      <c r="H61" s="314"/>
      <c r="I61" s="333"/>
      <c r="J61" s="333"/>
      <c r="K61" s="333"/>
      <c r="L61" s="337"/>
    </row>
    <row r="62" spans="1:12">
      <c r="A62" s="308" t="s">
        <v>645</v>
      </c>
      <c r="C62" s="1" t="s">
        <v>83</v>
      </c>
      <c r="F62" s="289"/>
      <c r="G62" s="314"/>
      <c r="H62" s="334"/>
      <c r="I62" s="333"/>
      <c r="J62" s="333"/>
      <c r="K62" s="333"/>
      <c r="L62" s="337"/>
    </row>
    <row r="63" spans="3:12">
      <c r="C63" s="1" t="s">
        <v>85</v>
      </c>
      <c r="F63" s="289"/>
      <c r="G63" s="314"/>
      <c r="H63" s="314"/>
      <c r="I63" s="333"/>
      <c r="J63" s="333"/>
      <c r="K63" s="333"/>
      <c r="L63" s="337"/>
    </row>
    <row r="64" spans="3:12">
      <c r="C64" s="335" t="s">
        <v>87</v>
      </c>
      <c r="F64" s="289"/>
      <c r="G64" s="322"/>
      <c r="H64" s="314"/>
      <c r="I64" s="333"/>
      <c r="J64" s="333"/>
      <c r="K64" s="333"/>
      <c r="L64" s="337"/>
    </row>
    <row r="65" spans="1:12">
      <c r="A65" s="333" t="s">
        <v>646</v>
      </c>
      <c r="B65" s="333" t="s">
        <v>606</v>
      </c>
      <c r="C65" s="1" t="s">
        <v>88</v>
      </c>
      <c r="F65" s="289"/>
      <c r="G65" s="322"/>
      <c r="H65" s="314"/>
      <c r="I65" s="333"/>
      <c r="J65" s="333"/>
      <c r="K65" s="333"/>
      <c r="L65" s="337"/>
    </row>
    <row r="66" spans="1:12">
      <c r="A66" s="333" t="s">
        <v>647</v>
      </c>
      <c r="B66" s="333" t="s">
        <v>606</v>
      </c>
      <c r="C66" s="1" t="s">
        <v>88</v>
      </c>
      <c r="F66" s="289"/>
      <c r="G66" s="322"/>
      <c r="H66" s="314"/>
      <c r="I66" s="333"/>
      <c r="J66" s="333"/>
      <c r="K66" s="333"/>
      <c r="L66" s="337"/>
    </row>
    <row r="67" spans="1:12">
      <c r="A67" s="333" t="s">
        <v>648</v>
      </c>
      <c r="B67" s="333" t="s">
        <v>606</v>
      </c>
      <c r="C67" s="1" t="s">
        <v>88</v>
      </c>
      <c r="F67" s="289"/>
      <c r="G67" s="322"/>
      <c r="H67" s="314"/>
      <c r="I67" s="333"/>
      <c r="J67" s="333"/>
      <c r="K67" s="333"/>
      <c r="L67" s="337"/>
    </row>
    <row r="68" spans="1:12">
      <c r="A68" s="349" t="s">
        <v>649</v>
      </c>
      <c r="B68" s="333" t="s">
        <v>625</v>
      </c>
      <c r="C68" s="1" t="s">
        <v>90</v>
      </c>
      <c r="F68" s="350"/>
      <c r="G68" s="322"/>
      <c r="H68" s="314"/>
      <c r="I68" s="333"/>
      <c r="J68" s="333"/>
      <c r="K68" s="333"/>
      <c r="L68" s="337"/>
    </row>
    <row r="69" spans="1:12">
      <c r="A69" s="349" t="s">
        <v>650</v>
      </c>
      <c r="B69" s="333" t="s">
        <v>606</v>
      </c>
      <c r="C69" s="1" t="s">
        <v>90</v>
      </c>
      <c r="F69" s="350"/>
      <c r="G69" s="322"/>
      <c r="H69" s="314"/>
      <c r="I69" s="333"/>
      <c r="J69" s="333"/>
      <c r="K69" s="333"/>
      <c r="L69" s="337"/>
    </row>
    <row r="70" spans="1:12">
      <c r="A70" s="349" t="s">
        <v>651</v>
      </c>
      <c r="B70" s="333" t="s">
        <v>606</v>
      </c>
      <c r="C70" s="1" t="s">
        <v>90</v>
      </c>
      <c r="F70" s="350"/>
      <c r="G70" s="322"/>
      <c r="H70" s="314"/>
      <c r="I70" s="333"/>
      <c r="J70" s="333"/>
      <c r="K70" s="333"/>
      <c r="L70" s="337"/>
    </row>
    <row r="71" spans="1:12">
      <c r="A71" s="349" t="s">
        <v>652</v>
      </c>
      <c r="B71" s="333" t="s">
        <v>593</v>
      </c>
      <c r="C71" s="1"/>
      <c r="F71" s="350"/>
      <c r="G71" s="322"/>
      <c r="H71" s="314"/>
      <c r="I71" s="333"/>
      <c r="J71" s="333"/>
      <c r="K71" s="333"/>
      <c r="L71" s="337"/>
    </row>
    <row r="72" spans="1:12">
      <c r="A72" s="333" t="s">
        <v>653</v>
      </c>
      <c r="B72" s="333" t="s">
        <v>606</v>
      </c>
      <c r="C72" s="250" t="s">
        <v>92</v>
      </c>
      <c r="F72" s="289"/>
      <c r="G72" s="322"/>
      <c r="H72" s="314"/>
      <c r="I72" s="345"/>
      <c r="J72" s="333"/>
      <c r="K72" s="333"/>
      <c r="L72" s="337"/>
    </row>
    <row r="73" spans="1:12">
      <c r="A73" s="349" t="s">
        <v>654</v>
      </c>
      <c r="B73" s="333" t="s">
        <v>625</v>
      </c>
      <c r="C73" s="1" t="s">
        <v>94</v>
      </c>
      <c r="F73" s="289"/>
      <c r="G73" s="322"/>
      <c r="H73" s="314"/>
      <c r="I73" s="333"/>
      <c r="J73" s="345"/>
      <c r="K73" s="333"/>
      <c r="L73" s="337"/>
    </row>
    <row r="74" spans="3:12">
      <c r="C74" s="250" t="s">
        <v>96</v>
      </c>
      <c r="F74" s="317"/>
      <c r="G74" s="322"/>
      <c r="H74" s="314"/>
      <c r="I74" s="333"/>
      <c r="J74" s="338"/>
      <c r="K74" s="333"/>
      <c r="L74" s="337"/>
    </row>
    <row r="75" spans="3:12">
      <c r="C75" s="1" t="s">
        <v>98</v>
      </c>
      <c r="F75" s="289"/>
      <c r="G75" s="322"/>
      <c r="H75" s="314"/>
      <c r="I75" s="333"/>
      <c r="J75" s="333"/>
      <c r="K75" s="333"/>
      <c r="L75" s="337"/>
    </row>
    <row r="76" spans="3:12">
      <c r="C76" s="1" t="s">
        <v>99</v>
      </c>
      <c r="F76" s="317"/>
      <c r="G76" s="322"/>
      <c r="H76" s="314"/>
      <c r="I76" s="333"/>
      <c r="J76" s="333"/>
      <c r="K76" s="333"/>
      <c r="L76" s="337"/>
    </row>
    <row r="77" spans="1:12">
      <c r="A77" s="333" t="s">
        <v>655</v>
      </c>
      <c r="B77" s="333" t="s">
        <v>606</v>
      </c>
      <c r="C77" s="1" t="s">
        <v>101</v>
      </c>
      <c r="F77" s="317"/>
      <c r="G77" s="322"/>
      <c r="H77" s="314"/>
      <c r="I77" s="333"/>
      <c r="J77" s="333"/>
      <c r="K77" s="333"/>
      <c r="L77" s="337"/>
    </row>
    <row r="78" spans="1:12">
      <c r="A78" s="333" t="s">
        <v>656</v>
      </c>
      <c r="B78" s="333" t="s">
        <v>657</v>
      </c>
      <c r="C78" s="1" t="s">
        <v>101</v>
      </c>
      <c r="F78" s="289"/>
      <c r="G78" s="322"/>
      <c r="H78" s="314"/>
      <c r="I78" s="333"/>
      <c r="J78" s="339"/>
      <c r="K78" s="333"/>
      <c r="L78" s="337"/>
    </row>
    <row r="79" spans="3:12">
      <c r="C79" s="229" t="s">
        <v>103</v>
      </c>
      <c r="F79" s="289"/>
      <c r="G79" s="322"/>
      <c r="H79" s="314"/>
      <c r="I79" s="333"/>
      <c r="J79" s="333"/>
      <c r="K79" s="333"/>
      <c r="L79" s="337"/>
    </row>
    <row r="80" spans="1:12">
      <c r="A80" s="333" t="s">
        <v>658</v>
      </c>
      <c r="B80" s="333" t="s">
        <v>644</v>
      </c>
      <c r="C80" s="1" t="s">
        <v>105</v>
      </c>
      <c r="F80" s="289"/>
      <c r="G80" s="322"/>
      <c r="H80" s="314"/>
      <c r="I80" s="333"/>
      <c r="J80" s="333"/>
      <c r="K80" s="333"/>
      <c r="L80" s="337"/>
    </row>
    <row r="81" spans="1:12">
      <c r="A81" s="333" t="s">
        <v>659</v>
      </c>
      <c r="B81" s="333" t="s">
        <v>593</v>
      </c>
      <c r="C81" s="1" t="s">
        <v>105</v>
      </c>
      <c r="F81" s="289"/>
      <c r="G81" s="322"/>
      <c r="H81" s="314"/>
      <c r="I81" s="333"/>
      <c r="J81" s="333"/>
      <c r="K81" s="333"/>
      <c r="L81" s="337"/>
    </row>
    <row r="82" spans="1:12">
      <c r="A82" s="333" t="s">
        <v>660</v>
      </c>
      <c r="B82" s="333" t="s">
        <v>627</v>
      </c>
      <c r="C82" s="1" t="s">
        <v>105</v>
      </c>
      <c r="F82" s="289"/>
      <c r="G82" s="322"/>
      <c r="H82" s="314"/>
      <c r="I82" s="333"/>
      <c r="J82" s="345"/>
      <c r="K82" s="333"/>
      <c r="L82" s="337"/>
    </row>
    <row r="83" spans="3:12">
      <c r="C83" s="250" t="s">
        <v>107</v>
      </c>
      <c r="F83" s="318"/>
      <c r="G83" s="314"/>
      <c r="H83" s="314"/>
      <c r="I83" s="351"/>
      <c r="J83" s="339"/>
      <c r="K83" s="333"/>
      <c r="L83" s="337"/>
    </row>
    <row r="84" spans="3:12">
      <c r="C84" s="250" t="s">
        <v>109</v>
      </c>
      <c r="F84" s="289"/>
      <c r="G84" s="322"/>
      <c r="H84" s="314"/>
      <c r="I84" s="345"/>
      <c r="J84" s="338"/>
      <c r="K84" s="333"/>
      <c r="L84" s="337"/>
    </row>
    <row r="85" spans="1:12">
      <c r="A85" s="333" t="s">
        <v>655</v>
      </c>
      <c r="B85" s="333" t="s">
        <v>661</v>
      </c>
      <c r="C85" s="250" t="s">
        <v>111</v>
      </c>
      <c r="F85" s="289"/>
      <c r="G85" s="322"/>
      <c r="H85" s="314"/>
      <c r="I85" s="345"/>
      <c r="J85" s="338"/>
      <c r="K85" s="333"/>
      <c r="L85" s="337"/>
    </row>
    <row r="86" spans="1:12">
      <c r="A86" s="333" t="s">
        <v>662</v>
      </c>
      <c r="B86" s="333"/>
      <c r="C86" s="250" t="s">
        <v>111</v>
      </c>
      <c r="F86" s="289"/>
      <c r="G86" s="322"/>
      <c r="H86" s="314"/>
      <c r="I86" s="345"/>
      <c r="J86" s="338"/>
      <c r="K86" s="333"/>
      <c r="L86" s="337"/>
    </row>
    <row r="87" spans="1:12">
      <c r="A87" s="333" t="s">
        <v>663</v>
      </c>
      <c r="B87" s="333"/>
      <c r="C87" s="250" t="s">
        <v>111</v>
      </c>
      <c r="F87" s="289"/>
      <c r="G87" s="322"/>
      <c r="H87" s="314"/>
      <c r="I87" s="345"/>
      <c r="J87" s="338"/>
      <c r="K87" s="333"/>
      <c r="L87" s="337"/>
    </row>
    <row r="88" spans="1:12">
      <c r="A88" s="333" t="s">
        <v>664</v>
      </c>
      <c r="B88" s="333"/>
      <c r="C88" s="250" t="s">
        <v>111</v>
      </c>
      <c r="F88" s="317"/>
      <c r="G88" s="314"/>
      <c r="H88" s="314"/>
      <c r="I88" s="343"/>
      <c r="J88" s="339"/>
      <c r="K88" s="333"/>
      <c r="L88" s="333"/>
    </row>
    <row r="89" spans="3:12">
      <c r="C89" s="229" t="s">
        <v>113</v>
      </c>
      <c r="F89" s="317"/>
      <c r="G89" s="314"/>
      <c r="H89" s="314"/>
      <c r="I89" s="333"/>
      <c r="J89" s="333"/>
      <c r="K89" s="333"/>
      <c r="L89" s="337"/>
    </row>
    <row r="90" spans="1:12">
      <c r="A90" s="333" t="s">
        <v>665</v>
      </c>
      <c r="B90" s="333"/>
      <c r="C90" s="1" t="s">
        <v>116</v>
      </c>
      <c r="F90" s="317"/>
      <c r="G90" s="322"/>
      <c r="H90" s="314"/>
      <c r="I90" s="333"/>
      <c r="J90" s="338"/>
      <c r="K90" s="333"/>
      <c r="L90" s="337"/>
    </row>
    <row r="91" spans="1:12">
      <c r="A91" s="333" t="s">
        <v>666</v>
      </c>
      <c r="B91" s="333" t="s">
        <v>667</v>
      </c>
      <c r="C91" s="1" t="s">
        <v>118</v>
      </c>
      <c r="F91" s="317"/>
      <c r="G91" s="322"/>
      <c r="H91" s="314"/>
      <c r="I91" s="333"/>
      <c r="J91" s="338"/>
      <c r="K91" s="333"/>
      <c r="L91" s="337"/>
    </row>
    <row r="92" spans="1:12">
      <c r="A92" s="333" t="s">
        <v>668</v>
      </c>
      <c r="B92" s="333"/>
      <c r="C92" s="1" t="s">
        <v>118</v>
      </c>
      <c r="F92" s="317"/>
      <c r="G92" s="322"/>
      <c r="H92" s="314"/>
      <c r="I92" s="333"/>
      <c r="J92" s="338"/>
      <c r="K92" s="333"/>
      <c r="L92" s="337"/>
    </row>
    <row r="93" spans="1:12">
      <c r="A93" s="333" t="s">
        <v>669</v>
      </c>
      <c r="B93" s="308" t="s">
        <v>670</v>
      </c>
      <c r="C93" s="1" t="s">
        <v>118</v>
      </c>
      <c r="F93" s="318"/>
      <c r="G93" s="322"/>
      <c r="H93" s="314"/>
      <c r="I93" s="345"/>
      <c r="J93" s="333"/>
      <c r="K93" s="333"/>
      <c r="L93" s="337"/>
    </row>
    <row r="94" spans="1:12">
      <c r="A94" s="333" t="s">
        <v>671</v>
      </c>
      <c r="B94" s="333" t="s">
        <v>606</v>
      </c>
      <c r="C94" s="1" t="s">
        <v>120</v>
      </c>
      <c r="F94" s="289"/>
      <c r="G94" s="314"/>
      <c r="H94" s="314"/>
      <c r="I94" s="333"/>
      <c r="J94" s="333"/>
      <c r="K94" s="333"/>
      <c r="L94" s="337"/>
    </row>
    <row r="95" spans="1:12">
      <c r="A95" s="333" t="s">
        <v>672</v>
      </c>
      <c r="B95" s="333" t="s">
        <v>606</v>
      </c>
      <c r="C95" s="1" t="s">
        <v>122</v>
      </c>
      <c r="F95" s="289"/>
      <c r="G95" s="322"/>
      <c r="H95" s="314"/>
      <c r="I95" s="333"/>
      <c r="J95" s="333"/>
      <c r="K95" s="333"/>
      <c r="L95" s="337"/>
    </row>
    <row r="96" spans="3:12">
      <c r="C96" s="229" t="s">
        <v>124</v>
      </c>
      <c r="F96" s="289"/>
      <c r="G96" s="322"/>
      <c r="H96" s="314"/>
      <c r="I96" s="333"/>
      <c r="J96" s="333"/>
      <c r="K96" s="333"/>
      <c r="L96" s="337"/>
    </row>
    <row r="97" spans="3:12">
      <c r="C97" s="1" t="s">
        <v>126</v>
      </c>
      <c r="F97" s="289"/>
      <c r="G97" s="322"/>
      <c r="H97" s="314"/>
      <c r="I97" s="333"/>
      <c r="J97" s="333"/>
      <c r="K97" s="333"/>
      <c r="L97" s="337"/>
    </row>
    <row r="98" spans="1:12">
      <c r="A98" s="349" t="s">
        <v>673</v>
      </c>
      <c r="B98" s="349" t="s">
        <v>606</v>
      </c>
      <c r="C98" s="1" t="s">
        <v>128</v>
      </c>
      <c r="F98" s="289"/>
      <c r="G98" s="322"/>
      <c r="H98" s="314"/>
      <c r="I98" s="333"/>
      <c r="J98" s="333"/>
      <c r="K98" s="333"/>
      <c r="L98" s="337"/>
    </row>
    <row r="99" spans="1:12">
      <c r="A99" s="308" t="s">
        <v>674</v>
      </c>
      <c r="B99" s="349" t="s">
        <v>606</v>
      </c>
      <c r="C99" s="1" t="s">
        <v>128</v>
      </c>
      <c r="F99" s="318"/>
      <c r="G99" s="322"/>
      <c r="H99" s="314"/>
      <c r="I99" s="333"/>
      <c r="J99" s="339"/>
      <c r="K99" s="333"/>
      <c r="L99" s="337"/>
    </row>
    <row r="100" spans="1:12">
      <c r="A100" s="333" t="s">
        <v>675</v>
      </c>
      <c r="B100" s="349" t="s">
        <v>606</v>
      </c>
      <c r="C100" s="1" t="s">
        <v>130</v>
      </c>
      <c r="F100" s="318"/>
      <c r="G100" s="322"/>
      <c r="H100" s="314"/>
      <c r="I100" s="333"/>
      <c r="J100" s="339"/>
      <c r="K100" s="333"/>
      <c r="L100" s="337"/>
    </row>
    <row r="101" spans="1:12">
      <c r="A101" s="333" t="s">
        <v>676</v>
      </c>
      <c r="B101" s="349" t="s">
        <v>677</v>
      </c>
      <c r="C101" s="1" t="s">
        <v>130</v>
      </c>
      <c r="F101" s="318"/>
      <c r="G101" s="322"/>
      <c r="H101" s="314"/>
      <c r="I101" s="333"/>
      <c r="J101" s="339"/>
      <c r="K101" s="333"/>
      <c r="L101" s="337"/>
    </row>
    <row r="102" spans="1:12">
      <c r="A102" s="333" t="s">
        <v>678</v>
      </c>
      <c r="B102" s="333" t="s">
        <v>625</v>
      </c>
      <c r="C102" s="1" t="s">
        <v>132</v>
      </c>
      <c r="F102" s="289"/>
      <c r="G102" s="322"/>
      <c r="H102" s="314"/>
      <c r="I102" s="333"/>
      <c r="J102" s="333"/>
      <c r="K102" s="333"/>
      <c r="L102" s="337"/>
    </row>
    <row r="103" spans="1:12">
      <c r="A103" s="333" t="s">
        <v>679</v>
      </c>
      <c r="B103" s="333" t="s">
        <v>625</v>
      </c>
      <c r="C103" s="1" t="s">
        <v>134</v>
      </c>
      <c r="F103" s="289"/>
      <c r="G103" s="322"/>
      <c r="H103" s="314"/>
      <c r="I103" s="333"/>
      <c r="J103" s="333"/>
      <c r="K103" s="333"/>
      <c r="L103" s="337"/>
    </row>
    <row r="104" spans="1:12">
      <c r="A104" s="333" t="s">
        <v>680</v>
      </c>
      <c r="B104" s="333" t="s">
        <v>606</v>
      </c>
      <c r="C104" s="1" t="s">
        <v>136</v>
      </c>
      <c r="D104" s="12" t="s">
        <v>681</v>
      </c>
      <c r="F104" s="289"/>
      <c r="G104" s="322"/>
      <c r="H104" s="314"/>
      <c r="I104" s="333"/>
      <c r="J104" s="333"/>
      <c r="K104" s="333"/>
      <c r="L104" s="337"/>
    </row>
    <row r="105" spans="1:12">
      <c r="A105" s="261" t="s">
        <v>682</v>
      </c>
      <c r="B105" s="333"/>
      <c r="C105" s="260" t="s">
        <v>138</v>
      </c>
      <c r="F105" s="289"/>
      <c r="G105" s="314"/>
      <c r="H105" s="314"/>
      <c r="I105" s="333"/>
      <c r="J105" s="339"/>
      <c r="K105" s="333"/>
      <c r="L105" s="337"/>
    </row>
    <row r="106" spans="3:12">
      <c r="C106" s="229" t="s">
        <v>140</v>
      </c>
      <c r="F106" s="289"/>
      <c r="G106" s="322"/>
      <c r="H106" s="314"/>
      <c r="I106" s="333"/>
      <c r="J106" s="333"/>
      <c r="K106" s="333"/>
      <c r="L106" s="337"/>
    </row>
    <row r="107" spans="3:12">
      <c r="C107" s="1" t="s">
        <v>142</v>
      </c>
      <c r="F107" s="318"/>
      <c r="G107" s="322"/>
      <c r="H107" s="314"/>
      <c r="I107" s="333"/>
      <c r="J107" s="333"/>
      <c r="K107" s="333"/>
      <c r="L107" s="337"/>
    </row>
    <row r="108" spans="1:12">
      <c r="A108" s="333" t="s">
        <v>683</v>
      </c>
      <c r="B108" s="333" t="s">
        <v>661</v>
      </c>
      <c r="C108" s="250" t="s">
        <v>144</v>
      </c>
      <c r="F108" s="318"/>
      <c r="G108" s="322"/>
      <c r="H108" s="314"/>
      <c r="I108" s="333"/>
      <c r="J108" s="333"/>
      <c r="K108" s="333"/>
      <c r="L108" s="337"/>
    </row>
    <row r="109" spans="1:12">
      <c r="A109" s="333" t="s">
        <v>684</v>
      </c>
      <c r="B109" s="333" t="s">
        <v>661</v>
      </c>
      <c r="C109" s="1" t="s">
        <v>146</v>
      </c>
      <c r="F109" s="318"/>
      <c r="G109" s="322"/>
      <c r="H109" s="314"/>
      <c r="I109" s="333"/>
      <c r="J109" s="333"/>
      <c r="K109" s="333"/>
      <c r="L109" s="337"/>
    </row>
    <row r="110" spans="1:12">
      <c r="A110" s="333" t="s">
        <v>685</v>
      </c>
      <c r="B110" s="333" t="s">
        <v>606</v>
      </c>
      <c r="C110" s="1" t="s">
        <v>146</v>
      </c>
      <c r="F110" s="318"/>
      <c r="G110" s="322"/>
      <c r="H110" s="314"/>
      <c r="I110" s="333"/>
      <c r="J110" s="333"/>
      <c r="K110" s="333"/>
      <c r="L110" s="337"/>
    </row>
    <row r="111" spans="1:12">
      <c r="A111" s="333" t="s">
        <v>686</v>
      </c>
      <c r="B111" s="333" t="s">
        <v>593</v>
      </c>
      <c r="C111" s="1" t="s">
        <v>146</v>
      </c>
      <c r="F111" s="289"/>
      <c r="G111" s="314"/>
      <c r="H111" s="334"/>
      <c r="I111" s="333"/>
      <c r="J111" s="333"/>
      <c r="K111" s="333"/>
      <c r="L111" s="337"/>
    </row>
    <row r="112" spans="3:12">
      <c r="C112" s="250" t="s">
        <v>148</v>
      </c>
      <c r="F112" s="317"/>
      <c r="G112" s="322"/>
      <c r="H112" s="314"/>
      <c r="I112" s="333"/>
      <c r="J112" s="339"/>
      <c r="K112" s="333"/>
      <c r="L112" s="337"/>
    </row>
    <row r="113" spans="3:12">
      <c r="C113" s="250" t="s">
        <v>150</v>
      </c>
      <c r="F113" s="289"/>
      <c r="G113" s="314"/>
      <c r="H113" s="314"/>
      <c r="I113" s="333"/>
      <c r="J113" s="333"/>
      <c r="K113" s="333"/>
      <c r="L113" s="337"/>
    </row>
    <row r="114" spans="1:12">
      <c r="A114" s="333" t="s">
        <v>687</v>
      </c>
      <c r="B114" s="333" t="s">
        <v>606</v>
      </c>
      <c r="C114" s="1" t="s">
        <v>152</v>
      </c>
      <c r="F114" s="317"/>
      <c r="G114" s="313"/>
      <c r="H114" s="314"/>
      <c r="I114" s="333"/>
      <c r="J114" s="333"/>
      <c r="K114" s="333"/>
      <c r="L114" s="337"/>
    </row>
    <row r="115" spans="3:12">
      <c r="C115" s="1" t="s">
        <v>154</v>
      </c>
      <c r="F115" s="317"/>
      <c r="G115" s="313"/>
      <c r="H115" s="314"/>
      <c r="I115" s="345"/>
      <c r="J115" s="338"/>
      <c r="K115" s="333"/>
      <c r="L115" s="337"/>
    </row>
    <row r="116" spans="1:12">
      <c r="A116" s="333" t="s">
        <v>688</v>
      </c>
      <c r="B116" s="333" t="s">
        <v>661</v>
      </c>
      <c r="C116" s="250" t="s">
        <v>156</v>
      </c>
      <c r="F116" s="317"/>
      <c r="G116" s="313"/>
      <c r="H116" s="314"/>
      <c r="I116" s="345"/>
      <c r="J116" s="338"/>
      <c r="K116" s="333"/>
      <c r="L116" s="337"/>
    </row>
    <row r="117" spans="1:12">
      <c r="A117" s="333" t="s">
        <v>689</v>
      </c>
      <c r="B117" s="333" t="s">
        <v>606</v>
      </c>
      <c r="C117" s="250" t="s">
        <v>156</v>
      </c>
      <c r="F117" s="289"/>
      <c r="G117" s="319"/>
      <c r="H117" s="314"/>
      <c r="I117" s="333"/>
      <c r="J117" s="333"/>
      <c r="K117" s="333"/>
      <c r="L117" s="337"/>
    </row>
    <row r="118" spans="1:12">
      <c r="A118" s="333" t="s">
        <v>690</v>
      </c>
      <c r="B118" s="333" t="s">
        <v>691</v>
      </c>
      <c r="C118" s="1" t="s">
        <v>158</v>
      </c>
      <c r="F118" s="289"/>
      <c r="G118" s="313"/>
      <c r="H118" s="314"/>
      <c r="I118" s="333"/>
      <c r="J118" s="333"/>
      <c r="K118" s="333"/>
      <c r="L118" s="337"/>
    </row>
    <row r="119" spans="1:12">
      <c r="A119" s="333" t="s">
        <v>692</v>
      </c>
      <c r="B119" s="333" t="s">
        <v>661</v>
      </c>
      <c r="C119" s="1" t="s">
        <v>160</v>
      </c>
      <c r="F119" s="317"/>
      <c r="G119" s="313"/>
      <c r="H119" s="314"/>
      <c r="I119" s="333"/>
      <c r="J119" s="333"/>
      <c r="K119" s="333"/>
      <c r="L119" s="337"/>
    </row>
    <row r="120" spans="1:12">
      <c r="A120" s="333" t="s">
        <v>693</v>
      </c>
      <c r="B120" s="333" t="s">
        <v>694</v>
      </c>
      <c r="C120" s="1" t="s">
        <v>162</v>
      </c>
      <c r="F120" s="289"/>
      <c r="G120" s="313"/>
      <c r="H120" s="314"/>
      <c r="I120" s="333"/>
      <c r="J120" s="333"/>
      <c r="K120" s="333"/>
      <c r="L120" s="337"/>
    </row>
    <row r="121" spans="1:12">
      <c r="A121" s="333" t="s">
        <v>678</v>
      </c>
      <c r="B121" s="333" t="s">
        <v>661</v>
      </c>
      <c r="C121" s="1" t="s">
        <v>164</v>
      </c>
      <c r="F121" s="289"/>
      <c r="G121" s="313"/>
      <c r="H121" s="314"/>
      <c r="I121" s="333"/>
      <c r="J121" s="345"/>
      <c r="K121" s="333"/>
      <c r="L121" s="337"/>
    </row>
    <row r="122" spans="3:12">
      <c r="C122" s="1" t="s">
        <v>166</v>
      </c>
      <c r="F122" s="289"/>
      <c r="G122" s="319"/>
      <c r="H122" s="314"/>
      <c r="I122" s="333"/>
      <c r="J122" s="333"/>
      <c r="K122" s="333"/>
      <c r="L122" s="337"/>
    </row>
    <row r="123" spans="1:12">
      <c r="A123" s="333" t="s">
        <v>695</v>
      </c>
      <c r="B123" s="333" t="s">
        <v>661</v>
      </c>
      <c r="C123" s="1" t="s">
        <v>168</v>
      </c>
      <c r="F123" s="289"/>
      <c r="G123" s="314"/>
      <c r="H123" s="314"/>
      <c r="I123" s="333"/>
      <c r="J123" s="333"/>
      <c r="K123" s="333"/>
      <c r="L123" s="337"/>
    </row>
    <row r="124" spans="1:12">
      <c r="A124" s="333" t="s">
        <v>696</v>
      </c>
      <c r="B124" s="333" t="s">
        <v>661</v>
      </c>
      <c r="C124" s="229" t="s">
        <v>170</v>
      </c>
      <c r="F124" s="289"/>
      <c r="G124" s="322"/>
      <c r="H124" s="314"/>
      <c r="I124" s="345"/>
      <c r="J124" s="333"/>
      <c r="K124" s="333"/>
      <c r="L124" s="337"/>
    </row>
    <row r="125" spans="1:12">
      <c r="A125" s="333" t="s">
        <v>697</v>
      </c>
      <c r="B125" s="333" t="s">
        <v>606</v>
      </c>
      <c r="C125" s="1" t="s">
        <v>172</v>
      </c>
      <c r="F125" s="289"/>
      <c r="G125" s="322"/>
      <c r="H125" s="314"/>
      <c r="I125" s="333"/>
      <c r="J125" s="333"/>
      <c r="K125" s="333"/>
      <c r="L125" s="337"/>
    </row>
    <row r="126" spans="1:12">
      <c r="A126" s="333" t="s">
        <v>698</v>
      </c>
      <c r="B126" s="333" t="s">
        <v>606</v>
      </c>
      <c r="C126" s="1" t="s">
        <v>174</v>
      </c>
      <c r="F126" s="318"/>
      <c r="G126" s="322"/>
      <c r="H126" s="314"/>
      <c r="I126" s="333"/>
      <c r="J126" s="333"/>
      <c r="K126" s="333"/>
      <c r="L126" s="337"/>
    </row>
    <row r="127" spans="1:12">
      <c r="A127" s="333" t="s">
        <v>366</v>
      </c>
      <c r="B127" s="333" t="s">
        <v>606</v>
      </c>
      <c r="C127" s="1" t="s">
        <v>174</v>
      </c>
      <c r="F127" s="318"/>
      <c r="G127" s="322"/>
      <c r="H127" s="314"/>
      <c r="I127" s="333"/>
      <c r="J127" s="333"/>
      <c r="K127" s="333"/>
      <c r="L127" s="337"/>
    </row>
    <row r="128" spans="1:12">
      <c r="A128" s="333" t="s">
        <v>366</v>
      </c>
      <c r="B128" s="333" t="s">
        <v>699</v>
      </c>
      <c r="C128" s="1" t="s">
        <v>174</v>
      </c>
      <c r="F128" s="318"/>
      <c r="G128" s="322"/>
      <c r="H128" s="314"/>
      <c r="I128" s="333"/>
      <c r="J128" s="333"/>
      <c r="K128" s="333"/>
      <c r="L128" s="337"/>
    </row>
    <row r="129" spans="1:12">
      <c r="A129" s="333" t="s">
        <v>700</v>
      </c>
      <c r="B129" s="333" t="s">
        <v>699</v>
      </c>
      <c r="C129" s="1" t="s">
        <v>174</v>
      </c>
      <c r="F129" s="318"/>
      <c r="G129" s="322"/>
      <c r="H129" s="314"/>
      <c r="I129" s="333"/>
      <c r="J129" s="333"/>
      <c r="K129" s="333"/>
      <c r="L129" s="337"/>
    </row>
    <row r="130" spans="1:12">
      <c r="A130" s="333"/>
      <c r="B130" s="333"/>
      <c r="C130" s="250" t="s">
        <v>176</v>
      </c>
      <c r="F130" s="289"/>
      <c r="G130" s="322"/>
      <c r="H130" s="314"/>
      <c r="I130" s="333"/>
      <c r="J130" s="357"/>
      <c r="K130" s="333"/>
      <c r="L130" s="337"/>
    </row>
    <row r="131" spans="1:12">
      <c r="A131" s="333" t="s">
        <v>701</v>
      </c>
      <c r="B131" s="333" t="s">
        <v>606</v>
      </c>
      <c r="C131" s="1" t="s">
        <v>178</v>
      </c>
      <c r="F131" s="289"/>
      <c r="G131" s="322"/>
      <c r="H131" s="314"/>
      <c r="I131" s="333"/>
      <c r="J131" s="357"/>
      <c r="K131" s="333"/>
      <c r="L131" s="337"/>
    </row>
    <row r="132" spans="1:12">
      <c r="A132" s="333" t="s">
        <v>702</v>
      </c>
      <c r="B132" s="333" t="s">
        <v>703</v>
      </c>
      <c r="C132" s="1" t="s">
        <v>178</v>
      </c>
      <c r="F132" s="289"/>
      <c r="G132" s="322"/>
      <c r="H132" s="314"/>
      <c r="I132" s="333"/>
      <c r="J132" s="357"/>
      <c r="K132" s="333"/>
      <c r="L132" s="337"/>
    </row>
    <row r="133" spans="1:12">
      <c r="A133" s="333" t="s">
        <v>704</v>
      </c>
      <c r="B133" s="333" t="s">
        <v>705</v>
      </c>
      <c r="C133" s="1" t="s">
        <v>178</v>
      </c>
      <c r="F133" s="289"/>
      <c r="G133" s="322"/>
      <c r="H133" s="314"/>
      <c r="I133" s="345"/>
      <c r="J133" s="333"/>
      <c r="K133" s="333"/>
      <c r="L133" s="337"/>
    </row>
    <row r="134" ht="37.5" spans="1:12">
      <c r="A134" s="333" t="s">
        <v>706</v>
      </c>
      <c r="B134" s="333" t="s">
        <v>606</v>
      </c>
      <c r="C134" s="1" t="s">
        <v>180</v>
      </c>
      <c r="F134" s="289"/>
      <c r="G134" s="322"/>
      <c r="H134" s="314"/>
      <c r="I134" s="345"/>
      <c r="J134" s="333"/>
      <c r="K134" s="333"/>
      <c r="L134" s="337"/>
    </row>
    <row r="135" spans="1:12">
      <c r="A135" s="333" t="s">
        <v>707</v>
      </c>
      <c r="B135" s="333" t="s">
        <v>708</v>
      </c>
      <c r="C135" s="1" t="s">
        <v>182</v>
      </c>
      <c r="F135" s="289"/>
      <c r="G135" s="322"/>
      <c r="H135" s="314"/>
      <c r="I135" s="345"/>
      <c r="J135" s="333"/>
      <c r="K135" s="333"/>
      <c r="L135" s="337"/>
    </row>
    <row r="136" spans="3:12">
      <c r="C136" s="250" t="s">
        <v>184</v>
      </c>
      <c r="F136" s="317"/>
      <c r="G136" s="322"/>
      <c r="H136" s="314"/>
      <c r="I136" s="333"/>
      <c r="J136" s="333"/>
      <c r="K136" s="333"/>
      <c r="L136" s="337"/>
    </row>
    <row r="137" spans="3:12">
      <c r="C137" s="229" t="s">
        <v>186</v>
      </c>
      <c r="F137" s="289"/>
      <c r="G137" s="322"/>
      <c r="H137" s="314"/>
      <c r="I137" s="333"/>
      <c r="J137" s="345"/>
      <c r="K137" s="333"/>
      <c r="L137" s="337"/>
    </row>
    <row r="138" spans="1:12">
      <c r="A138" s="333" t="s">
        <v>709</v>
      </c>
      <c r="B138" s="333" t="s">
        <v>661</v>
      </c>
      <c r="C138" s="1" t="s">
        <v>188</v>
      </c>
      <c r="F138" s="289"/>
      <c r="G138" s="322"/>
      <c r="H138" s="314"/>
      <c r="I138" s="333"/>
      <c r="J138" s="333"/>
      <c r="K138" s="333"/>
      <c r="L138" s="337"/>
    </row>
    <row r="139" spans="1:12">
      <c r="A139" s="333" t="s">
        <v>366</v>
      </c>
      <c r="B139" s="349" t="s">
        <v>710</v>
      </c>
      <c r="C139" s="1" t="s">
        <v>188</v>
      </c>
      <c r="F139" s="289"/>
      <c r="G139" s="314"/>
      <c r="H139" s="314"/>
      <c r="I139" s="333"/>
      <c r="J139" s="345"/>
      <c r="K139" s="333"/>
      <c r="L139" s="337"/>
    </row>
    <row r="140" spans="2:12">
      <c r="B140" s="333"/>
      <c r="C140" s="229" t="s">
        <v>190</v>
      </c>
      <c r="F140" s="317"/>
      <c r="G140" s="322"/>
      <c r="H140" s="314"/>
      <c r="I140" s="333"/>
      <c r="J140" s="333"/>
      <c r="K140" s="333"/>
      <c r="L140" s="337"/>
    </row>
    <row r="141" spans="1:12">
      <c r="A141" s="333" t="s">
        <v>711</v>
      </c>
      <c r="B141" s="333" t="s">
        <v>606</v>
      </c>
      <c r="C141" s="250" t="s">
        <v>192</v>
      </c>
      <c r="F141" s="318"/>
      <c r="G141" s="322"/>
      <c r="H141" s="314"/>
      <c r="I141" s="342"/>
      <c r="J141" s="333"/>
      <c r="K141" s="333"/>
      <c r="L141" s="337"/>
    </row>
    <row r="142" spans="1:12">
      <c r="A142" s="333" t="s">
        <v>712</v>
      </c>
      <c r="B142" s="333" t="s">
        <v>625</v>
      </c>
      <c r="C142" s="250" t="s">
        <v>192</v>
      </c>
      <c r="F142" s="289"/>
      <c r="G142" s="322"/>
      <c r="H142" s="314"/>
      <c r="I142" s="333"/>
      <c r="J142" s="333"/>
      <c r="K142" s="333"/>
      <c r="L142" s="337"/>
    </row>
    <row r="143" spans="1:12">
      <c r="A143" s="333" t="s">
        <v>713</v>
      </c>
      <c r="B143" s="333" t="s">
        <v>714</v>
      </c>
      <c r="C143" s="250" t="s">
        <v>192</v>
      </c>
      <c r="F143" s="289"/>
      <c r="G143" s="322"/>
      <c r="H143" s="314"/>
      <c r="I143" s="333"/>
      <c r="J143" s="333"/>
      <c r="K143" s="333"/>
      <c r="L143" s="337"/>
    </row>
    <row r="144" spans="3:12">
      <c r="C144" s="229" t="s">
        <v>194</v>
      </c>
      <c r="F144" s="318"/>
      <c r="G144" s="314"/>
      <c r="H144" s="314"/>
      <c r="I144" s="333"/>
      <c r="J144" s="333"/>
      <c r="K144" s="333"/>
      <c r="L144" s="337"/>
    </row>
    <row r="145" spans="3:12">
      <c r="C145" s="1" t="s">
        <v>196</v>
      </c>
      <c r="F145" s="317"/>
      <c r="G145" s="322"/>
      <c r="H145" s="314"/>
      <c r="I145" s="345"/>
      <c r="J145" s="333"/>
      <c r="K145" s="333"/>
      <c r="L145" s="337"/>
    </row>
    <row r="146" spans="3:12">
      <c r="C146" s="229" t="s">
        <v>198</v>
      </c>
      <c r="F146" s="318"/>
      <c r="G146" s="322"/>
      <c r="H146" s="314"/>
      <c r="I146" s="333"/>
      <c r="J146" s="345"/>
      <c r="K146" s="333"/>
      <c r="L146" s="337"/>
    </row>
    <row r="147" spans="3:12">
      <c r="C147" s="1" t="s">
        <v>200</v>
      </c>
      <c r="F147" s="289"/>
      <c r="G147" s="314"/>
      <c r="H147" s="314"/>
      <c r="I147" s="333"/>
      <c r="J147" s="338"/>
      <c r="K147" s="333"/>
      <c r="L147" s="337"/>
    </row>
    <row r="148" spans="1:12">
      <c r="A148" s="333" t="s">
        <v>621</v>
      </c>
      <c r="B148" s="333" t="s">
        <v>606</v>
      </c>
      <c r="C148" s="250" t="s">
        <v>202</v>
      </c>
      <c r="F148" s="318"/>
      <c r="G148" s="314"/>
      <c r="H148" s="314"/>
      <c r="I148" s="333"/>
      <c r="J148" s="345"/>
      <c r="K148" s="333"/>
      <c r="L148" s="337"/>
    </row>
    <row r="149" spans="1:12">
      <c r="A149" s="333" t="s">
        <v>715</v>
      </c>
      <c r="B149" s="333" t="s">
        <v>606</v>
      </c>
      <c r="C149" s="250" t="s">
        <v>202</v>
      </c>
      <c r="F149" s="318"/>
      <c r="G149" s="314"/>
      <c r="H149" s="314"/>
      <c r="I149" s="333"/>
      <c r="J149" s="345"/>
      <c r="K149" s="333"/>
      <c r="L149" s="337"/>
    </row>
    <row r="150" spans="1:12">
      <c r="A150" s="333" t="s">
        <v>716</v>
      </c>
      <c r="B150" s="333" t="s">
        <v>606</v>
      </c>
      <c r="C150" s="250" t="s">
        <v>202</v>
      </c>
      <c r="F150" s="318"/>
      <c r="G150" s="314"/>
      <c r="H150" s="314"/>
      <c r="I150" s="333"/>
      <c r="J150" s="345"/>
      <c r="K150" s="333"/>
      <c r="L150" s="337"/>
    </row>
    <row r="151" spans="3:12">
      <c r="C151" s="229" t="s">
        <v>204</v>
      </c>
      <c r="F151" s="289"/>
      <c r="G151" s="314"/>
      <c r="H151" s="314"/>
      <c r="I151" s="333"/>
      <c r="J151" s="333"/>
      <c r="K151" s="333"/>
      <c r="L151" s="337"/>
    </row>
    <row r="152" spans="1:12">
      <c r="A152" s="333" t="s">
        <v>717</v>
      </c>
      <c r="B152" s="333" t="s">
        <v>625</v>
      </c>
      <c r="C152" s="1" t="s">
        <v>206</v>
      </c>
      <c r="F152" s="289"/>
      <c r="G152" s="314"/>
      <c r="H152" s="314"/>
      <c r="I152" s="333"/>
      <c r="J152" s="333"/>
      <c r="K152" s="333"/>
      <c r="L152" s="337"/>
    </row>
    <row r="153" spans="1:12">
      <c r="A153" s="333" t="s">
        <v>718</v>
      </c>
      <c r="B153" s="333" t="s">
        <v>606</v>
      </c>
      <c r="C153" s="1" t="s">
        <v>206</v>
      </c>
      <c r="F153" s="289"/>
      <c r="G153" s="314"/>
      <c r="H153" s="314"/>
      <c r="I153" s="333"/>
      <c r="J153" s="333"/>
      <c r="K153" s="333"/>
      <c r="L153" s="337"/>
    </row>
    <row r="154" spans="1:12">
      <c r="A154" s="333" t="s">
        <v>648</v>
      </c>
      <c r="B154" s="333" t="s">
        <v>719</v>
      </c>
      <c r="C154" s="1" t="s">
        <v>206</v>
      </c>
      <c r="F154" s="289"/>
      <c r="G154" s="314"/>
      <c r="H154" s="314"/>
      <c r="I154" s="333"/>
      <c r="J154" s="333"/>
      <c r="K154" s="333"/>
      <c r="L154" s="337"/>
    </row>
    <row r="155" spans="1:12">
      <c r="A155" s="333" t="s">
        <v>720</v>
      </c>
      <c r="B155" s="333" t="s">
        <v>606</v>
      </c>
      <c r="C155" s="1" t="s">
        <v>208</v>
      </c>
      <c r="F155" s="317"/>
      <c r="G155" s="322"/>
      <c r="H155" s="352"/>
      <c r="I155" s="345"/>
      <c r="J155" s="333"/>
      <c r="K155" s="333"/>
      <c r="L155" s="337"/>
    </row>
    <row r="156" spans="1:12">
      <c r="A156" s="333" t="s">
        <v>721</v>
      </c>
      <c r="B156" s="333" t="s">
        <v>722</v>
      </c>
      <c r="C156" s="1" t="s">
        <v>208</v>
      </c>
      <c r="F156" s="317"/>
      <c r="G156" s="322"/>
      <c r="H156" s="352"/>
      <c r="I156" s="345"/>
      <c r="J156" s="333"/>
      <c r="K156" s="333"/>
      <c r="L156" s="337"/>
    </row>
    <row r="157" spans="1:12">
      <c r="A157" s="333" t="s">
        <v>723</v>
      </c>
      <c r="B157" s="333" t="s">
        <v>606</v>
      </c>
      <c r="C157" s="1" t="s">
        <v>210</v>
      </c>
      <c r="F157" s="318"/>
      <c r="G157" s="322"/>
      <c r="H157" s="314"/>
      <c r="I157" s="345"/>
      <c r="J157" s="333"/>
      <c r="K157" s="333"/>
      <c r="L157" s="337"/>
    </row>
    <row r="158" spans="1:12">
      <c r="A158" s="333" t="s">
        <v>724</v>
      </c>
      <c r="B158" s="333" t="s">
        <v>606</v>
      </c>
      <c r="C158" s="1" t="s">
        <v>210</v>
      </c>
      <c r="F158" s="318"/>
      <c r="G158" s="322"/>
      <c r="H158" s="314"/>
      <c r="I158" s="345"/>
      <c r="J158" s="333"/>
      <c r="K158" s="333"/>
      <c r="L158" s="337"/>
    </row>
    <row r="159" spans="1:12">
      <c r="A159" s="333" t="s">
        <v>725</v>
      </c>
      <c r="B159" s="333" t="s">
        <v>606</v>
      </c>
      <c r="C159" s="1" t="s">
        <v>210</v>
      </c>
      <c r="F159" s="289"/>
      <c r="G159" s="322"/>
      <c r="H159" s="314"/>
      <c r="I159" s="345"/>
      <c r="J159" s="333"/>
      <c r="K159" s="333"/>
      <c r="L159" s="337"/>
    </row>
    <row r="160" spans="1:12">
      <c r="A160" s="333" t="s">
        <v>726</v>
      </c>
      <c r="B160" s="333" t="s">
        <v>727</v>
      </c>
      <c r="C160" s="1" t="s">
        <v>212</v>
      </c>
      <c r="F160" s="289"/>
      <c r="G160" s="322"/>
      <c r="H160" s="314"/>
      <c r="I160" s="333"/>
      <c r="J160" s="333"/>
      <c r="K160" s="333"/>
      <c r="L160" s="337"/>
    </row>
    <row r="161" spans="1:12">
      <c r="A161" s="333" t="s">
        <v>728</v>
      </c>
      <c r="B161" s="333" t="s">
        <v>606</v>
      </c>
      <c r="C161" s="1" t="s">
        <v>212</v>
      </c>
      <c r="F161" s="289"/>
      <c r="G161" s="322"/>
      <c r="H161" s="314"/>
      <c r="I161" s="333"/>
      <c r="J161" s="333"/>
      <c r="K161" s="333"/>
      <c r="L161" s="337"/>
    </row>
    <row r="162" spans="1:12">
      <c r="A162" s="333" t="s">
        <v>729</v>
      </c>
      <c r="B162" s="333" t="s">
        <v>606</v>
      </c>
      <c r="C162" s="250" t="s">
        <v>214</v>
      </c>
      <c r="F162" s="289"/>
      <c r="G162" s="322"/>
      <c r="H162" s="314"/>
      <c r="I162" s="345"/>
      <c r="J162" s="333"/>
      <c r="K162" s="333"/>
      <c r="L162" s="337"/>
    </row>
    <row r="163" spans="1:12">
      <c r="A163" s="333" t="s">
        <v>730</v>
      </c>
      <c r="B163" s="333" t="s">
        <v>606</v>
      </c>
      <c r="C163" s="250" t="s">
        <v>216</v>
      </c>
      <c r="F163" s="289"/>
      <c r="G163" s="322"/>
      <c r="H163" s="314"/>
      <c r="I163" s="333"/>
      <c r="J163" s="333"/>
      <c r="K163" s="333"/>
      <c r="L163" s="337"/>
    </row>
    <row r="164" spans="1:12">
      <c r="A164" s="333" t="s">
        <v>491</v>
      </c>
      <c r="B164" s="333" t="s">
        <v>606</v>
      </c>
      <c r="C164" s="250" t="s">
        <v>216</v>
      </c>
      <c r="F164" s="289"/>
      <c r="G164" s="322"/>
      <c r="H164" s="314"/>
      <c r="I164" s="333"/>
      <c r="J164" s="333"/>
      <c r="K164" s="333"/>
      <c r="L164" s="337"/>
    </row>
    <row r="165" spans="1:12">
      <c r="A165" s="333" t="s">
        <v>731</v>
      </c>
      <c r="B165" s="333" t="s">
        <v>732</v>
      </c>
      <c r="C165" s="1" t="s">
        <v>218</v>
      </c>
      <c r="F165" s="317"/>
      <c r="G165" s="322"/>
      <c r="H165" s="353"/>
      <c r="I165" s="345"/>
      <c r="J165" s="333"/>
      <c r="K165" s="333"/>
      <c r="L165" s="337"/>
    </row>
    <row r="166" spans="1:12">
      <c r="A166" s="333" t="s">
        <v>733</v>
      </c>
      <c r="B166" s="333" t="s">
        <v>677</v>
      </c>
      <c r="C166" s="1"/>
      <c r="F166" s="317"/>
      <c r="G166" s="322"/>
      <c r="H166" s="353"/>
      <c r="I166" s="345"/>
      <c r="J166" s="333"/>
      <c r="K166" s="333"/>
      <c r="L166" s="337"/>
    </row>
    <row r="167" spans="1:12">
      <c r="A167" s="354" t="s">
        <v>734</v>
      </c>
      <c r="B167" s="333" t="s">
        <v>735</v>
      </c>
      <c r="C167" s="1" t="s">
        <v>220</v>
      </c>
      <c r="F167" s="317"/>
      <c r="G167" s="322"/>
      <c r="H167" s="314"/>
      <c r="I167" s="333"/>
      <c r="J167" s="333"/>
      <c r="K167" s="333"/>
      <c r="L167" s="337"/>
    </row>
    <row r="168" spans="1:12">
      <c r="A168" s="333" t="s">
        <v>736</v>
      </c>
      <c r="B168" s="333"/>
      <c r="C168" s="1" t="s">
        <v>222</v>
      </c>
      <c r="F168" s="289"/>
      <c r="G168" s="322"/>
      <c r="H168" s="314"/>
      <c r="I168" s="333"/>
      <c r="J168" s="333"/>
      <c r="K168" s="333"/>
      <c r="L168" s="337"/>
    </row>
    <row r="169" spans="1:12">
      <c r="A169" s="333" t="s">
        <v>737</v>
      </c>
      <c r="B169" s="333" t="s">
        <v>625</v>
      </c>
      <c r="C169" s="1" t="s">
        <v>224</v>
      </c>
      <c r="F169" s="289"/>
      <c r="G169" s="322"/>
      <c r="H169" s="314"/>
      <c r="I169" s="333"/>
      <c r="J169" s="333"/>
      <c r="K169" s="333"/>
      <c r="L169" s="337"/>
    </row>
    <row r="170" spans="1:12">
      <c r="A170" s="333" t="s">
        <v>738</v>
      </c>
      <c r="B170" s="333" t="s">
        <v>739</v>
      </c>
      <c r="C170" s="1" t="s">
        <v>224</v>
      </c>
      <c r="F170" s="289"/>
      <c r="G170" s="322"/>
      <c r="H170" s="314"/>
      <c r="I170" s="333"/>
      <c r="J170" s="333"/>
      <c r="K170" s="333"/>
      <c r="L170" s="337"/>
    </row>
    <row r="171" spans="1:12">
      <c r="A171" s="333" t="s">
        <v>740</v>
      </c>
      <c r="B171" s="333" t="s">
        <v>606</v>
      </c>
      <c r="C171" s="1" t="s">
        <v>226</v>
      </c>
      <c r="F171" s="289"/>
      <c r="G171" s="322"/>
      <c r="H171" s="355"/>
      <c r="I171" s="345"/>
      <c r="J171" s="333"/>
      <c r="K171" s="333"/>
      <c r="L171" s="337"/>
    </row>
    <row r="172" spans="1:12">
      <c r="A172" s="333" t="s">
        <v>655</v>
      </c>
      <c r="B172" s="333" t="s">
        <v>625</v>
      </c>
      <c r="C172" s="1" t="s">
        <v>226</v>
      </c>
      <c r="F172" s="289"/>
      <c r="G172" s="322"/>
      <c r="H172" s="355"/>
      <c r="I172" s="345"/>
      <c r="J172" s="333"/>
      <c r="K172" s="333"/>
      <c r="L172" s="337"/>
    </row>
    <row r="173" spans="1:12">
      <c r="A173" s="333" t="s">
        <v>741</v>
      </c>
      <c r="B173" s="333"/>
      <c r="C173" s="1" t="s">
        <v>226</v>
      </c>
      <c r="F173" s="289"/>
      <c r="G173" s="322"/>
      <c r="H173" s="355"/>
      <c r="I173" s="345"/>
      <c r="J173" s="333"/>
      <c r="K173" s="333"/>
      <c r="L173" s="337"/>
    </row>
    <row r="174" spans="3:12">
      <c r="C174" s="229" t="s">
        <v>228</v>
      </c>
      <c r="F174" s="289"/>
      <c r="G174" s="322"/>
      <c r="H174" s="356"/>
      <c r="I174" s="333"/>
      <c r="J174" s="333"/>
      <c r="K174" s="333"/>
      <c r="L174" s="337"/>
    </row>
    <row r="175" spans="3:6">
      <c r="C175" s="229"/>
      <c r="F175" s="289"/>
    </row>
    <row r="176" spans="3:6">
      <c r="C176" s="1" t="s">
        <v>230</v>
      </c>
      <c r="F176" s="318"/>
    </row>
    <row r="177" spans="1:6">
      <c r="A177" s="333" t="s">
        <v>742</v>
      </c>
      <c r="B177" s="333" t="s">
        <v>743</v>
      </c>
      <c r="C177" s="1" t="s">
        <v>232</v>
      </c>
      <c r="F177" s="289"/>
    </row>
    <row r="178" spans="3:6">
      <c r="C178" s="229" t="s">
        <v>234</v>
      </c>
      <c r="F178" s="289"/>
    </row>
    <row r="179" spans="3:6">
      <c r="C179" s="1" t="s">
        <v>236</v>
      </c>
      <c r="F179" s="318"/>
    </row>
    <row r="180" spans="1:6">
      <c r="A180" s="333" t="s">
        <v>744</v>
      </c>
      <c r="B180" s="333" t="s">
        <v>625</v>
      </c>
      <c r="C180" s="250" t="s">
        <v>238</v>
      </c>
      <c r="F180" s="289"/>
    </row>
    <row r="181" spans="1:6">
      <c r="A181" s="333" t="s">
        <v>745</v>
      </c>
      <c r="B181" s="333" t="s">
        <v>627</v>
      </c>
      <c r="C181" s="250" t="s">
        <v>238</v>
      </c>
      <c r="F181" s="289"/>
    </row>
    <row r="182" spans="1:6">
      <c r="A182" s="333" t="s">
        <v>746</v>
      </c>
      <c r="B182" s="333" t="s">
        <v>627</v>
      </c>
      <c r="C182" s="250" t="s">
        <v>238</v>
      </c>
      <c r="F182" s="289"/>
    </row>
    <row r="183" ht="37.5" spans="1:6">
      <c r="A183" s="333" t="s">
        <v>747</v>
      </c>
      <c r="B183" s="333" t="s">
        <v>627</v>
      </c>
      <c r="C183" s="250" t="s">
        <v>238</v>
      </c>
      <c r="F183" s="289"/>
    </row>
    <row r="184" spans="1:6">
      <c r="A184" s="333" t="s">
        <v>748</v>
      </c>
      <c r="B184" s="333" t="s">
        <v>627</v>
      </c>
      <c r="C184" s="250" t="s">
        <v>238</v>
      </c>
      <c r="F184" s="289"/>
    </row>
    <row r="185" spans="3:6">
      <c r="C185" s="1" t="s">
        <v>240</v>
      </c>
      <c r="F185" s="317"/>
    </row>
    <row r="186" spans="1:6">
      <c r="A186" s="333" t="s">
        <v>749</v>
      </c>
      <c r="B186" s="333" t="s">
        <v>661</v>
      </c>
      <c r="C186" s="1" t="s">
        <v>242</v>
      </c>
      <c r="F186" s="289"/>
    </row>
    <row r="187" spans="3:6">
      <c r="C187" s="1" t="s">
        <v>244</v>
      </c>
      <c r="F187" s="289"/>
    </row>
    <row r="188" spans="3:6">
      <c r="C188" s="229" t="s">
        <v>246</v>
      </c>
      <c r="F188" s="289"/>
    </row>
    <row r="189" spans="1:6">
      <c r="A189" s="333" t="s">
        <v>750</v>
      </c>
      <c r="B189" s="333" t="s">
        <v>661</v>
      </c>
      <c r="C189" s="250" t="s">
        <v>248</v>
      </c>
      <c r="F189" s="318"/>
    </row>
    <row r="190" spans="1:6">
      <c r="A190" s="333" t="s">
        <v>610</v>
      </c>
      <c r="B190" s="333" t="s">
        <v>661</v>
      </c>
      <c r="C190" s="1" t="s">
        <v>250</v>
      </c>
      <c r="F190" s="317"/>
    </row>
    <row r="191" spans="1:6">
      <c r="A191" s="333" t="s">
        <v>751</v>
      </c>
      <c r="B191" s="333" t="s">
        <v>606</v>
      </c>
      <c r="C191" s="1" t="s">
        <v>250</v>
      </c>
      <c r="F191" s="317"/>
    </row>
    <row r="192" spans="1:6">
      <c r="A192" s="333" t="s">
        <v>752</v>
      </c>
      <c r="B192" s="333" t="s">
        <v>606</v>
      </c>
      <c r="C192" s="1" t="s">
        <v>252</v>
      </c>
      <c r="F192" s="289"/>
    </row>
    <row r="193" spans="1:6">
      <c r="A193" s="333" t="s">
        <v>753</v>
      </c>
      <c r="B193" s="333"/>
      <c r="C193" s="250" t="s">
        <v>254</v>
      </c>
      <c r="F193" s="289"/>
    </row>
    <row r="194" spans="1:6">
      <c r="A194" s="333" t="s">
        <v>754</v>
      </c>
      <c r="B194" s="333" t="s">
        <v>755</v>
      </c>
      <c r="C194" s="250" t="s">
        <v>256</v>
      </c>
      <c r="F194" s="317"/>
    </row>
    <row r="195" spans="1:6">
      <c r="A195" s="333" t="s">
        <v>756</v>
      </c>
      <c r="B195" s="333" t="s">
        <v>743</v>
      </c>
      <c r="C195" s="250" t="s">
        <v>256</v>
      </c>
      <c r="F195" s="317"/>
    </row>
    <row r="196" spans="3:6">
      <c r="C196" s="250" t="s">
        <v>258</v>
      </c>
      <c r="F196" s="317"/>
    </row>
    <row r="197" spans="1:6">
      <c r="A197" s="349" t="s">
        <v>757</v>
      </c>
      <c r="C197" s="1" t="s">
        <v>260</v>
      </c>
      <c r="F197" s="317"/>
    </row>
    <row r="198" spans="1:6">
      <c r="A198" s="333" t="s">
        <v>758</v>
      </c>
      <c r="B198" s="333" t="s">
        <v>606</v>
      </c>
      <c r="C198" s="1" t="s">
        <v>262</v>
      </c>
      <c r="F198" s="289"/>
    </row>
    <row r="199" spans="1:6">
      <c r="A199" s="333" t="s">
        <v>759</v>
      </c>
      <c r="B199" s="333" t="s">
        <v>593</v>
      </c>
      <c r="C199" s="1" t="s">
        <v>262</v>
      </c>
      <c r="F199" s="289"/>
    </row>
    <row r="200" spans="1:6">
      <c r="A200" s="333" t="s">
        <v>760</v>
      </c>
      <c r="B200" s="333" t="s">
        <v>606</v>
      </c>
      <c r="C200" s="1" t="s">
        <v>262</v>
      </c>
      <c r="F200" s="289"/>
    </row>
    <row r="201" spans="1:6">
      <c r="A201" s="333" t="s">
        <v>761</v>
      </c>
      <c r="B201" s="333" t="s">
        <v>762</v>
      </c>
      <c r="C201" s="1" t="s">
        <v>264</v>
      </c>
      <c r="F201" s="289"/>
    </row>
    <row r="202" spans="1:6">
      <c r="A202" s="333" t="s">
        <v>763</v>
      </c>
      <c r="B202" s="333" t="s">
        <v>764</v>
      </c>
      <c r="C202" s="1" t="s">
        <v>264</v>
      </c>
      <c r="F202" s="289"/>
    </row>
    <row r="203" spans="1:6">
      <c r="A203" s="333"/>
      <c r="B203" s="333"/>
      <c r="C203" s="1" t="s">
        <v>264</v>
      </c>
      <c r="F203" s="289"/>
    </row>
    <row r="204" spans="1:6">
      <c r="A204" s="333"/>
      <c r="C204" s="1" t="s">
        <v>266</v>
      </c>
      <c r="F204" s="289"/>
    </row>
    <row r="205" spans="3:6">
      <c r="C205" s="1" t="s">
        <v>268</v>
      </c>
      <c r="F205" s="289"/>
    </row>
    <row r="206" spans="1:6">
      <c r="A206" s="333" t="s">
        <v>765</v>
      </c>
      <c r="B206" s="333" t="s">
        <v>766</v>
      </c>
      <c r="C206" s="1" t="s">
        <v>270</v>
      </c>
      <c r="F206" s="289"/>
    </row>
    <row r="207" spans="1:6">
      <c r="A207" s="358" t="s">
        <v>767</v>
      </c>
      <c r="B207" s="358" t="s">
        <v>606</v>
      </c>
      <c r="C207" s="1" t="s">
        <v>272</v>
      </c>
      <c r="F207" s="289"/>
    </row>
    <row r="208" spans="1:6">
      <c r="A208" s="333" t="s">
        <v>768</v>
      </c>
      <c r="B208" s="333" t="s">
        <v>625</v>
      </c>
      <c r="C208" s="1" t="s">
        <v>274</v>
      </c>
      <c r="F208" s="289"/>
    </row>
    <row r="209" spans="1:6">
      <c r="A209" s="333"/>
      <c r="B209" s="333"/>
      <c r="C209" s="1"/>
      <c r="F209" s="289"/>
    </row>
    <row r="210" spans="3:6">
      <c r="C210" s="229" t="s">
        <v>276</v>
      </c>
      <c r="F210" s="289"/>
    </row>
    <row r="211" spans="1:6">
      <c r="A211" s="333" t="s">
        <v>548</v>
      </c>
      <c r="B211" s="333" t="s">
        <v>606</v>
      </c>
      <c r="C211" s="1" t="s">
        <v>278</v>
      </c>
      <c r="F211" s="318"/>
    </row>
    <row r="212" spans="1:6">
      <c r="A212" s="333" t="s">
        <v>769</v>
      </c>
      <c r="B212" s="333" t="s">
        <v>770</v>
      </c>
      <c r="C212" s="1" t="s">
        <v>278</v>
      </c>
      <c r="F212" s="318"/>
    </row>
    <row r="213" spans="1:6">
      <c r="A213" s="333" t="s">
        <v>771</v>
      </c>
      <c r="B213" s="333" t="s">
        <v>770</v>
      </c>
      <c r="C213" s="1" t="s">
        <v>278</v>
      </c>
      <c r="F213" s="318"/>
    </row>
    <row r="214" spans="1:6">
      <c r="A214" s="333" t="s">
        <v>772</v>
      </c>
      <c r="B214" s="333"/>
      <c r="C214" s="1" t="s">
        <v>280</v>
      </c>
      <c r="F214" s="289"/>
    </row>
    <row r="215" ht="37.5" spans="1:6">
      <c r="A215" s="343" t="s">
        <v>773</v>
      </c>
      <c r="B215" s="343" t="s">
        <v>774</v>
      </c>
      <c r="C215" s="1" t="s">
        <v>282</v>
      </c>
      <c r="F215" s="289"/>
    </row>
    <row r="216" spans="1:6">
      <c r="A216" s="359" t="s">
        <v>757</v>
      </c>
      <c r="B216" s="359"/>
      <c r="C216" s="229" t="s">
        <v>284</v>
      </c>
      <c r="F216" s="289"/>
    </row>
    <row r="217" spans="6:6">
      <c r="F217" s="289"/>
    </row>
  </sheetData>
  <sortState ref="A3:D217">
    <sortCondition ref="C111:C217"/>
  </sortState>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55"/>
  <sheetViews>
    <sheetView tabSelected="1" zoomScale="104" zoomScaleNormal="104" workbookViewId="0">
      <selection activeCell="C2" sqref="C2"/>
    </sheetView>
  </sheetViews>
  <sheetFormatPr defaultColWidth="11" defaultRowHeight="18.75"/>
  <cols>
    <col min="1" max="1" width="6.83333333333333" style="12" customWidth="1"/>
    <col min="2" max="2" width="32.1666666666667" style="1" customWidth="1"/>
    <col min="3" max="3" width="14.6666666666667" style="221" customWidth="1"/>
    <col min="4" max="4" width="17.5" style="250" customWidth="1"/>
    <col min="5" max="5" width="14.5" style="250" customWidth="1"/>
    <col min="6" max="6" width="10.1666666666667" style="250" customWidth="1"/>
    <col min="7" max="7" width="11.1666666666667" style="229" customWidth="1"/>
    <col min="8" max="8" width="54" style="250" customWidth="1"/>
    <col min="9" max="9" width="15.3333333333333" style="228" customWidth="1"/>
    <col min="10" max="10" width="46.3333333333333" style="250" customWidth="1"/>
    <col min="11" max="11" width="19.3333333333333" style="250" customWidth="1"/>
    <col min="12" max="12" width="19.3333333333333" style="228" customWidth="1"/>
    <col min="13" max="13" width="32" style="251" customWidth="1"/>
  </cols>
  <sheetData>
    <row r="1" ht="56.25" spans="2:13">
      <c r="B1" s="252" t="s">
        <v>0</v>
      </c>
      <c r="C1" s="252" t="s">
        <v>1</v>
      </c>
      <c r="D1" s="253" t="s">
        <v>3</v>
      </c>
      <c r="E1" s="253" t="s">
        <v>775</v>
      </c>
      <c r="F1" s="253" t="s">
        <v>776</v>
      </c>
      <c r="G1" s="253" t="s">
        <v>777</v>
      </c>
      <c r="H1" s="253" t="s">
        <v>778</v>
      </c>
      <c r="I1" s="270"/>
      <c r="J1" s="253" t="s">
        <v>779</v>
      </c>
      <c r="K1" s="250" t="s">
        <v>780</v>
      </c>
      <c r="L1" s="270" t="s">
        <v>781</v>
      </c>
      <c r="M1" s="253" t="s">
        <v>782</v>
      </c>
    </row>
    <row r="2" spans="2:3">
      <c r="B2" s="1" t="s">
        <v>5</v>
      </c>
      <c r="C2" s="229">
        <v>2021</v>
      </c>
    </row>
    <row r="3" ht="56.25" spans="2:12">
      <c r="B3" s="250" t="s">
        <v>7</v>
      </c>
      <c r="C3" s="229">
        <v>2021</v>
      </c>
      <c r="D3" s="250" t="s">
        <v>8</v>
      </c>
      <c r="E3" s="254" t="s">
        <v>294</v>
      </c>
      <c r="F3" s="250" t="s">
        <v>296</v>
      </c>
      <c r="G3" s="229" t="s">
        <v>321</v>
      </c>
      <c r="H3" s="250" t="s">
        <v>757</v>
      </c>
      <c r="I3" s="228">
        <v>0</v>
      </c>
      <c r="J3" s="250" t="s">
        <v>783</v>
      </c>
      <c r="K3" s="250">
        <v>11.3</v>
      </c>
      <c r="L3" s="271">
        <v>228.13</v>
      </c>
    </row>
    <row r="4" ht="75" spans="2:13">
      <c r="B4" s="1" t="s">
        <v>11</v>
      </c>
      <c r="C4" s="229">
        <v>2021</v>
      </c>
      <c r="D4" s="250" t="s">
        <v>12</v>
      </c>
      <c r="E4" s="255" t="s">
        <v>784</v>
      </c>
      <c r="F4" s="255" t="s">
        <v>785</v>
      </c>
      <c r="G4" s="229" t="s">
        <v>321</v>
      </c>
      <c r="H4" s="256" t="s">
        <v>786</v>
      </c>
      <c r="I4" s="272">
        <v>1</v>
      </c>
      <c r="J4" s="250" t="s">
        <v>787</v>
      </c>
      <c r="K4" s="250">
        <f>2.9+1.6</f>
        <v>4.5</v>
      </c>
      <c r="L4" s="271">
        <v>63</v>
      </c>
      <c r="M4" s="273"/>
    </row>
    <row r="5" ht="56.25" spans="2:12">
      <c r="B5" s="250" t="s">
        <v>13</v>
      </c>
      <c r="C5" s="229">
        <v>2021</v>
      </c>
      <c r="D5" s="250" t="s">
        <v>14</v>
      </c>
      <c r="E5" s="250" t="s">
        <v>788</v>
      </c>
      <c r="F5" s="250" t="s">
        <v>789</v>
      </c>
      <c r="G5" s="229" t="s">
        <v>321</v>
      </c>
      <c r="H5" s="250" t="s">
        <v>790</v>
      </c>
      <c r="I5" s="228">
        <v>0</v>
      </c>
      <c r="J5" s="250" t="s">
        <v>791</v>
      </c>
      <c r="K5" s="250">
        <v>2.1</v>
      </c>
      <c r="L5" s="228">
        <v>111.5</v>
      </c>
    </row>
    <row r="6" ht="93.75" spans="2:12">
      <c r="B6" s="1" t="s">
        <v>15</v>
      </c>
      <c r="C6" s="229">
        <v>2021</v>
      </c>
      <c r="D6" s="250" t="s">
        <v>16</v>
      </c>
      <c r="E6" s="250" t="s">
        <v>792</v>
      </c>
      <c r="F6" s="250" t="s">
        <v>793</v>
      </c>
      <c r="G6" s="229" t="s">
        <v>321</v>
      </c>
      <c r="H6" s="250" t="s">
        <v>794</v>
      </c>
      <c r="I6" s="228">
        <v>0</v>
      </c>
      <c r="J6" s="250" t="s">
        <v>795</v>
      </c>
      <c r="K6" s="274">
        <v>0.27</v>
      </c>
      <c r="L6" s="275">
        <v>8.3</v>
      </c>
    </row>
    <row r="7" ht="56.25" spans="2:12">
      <c r="B7" s="1" t="s">
        <v>17</v>
      </c>
      <c r="C7" s="229">
        <v>2021</v>
      </c>
      <c r="D7" s="250" t="s">
        <v>18</v>
      </c>
      <c r="E7" s="250" t="s">
        <v>796</v>
      </c>
      <c r="F7" s="250" t="s">
        <v>296</v>
      </c>
      <c r="G7" s="229" t="s">
        <v>321</v>
      </c>
      <c r="H7" s="250" t="s">
        <v>797</v>
      </c>
      <c r="I7" s="228">
        <v>0</v>
      </c>
      <c r="J7" s="250" t="s">
        <v>798</v>
      </c>
      <c r="K7" s="250">
        <v>25.3</v>
      </c>
      <c r="L7" s="271">
        <v>69</v>
      </c>
    </row>
    <row r="8" ht="56.25" spans="2:12">
      <c r="B8" s="250" t="s">
        <v>19</v>
      </c>
      <c r="C8" s="229">
        <v>2021</v>
      </c>
      <c r="D8" s="250" t="s">
        <v>20</v>
      </c>
      <c r="E8" s="250" t="s">
        <v>331</v>
      </c>
      <c r="F8" s="250" t="s">
        <v>799</v>
      </c>
      <c r="G8" s="229" t="s">
        <v>321</v>
      </c>
      <c r="H8" s="250" t="s">
        <v>800</v>
      </c>
      <c r="I8" s="228">
        <v>0</v>
      </c>
      <c r="J8" s="250" t="s">
        <v>801</v>
      </c>
      <c r="L8" s="228">
        <v>466</v>
      </c>
    </row>
    <row r="9" ht="37.5" spans="2:12">
      <c r="B9" s="1" t="s">
        <v>21</v>
      </c>
      <c r="C9" s="229">
        <v>2021</v>
      </c>
      <c r="D9" s="257" t="s">
        <v>22</v>
      </c>
      <c r="E9" s="257" t="s">
        <v>335</v>
      </c>
      <c r="F9" s="257" t="s">
        <v>296</v>
      </c>
      <c r="G9" s="229" t="s">
        <v>321</v>
      </c>
      <c r="H9" s="250" t="s">
        <v>802</v>
      </c>
      <c r="I9" s="228">
        <v>0</v>
      </c>
      <c r="J9" s="250" t="s">
        <v>803</v>
      </c>
      <c r="L9" s="275">
        <v>72.6</v>
      </c>
    </row>
    <row r="10" ht="75" spans="2:13">
      <c r="B10" s="1" t="s">
        <v>25</v>
      </c>
      <c r="C10" s="229">
        <v>2021</v>
      </c>
      <c r="D10" s="258" t="s">
        <v>26</v>
      </c>
      <c r="E10" s="250" t="s">
        <v>338</v>
      </c>
      <c r="F10" s="250" t="s">
        <v>804</v>
      </c>
      <c r="G10" s="229" t="s">
        <v>321</v>
      </c>
      <c r="H10" s="250" t="s">
        <v>805</v>
      </c>
      <c r="I10" s="228">
        <v>0</v>
      </c>
      <c r="J10" s="276">
        <v>0.169</v>
      </c>
      <c r="K10" s="276">
        <v>0.169</v>
      </c>
      <c r="L10" s="277"/>
      <c r="M10" s="273" t="s">
        <v>806</v>
      </c>
    </row>
    <row r="11" ht="56.25" spans="2:13">
      <c r="B11" s="1" t="s">
        <v>27</v>
      </c>
      <c r="C11" s="229">
        <v>2021</v>
      </c>
      <c r="D11" s="250" t="s">
        <v>28</v>
      </c>
      <c r="E11" s="250" t="s">
        <v>339</v>
      </c>
      <c r="F11" s="250" t="s">
        <v>807</v>
      </c>
      <c r="G11" s="229" t="s">
        <v>321</v>
      </c>
      <c r="H11" s="256" t="s">
        <v>808</v>
      </c>
      <c r="I11" s="272">
        <v>1</v>
      </c>
      <c r="J11" s="276" t="s">
        <v>809</v>
      </c>
      <c r="K11" s="276">
        <v>0.408</v>
      </c>
      <c r="L11" s="275">
        <v>4</v>
      </c>
      <c r="M11" s="273" t="s">
        <v>810</v>
      </c>
    </row>
    <row r="12" ht="93.75" spans="2:13">
      <c r="B12" s="1" t="s">
        <v>29</v>
      </c>
      <c r="C12" s="229">
        <v>2021</v>
      </c>
      <c r="D12" s="250" t="s">
        <v>30</v>
      </c>
      <c r="E12" s="250" t="s">
        <v>343</v>
      </c>
      <c r="F12" s="250" t="s">
        <v>342</v>
      </c>
      <c r="G12" s="229" t="s">
        <v>811</v>
      </c>
      <c r="H12" s="256" t="s">
        <v>812</v>
      </c>
      <c r="I12" s="272">
        <v>1</v>
      </c>
      <c r="J12" s="250" t="s">
        <v>813</v>
      </c>
      <c r="L12" s="275">
        <v>347.9</v>
      </c>
      <c r="M12" s="273"/>
    </row>
    <row r="13" ht="37.5" spans="2:13">
      <c r="B13" s="1" t="s">
        <v>37</v>
      </c>
      <c r="C13" s="229">
        <v>2021</v>
      </c>
      <c r="D13" s="250" t="s">
        <v>38</v>
      </c>
      <c r="E13" s="250" t="s">
        <v>347</v>
      </c>
      <c r="F13" s="250" t="s">
        <v>804</v>
      </c>
      <c r="G13" s="229" t="s">
        <v>321</v>
      </c>
      <c r="H13" s="250" t="s">
        <v>814</v>
      </c>
      <c r="I13" s="228">
        <v>0</v>
      </c>
      <c r="J13" s="250" t="s">
        <v>815</v>
      </c>
      <c r="K13" s="250">
        <v>59.3</v>
      </c>
      <c r="L13" s="271">
        <v>3</v>
      </c>
      <c r="M13" s="273"/>
    </row>
    <row r="14" ht="37.5" spans="2:13">
      <c r="B14" s="259" t="s">
        <v>39</v>
      </c>
      <c r="C14" s="260">
        <v>2021</v>
      </c>
      <c r="D14" s="261" t="s">
        <v>40</v>
      </c>
      <c r="E14" s="261" t="s">
        <v>349</v>
      </c>
      <c r="F14" s="261" t="s">
        <v>296</v>
      </c>
      <c r="G14" s="260" t="s">
        <v>321</v>
      </c>
      <c r="H14" s="256" t="s">
        <v>816</v>
      </c>
      <c r="I14" s="272">
        <v>1</v>
      </c>
      <c r="J14" s="261" t="s">
        <v>817</v>
      </c>
      <c r="K14" s="261">
        <v>98.7</v>
      </c>
      <c r="L14" s="228">
        <v>19.36</v>
      </c>
      <c r="M14" s="278" t="s">
        <v>818</v>
      </c>
    </row>
    <row r="15" ht="37.5" spans="2:12">
      <c r="B15" s="1" t="s">
        <v>44</v>
      </c>
      <c r="C15" s="229">
        <v>2021</v>
      </c>
      <c r="D15" s="250" t="s">
        <v>45</v>
      </c>
      <c r="E15" s="250" t="s">
        <v>351</v>
      </c>
      <c r="F15" s="250" t="s">
        <v>819</v>
      </c>
      <c r="G15" s="229" t="s">
        <v>321</v>
      </c>
      <c r="H15" s="250" t="s">
        <v>820</v>
      </c>
      <c r="I15" s="228">
        <v>0</v>
      </c>
      <c r="J15" s="250" t="s">
        <v>821</v>
      </c>
      <c r="K15" s="274">
        <v>0.01</v>
      </c>
      <c r="L15" s="271">
        <v>198</v>
      </c>
    </row>
    <row r="16" ht="93.75" spans="2:13">
      <c r="B16" s="1" t="s">
        <v>46</v>
      </c>
      <c r="C16" s="229">
        <v>2021</v>
      </c>
      <c r="D16" s="250" t="s">
        <v>47</v>
      </c>
      <c r="E16" s="250" t="s">
        <v>822</v>
      </c>
      <c r="F16" s="250" t="s">
        <v>823</v>
      </c>
      <c r="G16" s="229" t="s">
        <v>321</v>
      </c>
      <c r="H16" s="256" t="s">
        <v>824</v>
      </c>
      <c r="I16" s="272">
        <v>1</v>
      </c>
      <c r="J16" s="250" t="s">
        <v>825</v>
      </c>
      <c r="K16" s="250" t="s">
        <v>826</v>
      </c>
      <c r="L16" s="275">
        <v>347.1</v>
      </c>
      <c r="M16" s="250" t="s">
        <v>827</v>
      </c>
    </row>
    <row r="17" ht="56.25" spans="2:12">
      <c r="B17" s="1" t="s">
        <v>50</v>
      </c>
      <c r="C17" s="229">
        <v>2021</v>
      </c>
      <c r="D17" s="250" t="s">
        <v>51</v>
      </c>
      <c r="I17" s="228">
        <v>0</v>
      </c>
      <c r="J17" s="250" t="s">
        <v>828</v>
      </c>
      <c r="L17" s="275">
        <v>8.5</v>
      </c>
    </row>
    <row r="18" ht="75" spans="2:13">
      <c r="B18" s="1" t="s">
        <v>52</v>
      </c>
      <c r="C18" s="229">
        <v>2021</v>
      </c>
      <c r="D18" s="250" t="s">
        <v>53</v>
      </c>
      <c r="E18" s="250" t="s">
        <v>829</v>
      </c>
      <c r="F18" s="250" t="s">
        <v>830</v>
      </c>
      <c r="G18" s="229" t="s">
        <v>321</v>
      </c>
      <c r="H18" s="250" t="s">
        <v>831</v>
      </c>
      <c r="I18" s="228">
        <v>0</v>
      </c>
      <c r="J18" s="250" t="s">
        <v>832</v>
      </c>
      <c r="K18" s="250">
        <v>25.1</v>
      </c>
      <c r="L18" s="271">
        <v>56</v>
      </c>
      <c r="M18" s="273" t="s">
        <v>833</v>
      </c>
    </row>
    <row r="19" ht="75" spans="2:12">
      <c r="B19" s="1" t="s">
        <v>54</v>
      </c>
      <c r="C19" s="229">
        <v>2021</v>
      </c>
      <c r="D19" s="250" t="s">
        <v>55</v>
      </c>
      <c r="E19" s="262" t="s">
        <v>834</v>
      </c>
      <c r="F19" s="250" t="s">
        <v>835</v>
      </c>
      <c r="G19" s="229" t="s">
        <v>295</v>
      </c>
      <c r="H19" s="263" t="s">
        <v>836</v>
      </c>
      <c r="I19" s="279">
        <v>1</v>
      </c>
      <c r="J19" s="250" t="s">
        <v>837</v>
      </c>
      <c r="K19" s="250">
        <v>14.6</v>
      </c>
      <c r="L19" s="275">
        <v>12.5</v>
      </c>
    </row>
    <row r="20" ht="112.5" spans="2:13">
      <c r="B20" s="1" t="s">
        <v>58</v>
      </c>
      <c r="C20" s="229">
        <v>2021</v>
      </c>
      <c r="D20" s="250" t="s">
        <v>59</v>
      </c>
      <c r="E20" s="250" t="s">
        <v>838</v>
      </c>
      <c r="F20" s="250" t="s">
        <v>804</v>
      </c>
      <c r="G20" s="229" t="s">
        <v>295</v>
      </c>
      <c r="H20" s="256" t="s">
        <v>366</v>
      </c>
      <c r="I20" s="272">
        <v>1</v>
      </c>
      <c r="J20" s="250" t="s">
        <v>839</v>
      </c>
      <c r="K20" s="250">
        <v>14.4</v>
      </c>
      <c r="L20" s="275">
        <v>93.5</v>
      </c>
      <c r="M20" s="273"/>
    </row>
    <row r="21" ht="56.25" spans="2:12">
      <c r="B21" s="250" t="s">
        <v>60</v>
      </c>
      <c r="C21" s="229">
        <v>2021</v>
      </c>
      <c r="D21" s="250" t="s">
        <v>61</v>
      </c>
      <c r="E21" s="262" t="s">
        <v>369</v>
      </c>
      <c r="F21" s="250" t="s">
        <v>804</v>
      </c>
      <c r="G21" s="229" t="s">
        <v>295</v>
      </c>
      <c r="H21" s="256" t="s">
        <v>840</v>
      </c>
      <c r="I21" s="272">
        <v>1</v>
      </c>
      <c r="J21" s="250" t="s">
        <v>841</v>
      </c>
      <c r="K21" s="250">
        <f>16.7+2.3</f>
        <v>19</v>
      </c>
      <c r="L21" s="275">
        <v>51.2</v>
      </c>
    </row>
    <row r="22" ht="56.25" spans="2:12">
      <c r="B22" s="250" t="s">
        <v>64</v>
      </c>
      <c r="C22" s="229">
        <v>2021</v>
      </c>
      <c r="D22" s="250" t="s">
        <v>65</v>
      </c>
      <c r="E22" s="250" t="s">
        <v>375</v>
      </c>
      <c r="F22" s="250" t="s">
        <v>296</v>
      </c>
      <c r="G22" s="229" t="s">
        <v>321</v>
      </c>
      <c r="H22" s="250" t="s">
        <v>757</v>
      </c>
      <c r="I22" s="228">
        <v>0</v>
      </c>
      <c r="J22" s="250" t="s">
        <v>842</v>
      </c>
      <c r="K22" s="250">
        <v>9.3</v>
      </c>
      <c r="L22" s="275">
        <v>159.46</v>
      </c>
    </row>
    <row r="23" ht="56.25" spans="2:13">
      <c r="B23" s="261" t="s">
        <v>66</v>
      </c>
      <c r="C23" s="260">
        <v>2021</v>
      </c>
      <c r="D23" s="261" t="s">
        <v>67</v>
      </c>
      <c r="E23" s="264" t="s">
        <v>843</v>
      </c>
      <c r="F23" s="261" t="s">
        <v>799</v>
      </c>
      <c r="G23" s="260" t="s">
        <v>321</v>
      </c>
      <c r="H23" s="261" t="s">
        <v>844</v>
      </c>
      <c r="I23" s="280">
        <v>0</v>
      </c>
      <c r="J23" s="261" t="s">
        <v>845</v>
      </c>
      <c r="K23" s="261" t="s">
        <v>846</v>
      </c>
      <c r="L23" s="275">
        <v>119.8</v>
      </c>
      <c r="M23" s="278"/>
    </row>
    <row r="24" ht="112.5" spans="2:13">
      <c r="B24" s="1" t="s">
        <v>68</v>
      </c>
      <c r="C24" s="229">
        <v>2021</v>
      </c>
      <c r="D24" s="262" t="s">
        <v>69</v>
      </c>
      <c r="E24" s="250" t="s">
        <v>847</v>
      </c>
      <c r="F24" s="250" t="s">
        <v>789</v>
      </c>
      <c r="G24" s="229" t="s">
        <v>321</v>
      </c>
      <c r="H24" s="256" t="s">
        <v>848</v>
      </c>
      <c r="I24" s="272">
        <v>1</v>
      </c>
      <c r="J24" s="250" t="s">
        <v>849</v>
      </c>
      <c r="K24" s="250" t="s">
        <v>846</v>
      </c>
      <c r="L24" s="271">
        <v>250</v>
      </c>
      <c r="M24" s="273"/>
    </row>
    <row r="25" ht="56.25" spans="2:13">
      <c r="B25" s="1" t="s">
        <v>70</v>
      </c>
      <c r="C25" s="229">
        <v>2021</v>
      </c>
      <c r="D25" s="262" t="s">
        <v>71</v>
      </c>
      <c r="E25" s="250" t="s">
        <v>343</v>
      </c>
      <c r="F25" s="250" t="s">
        <v>342</v>
      </c>
      <c r="G25" s="229" t="s">
        <v>321</v>
      </c>
      <c r="H25" s="256" t="s">
        <v>850</v>
      </c>
      <c r="I25" s="272">
        <v>1</v>
      </c>
      <c r="J25" s="250" t="s">
        <v>851</v>
      </c>
      <c r="K25" s="250" t="s">
        <v>846</v>
      </c>
      <c r="L25" s="271">
        <v>410</v>
      </c>
      <c r="M25" s="281" t="s">
        <v>852</v>
      </c>
    </row>
    <row r="26" ht="75" spans="2:12">
      <c r="B26" s="1" t="s">
        <v>76</v>
      </c>
      <c r="C26" s="229">
        <v>2021</v>
      </c>
      <c r="D26" s="250" t="s">
        <v>77</v>
      </c>
      <c r="E26" s="250" t="s">
        <v>386</v>
      </c>
      <c r="F26" s="250" t="s">
        <v>358</v>
      </c>
      <c r="G26" s="229" t="s">
        <v>321</v>
      </c>
      <c r="H26" s="250" t="s">
        <v>757</v>
      </c>
      <c r="I26" s="228">
        <v>0</v>
      </c>
      <c r="J26" s="250" t="s">
        <v>853</v>
      </c>
      <c r="K26" s="250" t="s">
        <v>846</v>
      </c>
      <c r="L26" s="275">
        <v>52.6</v>
      </c>
    </row>
    <row r="27" ht="56.25" spans="2:12">
      <c r="B27" s="1" t="s">
        <v>78</v>
      </c>
      <c r="C27" s="229">
        <v>2021</v>
      </c>
      <c r="D27" s="250" t="s">
        <v>79</v>
      </c>
      <c r="E27" s="250" t="s">
        <v>387</v>
      </c>
      <c r="F27" s="250" t="s">
        <v>296</v>
      </c>
      <c r="G27" s="229" t="s">
        <v>321</v>
      </c>
      <c r="H27" s="250" t="s">
        <v>854</v>
      </c>
      <c r="I27" s="228">
        <v>0</v>
      </c>
      <c r="J27" s="250" t="s">
        <v>855</v>
      </c>
      <c r="K27" s="250">
        <f>13.2+19.2</f>
        <v>32.4</v>
      </c>
      <c r="L27" s="271">
        <v>115</v>
      </c>
    </row>
    <row r="28" ht="56.25" spans="2:12">
      <c r="B28" s="1" t="s">
        <v>80</v>
      </c>
      <c r="C28" s="229">
        <v>2021</v>
      </c>
      <c r="D28" s="250" t="s">
        <v>81</v>
      </c>
      <c r="E28" s="250" t="s">
        <v>388</v>
      </c>
      <c r="F28" s="250" t="s">
        <v>296</v>
      </c>
      <c r="G28" s="229" t="s">
        <v>321</v>
      </c>
      <c r="H28" s="250" t="s">
        <v>856</v>
      </c>
      <c r="I28" s="228">
        <v>0</v>
      </c>
      <c r="J28" s="250" t="s">
        <v>857</v>
      </c>
      <c r="K28" s="250">
        <v>18.5</v>
      </c>
      <c r="L28" s="228" t="s">
        <v>82</v>
      </c>
    </row>
    <row r="29" ht="56.25" spans="2:12">
      <c r="B29" s="1" t="s">
        <v>83</v>
      </c>
      <c r="C29" s="229">
        <v>2021</v>
      </c>
      <c r="D29" s="250" t="s">
        <v>84</v>
      </c>
      <c r="E29" s="262" t="s">
        <v>389</v>
      </c>
      <c r="F29" s="250" t="s">
        <v>358</v>
      </c>
      <c r="G29" s="229" t="s">
        <v>321</v>
      </c>
      <c r="H29" s="250" t="s">
        <v>858</v>
      </c>
      <c r="I29" s="228">
        <v>0</v>
      </c>
      <c r="J29" s="250" t="s">
        <v>859</v>
      </c>
      <c r="L29" s="275">
        <v>131.2</v>
      </c>
    </row>
    <row r="30" ht="93.75" spans="2:13">
      <c r="B30" s="1" t="s">
        <v>85</v>
      </c>
      <c r="C30" s="229">
        <v>2021</v>
      </c>
      <c r="D30" s="262" t="s">
        <v>86</v>
      </c>
      <c r="E30" s="250" t="s">
        <v>860</v>
      </c>
      <c r="F30" s="250" t="s">
        <v>861</v>
      </c>
      <c r="G30" s="229" t="s">
        <v>295</v>
      </c>
      <c r="H30" s="250" t="s">
        <v>757</v>
      </c>
      <c r="I30" s="228">
        <v>0</v>
      </c>
      <c r="J30" s="250" t="s">
        <v>862</v>
      </c>
      <c r="L30" s="275">
        <v>156.7</v>
      </c>
      <c r="M30" s="262" t="s">
        <v>863</v>
      </c>
    </row>
    <row r="31" ht="37.5" spans="2:13">
      <c r="B31" s="1" t="s">
        <v>88</v>
      </c>
      <c r="C31" s="229">
        <v>2021</v>
      </c>
      <c r="D31" s="250" t="s">
        <v>89</v>
      </c>
      <c r="E31" s="250" t="s">
        <v>392</v>
      </c>
      <c r="F31" s="250" t="s">
        <v>864</v>
      </c>
      <c r="G31" s="229" t="s">
        <v>321</v>
      </c>
      <c r="H31" s="250" t="s">
        <v>865</v>
      </c>
      <c r="I31" s="228">
        <v>0</v>
      </c>
      <c r="J31" s="250" t="s">
        <v>866</v>
      </c>
      <c r="L31" s="275">
        <v>190</v>
      </c>
      <c r="M31" s="273"/>
    </row>
    <row r="32" ht="75" spans="2:12">
      <c r="B32" s="1" t="s">
        <v>90</v>
      </c>
      <c r="C32" s="229">
        <v>2021</v>
      </c>
      <c r="D32" s="250" t="s">
        <v>91</v>
      </c>
      <c r="E32" s="250" t="s">
        <v>867</v>
      </c>
      <c r="F32" s="250" t="s">
        <v>342</v>
      </c>
      <c r="G32" s="229" t="s">
        <v>868</v>
      </c>
      <c r="H32" s="256" t="s">
        <v>869</v>
      </c>
      <c r="I32" s="272">
        <v>1</v>
      </c>
      <c r="J32" s="250" t="s">
        <v>870</v>
      </c>
      <c r="L32" s="271">
        <v>82</v>
      </c>
    </row>
    <row r="33" ht="93.75" spans="2:12">
      <c r="B33" s="250" t="s">
        <v>92</v>
      </c>
      <c r="C33" s="229">
        <v>2021</v>
      </c>
      <c r="D33" s="250" t="s">
        <v>93</v>
      </c>
      <c r="E33" s="254" t="s">
        <v>871</v>
      </c>
      <c r="F33" s="250" t="s">
        <v>872</v>
      </c>
      <c r="G33" s="229" t="s">
        <v>321</v>
      </c>
      <c r="H33" s="250" t="s">
        <v>873</v>
      </c>
      <c r="I33" s="228">
        <v>0</v>
      </c>
      <c r="J33" s="250" t="s">
        <v>874</v>
      </c>
      <c r="L33" s="271">
        <v>10</v>
      </c>
    </row>
    <row r="34" ht="168.75" spans="2:12">
      <c r="B34" s="1" t="s">
        <v>94</v>
      </c>
      <c r="C34" s="229">
        <v>2021</v>
      </c>
      <c r="D34" s="262" t="s">
        <v>95</v>
      </c>
      <c r="E34" s="250" t="s">
        <v>875</v>
      </c>
      <c r="F34" s="250" t="s">
        <v>876</v>
      </c>
      <c r="G34" s="229" t="s">
        <v>295</v>
      </c>
      <c r="H34" s="256" t="s">
        <v>877</v>
      </c>
      <c r="I34" s="272">
        <v>1</v>
      </c>
      <c r="J34" s="250" t="s">
        <v>878</v>
      </c>
      <c r="L34" s="271">
        <v>125</v>
      </c>
    </row>
    <row r="35" ht="75" spans="2:12">
      <c r="B35" s="250" t="s">
        <v>96</v>
      </c>
      <c r="C35" s="229">
        <v>2021</v>
      </c>
      <c r="D35" s="250" t="s">
        <v>97</v>
      </c>
      <c r="E35" s="250" t="s">
        <v>401</v>
      </c>
      <c r="F35" s="250" t="s">
        <v>296</v>
      </c>
      <c r="G35" s="229" t="s">
        <v>321</v>
      </c>
      <c r="H35" s="250" t="s">
        <v>757</v>
      </c>
      <c r="I35" s="228">
        <v>0</v>
      </c>
      <c r="J35" s="250" t="s">
        <v>879</v>
      </c>
      <c r="L35" s="275">
        <v>177.4</v>
      </c>
    </row>
    <row r="36" spans="2:13">
      <c r="B36" s="1" t="s">
        <v>98</v>
      </c>
      <c r="C36" s="229">
        <v>2021</v>
      </c>
      <c r="D36" s="265"/>
      <c r="E36" s="265"/>
      <c r="F36" s="265"/>
      <c r="G36" s="266"/>
      <c r="H36" s="265" t="s">
        <v>880</v>
      </c>
      <c r="I36" s="228">
        <v>0</v>
      </c>
      <c r="J36" s="265"/>
      <c r="K36" s="265"/>
      <c r="L36" s="282">
        <v>110.06</v>
      </c>
      <c r="M36" s="251" t="s">
        <v>881</v>
      </c>
    </row>
    <row r="37" ht="56.25" spans="2:12">
      <c r="B37" s="1" t="s">
        <v>99</v>
      </c>
      <c r="C37" s="229">
        <v>2021</v>
      </c>
      <c r="D37" s="250" t="s">
        <v>100</v>
      </c>
      <c r="E37" s="250" t="s">
        <v>402</v>
      </c>
      <c r="F37" s="250" t="s">
        <v>799</v>
      </c>
      <c r="G37" s="229" t="s">
        <v>321</v>
      </c>
      <c r="H37" s="250" t="s">
        <v>882</v>
      </c>
      <c r="I37" s="228">
        <v>0</v>
      </c>
      <c r="J37" s="250" t="s">
        <v>883</v>
      </c>
      <c r="L37" s="271">
        <v>95</v>
      </c>
    </row>
    <row r="38" ht="75" spans="2:13">
      <c r="B38" s="1" t="s">
        <v>101</v>
      </c>
      <c r="C38" s="229">
        <v>2021</v>
      </c>
      <c r="D38" s="250" t="s">
        <v>102</v>
      </c>
      <c r="E38" s="262" t="s">
        <v>884</v>
      </c>
      <c r="F38" s="250" t="s">
        <v>885</v>
      </c>
      <c r="G38" s="229" t="s">
        <v>295</v>
      </c>
      <c r="H38" s="256" t="s">
        <v>886</v>
      </c>
      <c r="I38" s="272">
        <v>1</v>
      </c>
      <c r="J38" s="250" t="s">
        <v>887</v>
      </c>
      <c r="L38" s="275">
        <v>179.6</v>
      </c>
      <c r="M38" s="250" t="s">
        <v>888</v>
      </c>
    </row>
    <row r="39" ht="56.25" spans="2:13">
      <c r="B39" s="1" t="s">
        <v>105</v>
      </c>
      <c r="C39" s="229">
        <v>2021</v>
      </c>
      <c r="D39" s="267" t="s">
        <v>106</v>
      </c>
      <c r="E39" s="250" t="s">
        <v>405</v>
      </c>
      <c r="F39" s="250" t="s">
        <v>296</v>
      </c>
      <c r="G39" s="229" t="s">
        <v>321</v>
      </c>
      <c r="H39" s="250" t="s">
        <v>889</v>
      </c>
      <c r="I39" s="228">
        <v>0</v>
      </c>
      <c r="J39" s="276">
        <v>0.039</v>
      </c>
      <c r="K39" s="276"/>
      <c r="L39" s="275">
        <v>97.5</v>
      </c>
      <c r="M39" s="273"/>
    </row>
    <row r="40" ht="56.25" spans="2:13">
      <c r="B40" s="250" t="s">
        <v>107</v>
      </c>
      <c r="C40" s="229">
        <v>2021</v>
      </c>
      <c r="D40" s="250" t="s">
        <v>108</v>
      </c>
      <c r="E40" s="250" t="s">
        <v>406</v>
      </c>
      <c r="F40" s="250" t="s">
        <v>358</v>
      </c>
      <c r="G40" s="229" t="s">
        <v>321</v>
      </c>
      <c r="H40" s="250" t="s">
        <v>757</v>
      </c>
      <c r="I40" s="228">
        <v>0</v>
      </c>
      <c r="J40" s="250" t="s">
        <v>890</v>
      </c>
      <c r="L40" s="275">
        <v>171.3</v>
      </c>
      <c r="M40" s="250" t="s">
        <v>891</v>
      </c>
    </row>
    <row r="41" ht="93.75" spans="2:13">
      <c r="B41" s="250" t="s">
        <v>109</v>
      </c>
      <c r="C41" s="229">
        <v>2021</v>
      </c>
      <c r="D41" s="250" t="s">
        <v>110</v>
      </c>
      <c r="E41" s="250" t="s">
        <v>407</v>
      </c>
      <c r="F41" s="250" t="s">
        <v>892</v>
      </c>
      <c r="H41" s="268" t="s">
        <v>893</v>
      </c>
      <c r="I41" s="228">
        <v>0</v>
      </c>
      <c r="L41" s="271">
        <v>700</v>
      </c>
      <c r="M41" s="250" t="s">
        <v>894</v>
      </c>
    </row>
    <row r="42" ht="56.25" spans="2:12">
      <c r="B42" s="250" t="s">
        <v>111</v>
      </c>
      <c r="C42" s="229">
        <v>2021</v>
      </c>
      <c r="D42" s="250" t="s">
        <v>112</v>
      </c>
      <c r="E42" s="250" t="s">
        <v>410</v>
      </c>
      <c r="F42" s="250" t="s">
        <v>895</v>
      </c>
      <c r="G42" s="229" t="s">
        <v>295</v>
      </c>
      <c r="H42" s="256" t="s">
        <v>896</v>
      </c>
      <c r="I42" s="272">
        <v>1</v>
      </c>
      <c r="J42" s="250" t="s">
        <v>897</v>
      </c>
      <c r="L42" s="271">
        <v>302</v>
      </c>
    </row>
    <row r="43" ht="75" spans="2:12">
      <c r="B43" s="1" t="s">
        <v>116</v>
      </c>
      <c r="C43" s="229">
        <v>2021</v>
      </c>
      <c r="D43" s="250" t="s">
        <v>117</v>
      </c>
      <c r="E43" s="250" t="s">
        <v>411</v>
      </c>
      <c r="F43" s="250" t="s">
        <v>898</v>
      </c>
      <c r="G43" s="229" t="s">
        <v>321</v>
      </c>
      <c r="H43" s="250" t="s">
        <v>899</v>
      </c>
      <c r="I43" s="228">
        <v>0</v>
      </c>
      <c r="J43" s="250" t="s">
        <v>900</v>
      </c>
      <c r="L43" s="228" t="s">
        <v>115</v>
      </c>
    </row>
    <row r="44" ht="56.25" spans="2:12">
      <c r="B44" s="1" t="s">
        <v>118</v>
      </c>
      <c r="C44" s="229">
        <v>2021</v>
      </c>
      <c r="D44" s="250" t="s">
        <v>119</v>
      </c>
      <c r="E44" s="250" t="s">
        <v>901</v>
      </c>
      <c r="F44" s="250" t="s">
        <v>296</v>
      </c>
      <c r="G44" s="229" t="s">
        <v>321</v>
      </c>
      <c r="H44" s="250" t="s">
        <v>902</v>
      </c>
      <c r="I44" s="228">
        <v>0</v>
      </c>
      <c r="J44" s="250" t="s">
        <v>903</v>
      </c>
      <c r="L44" s="271">
        <v>327.52</v>
      </c>
    </row>
    <row r="45" spans="2:12">
      <c r="B45" s="1" t="s">
        <v>120</v>
      </c>
      <c r="C45" s="229">
        <v>2021</v>
      </c>
      <c r="D45" s="250" t="s">
        <v>121</v>
      </c>
      <c r="E45" s="250" t="s">
        <v>413</v>
      </c>
      <c r="F45" s="250" t="s">
        <v>296</v>
      </c>
      <c r="H45" s="250" t="s">
        <v>904</v>
      </c>
      <c r="I45" s="228">
        <v>0</v>
      </c>
      <c r="J45" s="250" t="s">
        <v>905</v>
      </c>
      <c r="L45" s="271">
        <v>678.2</v>
      </c>
    </row>
    <row r="46" ht="112.5" spans="2:12">
      <c r="B46" s="1" t="s">
        <v>122</v>
      </c>
      <c r="C46" s="229">
        <v>2021</v>
      </c>
      <c r="D46" s="262" t="s">
        <v>123</v>
      </c>
      <c r="E46" s="250" t="s">
        <v>906</v>
      </c>
      <c r="F46" s="250" t="s">
        <v>907</v>
      </c>
      <c r="G46" s="229" t="s">
        <v>321</v>
      </c>
      <c r="H46" s="250" t="s">
        <v>908</v>
      </c>
      <c r="I46" s="228">
        <v>0</v>
      </c>
      <c r="J46" s="250" t="s">
        <v>909</v>
      </c>
      <c r="L46" s="271" t="s">
        <v>6</v>
      </c>
    </row>
    <row r="47" ht="56.25" spans="2:13">
      <c r="B47" s="1" t="s">
        <v>126</v>
      </c>
      <c r="C47" s="229">
        <v>2021</v>
      </c>
      <c r="D47" s="250" t="s">
        <v>127</v>
      </c>
      <c r="E47" s="262" t="s">
        <v>910</v>
      </c>
      <c r="F47" s="250" t="s">
        <v>911</v>
      </c>
      <c r="H47" s="250" t="s">
        <v>757</v>
      </c>
      <c r="I47" s="228">
        <v>0</v>
      </c>
      <c r="J47" s="250" t="s">
        <v>912</v>
      </c>
      <c r="L47" s="271">
        <v>125</v>
      </c>
      <c r="M47" s="273"/>
    </row>
    <row r="48" ht="112.5" spans="2:12">
      <c r="B48" s="1" t="s">
        <v>128</v>
      </c>
      <c r="C48" s="229">
        <v>2021</v>
      </c>
      <c r="D48" s="250" t="s">
        <v>129</v>
      </c>
      <c r="E48" s="254" t="s">
        <v>913</v>
      </c>
      <c r="F48" s="250" t="s">
        <v>914</v>
      </c>
      <c r="H48" s="250" t="s">
        <v>915</v>
      </c>
      <c r="I48" s="228">
        <v>0</v>
      </c>
      <c r="J48" s="250" t="s">
        <v>916</v>
      </c>
      <c r="L48" s="228" t="s">
        <v>917</v>
      </c>
    </row>
    <row r="49" ht="37.5" spans="2:12">
      <c r="B49" s="1" t="s">
        <v>130</v>
      </c>
      <c r="C49" s="229">
        <v>2021</v>
      </c>
      <c r="D49" s="250" t="s">
        <v>131</v>
      </c>
      <c r="E49" s="250" t="s">
        <v>425</v>
      </c>
      <c r="F49" s="250" t="s">
        <v>895</v>
      </c>
      <c r="G49" s="229" t="s">
        <v>321</v>
      </c>
      <c r="H49" s="250" t="s">
        <v>918</v>
      </c>
      <c r="I49" s="228">
        <v>0</v>
      </c>
      <c r="J49" s="250" t="s">
        <v>919</v>
      </c>
      <c r="L49" s="271">
        <v>185</v>
      </c>
    </row>
    <row r="50" ht="37.5" spans="2:13">
      <c r="B50" s="1" t="s">
        <v>132</v>
      </c>
      <c r="C50" s="229">
        <v>2021</v>
      </c>
      <c r="D50" s="250" t="s">
        <v>133</v>
      </c>
      <c r="E50" s="250" t="s">
        <v>426</v>
      </c>
      <c r="F50" s="250" t="s">
        <v>342</v>
      </c>
      <c r="G50" s="229" t="s">
        <v>295</v>
      </c>
      <c r="H50" s="256" t="s">
        <v>920</v>
      </c>
      <c r="I50" s="272">
        <v>1</v>
      </c>
      <c r="J50" s="250" t="s">
        <v>921</v>
      </c>
      <c r="L50" s="275">
        <v>195.7</v>
      </c>
      <c r="M50" s="273"/>
    </row>
    <row r="51" ht="93.75" spans="2:13">
      <c r="B51" s="259" t="s">
        <v>134</v>
      </c>
      <c r="C51" s="260">
        <v>2021</v>
      </c>
      <c r="D51" s="261" t="s">
        <v>135</v>
      </c>
      <c r="E51" s="269" t="s">
        <v>922</v>
      </c>
      <c r="F51" s="261" t="s">
        <v>923</v>
      </c>
      <c r="G51" s="260" t="s">
        <v>321</v>
      </c>
      <c r="H51" s="261" t="s">
        <v>682</v>
      </c>
      <c r="I51" s="280">
        <v>0</v>
      </c>
      <c r="J51" s="261" t="s">
        <v>924</v>
      </c>
      <c r="K51" s="261"/>
      <c r="L51" s="271">
        <v>250</v>
      </c>
      <c r="M51" s="278"/>
    </row>
    <row r="52" ht="37.5" spans="2:12">
      <c r="B52" s="1" t="s">
        <v>136</v>
      </c>
      <c r="C52" s="229">
        <v>2021</v>
      </c>
      <c r="D52" s="250" t="s">
        <v>137</v>
      </c>
      <c r="E52" s="250" t="s">
        <v>432</v>
      </c>
      <c r="F52" s="250" t="s">
        <v>296</v>
      </c>
      <c r="G52" s="229" t="s">
        <v>321</v>
      </c>
      <c r="H52" s="250" t="s">
        <v>925</v>
      </c>
      <c r="I52" s="228">
        <v>0</v>
      </c>
      <c r="J52" s="250" t="s">
        <v>926</v>
      </c>
      <c r="L52" s="275">
        <v>563.59</v>
      </c>
    </row>
    <row r="53" ht="75" spans="2:13">
      <c r="B53" s="1" t="s">
        <v>142</v>
      </c>
      <c r="C53" s="229">
        <v>2021</v>
      </c>
      <c r="D53" s="250" t="s">
        <v>143</v>
      </c>
      <c r="E53" s="262" t="s">
        <v>433</v>
      </c>
      <c r="F53" s="250" t="s">
        <v>296</v>
      </c>
      <c r="G53" s="229" t="s">
        <v>321</v>
      </c>
      <c r="H53" s="250" t="s">
        <v>757</v>
      </c>
      <c r="I53" s="228">
        <v>0</v>
      </c>
      <c r="J53" s="250" t="s">
        <v>927</v>
      </c>
      <c r="K53" s="274">
        <v>0.24</v>
      </c>
      <c r="L53" s="283" t="s">
        <v>115</v>
      </c>
      <c r="M53" s="250" t="s">
        <v>928</v>
      </c>
    </row>
    <row r="54" ht="112.5" spans="2:12">
      <c r="B54" s="250" t="s">
        <v>144</v>
      </c>
      <c r="C54" s="229">
        <v>2021</v>
      </c>
      <c r="D54" s="1" t="s">
        <v>145</v>
      </c>
      <c r="E54" s="255" t="s">
        <v>929</v>
      </c>
      <c r="F54" s="250" t="s">
        <v>930</v>
      </c>
      <c r="G54" s="229" t="s">
        <v>295</v>
      </c>
      <c r="H54" s="256" t="s">
        <v>931</v>
      </c>
      <c r="I54" s="272">
        <v>1</v>
      </c>
      <c r="J54" s="250" t="s">
        <v>932</v>
      </c>
      <c r="K54" s="250" t="s">
        <v>846</v>
      </c>
      <c r="L54" s="271">
        <v>151</v>
      </c>
    </row>
    <row r="55" ht="168.75" spans="2:13">
      <c r="B55" s="1" t="s">
        <v>146</v>
      </c>
      <c r="C55" s="229">
        <v>2021</v>
      </c>
      <c r="D55" s="262" t="s">
        <v>147</v>
      </c>
      <c r="E55" s="254" t="s">
        <v>933</v>
      </c>
      <c r="F55" s="250" t="s">
        <v>934</v>
      </c>
      <c r="G55" s="229" t="s">
        <v>295</v>
      </c>
      <c r="H55" s="256" t="s">
        <v>935</v>
      </c>
      <c r="I55" s="272">
        <v>1</v>
      </c>
      <c r="J55" s="250" t="s">
        <v>936</v>
      </c>
      <c r="K55" s="250">
        <v>1.6</v>
      </c>
      <c r="L55" s="271">
        <v>169</v>
      </c>
      <c r="M55" s="250"/>
    </row>
    <row r="56" ht="150" spans="2:13">
      <c r="B56" s="250" t="s">
        <v>148</v>
      </c>
      <c r="C56" s="250">
        <v>2021</v>
      </c>
      <c r="D56" s="258" t="s">
        <v>149</v>
      </c>
      <c r="E56" s="255" t="s">
        <v>937</v>
      </c>
      <c r="F56" s="250" t="s">
        <v>895</v>
      </c>
      <c r="G56" s="250" t="s">
        <v>321</v>
      </c>
      <c r="H56" s="250" t="s">
        <v>757</v>
      </c>
      <c r="I56" s="228">
        <v>0</v>
      </c>
      <c r="J56" s="250" t="s">
        <v>938</v>
      </c>
      <c r="K56" s="250">
        <v>3.9</v>
      </c>
      <c r="L56" s="275">
        <v>66.5</v>
      </c>
      <c r="M56" s="251" t="s">
        <v>939</v>
      </c>
    </row>
    <row r="57" ht="75" spans="2:12">
      <c r="B57" s="250" t="s">
        <v>150</v>
      </c>
      <c r="C57" s="229">
        <v>2021</v>
      </c>
      <c r="D57" s="250" t="s">
        <v>151</v>
      </c>
      <c r="E57" s="250" t="s">
        <v>442</v>
      </c>
      <c r="F57" s="250" t="s">
        <v>895</v>
      </c>
      <c r="G57" s="229" t="s">
        <v>321</v>
      </c>
      <c r="H57" s="250" t="s">
        <v>757</v>
      </c>
      <c r="I57" s="228">
        <v>0</v>
      </c>
      <c r="J57" s="250" t="s">
        <v>940</v>
      </c>
      <c r="K57" s="250">
        <v>16.9</v>
      </c>
      <c r="L57" s="271">
        <v>82</v>
      </c>
    </row>
    <row r="58" ht="56.25" spans="2:12">
      <c r="B58" s="1" t="s">
        <v>152</v>
      </c>
      <c r="C58" s="229">
        <v>2021</v>
      </c>
      <c r="D58" s="250" t="s">
        <v>153</v>
      </c>
      <c r="E58" s="254" t="s">
        <v>941</v>
      </c>
      <c r="H58" s="256" t="s">
        <v>942</v>
      </c>
      <c r="I58" s="272">
        <v>1</v>
      </c>
      <c r="J58" s="250" t="s">
        <v>943</v>
      </c>
      <c r="K58" s="250" t="s">
        <v>846</v>
      </c>
      <c r="L58" s="275">
        <v>432.95</v>
      </c>
    </row>
    <row r="59" ht="75" spans="2:13">
      <c r="B59" s="1" t="s">
        <v>154</v>
      </c>
      <c r="C59" s="229">
        <v>2021</v>
      </c>
      <c r="D59" s="262" t="s">
        <v>155</v>
      </c>
      <c r="E59" s="250" t="s">
        <v>445</v>
      </c>
      <c r="F59" s="250" t="s">
        <v>358</v>
      </c>
      <c r="G59" s="229" t="s">
        <v>321</v>
      </c>
      <c r="H59" s="250" t="s">
        <v>882</v>
      </c>
      <c r="I59" s="228">
        <v>0</v>
      </c>
      <c r="J59" s="284" t="s">
        <v>944</v>
      </c>
      <c r="K59" s="284"/>
      <c r="L59" s="285">
        <v>137.73</v>
      </c>
      <c r="M59" s="286"/>
    </row>
    <row r="60" ht="56.25" spans="2:13">
      <c r="B60" s="250" t="s">
        <v>156</v>
      </c>
      <c r="C60" s="229">
        <v>2021</v>
      </c>
      <c r="D60" s="250" t="s">
        <v>157</v>
      </c>
      <c r="E60" s="250" t="s">
        <v>945</v>
      </c>
      <c r="F60" s="250" t="s">
        <v>876</v>
      </c>
      <c r="G60" s="229" t="s">
        <v>295</v>
      </c>
      <c r="H60" s="256" t="s">
        <v>946</v>
      </c>
      <c r="I60" s="272">
        <v>1</v>
      </c>
      <c r="J60" s="250" t="s">
        <v>947</v>
      </c>
      <c r="L60" s="228" t="s">
        <v>115</v>
      </c>
      <c r="M60" s="251" t="s">
        <v>948</v>
      </c>
    </row>
    <row r="61" ht="93.75" spans="2:12">
      <c r="B61" s="1" t="s">
        <v>158</v>
      </c>
      <c r="C61" s="229">
        <v>2021</v>
      </c>
      <c r="D61" s="250" t="s">
        <v>159</v>
      </c>
      <c r="E61" s="261" t="s">
        <v>448</v>
      </c>
      <c r="F61" s="250" t="s">
        <v>949</v>
      </c>
      <c r="G61" s="229" t="s">
        <v>321</v>
      </c>
      <c r="H61" s="250" t="s">
        <v>950</v>
      </c>
      <c r="I61" s="228">
        <v>0</v>
      </c>
      <c r="J61" s="250" t="s">
        <v>951</v>
      </c>
      <c r="L61" s="275">
        <v>170.2</v>
      </c>
    </row>
    <row r="62" ht="131.25" spans="2:12">
      <c r="B62" s="1" t="s">
        <v>160</v>
      </c>
      <c r="C62" s="229">
        <v>2021</v>
      </c>
      <c r="D62" s="250" t="s">
        <v>161</v>
      </c>
      <c r="E62" s="250" t="s">
        <v>449</v>
      </c>
      <c r="F62" s="250" t="s">
        <v>296</v>
      </c>
      <c r="G62" s="229" t="s">
        <v>295</v>
      </c>
      <c r="H62" s="256" t="s">
        <v>952</v>
      </c>
      <c r="I62" s="272">
        <v>1</v>
      </c>
      <c r="J62" s="250" t="s">
        <v>953</v>
      </c>
      <c r="L62" s="275">
        <v>68.4</v>
      </c>
    </row>
    <row r="63" ht="112.5" spans="2:13">
      <c r="B63" s="1" t="s">
        <v>162</v>
      </c>
      <c r="C63" s="229">
        <v>2021</v>
      </c>
      <c r="D63" s="250" t="s">
        <v>163</v>
      </c>
      <c r="E63" s="250" t="s">
        <v>450</v>
      </c>
      <c r="F63" s="250" t="s">
        <v>296</v>
      </c>
      <c r="G63" s="229" t="s">
        <v>321</v>
      </c>
      <c r="H63" s="250" t="s">
        <v>954</v>
      </c>
      <c r="I63" s="228">
        <v>0</v>
      </c>
      <c r="J63" s="250" t="s">
        <v>955</v>
      </c>
      <c r="K63" s="276">
        <v>0.075</v>
      </c>
      <c r="L63" s="275">
        <v>192.4</v>
      </c>
      <c r="M63" s="262" t="s">
        <v>956</v>
      </c>
    </row>
    <row r="64" ht="75" spans="2:13">
      <c r="B64" s="1" t="s">
        <v>164</v>
      </c>
      <c r="C64" s="229">
        <v>2021</v>
      </c>
      <c r="D64" s="250" t="s">
        <v>165</v>
      </c>
      <c r="E64" s="255" t="s">
        <v>957</v>
      </c>
      <c r="F64" s="250" t="s">
        <v>958</v>
      </c>
      <c r="G64" s="229" t="s">
        <v>295</v>
      </c>
      <c r="H64" s="256" t="s">
        <v>959</v>
      </c>
      <c r="I64" s="272">
        <v>1</v>
      </c>
      <c r="J64" s="250" t="s">
        <v>960</v>
      </c>
      <c r="K64" s="276">
        <v>0.035</v>
      </c>
      <c r="L64" s="275">
        <v>49.1</v>
      </c>
      <c r="M64" s="250" t="s">
        <v>961</v>
      </c>
    </row>
    <row r="65" ht="75" spans="2:12">
      <c r="B65" s="1" t="s">
        <v>166</v>
      </c>
      <c r="C65" s="229">
        <v>2021</v>
      </c>
      <c r="D65" s="250" t="s">
        <v>167</v>
      </c>
      <c r="E65" s="250" t="s">
        <v>454</v>
      </c>
      <c r="F65" s="250" t="s">
        <v>296</v>
      </c>
      <c r="G65" s="229" t="s">
        <v>295</v>
      </c>
      <c r="H65" s="250" t="s">
        <v>882</v>
      </c>
      <c r="I65" s="228">
        <v>0</v>
      </c>
      <c r="J65" s="250" t="s">
        <v>962</v>
      </c>
      <c r="L65" s="271">
        <v>70</v>
      </c>
    </row>
    <row r="66" ht="75" spans="2:13">
      <c r="B66" s="1" t="s">
        <v>168</v>
      </c>
      <c r="C66" s="229">
        <v>2021</v>
      </c>
      <c r="D66" s="250" t="s">
        <v>169</v>
      </c>
      <c r="E66" s="250" t="s">
        <v>455</v>
      </c>
      <c r="F66" s="250" t="s">
        <v>963</v>
      </c>
      <c r="G66" s="229" t="s">
        <v>295</v>
      </c>
      <c r="H66" s="256" t="s">
        <v>964</v>
      </c>
      <c r="I66" s="272">
        <v>1</v>
      </c>
      <c r="L66" s="271">
        <v>83</v>
      </c>
      <c r="M66" s="251" t="s">
        <v>965</v>
      </c>
    </row>
    <row r="67" ht="56.25" spans="2:13">
      <c r="B67" s="1" t="s">
        <v>172</v>
      </c>
      <c r="C67" s="229">
        <v>2021</v>
      </c>
      <c r="D67" s="250" t="s">
        <v>173</v>
      </c>
      <c r="E67" s="250" t="s">
        <v>459</v>
      </c>
      <c r="F67" s="250" t="s">
        <v>826</v>
      </c>
      <c r="G67" s="229" t="s">
        <v>321</v>
      </c>
      <c r="H67" s="250" t="s">
        <v>966</v>
      </c>
      <c r="I67" s="228">
        <v>0</v>
      </c>
      <c r="L67" s="271">
        <v>56</v>
      </c>
      <c r="M67" s="251" t="s">
        <v>965</v>
      </c>
    </row>
    <row r="68" ht="56.25" spans="2:13">
      <c r="B68" s="1" t="s">
        <v>174</v>
      </c>
      <c r="C68" s="229">
        <v>2021</v>
      </c>
      <c r="D68" s="250" t="s">
        <v>175</v>
      </c>
      <c r="E68" s="250" t="s">
        <v>460</v>
      </c>
      <c r="F68" s="250" t="s">
        <v>967</v>
      </c>
      <c r="H68" s="256" t="s">
        <v>968</v>
      </c>
      <c r="I68" s="272">
        <v>1</v>
      </c>
      <c r="J68" s="250" t="s">
        <v>969</v>
      </c>
      <c r="L68" s="271">
        <v>851</v>
      </c>
      <c r="M68" s="273"/>
    </row>
    <row r="69" ht="112.5" spans="2:12">
      <c r="B69" s="250" t="s">
        <v>176</v>
      </c>
      <c r="C69" s="229">
        <v>2021</v>
      </c>
      <c r="D69" s="250" t="s">
        <v>177</v>
      </c>
      <c r="E69" s="255" t="s">
        <v>970</v>
      </c>
      <c r="F69" s="250" t="s">
        <v>971</v>
      </c>
      <c r="H69" s="250" t="s">
        <v>972</v>
      </c>
      <c r="I69" s="228">
        <v>0</v>
      </c>
      <c r="J69" s="250" t="s">
        <v>973</v>
      </c>
      <c r="L69" s="228" t="s">
        <v>6</v>
      </c>
    </row>
    <row r="70" ht="56.25" spans="2:13">
      <c r="B70" s="259" t="s">
        <v>178</v>
      </c>
      <c r="C70" s="260">
        <v>2021</v>
      </c>
      <c r="D70" s="261" t="s">
        <v>179</v>
      </c>
      <c r="E70" s="261" t="s">
        <v>465</v>
      </c>
      <c r="F70" s="261" t="s">
        <v>296</v>
      </c>
      <c r="G70" s="260" t="s">
        <v>868</v>
      </c>
      <c r="H70" s="256" t="s">
        <v>974</v>
      </c>
      <c r="I70" s="272">
        <v>1</v>
      </c>
      <c r="J70" s="261" t="s">
        <v>975</v>
      </c>
      <c r="K70" s="261"/>
      <c r="L70" s="277">
        <v>0.6056</v>
      </c>
      <c r="M70" s="293"/>
    </row>
    <row r="71" ht="56.25" spans="2:13">
      <c r="B71" s="1" t="s">
        <v>180</v>
      </c>
      <c r="C71" s="229">
        <v>2021</v>
      </c>
      <c r="D71" s="250" t="s">
        <v>181</v>
      </c>
      <c r="E71" s="250" t="s">
        <v>426</v>
      </c>
      <c r="F71" s="250" t="s">
        <v>342</v>
      </c>
      <c r="G71" s="229" t="s">
        <v>321</v>
      </c>
      <c r="H71" s="256" t="s">
        <v>976</v>
      </c>
      <c r="I71" s="272">
        <v>1</v>
      </c>
      <c r="J71" s="250" t="s">
        <v>977</v>
      </c>
      <c r="L71" s="228">
        <v>223.5</v>
      </c>
      <c r="M71" s="273"/>
    </row>
    <row r="72" ht="75" spans="2:13">
      <c r="B72" s="1" t="s">
        <v>182</v>
      </c>
      <c r="C72" s="229">
        <v>2021</v>
      </c>
      <c r="D72" s="250" t="s">
        <v>183</v>
      </c>
      <c r="E72" s="250" t="s">
        <v>468</v>
      </c>
      <c r="F72" s="250" t="s">
        <v>826</v>
      </c>
      <c r="G72" s="229" t="s">
        <v>295</v>
      </c>
      <c r="H72" s="256" t="s">
        <v>978</v>
      </c>
      <c r="I72" s="272">
        <v>1</v>
      </c>
      <c r="J72" s="250" t="s">
        <v>979</v>
      </c>
      <c r="L72" s="271">
        <v>50</v>
      </c>
      <c r="M72" s="273" t="s">
        <v>980</v>
      </c>
    </row>
    <row r="73" ht="56.25" spans="2:12">
      <c r="B73" s="250" t="s">
        <v>184</v>
      </c>
      <c r="C73" s="229">
        <v>2021</v>
      </c>
      <c r="D73" s="250" t="s">
        <v>185</v>
      </c>
      <c r="E73" s="250" t="s">
        <v>469</v>
      </c>
      <c r="F73" s="250" t="s">
        <v>981</v>
      </c>
      <c r="G73" s="229" t="s">
        <v>868</v>
      </c>
      <c r="H73" s="268" t="s">
        <v>757</v>
      </c>
      <c r="I73" s="171">
        <v>0</v>
      </c>
      <c r="J73" s="250" t="s">
        <v>982</v>
      </c>
      <c r="L73" s="271">
        <v>185</v>
      </c>
    </row>
    <row r="74" ht="131.25" spans="2:12">
      <c r="B74" s="1" t="s">
        <v>188</v>
      </c>
      <c r="C74" s="229">
        <v>2021</v>
      </c>
      <c r="D74" s="250" t="s">
        <v>189</v>
      </c>
      <c r="E74" s="255" t="s">
        <v>983</v>
      </c>
      <c r="F74" s="250" t="s">
        <v>984</v>
      </c>
      <c r="G74" s="229" t="s">
        <v>868</v>
      </c>
      <c r="H74" s="256" t="s">
        <v>985</v>
      </c>
      <c r="I74" s="272">
        <v>1</v>
      </c>
      <c r="J74" s="250" t="s">
        <v>986</v>
      </c>
      <c r="L74" s="271">
        <v>1</v>
      </c>
    </row>
    <row r="75" ht="93.75" spans="2:12">
      <c r="B75" s="250" t="s">
        <v>192</v>
      </c>
      <c r="C75" s="229">
        <v>2021</v>
      </c>
      <c r="D75" s="250" t="s">
        <v>193</v>
      </c>
      <c r="E75" s="250" t="s">
        <v>473</v>
      </c>
      <c r="F75" s="250" t="s">
        <v>342</v>
      </c>
      <c r="G75" s="229" t="s">
        <v>868</v>
      </c>
      <c r="H75" s="256" t="s">
        <v>987</v>
      </c>
      <c r="I75" s="272">
        <v>1</v>
      </c>
      <c r="J75" s="250" t="s">
        <v>988</v>
      </c>
      <c r="L75" s="271">
        <v>236</v>
      </c>
    </row>
    <row r="76" ht="37.5" spans="2:13">
      <c r="B76" s="1" t="s">
        <v>196</v>
      </c>
      <c r="C76" s="229">
        <v>2021</v>
      </c>
      <c r="D76" s="250" t="s">
        <v>197</v>
      </c>
      <c r="E76" s="250" t="s">
        <v>475</v>
      </c>
      <c r="F76" s="250" t="s">
        <v>296</v>
      </c>
      <c r="G76" s="229" t="s">
        <v>321</v>
      </c>
      <c r="H76" s="250" t="s">
        <v>989</v>
      </c>
      <c r="I76" s="228">
        <v>0</v>
      </c>
      <c r="J76" s="250" t="s">
        <v>990</v>
      </c>
      <c r="L76" s="228" t="s">
        <v>115</v>
      </c>
      <c r="M76" s="250" t="s">
        <v>991</v>
      </c>
    </row>
    <row r="77" ht="168.75" spans="2:13">
      <c r="B77" s="1" t="s">
        <v>200</v>
      </c>
      <c r="C77" s="229">
        <v>2021</v>
      </c>
      <c r="D77" s="262" t="s">
        <v>201</v>
      </c>
      <c r="E77" s="254" t="s">
        <v>992</v>
      </c>
      <c r="F77" s="250" t="s">
        <v>993</v>
      </c>
      <c r="G77" s="229" t="s">
        <v>321</v>
      </c>
      <c r="H77" s="250" t="s">
        <v>757</v>
      </c>
      <c r="I77" s="228">
        <v>0</v>
      </c>
      <c r="J77" s="250" t="s">
        <v>994</v>
      </c>
      <c r="L77" s="271">
        <v>80</v>
      </c>
      <c r="M77" s="251" t="s">
        <v>965</v>
      </c>
    </row>
    <row r="78" ht="37.5" spans="2:13">
      <c r="B78" s="250" t="s">
        <v>202</v>
      </c>
      <c r="C78" s="229">
        <v>2021</v>
      </c>
      <c r="D78" s="250" t="s">
        <v>203</v>
      </c>
      <c r="E78" s="250" t="s">
        <v>482</v>
      </c>
      <c r="F78" s="250" t="s">
        <v>296</v>
      </c>
      <c r="G78" s="229" t="s">
        <v>321</v>
      </c>
      <c r="H78" s="256" t="s">
        <v>995</v>
      </c>
      <c r="I78" s="272">
        <v>1</v>
      </c>
      <c r="J78" s="250" t="s">
        <v>996</v>
      </c>
      <c r="L78" s="275">
        <v>52.65</v>
      </c>
      <c r="M78" s="221"/>
    </row>
    <row r="79" ht="75" spans="2:12">
      <c r="B79" s="1" t="s">
        <v>206</v>
      </c>
      <c r="C79" s="229">
        <v>2021</v>
      </c>
      <c r="D79" s="250" t="s">
        <v>207</v>
      </c>
      <c r="E79" s="250" t="s">
        <v>483</v>
      </c>
      <c r="F79" s="250" t="s">
        <v>997</v>
      </c>
      <c r="G79" s="229" t="s">
        <v>295</v>
      </c>
      <c r="H79" s="256" t="s">
        <v>998</v>
      </c>
      <c r="I79" s="272">
        <v>1</v>
      </c>
      <c r="J79" s="250" t="s">
        <v>999</v>
      </c>
      <c r="L79" s="271">
        <v>130</v>
      </c>
    </row>
    <row r="80" ht="75" spans="2:13">
      <c r="B80" s="1" t="s">
        <v>208</v>
      </c>
      <c r="C80" s="229">
        <v>2021</v>
      </c>
      <c r="D80" s="250" t="s">
        <v>209</v>
      </c>
      <c r="E80" s="250" t="s">
        <v>486</v>
      </c>
      <c r="F80" s="250" t="s">
        <v>997</v>
      </c>
      <c r="G80" s="229" t="s">
        <v>295</v>
      </c>
      <c r="H80" s="256" t="s">
        <v>1000</v>
      </c>
      <c r="I80" s="272">
        <v>1</v>
      </c>
      <c r="J80" s="250" t="s">
        <v>1001</v>
      </c>
      <c r="L80" s="228">
        <v>1</v>
      </c>
      <c r="M80" s="273" t="s">
        <v>965</v>
      </c>
    </row>
    <row r="81" ht="75" spans="2:13">
      <c r="B81" s="1" t="s">
        <v>210</v>
      </c>
      <c r="C81" s="229">
        <v>2021</v>
      </c>
      <c r="D81" s="250" t="s">
        <v>211</v>
      </c>
      <c r="E81" s="250" t="s">
        <v>488</v>
      </c>
      <c r="F81" s="250" t="s">
        <v>1002</v>
      </c>
      <c r="G81" s="229" t="s">
        <v>295</v>
      </c>
      <c r="H81" s="256" t="s">
        <v>1003</v>
      </c>
      <c r="I81" s="272">
        <v>1</v>
      </c>
      <c r="J81" s="250" t="s">
        <v>1004</v>
      </c>
      <c r="L81" s="271">
        <v>174</v>
      </c>
      <c r="M81" s="250"/>
    </row>
    <row r="82" ht="56.25" spans="2:13">
      <c r="B82" s="1" t="s">
        <v>212</v>
      </c>
      <c r="C82" s="229">
        <v>2021</v>
      </c>
      <c r="D82" s="250" t="s">
        <v>213</v>
      </c>
      <c r="E82" s="262" t="s">
        <v>489</v>
      </c>
      <c r="F82" s="250" t="s">
        <v>296</v>
      </c>
      <c r="G82" s="229" t="s">
        <v>295</v>
      </c>
      <c r="H82" s="256" t="s">
        <v>1005</v>
      </c>
      <c r="I82" s="272">
        <v>1</v>
      </c>
      <c r="J82" s="250" t="s">
        <v>1006</v>
      </c>
      <c r="L82" s="275">
        <v>82.4</v>
      </c>
      <c r="M82" s="273"/>
    </row>
    <row r="83" ht="37.5" spans="2:12">
      <c r="B83" s="250" t="s">
        <v>214</v>
      </c>
      <c r="C83" s="229">
        <v>2021</v>
      </c>
      <c r="D83" s="250" t="s">
        <v>215</v>
      </c>
      <c r="E83" s="250" t="s">
        <v>490</v>
      </c>
      <c r="F83" s="250" t="s">
        <v>984</v>
      </c>
      <c r="G83" s="229" t="s">
        <v>321</v>
      </c>
      <c r="H83" s="250" t="s">
        <v>1007</v>
      </c>
      <c r="I83" s="228">
        <v>0</v>
      </c>
      <c r="J83" s="250" t="s">
        <v>1008</v>
      </c>
      <c r="L83" s="275">
        <v>275.2</v>
      </c>
    </row>
    <row r="84" ht="37.5" spans="2:12">
      <c r="B84" s="250" t="s">
        <v>216</v>
      </c>
      <c r="C84" s="229">
        <v>2021</v>
      </c>
      <c r="D84" s="250" t="s">
        <v>217</v>
      </c>
      <c r="E84" s="250" t="s">
        <v>491</v>
      </c>
      <c r="F84" s="250" t="s">
        <v>895</v>
      </c>
      <c r="G84" s="229" t="s">
        <v>321</v>
      </c>
      <c r="H84" s="250" t="s">
        <v>1009</v>
      </c>
      <c r="I84" s="228">
        <v>0</v>
      </c>
      <c r="J84" s="250" t="s">
        <v>1010</v>
      </c>
      <c r="L84" s="271">
        <v>92</v>
      </c>
    </row>
    <row r="85" ht="112.5" spans="2:13">
      <c r="B85" s="1" t="s">
        <v>218</v>
      </c>
      <c r="C85" s="229">
        <v>2021</v>
      </c>
      <c r="D85" s="262" t="s">
        <v>219</v>
      </c>
      <c r="E85" s="250" t="s">
        <v>1011</v>
      </c>
      <c r="F85" s="250" t="s">
        <v>1012</v>
      </c>
      <c r="G85" s="229" t="s">
        <v>295</v>
      </c>
      <c r="H85" s="256" t="s">
        <v>1013</v>
      </c>
      <c r="I85" s="272">
        <v>1</v>
      </c>
      <c r="J85" s="250" t="s">
        <v>1014</v>
      </c>
      <c r="L85" s="275">
        <v>465.4</v>
      </c>
      <c r="M85" s="273"/>
    </row>
    <row r="86" ht="56.25" spans="2:12">
      <c r="B86" s="1" t="s">
        <v>220</v>
      </c>
      <c r="C86" s="229">
        <v>2021</v>
      </c>
      <c r="D86" s="250" t="s">
        <v>221</v>
      </c>
      <c r="E86" s="250" t="s">
        <v>495</v>
      </c>
      <c r="F86" s="250" t="s">
        <v>1015</v>
      </c>
      <c r="G86" s="229" t="s">
        <v>321</v>
      </c>
      <c r="H86" s="250" t="s">
        <v>1016</v>
      </c>
      <c r="I86" s="228">
        <v>0</v>
      </c>
      <c r="J86" s="250" t="s">
        <v>1017</v>
      </c>
      <c r="L86" s="271">
        <v>145</v>
      </c>
    </row>
    <row r="87" ht="93.75" spans="2:13">
      <c r="B87" s="259" t="s">
        <v>222</v>
      </c>
      <c r="C87" s="260">
        <v>2021</v>
      </c>
      <c r="D87" s="261" t="s">
        <v>223</v>
      </c>
      <c r="E87" s="261" t="s">
        <v>496</v>
      </c>
      <c r="F87" s="261" t="s">
        <v>1018</v>
      </c>
      <c r="G87" s="260" t="s">
        <v>868</v>
      </c>
      <c r="H87" s="256" t="s">
        <v>1019</v>
      </c>
      <c r="I87" s="272">
        <v>1</v>
      </c>
      <c r="J87" s="261" t="s">
        <v>1020</v>
      </c>
      <c r="K87" s="261"/>
      <c r="L87" s="228" t="s">
        <v>1021</v>
      </c>
      <c r="M87" s="278"/>
    </row>
    <row r="88" ht="131.25" spans="2:12">
      <c r="B88" s="1" t="s">
        <v>224</v>
      </c>
      <c r="C88" s="229">
        <v>2021</v>
      </c>
      <c r="D88" s="250" t="s">
        <v>225</v>
      </c>
      <c r="E88" s="287" t="s">
        <v>1022</v>
      </c>
      <c r="G88" s="229" t="s">
        <v>321</v>
      </c>
      <c r="H88" s="250" t="s">
        <v>1023</v>
      </c>
      <c r="I88" s="228">
        <v>0</v>
      </c>
      <c r="J88" s="250" t="s">
        <v>1024</v>
      </c>
      <c r="L88" s="275">
        <v>164.75</v>
      </c>
    </row>
    <row r="89" ht="187.5" spans="2:13">
      <c r="B89" s="1" t="s">
        <v>226</v>
      </c>
      <c r="C89" s="229">
        <v>2021</v>
      </c>
      <c r="D89" s="262" t="s">
        <v>227</v>
      </c>
      <c r="E89" s="250" t="s">
        <v>1025</v>
      </c>
      <c r="F89" s="250" t="s">
        <v>1026</v>
      </c>
      <c r="G89" s="229" t="s">
        <v>295</v>
      </c>
      <c r="H89" s="256" t="s">
        <v>1027</v>
      </c>
      <c r="I89" s="272">
        <v>1</v>
      </c>
      <c r="J89" s="294" t="s">
        <v>1028</v>
      </c>
      <c r="L89" s="271">
        <v>700</v>
      </c>
      <c r="M89" s="251" t="s">
        <v>1029</v>
      </c>
    </row>
    <row r="90" ht="75" spans="2:12">
      <c r="B90" s="1" t="s">
        <v>230</v>
      </c>
      <c r="C90" s="229">
        <v>2021</v>
      </c>
      <c r="D90" s="250" t="s">
        <v>231</v>
      </c>
      <c r="E90" s="250" t="s">
        <v>1030</v>
      </c>
      <c r="F90" s="250" t="s">
        <v>296</v>
      </c>
      <c r="G90" s="229" t="s">
        <v>295</v>
      </c>
      <c r="H90" s="250" t="s">
        <v>757</v>
      </c>
      <c r="I90" s="228">
        <v>0</v>
      </c>
      <c r="J90" s="250" t="s">
        <v>1031</v>
      </c>
      <c r="L90" s="271">
        <v>591</v>
      </c>
    </row>
    <row r="91" ht="56.25" spans="2:13">
      <c r="B91" s="1" t="s">
        <v>232</v>
      </c>
      <c r="C91" s="229">
        <v>2021</v>
      </c>
      <c r="D91" s="250" t="s">
        <v>233</v>
      </c>
      <c r="E91" s="262" t="s">
        <v>508</v>
      </c>
      <c r="F91" s="250" t="s">
        <v>799</v>
      </c>
      <c r="G91" s="229" t="s">
        <v>295</v>
      </c>
      <c r="H91" s="256" t="s">
        <v>1032</v>
      </c>
      <c r="I91" s="272">
        <v>1</v>
      </c>
      <c r="J91" s="250" t="s">
        <v>1033</v>
      </c>
      <c r="L91" s="271">
        <v>30</v>
      </c>
      <c r="M91" s="251" t="s">
        <v>1034</v>
      </c>
    </row>
    <row r="92" ht="75" spans="2:12">
      <c r="B92" s="1" t="s">
        <v>236</v>
      </c>
      <c r="C92" s="229">
        <v>2021</v>
      </c>
      <c r="D92" s="250" t="s">
        <v>237</v>
      </c>
      <c r="E92" s="250" t="s">
        <v>509</v>
      </c>
      <c r="F92" s="250" t="s">
        <v>1035</v>
      </c>
      <c r="H92" s="250" t="s">
        <v>757</v>
      </c>
      <c r="I92" s="228">
        <v>0</v>
      </c>
      <c r="J92" s="250" t="s">
        <v>1036</v>
      </c>
      <c r="L92" s="275">
        <v>344.9</v>
      </c>
    </row>
    <row r="93" ht="131.25" spans="2:12">
      <c r="B93" s="250" t="s">
        <v>238</v>
      </c>
      <c r="C93" s="229">
        <v>2021</v>
      </c>
      <c r="D93" s="250" t="s">
        <v>239</v>
      </c>
      <c r="E93" s="262" t="s">
        <v>1037</v>
      </c>
      <c r="F93" s="250" t="s">
        <v>378</v>
      </c>
      <c r="G93" s="229" t="s">
        <v>295</v>
      </c>
      <c r="H93" s="256" t="s">
        <v>1038</v>
      </c>
      <c r="I93" s="272">
        <v>1</v>
      </c>
      <c r="J93" s="250" t="s">
        <v>1039</v>
      </c>
      <c r="L93" s="275">
        <v>245.75</v>
      </c>
    </row>
    <row r="94" ht="56.25" spans="2:12">
      <c r="B94" s="1" t="s">
        <v>240</v>
      </c>
      <c r="C94" s="229">
        <v>2021</v>
      </c>
      <c r="D94" s="250" t="s">
        <v>241</v>
      </c>
      <c r="E94" s="250" t="s">
        <v>513</v>
      </c>
      <c r="G94" s="229" t="s">
        <v>321</v>
      </c>
      <c r="H94" s="250" t="s">
        <v>757</v>
      </c>
      <c r="I94" s="228">
        <v>0</v>
      </c>
      <c r="J94" s="250" t="s">
        <v>1040</v>
      </c>
      <c r="L94" s="271">
        <v>133</v>
      </c>
    </row>
    <row r="95" ht="56.25" spans="2:13">
      <c r="B95" s="1" t="s">
        <v>242</v>
      </c>
      <c r="C95" s="229">
        <v>2021</v>
      </c>
      <c r="D95" s="257" t="s">
        <v>243</v>
      </c>
      <c r="E95" s="250" t="s">
        <v>514</v>
      </c>
      <c r="F95" s="250" t="s">
        <v>352</v>
      </c>
      <c r="G95" s="229" t="s">
        <v>295</v>
      </c>
      <c r="H95" s="256" t="s">
        <v>1041</v>
      </c>
      <c r="I95" s="272">
        <v>1</v>
      </c>
      <c r="J95" s="250" t="s">
        <v>1042</v>
      </c>
      <c r="L95" s="271">
        <v>215</v>
      </c>
      <c r="M95" s="262" t="s">
        <v>1043</v>
      </c>
    </row>
    <row r="96" ht="75" spans="2:12">
      <c r="B96" s="1" t="s">
        <v>244</v>
      </c>
      <c r="C96" s="229">
        <v>2021</v>
      </c>
      <c r="D96" s="250" t="s">
        <v>245</v>
      </c>
      <c r="E96" s="250" t="s">
        <v>516</v>
      </c>
      <c r="F96" s="250" t="s">
        <v>963</v>
      </c>
      <c r="H96" s="250" t="s">
        <v>757</v>
      </c>
      <c r="I96" s="228">
        <v>0</v>
      </c>
      <c r="J96" s="250" t="s">
        <v>1044</v>
      </c>
      <c r="L96" s="271">
        <v>165</v>
      </c>
    </row>
    <row r="97" ht="37.5" spans="2:12">
      <c r="B97" s="250" t="s">
        <v>248</v>
      </c>
      <c r="C97" s="229">
        <v>2021</v>
      </c>
      <c r="D97" s="250" t="s">
        <v>249</v>
      </c>
      <c r="E97" s="250" t="s">
        <v>517</v>
      </c>
      <c r="F97" s="250" t="s">
        <v>304</v>
      </c>
      <c r="G97" s="229" t="s">
        <v>295</v>
      </c>
      <c r="H97" s="256" t="s">
        <v>1045</v>
      </c>
      <c r="I97" s="272">
        <v>1</v>
      </c>
      <c r="J97" s="250" t="s">
        <v>1046</v>
      </c>
      <c r="L97" s="271">
        <v>248</v>
      </c>
    </row>
    <row r="98" ht="56.25" spans="2:13">
      <c r="B98" s="1" t="s">
        <v>250</v>
      </c>
      <c r="C98" s="229">
        <v>2021</v>
      </c>
      <c r="D98" s="262" t="s">
        <v>251</v>
      </c>
      <c r="E98" s="250" t="s">
        <v>519</v>
      </c>
      <c r="F98" s="250" t="s">
        <v>799</v>
      </c>
      <c r="G98" s="229" t="s">
        <v>321</v>
      </c>
      <c r="H98" s="256" t="s">
        <v>1047</v>
      </c>
      <c r="I98" s="272">
        <v>1</v>
      </c>
      <c r="J98" s="250" t="s">
        <v>1048</v>
      </c>
      <c r="L98" s="271">
        <v>197</v>
      </c>
      <c r="M98" s="250" t="s">
        <v>1049</v>
      </c>
    </row>
    <row r="99" ht="56.25" spans="2:12">
      <c r="B99" s="1" t="s">
        <v>252</v>
      </c>
      <c r="C99" s="229">
        <v>2021</v>
      </c>
      <c r="D99" s="250" t="s">
        <v>253</v>
      </c>
      <c r="E99" s="262" t="s">
        <v>520</v>
      </c>
      <c r="F99" s="250" t="s">
        <v>923</v>
      </c>
      <c r="G99" s="229" t="s">
        <v>321</v>
      </c>
      <c r="H99" s="250" t="s">
        <v>1050</v>
      </c>
      <c r="I99" s="228">
        <v>0</v>
      </c>
      <c r="J99" s="250" t="s">
        <v>1051</v>
      </c>
      <c r="L99" s="271">
        <v>100</v>
      </c>
    </row>
    <row r="100" ht="93.75" spans="2:13">
      <c r="B100" s="261" t="s">
        <v>254</v>
      </c>
      <c r="C100" s="260">
        <v>2021</v>
      </c>
      <c r="D100" s="261" t="s">
        <v>255</v>
      </c>
      <c r="E100" s="264" t="s">
        <v>1052</v>
      </c>
      <c r="F100" s="261"/>
      <c r="G100" s="260"/>
      <c r="H100" s="261" t="s">
        <v>753</v>
      </c>
      <c r="I100" s="280">
        <v>1</v>
      </c>
      <c r="J100" s="261" t="s">
        <v>1053</v>
      </c>
      <c r="K100" s="261"/>
      <c r="L100" s="228" t="s">
        <v>115</v>
      </c>
      <c r="M100" s="278"/>
    </row>
    <row r="101" ht="56.25" spans="2:12">
      <c r="B101" s="250" t="s">
        <v>256</v>
      </c>
      <c r="C101" s="229">
        <v>2021</v>
      </c>
      <c r="D101" s="250" t="s">
        <v>257</v>
      </c>
      <c r="E101" s="262" t="s">
        <v>1054</v>
      </c>
      <c r="F101" s="250" t="s">
        <v>997</v>
      </c>
      <c r="G101" s="229" t="s">
        <v>295</v>
      </c>
      <c r="H101" s="256" t="s">
        <v>1055</v>
      </c>
      <c r="I101" s="272">
        <v>1</v>
      </c>
      <c r="J101" s="250" t="s">
        <v>1056</v>
      </c>
      <c r="L101" s="275">
        <v>162.5</v>
      </c>
    </row>
    <row r="102" ht="56.25" spans="2:12">
      <c r="B102" s="250" t="s">
        <v>258</v>
      </c>
      <c r="C102" s="229">
        <v>2021</v>
      </c>
      <c r="D102" s="250" t="s">
        <v>259</v>
      </c>
      <c r="E102" s="250" t="s">
        <v>528</v>
      </c>
      <c r="F102" s="250" t="s">
        <v>296</v>
      </c>
      <c r="G102" s="229" t="s">
        <v>321</v>
      </c>
      <c r="H102" s="250" t="s">
        <v>757</v>
      </c>
      <c r="I102" s="228">
        <v>0</v>
      </c>
      <c r="J102" s="250" t="s">
        <v>1057</v>
      </c>
      <c r="L102" s="271">
        <v>50</v>
      </c>
    </row>
    <row r="103" ht="75" spans="2:13">
      <c r="B103" s="1" t="s">
        <v>260</v>
      </c>
      <c r="C103" s="229">
        <v>2021</v>
      </c>
      <c r="D103" s="262" t="s">
        <v>261</v>
      </c>
      <c r="E103" s="250" t="s">
        <v>529</v>
      </c>
      <c r="F103" s="250" t="s">
        <v>296</v>
      </c>
      <c r="G103" s="229" t="s">
        <v>321</v>
      </c>
      <c r="H103" s="273" t="s">
        <v>757</v>
      </c>
      <c r="I103" s="220">
        <v>0</v>
      </c>
      <c r="J103" s="250" t="s">
        <v>1058</v>
      </c>
      <c r="L103" s="228" t="s">
        <v>115</v>
      </c>
      <c r="M103" s="250" t="s">
        <v>1059</v>
      </c>
    </row>
    <row r="104" ht="112.5" spans="2:13">
      <c r="B104" s="1" t="s">
        <v>262</v>
      </c>
      <c r="C104" s="229">
        <v>2021</v>
      </c>
      <c r="D104" s="262" t="s">
        <v>263</v>
      </c>
      <c r="E104" s="250" t="s">
        <v>1060</v>
      </c>
      <c r="F104" s="250" t="s">
        <v>799</v>
      </c>
      <c r="G104" s="229" t="s">
        <v>295</v>
      </c>
      <c r="H104" s="256" t="s">
        <v>1061</v>
      </c>
      <c r="I104" s="272">
        <v>1</v>
      </c>
      <c r="J104" s="250" t="s">
        <v>1062</v>
      </c>
      <c r="L104" s="271">
        <v>17.15</v>
      </c>
      <c r="M104" s="273"/>
    </row>
    <row r="105" ht="93.75" spans="2:13">
      <c r="B105" s="1" t="s">
        <v>264</v>
      </c>
      <c r="C105" s="229">
        <v>2021</v>
      </c>
      <c r="D105" s="262" t="s">
        <v>265</v>
      </c>
      <c r="E105" s="250" t="s">
        <v>534</v>
      </c>
      <c r="F105" s="250" t="s">
        <v>535</v>
      </c>
      <c r="G105" s="229" t="s">
        <v>321</v>
      </c>
      <c r="H105" s="250" t="s">
        <v>1063</v>
      </c>
      <c r="I105" s="228">
        <v>0</v>
      </c>
      <c r="J105" s="250" t="s">
        <v>1064</v>
      </c>
      <c r="L105" s="271">
        <v>85</v>
      </c>
      <c r="M105" s="250" t="s">
        <v>1065</v>
      </c>
    </row>
    <row r="106" ht="93.75" spans="2:13">
      <c r="B106" s="1" t="s">
        <v>266</v>
      </c>
      <c r="C106" s="229">
        <v>2021</v>
      </c>
      <c r="D106" s="250" t="s">
        <v>267</v>
      </c>
      <c r="E106" s="250" t="s">
        <v>536</v>
      </c>
      <c r="F106" s="250" t="s">
        <v>342</v>
      </c>
      <c r="H106" s="250" t="s">
        <v>1066</v>
      </c>
      <c r="I106" s="228">
        <v>0</v>
      </c>
      <c r="J106" s="250" t="s">
        <v>1067</v>
      </c>
      <c r="L106" s="271">
        <v>400</v>
      </c>
      <c r="M106" s="250" t="s">
        <v>1068</v>
      </c>
    </row>
    <row r="107" ht="75" spans="2:13">
      <c r="B107" s="1" t="s">
        <v>268</v>
      </c>
      <c r="C107" s="229">
        <v>2021</v>
      </c>
      <c r="D107" s="262" t="s">
        <v>269</v>
      </c>
      <c r="E107" s="250" t="s">
        <v>537</v>
      </c>
      <c r="F107" s="250" t="s">
        <v>1069</v>
      </c>
      <c r="G107" s="229" t="s">
        <v>321</v>
      </c>
      <c r="H107" s="250" t="s">
        <v>757</v>
      </c>
      <c r="I107" s="228">
        <v>0</v>
      </c>
      <c r="J107" s="250" t="s">
        <v>1070</v>
      </c>
      <c r="L107" s="271">
        <v>110</v>
      </c>
      <c r="M107" s="250" t="s">
        <v>1071</v>
      </c>
    </row>
    <row r="108" ht="37.5" spans="2:13">
      <c r="B108" s="1" t="s">
        <v>270</v>
      </c>
      <c r="C108" s="229">
        <v>2021</v>
      </c>
      <c r="D108" s="250" t="s">
        <v>271</v>
      </c>
      <c r="E108" s="250" t="s">
        <v>538</v>
      </c>
      <c r="F108" s="250" t="s">
        <v>1072</v>
      </c>
      <c r="H108" s="250" t="s">
        <v>1073</v>
      </c>
      <c r="I108" s="228">
        <v>0</v>
      </c>
      <c r="J108" s="250" t="s">
        <v>1074</v>
      </c>
      <c r="L108" s="271">
        <v>165</v>
      </c>
      <c r="M108" s="250"/>
    </row>
    <row r="109" ht="37.5" spans="2:13">
      <c r="B109" s="1" t="s">
        <v>272</v>
      </c>
      <c r="C109" s="229">
        <v>2021</v>
      </c>
      <c r="D109" s="262" t="s">
        <v>273</v>
      </c>
      <c r="E109" s="250" t="s">
        <v>539</v>
      </c>
      <c r="F109" s="250" t="s">
        <v>378</v>
      </c>
      <c r="G109" s="229" t="s">
        <v>321</v>
      </c>
      <c r="H109" s="288" t="s">
        <v>1075</v>
      </c>
      <c r="I109" s="295">
        <v>0</v>
      </c>
      <c r="J109" s="250" t="s">
        <v>1076</v>
      </c>
      <c r="L109" s="271">
        <v>114</v>
      </c>
      <c r="M109" s="273"/>
    </row>
    <row r="110" ht="37.5" spans="2:13">
      <c r="B110" s="1" t="s">
        <v>274</v>
      </c>
      <c r="C110" s="229">
        <v>2021</v>
      </c>
      <c r="D110" s="250" t="s">
        <v>275</v>
      </c>
      <c r="E110" s="250" t="s">
        <v>540</v>
      </c>
      <c r="F110" s="250" t="s">
        <v>296</v>
      </c>
      <c r="G110" s="229" t="s">
        <v>295</v>
      </c>
      <c r="H110" s="256" t="s">
        <v>1077</v>
      </c>
      <c r="I110" s="272">
        <v>1</v>
      </c>
      <c r="J110" s="250" t="s">
        <v>1078</v>
      </c>
      <c r="L110" s="275">
        <v>215.5</v>
      </c>
      <c r="M110" s="273"/>
    </row>
    <row r="111" ht="75" spans="2:13">
      <c r="B111" s="1" t="s">
        <v>278</v>
      </c>
      <c r="C111" s="229">
        <v>2021</v>
      </c>
      <c r="D111" s="250" t="s">
        <v>279</v>
      </c>
      <c r="E111" s="250" t="s">
        <v>1079</v>
      </c>
      <c r="F111" s="250" t="s">
        <v>342</v>
      </c>
      <c r="H111" s="256" t="s">
        <v>1080</v>
      </c>
      <c r="I111" s="272">
        <v>1</v>
      </c>
      <c r="J111" s="250" t="s">
        <v>1081</v>
      </c>
      <c r="L111" s="275">
        <v>371.5</v>
      </c>
      <c r="M111" s="251" t="s">
        <v>1082</v>
      </c>
    </row>
    <row r="112" ht="75" spans="2:13">
      <c r="B112" s="1" t="s">
        <v>280</v>
      </c>
      <c r="C112" s="229">
        <v>2021</v>
      </c>
      <c r="D112" s="250" t="s">
        <v>281</v>
      </c>
      <c r="E112" s="250" t="s">
        <v>1083</v>
      </c>
      <c r="F112" s="250" t="s">
        <v>1084</v>
      </c>
      <c r="G112" s="229" t="s">
        <v>295</v>
      </c>
      <c r="H112" s="256" t="s">
        <v>772</v>
      </c>
      <c r="I112" s="272">
        <v>1</v>
      </c>
      <c r="J112" s="250" t="s">
        <v>1085</v>
      </c>
      <c r="L112" s="271">
        <v>110</v>
      </c>
      <c r="M112" s="273" t="s">
        <v>1034</v>
      </c>
    </row>
    <row r="113" ht="93.75" spans="2:13">
      <c r="B113" s="1" t="s">
        <v>282</v>
      </c>
      <c r="C113" s="229">
        <v>2021</v>
      </c>
      <c r="D113" s="262" t="s">
        <v>283</v>
      </c>
      <c r="E113" s="250" t="s">
        <v>555</v>
      </c>
      <c r="F113" s="250" t="s">
        <v>1086</v>
      </c>
      <c r="G113" s="229" t="s">
        <v>321</v>
      </c>
      <c r="H113" s="258" t="s">
        <v>1087</v>
      </c>
      <c r="I113" s="296">
        <v>0</v>
      </c>
      <c r="J113" s="250" t="s">
        <v>1088</v>
      </c>
      <c r="L113" s="271">
        <v>128.2</v>
      </c>
      <c r="M113" s="273" t="s">
        <v>1089</v>
      </c>
    </row>
    <row r="114" ht="93.75" spans="2:13">
      <c r="B114" s="1" t="s">
        <v>284</v>
      </c>
      <c r="C114" s="229">
        <v>2021</v>
      </c>
      <c r="D114" s="250" t="s">
        <v>285</v>
      </c>
      <c r="E114" s="250" t="s">
        <v>1090</v>
      </c>
      <c r="F114" s="250" t="s">
        <v>826</v>
      </c>
      <c r="G114" s="229" t="s">
        <v>321</v>
      </c>
      <c r="H114" s="289" t="s">
        <v>757</v>
      </c>
      <c r="I114" s="297">
        <v>0</v>
      </c>
      <c r="J114" s="250" t="s">
        <v>1091</v>
      </c>
      <c r="L114" s="275">
        <v>874.1</v>
      </c>
      <c r="M114" s="262" t="s">
        <v>1092</v>
      </c>
    </row>
    <row r="116" s="221" customFormat="1" ht="35" customHeight="1" spans="1:17">
      <c r="A116" s="290"/>
      <c r="C116"/>
      <c r="D116"/>
      <c r="E116"/>
      <c r="F116"/>
      <c r="G116"/>
      <c r="H116"/>
      <c r="I116"/>
      <c r="J116"/>
      <c r="K116"/>
      <c r="L116"/>
      <c r="M116"/>
      <c r="N116"/>
      <c r="O116"/>
      <c r="P116"/>
      <c r="Q116"/>
    </row>
    <row r="117" s="2" customFormat="1" ht="44" customHeight="1" spans="1:17">
      <c r="A117" s="291"/>
      <c r="C117"/>
      <c r="D117"/>
      <c r="E117"/>
      <c r="F117"/>
      <c r="G117"/>
      <c r="H117"/>
      <c r="I117"/>
      <c r="J117"/>
      <c r="K117"/>
      <c r="L117"/>
      <c r="M117"/>
      <c r="N117"/>
      <c r="O117"/>
      <c r="P117"/>
      <c r="Q117"/>
    </row>
    <row r="118" ht="35" customHeight="1" spans="1:13">
      <c r="A118" s="77"/>
      <c r="C118"/>
      <c r="D118"/>
      <c r="E118"/>
      <c r="F118"/>
      <c r="G118"/>
      <c r="H118"/>
      <c r="I118"/>
      <c r="J118"/>
      <c r="K118"/>
      <c r="L118"/>
      <c r="M118"/>
    </row>
    <row r="119" ht="35" customHeight="1" spans="1:13">
      <c r="A119" s="77"/>
      <c r="C119"/>
      <c r="D119"/>
      <c r="E119"/>
      <c r="F119"/>
      <c r="G119"/>
      <c r="H119"/>
      <c r="I119"/>
      <c r="J119"/>
      <c r="K119"/>
      <c r="L119"/>
      <c r="M119"/>
    </row>
    <row r="120" ht="35" customHeight="1" spans="1:13">
      <c r="A120" s="77"/>
      <c r="C120"/>
      <c r="D120"/>
      <c r="E120"/>
      <c r="F120"/>
      <c r="G120"/>
      <c r="H120"/>
      <c r="I120"/>
      <c r="J120"/>
      <c r="K120"/>
      <c r="L120"/>
      <c r="M120"/>
    </row>
    <row r="121" ht="35" customHeight="1" spans="1:13">
      <c r="A121" s="292"/>
      <c r="C121"/>
      <c r="D121"/>
      <c r="E121"/>
      <c r="F121"/>
      <c r="G121"/>
      <c r="H121"/>
      <c r="I121"/>
      <c r="J121"/>
      <c r="K121"/>
      <c r="L121"/>
      <c r="M121"/>
    </row>
    <row r="122" ht="35" customHeight="1" spans="1:13">
      <c r="A122" s="77"/>
      <c r="C122"/>
      <c r="D122"/>
      <c r="E122"/>
      <c r="F122"/>
      <c r="G122"/>
      <c r="H122"/>
      <c r="I122"/>
      <c r="J122"/>
      <c r="K122"/>
      <c r="L122"/>
      <c r="M122"/>
    </row>
    <row r="123" ht="35" customHeight="1" spans="1:13">
      <c r="A123" s="77"/>
      <c r="C123"/>
      <c r="D123"/>
      <c r="E123"/>
      <c r="F123"/>
      <c r="G123"/>
      <c r="H123"/>
      <c r="I123"/>
      <c r="J123"/>
      <c r="K123"/>
      <c r="L123"/>
      <c r="M123"/>
    </row>
    <row r="124" ht="35" customHeight="1" spans="1:13">
      <c r="A124" s="77"/>
      <c r="C124"/>
      <c r="D124"/>
      <c r="E124"/>
      <c r="F124"/>
      <c r="G124"/>
      <c r="H124"/>
      <c r="I124"/>
      <c r="J124"/>
      <c r="K124"/>
      <c r="L124"/>
      <c r="M124"/>
    </row>
    <row r="125" ht="35" customHeight="1" spans="1:13">
      <c r="A125" s="77"/>
      <c r="C125"/>
      <c r="D125"/>
      <c r="E125"/>
      <c r="F125"/>
      <c r="G125"/>
      <c r="H125"/>
      <c r="I125"/>
      <c r="J125"/>
      <c r="K125"/>
      <c r="L125"/>
      <c r="M125"/>
    </row>
    <row r="126" ht="35" customHeight="1" spans="1:13">
      <c r="A126" s="77"/>
      <c r="C126"/>
      <c r="D126"/>
      <c r="E126"/>
      <c r="F126"/>
      <c r="G126"/>
      <c r="H126"/>
      <c r="I126"/>
      <c r="J126"/>
      <c r="K126"/>
      <c r="L126"/>
      <c r="M126"/>
    </row>
    <row r="127" ht="35" customHeight="1" spans="1:13">
      <c r="A127" s="77"/>
      <c r="C127"/>
      <c r="D127"/>
      <c r="E127"/>
      <c r="F127"/>
      <c r="G127"/>
      <c r="H127"/>
      <c r="I127"/>
      <c r="J127"/>
      <c r="K127"/>
      <c r="L127"/>
      <c r="M127"/>
    </row>
    <row r="128" ht="35" customHeight="1" spans="1:13">
      <c r="A128" s="77"/>
      <c r="C128"/>
      <c r="D128"/>
      <c r="E128"/>
      <c r="F128"/>
      <c r="G128"/>
      <c r="H128"/>
      <c r="I128"/>
      <c r="J128"/>
      <c r="K128"/>
      <c r="L128"/>
      <c r="M128"/>
    </row>
    <row r="129" s="2" customFormat="1" ht="35" customHeight="1" spans="1:17">
      <c r="A129" s="77"/>
      <c r="C129"/>
      <c r="D129"/>
      <c r="E129"/>
      <c r="F129"/>
      <c r="G129"/>
      <c r="H129"/>
      <c r="I129"/>
      <c r="J129"/>
      <c r="K129"/>
      <c r="L129"/>
      <c r="M129"/>
      <c r="N129"/>
      <c r="O129"/>
      <c r="P129"/>
      <c r="Q129"/>
    </row>
    <row r="130" spans="3:13">
      <c r="C130"/>
      <c r="D130"/>
      <c r="E130"/>
      <c r="F130"/>
      <c r="G130"/>
      <c r="H130"/>
      <c r="I130"/>
      <c r="J130"/>
      <c r="K130"/>
      <c r="L130"/>
      <c r="M130"/>
    </row>
    <row r="131" s="2" customFormat="1" ht="44" customHeight="1" spans="1:17">
      <c r="A131" s="298"/>
      <c r="C131"/>
      <c r="D131"/>
      <c r="E131"/>
      <c r="F131"/>
      <c r="G131"/>
      <c r="H131"/>
      <c r="I131"/>
      <c r="J131"/>
      <c r="K131"/>
      <c r="L131"/>
      <c r="M131"/>
      <c r="N131"/>
      <c r="O131"/>
      <c r="P131"/>
      <c r="Q131"/>
    </row>
    <row r="132" s="2" customFormat="1" ht="35" customHeight="1" spans="1:19">
      <c r="A132" s="77"/>
      <c r="C132"/>
      <c r="D132"/>
      <c r="E132"/>
      <c r="F132"/>
      <c r="G132"/>
      <c r="H132"/>
      <c r="I132"/>
      <c r="J132"/>
      <c r="K132"/>
      <c r="L132"/>
      <c r="M132"/>
      <c r="N132"/>
      <c r="O132"/>
      <c r="P132"/>
      <c r="Q132"/>
      <c r="R132" s="77"/>
      <c r="S132" s="77"/>
    </row>
    <row r="133" ht="35" customHeight="1" spans="1:19">
      <c r="A133" s="77"/>
      <c r="C133"/>
      <c r="D133"/>
      <c r="E133"/>
      <c r="F133"/>
      <c r="G133"/>
      <c r="H133"/>
      <c r="I133"/>
      <c r="J133"/>
      <c r="K133"/>
      <c r="L133"/>
      <c r="M133"/>
      <c r="N133"/>
      <c r="O133"/>
      <c r="P133"/>
      <c r="Q133"/>
      <c r="R133" s="77"/>
      <c r="S133" s="77"/>
    </row>
    <row r="134" ht="35" customHeight="1" spans="1:19">
      <c r="A134" s="77"/>
      <c r="C134"/>
      <c r="D134"/>
      <c r="E134"/>
      <c r="F134"/>
      <c r="G134"/>
      <c r="H134"/>
      <c r="I134"/>
      <c r="J134"/>
      <c r="K134"/>
      <c r="L134"/>
      <c r="M134"/>
      <c r="N134"/>
      <c r="O134"/>
      <c r="P134"/>
      <c r="Q134"/>
      <c r="R134" s="77"/>
      <c r="S134" s="77"/>
    </row>
    <row r="135" ht="35" customHeight="1" spans="1:19">
      <c r="A135" s="77"/>
      <c r="C135"/>
      <c r="D135"/>
      <c r="E135"/>
      <c r="F135"/>
      <c r="G135"/>
      <c r="H135"/>
      <c r="I135"/>
      <c r="J135"/>
      <c r="K135"/>
      <c r="L135"/>
      <c r="M135"/>
      <c r="N135"/>
      <c r="O135"/>
      <c r="P135"/>
      <c r="Q135"/>
      <c r="R135" s="77"/>
      <c r="S135" s="77"/>
    </row>
    <row r="136" ht="35" customHeight="1" spans="1:19">
      <c r="A136" s="77"/>
      <c r="C136"/>
      <c r="D136"/>
      <c r="E136"/>
      <c r="F136"/>
      <c r="G136"/>
      <c r="H136"/>
      <c r="I136"/>
      <c r="J136"/>
      <c r="K136"/>
      <c r="L136"/>
      <c r="M136"/>
      <c r="N136"/>
      <c r="O136"/>
      <c r="P136"/>
      <c r="Q136"/>
      <c r="R136" s="77"/>
      <c r="S136" s="77"/>
    </row>
    <row r="137" ht="35" customHeight="1" spans="1:19">
      <c r="A137" s="77"/>
      <c r="C137"/>
      <c r="D137"/>
      <c r="E137"/>
      <c r="F137"/>
      <c r="G137"/>
      <c r="H137"/>
      <c r="I137"/>
      <c r="J137"/>
      <c r="K137"/>
      <c r="L137"/>
      <c r="M137"/>
      <c r="N137"/>
      <c r="O137"/>
      <c r="P137"/>
      <c r="Q137"/>
      <c r="R137" s="77"/>
      <c r="S137" s="77"/>
    </row>
    <row r="138" ht="35" customHeight="1" spans="1:19">
      <c r="A138" s="77"/>
      <c r="C138"/>
      <c r="D138"/>
      <c r="E138"/>
      <c r="F138"/>
      <c r="G138"/>
      <c r="H138"/>
      <c r="I138"/>
      <c r="J138"/>
      <c r="K138"/>
      <c r="L138"/>
      <c r="M138"/>
      <c r="N138"/>
      <c r="O138"/>
      <c r="P138"/>
      <c r="Q138"/>
      <c r="R138" s="77"/>
      <c r="S138" s="77"/>
    </row>
    <row r="139" ht="35" customHeight="1" spans="1:19">
      <c r="A139" s="77"/>
      <c r="C139"/>
      <c r="D139"/>
      <c r="E139"/>
      <c r="F139"/>
      <c r="G139"/>
      <c r="H139"/>
      <c r="I139"/>
      <c r="J139"/>
      <c r="K139"/>
      <c r="L139"/>
      <c r="M139"/>
      <c r="N139"/>
      <c r="O139"/>
      <c r="P139"/>
      <c r="Q139"/>
      <c r="R139" s="77"/>
      <c r="S139" s="77"/>
    </row>
    <row r="140" ht="35" customHeight="1" spans="1:19">
      <c r="A140" s="77"/>
      <c r="C140"/>
      <c r="D140"/>
      <c r="E140"/>
      <c r="F140"/>
      <c r="G140"/>
      <c r="H140"/>
      <c r="I140"/>
      <c r="J140"/>
      <c r="K140"/>
      <c r="L140"/>
      <c r="M140"/>
      <c r="N140"/>
      <c r="O140"/>
      <c r="P140"/>
      <c r="Q140"/>
      <c r="R140" s="77"/>
      <c r="S140" s="77"/>
    </row>
    <row r="141" ht="35" customHeight="1" spans="1:19">
      <c r="A141" s="77"/>
      <c r="C141"/>
      <c r="D141"/>
      <c r="E141"/>
      <c r="F141"/>
      <c r="G141"/>
      <c r="H141"/>
      <c r="I141"/>
      <c r="J141"/>
      <c r="K141"/>
      <c r="L141"/>
      <c r="M141"/>
      <c r="N141"/>
      <c r="O141"/>
      <c r="P141"/>
      <c r="Q141"/>
      <c r="R141" s="77"/>
      <c r="S141" s="77"/>
    </row>
    <row r="142" ht="35" customHeight="1" spans="1:19">
      <c r="A142" s="77"/>
      <c r="C142"/>
      <c r="D142"/>
      <c r="E142"/>
      <c r="F142"/>
      <c r="G142"/>
      <c r="H142"/>
      <c r="I142"/>
      <c r="J142"/>
      <c r="K142"/>
      <c r="L142"/>
      <c r="M142"/>
      <c r="N142"/>
      <c r="O142"/>
      <c r="P142"/>
      <c r="Q142"/>
      <c r="R142" s="77"/>
      <c r="S142" s="77"/>
    </row>
    <row r="143" ht="35" customHeight="1" spans="1:19">
      <c r="A143" s="77"/>
      <c r="C143"/>
      <c r="D143"/>
      <c r="E143"/>
      <c r="F143"/>
      <c r="G143"/>
      <c r="H143"/>
      <c r="I143"/>
      <c r="J143"/>
      <c r="K143"/>
      <c r="L143"/>
      <c r="M143"/>
      <c r="N143"/>
      <c r="O143"/>
      <c r="P143"/>
      <c r="Q143"/>
      <c r="R143" s="77"/>
      <c r="S143" s="77"/>
    </row>
    <row r="144" ht="35" customHeight="1" spans="1:19">
      <c r="A144" s="77"/>
      <c r="C144"/>
      <c r="D144"/>
      <c r="E144"/>
      <c r="F144"/>
      <c r="G144"/>
      <c r="H144"/>
      <c r="I144"/>
      <c r="J144"/>
      <c r="K144"/>
      <c r="L144"/>
      <c r="M144"/>
      <c r="N144"/>
      <c r="O144"/>
      <c r="P144"/>
      <c r="Q144"/>
      <c r="R144" s="77"/>
      <c r="S144" s="77"/>
    </row>
    <row r="145" ht="35" customHeight="1" spans="1:19">
      <c r="A145" s="77"/>
      <c r="C145"/>
      <c r="D145"/>
      <c r="E145"/>
      <c r="F145"/>
      <c r="G145"/>
      <c r="H145"/>
      <c r="I145"/>
      <c r="J145"/>
      <c r="K145"/>
      <c r="L145"/>
      <c r="M145"/>
      <c r="N145"/>
      <c r="O145"/>
      <c r="P145"/>
      <c r="Q145"/>
      <c r="R145" s="77"/>
      <c r="S145" s="77"/>
    </row>
    <row r="146" ht="35" customHeight="1" spans="1:19">
      <c r="A146" s="77"/>
      <c r="C146"/>
      <c r="D146"/>
      <c r="E146"/>
      <c r="F146"/>
      <c r="G146"/>
      <c r="H146"/>
      <c r="I146"/>
      <c r="J146"/>
      <c r="K146"/>
      <c r="L146"/>
      <c r="M146"/>
      <c r="N146"/>
      <c r="O146"/>
      <c r="P146"/>
      <c r="Q146"/>
      <c r="R146" s="77"/>
      <c r="S146" s="77"/>
    </row>
    <row r="147" spans="1:19">
      <c r="A147" s="77"/>
      <c r="C147"/>
      <c r="D147"/>
      <c r="E147"/>
      <c r="F147"/>
      <c r="G147"/>
      <c r="H147"/>
      <c r="I147"/>
      <c r="J147"/>
      <c r="K147"/>
      <c r="L147"/>
      <c r="M147"/>
      <c r="N147"/>
      <c r="O147"/>
      <c r="P147"/>
      <c r="Q147"/>
      <c r="R147" s="77"/>
      <c r="S147" s="77"/>
    </row>
    <row r="148" spans="1:19">
      <c r="A148" s="77"/>
      <c r="C148"/>
      <c r="D148"/>
      <c r="E148"/>
      <c r="F148"/>
      <c r="G148"/>
      <c r="H148"/>
      <c r="I148"/>
      <c r="J148"/>
      <c r="K148"/>
      <c r="L148"/>
      <c r="M148"/>
      <c r="N148"/>
      <c r="O148"/>
      <c r="P148"/>
      <c r="Q148"/>
      <c r="R148" s="77"/>
      <c r="S148" s="77"/>
    </row>
    <row r="149" hidden="1" spans="2:13">
      <c r="B149" s="299"/>
      <c r="C149" s="300"/>
      <c r="D149" s="301"/>
      <c r="E149" s="301"/>
      <c r="F149" s="301"/>
      <c r="G149" s="300"/>
      <c r="H149" s="301"/>
      <c r="I149" s="305"/>
      <c r="M149" s="301"/>
    </row>
    <row r="150" hidden="1" spans="2:13">
      <c r="B150" s="302"/>
      <c r="C150" s="303"/>
      <c r="D150" s="304"/>
      <c r="E150" s="304"/>
      <c r="F150" s="304"/>
      <c r="G150" s="303"/>
      <c r="H150" s="304"/>
      <c r="I150" s="306"/>
      <c r="M150" s="304"/>
    </row>
    <row r="151" hidden="1" spans="2:13">
      <c r="B151" s="302"/>
      <c r="C151" s="303"/>
      <c r="D151" s="304"/>
      <c r="E151" s="304"/>
      <c r="F151" s="304"/>
      <c r="G151" s="303"/>
      <c r="H151" s="304"/>
      <c r="I151" s="306"/>
      <c r="M151" s="304"/>
    </row>
    <row r="152" hidden="1" spans="2:13">
      <c r="B152" s="302"/>
      <c r="C152" s="303"/>
      <c r="D152" s="304"/>
      <c r="E152" s="304"/>
      <c r="F152" s="304"/>
      <c r="G152" s="303"/>
      <c r="H152" s="304"/>
      <c r="I152" s="306"/>
      <c r="M152" s="304"/>
    </row>
    <row r="153" spans="2:13">
      <c r="B153" s="299"/>
      <c r="C153" s="300"/>
      <c r="D153" s="301"/>
      <c r="E153" s="301"/>
      <c r="F153" s="301"/>
      <c r="G153" s="300"/>
      <c r="H153" s="301"/>
      <c r="I153" s="305"/>
      <c r="M153" s="301"/>
    </row>
    <row r="155" spans="2:2">
      <c r="B155" s="301"/>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T32"/>
  <sheetViews>
    <sheetView zoomScale="75" zoomScaleNormal="75" zoomScaleSheetLayoutView="80" topLeftCell="A174" workbookViewId="0">
      <selection activeCell="E21" sqref="E21"/>
    </sheetView>
  </sheetViews>
  <sheetFormatPr defaultColWidth="11" defaultRowHeight="21"/>
  <cols>
    <col min="1" max="1" width="10.8333333333333" style="12"/>
    <col min="2" max="2" width="30.3333333333333" style="3" customWidth="1"/>
    <col min="3" max="3" width="13.3333333333333" style="11" customWidth="1"/>
    <col min="4" max="4" width="50.8333333333333" style="20" hidden="1" customWidth="1"/>
    <col min="5" max="5" width="33" style="20" customWidth="1"/>
    <col min="6" max="6" width="18.5" style="83" customWidth="1"/>
    <col min="7" max="7" width="18.3333333333333" style="58" customWidth="1"/>
    <col min="8" max="8" width="63" style="20" customWidth="1"/>
    <col min="9" max="9" width="20.8333333333333" style="20" hidden="1" customWidth="1"/>
    <col min="10" max="10" width="21.1666666666667" style="219" customWidth="1"/>
    <col min="11" max="11" width="17.1666666666667" style="220" customWidth="1"/>
    <col min="12" max="12" width="14.8333333333333" style="11" customWidth="1"/>
    <col min="13" max="14" width="26" style="12" customWidth="1"/>
    <col min="15" max="15" width="39" customWidth="1"/>
    <col min="16" max="16" width="16.8333333333333" style="221" customWidth="1"/>
    <col min="20" max="20" width="12" style="86" customWidth="1"/>
  </cols>
  <sheetData>
    <row r="2" ht="63" spans="5:5">
      <c r="E2" s="222" t="s">
        <v>1093</v>
      </c>
    </row>
    <row r="3" ht="38" customHeight="1" spans="2:4">
      <c r="B3" s="81" t="s">
        <v>1094</v>
      </c>
      <c r="D3" s="223" t="s">
        <v>1095</v>
      </c>
    </row>
    <row r="4" s="3" customFormat="1" ht="45" customHeight="1" spans="1:20">
      <c r="A4" s="58"/>
      <c r="B4" s="81" t="s">
        <v>0</v>
      </c>
      <c r="C4" s="163" t="s">
        <v>1</v>
      </c>
      <c r="D4" s="53" t="s">
        <v>3</v>
      </c>
      <c r="E4" s="53" t="s">
        <v>775</v>
      </c>
      <c r="F4" s="54" t="s">
        <v>776</v>
      </c>
      <c r="G4" s="54" t="s">
        <v>1096</v>
      </c>
      <c r="H4" s="53" t="s">
        <v>1097</v>
      </c>
      <c r="I4" s="53" t="s">
        <v>779</v>
      </c>
      <c r="J4" s="226" t="s">
        <v>1098</v>
      </c>
      <c r="K4" s="171" t="s">
        <v>1099</v>
      </c>
      <c r="L4" s="53" t="s">
        <v>1100</v>
      </c>
      <c r="M4" s="54" t="s">
        <v>1101</v>
      </c>
      <c r="N4" s="53" t="s">
        <v>1102</v>
      </c>
      <c r="O4" s="227" t="s">
        <v>1103</v>
      </c>
      <c r="P4" s="183" t="s">
        <v>1104</v>
      </c>
      <c r="T4" s="81"/>
    </row>
    <row r="6" s="103" customFormat="1" ht="45" customHeight="1" spans="2:20">
      <c r="B6" s="25" t="s">
        <v>56</v>
      </c>
      <c r="C6" s="58">
        <v>2023</v>
      </c>
      <c r="D6" s="20" t="s">
        <v>57</v>
      </c>
      <c r="E6" s="20" t="s">
        <v>364</v>
      </c>
      <c r="F6" s="83" t="s">
        <v>296</v>
      </c>
      <c r="G6" s="83" t="s">
        <v>295</v>
      </c>
      <c r="H6" s="85" t="s">
        <v>1105</v>
      </c>
      <c r="J6" s="157">
        <v>36</v>
      </c>
      <c r="K6" s="228"/>
      <c r="L6" s="58">
        <v>7</v>
      </c>
      <c r="M6" s="58">
        <f>40.5+9.3</f>
        <v>49.8</v>
      </c>
      <c r="N6" s="58"/>
      <c r="O6" s="1" t="s">
        <v>1106</v>
      </c>
      <c r="P6" s="229" t="s">
        <v>1107</v>
      </c>
      <c r="T6" s="163"/>
    </row>
    <row r="7" ht="45" customHeight="1" spans="2:20">
      <c r="B7" s="3" t="s">
        <v>160</v>
      </c>
      <c r="C7" s="58">
        <v>2021</v>
      </c>
      <c r="D7" s="20" t="s">
        <v>161</v>
      </c>
      <c r="E7" s="20" t="s">
        <v>449</v>
      </c>
      <c r="F7" s="83" t="s">
        <v>296</v>
      </c>
      <c r="G7" s="58" t="s">
        <v>295</v>
      </c>
      <c r="H7" s="20" t="s">
        <v>692</v>
      </c>
      <c r="I7" s="20" t="s">
        <v>953</v>
      </c>
      <c r="J7" s="157">
        <v>6.23</v>
      </c>
      <c r="L7" s="58">
        <v>68.4</v>
      </c>
      <c r="M7" s="58">
        <f>20+19+12</f>
        <v>51</v>
      </c>
      <c r="N7" s="58"/>
      <c r="O7" s="230" t="s">
        <v>1108</v>
      </c>
      <c r="P7" s="1" t="s">
        <v>1109</v>
      </c>
      <c r="T7" s="163"/>
    </row>
    <row r="8" ht="45" customHeight="1" spans="2:20">
      <c r="B8" s="3" t="s">
        <v>166</v>
      </c>
      <c r="C8" s="58">
        <v>2021</v>
      </c>
      <c r="D8" s="20" t="s">
        <v>167</v>
      </c>
      <c r="E8" s="20" t="s">
        <v>454</v>
      </c>
      <c r="F8" s="83" t="s">
        <v>296</v>
      </c>
      <c r="G8" s="58" t="s">
        <v>295</v>
      </c>
      <c r="H8" s="20" t="s">
        <v>882</v>
      </c>
      <c r="I8" s="20" t="s">
        <v>1110</v>
      </c>
      <c r="J8" s="157">
        <v>27</v>
      </c>
      <c r="L8" s="58">
        <v>70</v>
      </c>
      <c r="M8" s="231">
        <f>39.5+10.8+9.1+5.7</f>
        <v>65.1</v>
      </c>
      <c r="N8" s="231"/>
      <c r="O8" s="232" t="s">
        <v>1111</v>
      </c>
      <c r="P8" s="1" t="s">
        <v>1112</v>
      </c>
      <c r="T8" s="249"/>
    </row>
    <row r="9" ht="45" customHeight="1" spans="2:20">
      <c r="B9" s="3" t="s">
        <v>178</v>
      </c>
      <c r="C9" s="58">
        <v>2021</v>
      </c>
      <c r="D9" s="20" t="s">
        <v>179</v>
      </c>
      <c r="E9" s="20" t="s">
        <v>465</v>
      </c>
      <c r="F9" s="83" t="s">
        <v>296</v>
      </c>
      <c r="G9" s="58" t="s">
        <v>295</v>
      </c>
      <c r="H9" s="20" t="s">
        <v>701</v>
      </c>
      <c r="I9" s="20" t="s">
        <v>975</v>
      </c>
      <c r="J9" s="157">
        <v>2.7</v>
      </c>
      <c r="L9" s="58">
        <v>60.56</v>
      </c>
      <c r="M9" s="58">
        <f>7.9+7+6+5.97+5.75+5.56+3.69</f>
        <v>41.87</v>
      </c>
      <c r="N9" s="58"/>
      <c r="O9" s="1" t="s">
        <v>1113</v>
      </c>
      <c r="P9" s="1" t="s">
        <v>1114</v>
      </c>
      <c r="T9" s="55"/>
    </row>
    <row r="10" ht="45" customHeight="1" spans="2:20">
      <c r="B10" s="20" t="s">
        <v>202</v>
      </c>
      <c r="C10" s="58">
        <v>2021</v>
      </c>
      <c r="D10" s="20" t="s">
        <v>203</v>
      </c>
      <c r="E10" s="20" t="s">
        <v>482</v>
      </c>
      <c r="F10" s="83" t="s">
        <v>296</v>
      </c>
      <c r="G10" s="58" t="s">
        <v>295</v>
      </c>
      <c r="H10" s="20" t="s">
        <v>1115</v>
      </c>
      <c r="I10" s="20" t="s">
        <v>996</v>
      </c>
      <c r="J10" s="157">
        <v>11.92</v>
      </c>
      <c r="L10" s="58">
        <v>52.65</v>
      </c>
      <c r="M10" s="58">
        <f>15.53+11.92+11.29</f>
        <v>38.74</v>
      </c>
      <c r="N10" s="58"/>
      <c r="O10" s="1" t="s">
        <v>1116</v>
      </c>
      <c r="P10" s="1" t="s">
        <v>1117</v>
      </c>
      <c r="T10" s="55"/>
    </row>
    <row r="11" ht="45" customHeight="1" spans="2:20">
      <c r="B11" s="3" t="s">
        <v>212</v>
      </c>
      <c r="C11" s="58">
        <v>2021</v>
      </c>
      <c r="D11" s="20" t="s">
        <v>213</v>
      </c>
      <c r="E11" s="85" t="s">
        <v>489</v>
      </c>
      <c r="F11" s="83" t="s">
        <v>296</v>
      </c>
      <c r="G11" s="58" t="s">
        <v>295</v>
      </c>
      <c r="H11" s="20" t="s">
        <v>1118</v>
      </c>
      <c r="I11" s="20" t="s">
        <v>1006</v>
      </c>
      <c r="J11" s="157">
        <v>13.5</v>
      </c>
      <c r="L11" s="58">
        <v>82.4</v>
      </c>
      <c r="M11" s="58">
        <f>21.4+16.7+12.5+10.7+6.3</f>
        <v>67.6</v>
      </c>
      <c r="N11" s="58"/>
      <c r="O11" s="1" t="s">
        <v>1119</v>
      </c>
      <c r="P11" s="1" t="s">
        <v>1120</v>
      </c>
      <c r="T11" s="55"/>
    </row>
    <row r="12" ht="45" customHeight="1" spans="2:20">
      <c r="B12" s="3" t="s">
        <v>230</v>
      </c>
      <c r="C12" s="58">
        <v>2021</v>
      </c>
      <c r="D12" s="20" t="s">
        <v>231</v>
      </c>
      <c r="E12" s="20" t="s">
        <v>1030</v>
      </c>
      <c r="F12" s="83" t="s">
        <v>296</v>
      </c>
      <c r="G12" s="58" t="s">
        <v>295</v>
      </c>
      <c r="H12" s="20" t="s">
        <v>507</v>
      </c>
      <c r="I12" s="20" t="s">
        <v>1031</v>
      </c>
      <c r="J12" s="157">
        <v>3</v>
      </c>
      <c r="K12" s="233">
        <v>36</v>
      </c>
      <c r="L12" s="58">
        <v>591</v>
      </c>
      <c r="M12" s="58">
        <f>25.1+21.2+7.5+5</f>
        <v>58.8</v>
      </c>
      <c r="N12" s="58"/>
      <c r="O12" s="1" t="s">
        <v>1121</v>
      </c>
      <c r="P12" s="1" t="s">
        <v>1122</v>
      </c>
      <c r="T12" s="55"/>
    </row>
    <row r="13" ht="45" customHeight="1" spans="2:20">
      <c r="B13" s="20" t="s">
        <v>238</v>
      </c>
      <c r="C13" s="58">
        <v>2021</v>
      </c>
      <c r="D13" s="20" t="s">
        <v>239</v>
      </c>
      <c r="E13" s="85" t="s">
        <v>1037</v>
      </c>
      <c r="F13" s="83" t="s">
        <v>378</v>
      </c>
      <c r="G13" s="58" t="s">
        <v>295</v>
      </c>
      <c r="H13" s="20" t="s">
        <v>1123</v>
      </c>
      <c r="I13" s="20" t="s">
        <v>1039</v>
      </c>
      <c r="J13" s="157">
        <v>5</v>
      </c>
      <c r="L13" s="58">
        <v>245.75</v>
      </c>
      <c r="M13" s="58">
        <f>11+10.7+5.3</f>
        <v>27</v>
      </c>
      <c r="N13" s="58"/>
      <c r="O13" s="1" t="s">
        <v>1124</v>
      </c>
      <c r="P13" s="234" t="s">
        <v>1125</v>
      </c>
      <c r="T13" s="55"/>
    </row>
    <row r="14" ht="45" customHeight="1" spans="2:20">
      <c r="B14" s="3" t="s">
        <v>274</v>
      </c>
      <c r="C14" s="58">
        <v>2021</v>
      </c>
      <c r="D14" s="20" t="s">
        <v>275</v>
      </c>
      <c r="E14" s="20" t="s">
        <v>540</v>
      </c>
      <c r="F14" s="83" t="s">
        <v>296</v>
      </c>
      <c r="G14" s="58" t="s">
        <v>295</v>
      </c>
      <c r="H14" s="20" t="s">
        <v>768</v>
      </c>
      <c r="I14" s="20" t="s">
        <v>1078</v>
      </c>
      <c r="J14" s="157">
        <v>3</v>
      </c>
      <c r="L14" s="58">
        <v>215.5</v>
      </c>
      <c r="M14" s="58">
        <f>34.7+8.4+8.1+8+6.2</f>
        <v>65.4</v>
      </c>
      <c r="N14" s="58" t="s">
        <v>1126</v>
      </c>
      <c r="O14" s="1" t="s">
        <v>1127</v>
      </c>
      <c r="P14" s="1" t="s">
        <v>1128</v>
      </c>
      <c r="R14" s="1" t="s">
        <v>1129</v>
      </c>
      <c r="T14" s="55"/>
    </row>
    <row r="15" spans="3:3">
      <c r="C15" s="58"/>
    </row>
    <row r="16" ht="26.25" spans="8:14">
      <c r="H16" s="224" t="s">
        <v>1130</v>
      </c>
      <c r="I16" s="235"/>
      <c r="J16" s="236">
        <f>AVERAGE(J6:J14)</f>
        <v>12.0388888888889</v>
      </c>
      <c r="K16" s="236"/>
      <c r="L16" s="237">
        <f>AVERAGE(L6:L14)</f>
        <v>154.806666666667</v>
      </c>
      <c r="M16" s="237">
        <f>AVERAGE(M6:M14)</f>
        <v>51.7011111111111</v>
      </c>
      <c r="N16" s="238"/>
    </row>
    <row r="17" ht="26.25" spans="8:12">
      <c r="H17" s="225" t="s">
        <v>1131</v>
      </c>
      <c r="I17" s="239"/>
      <c r="J17" s="240">
        <v>15</v>
      </c>
      <c r="K17" s="240"/>
      <c r="L17" s="241"/>
    </row>
    <row r="18" spans="11:11">
      <c r="K18" s="228"/>
    </row>
    <row r="19" spans="11:11">
      <c r="K19" s="228"/>
    </row>
    <row r="20" ht="45" customHeight="1" spans="2:15">
      <c r="B20" s="3" t="s">
        <v>168</v>
      </c>
      <c r="C20" s="58">
        <v>2021</v>
      </c>
      <c r="D20" s="20" t="s">
        <v>169</v>
      </c>
      <c r="E20" s="20" t="s">
        <v>455</v>
      </c>
      <c r="F20" s="83" t="s">
        <v>963</v>
      </c>
      <c r="G20" s="58" t="s">
        <v>295</v>
      </c>
      <c r="H20" s="20" t="s">
        <v>695</v>
      </c>
      <c r="J20" s="157"/>
      <c r="L20" s="58">
        <v>83</v>
      </c>
      <c r="O20" s="2" t="s">
        <v>1132</v>
      </c>
    </row>
    <row r="21" ht="45" customHeight="1" spans="2:12">
      <c r="B21" s="3" t="s">
        <v>222</v>
      </c>
      <c r="C21" s="58">
        <v>2021</v>
      </c>
      <c r="D21" s="20" t="s">
        <v>223</v>
      </c>
      <c r="E21" s="20" t="s">
        <v>496</v>
      </c>
      <c r="F21" s="83" t="s">
        <v>296</v>
      </c>
      <c r="G21" s="58" t="s">
        <v>295</v>
      </c>
      <c r="H21" s="20" t="s">
        <v>1019</v>
      </c>
      <c r="I21" s="20" t="s">
        <v>1020</v>
      </c>
      <c r="J21" s="157">
        <v>11</v>
      </c>
      <c r="L21" s="58">
        <v>1300</v>
      </c>
    </row>
    <row r="26" spans="11:14">
      <c r="K26" s="103"/>
      <c r="L26" s="242" t="s">
        <v>1133</v>
      </c>
      <c r="M26" s="81" t="s">
        <v>1134</v>
      </c>
      <c r="N26" s="81" t="s">
        <v>1135</v>
      </c>
    </row>
    <row r="27" ht="42" spans="11:14">
      <c r="K27" s="20" t="s">
        <v>1136</v>
      </c>
      <c r="L27" s="243">
        <v>2.6</v>
      </c>
      <c r="M27" s="244">
        <v>0.12</v>
      </c>
      <c r="N27" s="103"/>
    </row>
    <row r="28" ht="84" spans="11:14">
      <c r="K28" s="20" t="s">
        <v>1137</v>
      </c>
      <c r="L28" s="245">
        <v>30.8</v>
      </c>
      <c r="M28" s="103"/>
      <c r="N28" s="103"/>
    </row>
    <row r="29" ht="63" spans="11:14">
      <c r="K29" s="20" t="s">
        <v>1138</v>
      </c>
      <c r="L29" s="245">
        <v>65.9</v>
      </c>
      <c r="M29" s="246">
        <v>51.7</v>
      </c>
      <c r="N29" s="103"/>
    </row>
    <row r="30" ht="42" spans="11:14">
      <c r="K30" s="20" t="s">
        <v>1139</v>
      </c>
      <c r="L30" s="247">
        <v>275</v>
      </c>
      <c r="M30" s="248">
        <v>154</v>
      </c>
      <c r="N30" s="103"/>
    </row>
    <row r="31" spans="11:14">
      <c r="K31" s="144"/>
      <c r="L31" s="103"/>
      <c r="M31" s="103"/>
      <c r="N31" s="103"/>
    </row>
    <row r="32" spans="11:14">
      <c r="K32" s="144"/>
      <c r="M32" s="11"/>
      <c r="N32" s="11"/>
    </row>
  </sheetData>
  <sortState ref="A7:K30">
    <sortCondition ref="F4:F30"/>
  </sortState>
  <pageMargins left="0.7" right="0.7" top="0.75" bottom="0.75" header="0.3" footer="0.3"/>
  <pageSetup paperSize="1" scale="19" orientation="portrait"/>
  <headerFooter/>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0"/>
  <sheetViews>
    <sheetView zoomScale="75" zoomScaleNormal="75" workbookViewId="0">
      <pane xSplit="2" ySplit="3" topLeftCell="C7" activePane="bottomRight" state="frozen"/>
      <selection/>
      <selection pane="topRight"/>
      <selection pane="bottomLeft"/>
      <selection pane="bottomRight" activeCell="F14" sqref="F14"/>
    </sheetView>
  </sheetViews>
  <sheetFormatPr defaultColWidth="11" defaultRowHeight="15.75"/>
  <cols>
    <col min="1" max="1" width="7" customWidth="1"/>
    <col min="2" max="2" width="20.8333333333333" style="12" customWidth="1"/>
    <col min="3" max="3" width="11.6666666666667" style="166" customWidth="1"/>
    <col min="4" max="4" width="27.5" style="12" customWidth="1"/>
    <col min="5" max="5" width="11.8333333333333" style="12" customWidth="1"/>
    <col min="6" max="6" width="58.5" style="12" customWidth="1"/>
    <col min="7" max="7" width="33.5" style="12" hidden="1" customWidth="1"/>
    <col min="8" max="8" width="20" style="12" hidden="1" customWidth="1"/>
    <col min="9" max="9" width="62.1666666666667" style="12" hidden="1" customWidth="1"/>
    <col min="10" max="10" width="16.6666666666667" style="12" customWidth="1"/>
    <col min="11" max="11" width="10.8333333333333" style="12" customWidth="1"/>
    <col min="12" max="13" width="13" style="167" customWidth="1"/>
    <col min="14" max="14" width="15.8333333333333" style="12" customWidth="1"/>
    <col min="15" max="15" width="15.5" customWidth="1"/>
    <col min="18" max="18" width="36.1666666666667" customWidth="1"/>
    <col min="19" max="19" width="21.3333333333333" customWidth="1"/>
    <col min="20" max="20" width="15.6666666666667" customWidth="1"/>
  </cols>
  <sheetData>
    <row r="1" ht="21" spans="3:4">
      <c r="C1" s="168"/>
      <c r="D1" s="169" t="s">
        <v>1140</v>
      </c>
    </row>
    <row r="2" ht="18.75" spans="2:2">
      <c r="B2" s="170" t="s">
        <v>1141</v>
      </c>
    </row>
    <row r="3" s="1" customFormat="1" ht="57" customHeight="1" spans="2:20">
      <c r="B3" s="55" t="s">
        <v>0</v>
      </c>
      <c r="C3" s="171" t="s">
        <v>1</v>
      </c>
      <c r="D3" s="171" t="s">
        <v>1142</v>
      </c>
      <c r="E3" s="171" t="s">
        <v>1143</v>
      </c>
      <c r="F3" s="171" t="s">
        <v>1144</v>
      </c>
      <c r="G3" s="171" t="s">
        <v>1145</v>
      </c>
      <c r="H3" s="171" t="s">
        <v>1146</v>
      </c>
      <c r="I3" s="171" t="s">
        <v>1147</v>
      </c>
      <c r="J3" s="171" t="s">
        <v>1148</v>
      </c>
      <c r="K3" s="171" t="s">
        <v>1149</v>
      </c>
      <c r="L3" s="171" t="s">
        <v>1150</v>
      </c>
      <c r="M3" s="171" t="s">
        <v>1151</v>
      </c>
      <c r="N3" s="171" t="s">
        <v>1152</v>
      </c>
      <c r="O3" s="183" t="s">
        <v>1153</v>
      </c>
      <c r="P3" s="183" t="s">
        <v>1154</v>
      </c>
      <c r="R3" s="208" t="s">
        <v>541</v>
      </c>
      <c r="S3" s="208" t="s">
        <v>1155</v>
      </c>
      <c r="T3" s="183" t="s">
        <v>1156</v>
      </c>
    </row>
    <row r="4" ht="50" customHeight="1" spans="2:20">
      <c r="B4" s="76" t="s">
        <v>29</v>
      </c>
      <c r="C4" s="167">
        <v>2021</v>
      </c>
      <c r="D4" s="167" t="s">
        <v>30</v>
      </c>
      <c r="E4" s="167" t="s">
        <v>343</v>
      </c>
      <c r="F4" s="167" t="s">
        <v>1157</v>
      </c>
      <c r="G4" s="167"/>
      <c r="H4" s="167"/>
      <c r="I4" s="167"/>
      <c r="J4" s="167" t="s">
        <v>1158</v>
      </c>
      <c r="K4" s="184">
        <v>1.4</v>
      </c>
      <c r="L4" s="185">
        <v>7.5</v>
      </c>
      <c r="M4" s="185"/>
      <c r="N4" s="167"/>
      <c r="O4" s="76">
        <v>347.9</v>
      </c>
      <c r="P4" s="76">
        <f t="shared" ref="P4:P13" si="0">T4</f>
        <v>72</v>
      </c>
      <c r="R4" s="96" t="s">
        <v>1159</v>
      </c>
      <c r="S4" s="96" t="s">
        <v>1160</v>
      </c>
      <c r="T4" s="209">
        <f>19.3+17.4+9.5+7.5+6.9+6.2+5.2</f>
        <v>72</v>
      </c>
    </row>
    <row r="5" ht="50" customHeight="1" spans="2:20">
      <c r="B5" s="76" t="s">
        <v>70</v>
      </c>
      <c r="C5" s="167">
        <v>2021</v>
      </c>
      <c r="D5" s="167" t="s">
        <v>71</v>
      </c>
      <c r="E5" s="167" t="s">
        <v>343</v>
      </c>
      <c r="F5" s="167" t="s">
        <v>1161</v>
      </c>
      <c r="G5" s="167"/>
      <c r="H5" s="167"/>
      <c r="I5" s="167"/>
      <c r="J5" s="167" t="s">
        <v>384</v>
      </c>
      <c r="K5" s="184">
        <v>3.5</v>
      </c>
      <c r="L5" s="185">
        <v>30.8</v>
      </c>
      <c r="M5" s="185"/>
      <c r="N5" s="167"/>
      <c r="O5" s="76">
        <v>410</v>
      </c>
      <c r="P5" s="76">
        <f t="shared" si="0"/>
        <v>79.5</v>
      </c>
      <c r="R5" s="96" t="s">
        <v>1162</v>
      </c>
      <c r="S5" s="2" t="s">
        <v>1163</v>
      </c>
      <c r="T5" s="209">
        <f>30.8+15.9+27.2+5.6</f>
        <v>79.5</v>
      </c>
    </row>
    <row r="6" ht="50" customHeight="1" spans="2:20">
      <c r="B6" s="76" t="s">
        <v>90</v>
      </c>
      <c r="C6" s="76">
        <v>2021</v>
      </c>
      <c r="D6" s="167" t="s">
        <v>91</v>
      </c>
      <c r="E6" s="167" t="s">
        <v>867</v>
      </c>
      <c r="F6" s="167" t="s">
        <v>1164</v>
      </c>
      <c r="G6" s="76"/>
      <c r="I6" s="167" t="s">
        <v>870</v>
      </c>
      <c r="J6" s="167" t="s">
        <v>394</v>
      </c>
      <c r="K6" s="76">
        <v>2.2</v>
      </c>
      <c r="L6" s="185">
        <v>22</v>
      </c>
      <c r="M6" s="185"/>
      <c r="N6" s="167"/>
      <c r="O6" s="76">
        <v>82</v>
      </c>
      <c r="P6" s="76">
        <f t="shared" si="0"/>
        <v>84.1</v>
      </c>
      <c r="R6" s="96" t="s">
        <v>1165</v>
      </c>
      <c r="S6" s="2" t="s">
        <v>1166</v>
      </c>
      <c r="T6" s="209">
        <f>22+21.4+14.7+11.3+7.5+7.2</f>
        <v>84.1</v>
      </c>
    </row>
    <row r="7" ht="50" customHeight="1" spans="2:20">
      <c r="B7" s="76" t="s">
        <v>132</v>
      </c>
      <c r="C7" s="167">
        <v>2021</v>
      </c>
      <c r="D7" s="167" t="s">
        <v>133</v>
      </c>
      <c r="E7" s="167" t="s">
        <v>343</v>
      </c>
      <c r="F7" s="167" t="s">
        <v>366</v>
      </c>
      <c r="G7" s="167"/>
      <c r="H7" s="167"/>
      <c r="I7" s="167"/>
      <c r="J7" s="167" t="s">
        <v>427</v>
      </c>
      <c r="K7" s="76">
        <v>2.9</v>
      </c>
      <c r="L7" s="185">
        <v>38.7</v>
      </c>
      <c r="M7" s="185"/>
      <c r="N7" s="184">
        <v>8.4</v>
      </c>
      <c r="O7" s="76">
        <v>195.7</v>
      </c>
      <c r="P7" s="76">
        <f t="shared" si="0"/>
        <v>63.6</v>
      </c>
      <c r="R7" s="96" t="s">
        <v>1167</v>
      </c>
      <c r="S7" s="2" t="s">
        <v>1168</v>
      </c>
      <c r="T7" s="209">
        <f>38.7+16.5+8.4</f>
        <v>63.6</v>
      </c>
    </row>
    <row r="8" ht="50" customHeight="1" spans="2:20">
      <c r="B8" s="76" t="s">
        <v>192</v>
      </c>
      <c r="C8" s="167">
        <v>2021</v>
      </c>
      <c r="D8" s="167" t="s">
        <v>193</v>
      </c>
      <c r="E8" s="167" t="s">
        <v>473</v>
      </c>
      <c r="F8" s="172" t="s">
        <v>987</v>
      </c>
      <c r="G8" s="167"/>
      <c r="H8" s="167"/>
      <c r="I8" s="167"/>
      <c r="J8" s="167" t="s">
        <v>474</v>
      </c>
      <c r="K8" s="186">
        <v>1.87</v>
      </c>
      <c r="L8" s="185">
        <v>62.5</v>
      </c>
      <c r="M8" s="185"/>
      <c r="N8" s="167"/>
      <c r="O8" s="76">
        <v>236</v>
      </c>
      <c r="P8" s="76">
        <f t="shared" si="0"/>
        <v>75.21</v>
      </c>
      <c r="R8" s="96" t="s">
        <v>1169</v>
      </c>
      <c r="S8" s="2" t="s">
        <v>1170</v>
      </c>
      <c r="T8" s="209">
        <f>62.87+6.73+5.61</f>
        <v>75.21</v>
      </c>
    </row>
    <row r="9" ht="50" customHeight="1" spans="2:20">
      <c r="B9" s="76" t="s">
        <v>180</v>
      </c>
      <c r="C9" s="167">
        <v>2021</v>
      </c>
      <c r="D9" s="167" t="s">
        <v>181</v>
      </c>
      <c r="E9" s="167" t="s">
        <v>343</v>
      </c>
      <c r="F9" s="167" t="s">
        <v>976</v>
      </c>
      <c r="G9" s="167"/>
      <c r="H9" s="167"/>
      <c r="I9" s="167"/>
      <c r="J9" s="167" t="s">
        <v>466</v>
      </c>
      <c r="K9" s="186">
        <v>1.25</v>
      </c>
      <c r="L9" s="185">
        <v>26.3</v>
      </c>
      <c r="M9" s="185"/>
      <c r="N9" s="167"/>
      <c r="O9" s="76">
        <v>223.5</v>
      </c>
      <c r="P9" s="76">
        <f t="shared" si="0"/>
        <v>70.89</v>
      </c>
      <c r="R9" s="96" t="s">
        <v>1171</v>
      </c>
      <c r="S9" s="96" t="s">
        <v>1172</v>
      </c>
      <c r="T9" s="209">
        <f>26.23+19.97+7.81+5.74+5.74+5.4</f>
        <v>70.89</v>
      </c>
    </row>
    <row r="10" ht="45" customHeight="1" spans="1:20">
      <c r="A10" s="12"/>
      <c r="B10" s="76" t="s">
        <v>226</v>
      </c>
      <c r="C10" s="76">
        <v>2021</v>
      </c>
      <c r="D10" s="167" t="s">
        <v>1173</v>
      </c>
      <c r="E10" s="167" t="s">
        <v>1174</v>
      </c>
      <c r="F10" s="167" t="s">
        <v>1175</v>
      </c>
      <c r="G10" s="76" t="s">
        <v>295</v>
      </c>
      <c r="H10" s="167"/>
      <c r="I10" s="167"/>
      <c r="J10" s="187" t="s">
        <v>501</v>
      </c>
      <c r="K10" s="76">
        <v>5.6</v>
      </c>
      <c r="L10" s="186">
        <v>27</v>
      </c>
      <c r="M10" s="186"/>
      <c r="O10" s="76">
        <v>700</v>
      </c>
      <c r="P10" s="76">
        <f t="shared" si="0"/>
        <v>59.8</v>
      </c>
      <c r="R10" s="96" t="s">
        <v>1176</v>
      </c>
      <c r="S10" s="2" t="s">
        <v>1177</v>
      </c>
      <c r="T10" s="209">
        <f>27.5+21.4+5.8+5.1</f>
        <v>59.8</v>
      </c>
    </row>
    <row r="11" ht="50" customHeight="1" spans="2:20">
      <c r="B11" s="76" t="s">
        <v>278</v>
      </c>
      <c r="C11" s="167">
        <v>2021</v>
      </c>
      <c r="D11" s="167" t="s">
        <v>279</v>
      </c>
      <c r="E11" s="167" t="s">
        <v>1178</v>
      </c>
      <c r="F11" s="167" t="s">
        <v>1179</v>
      </c>
      <c r="G11" s="167"/>
      <c r="H11" s="167" t="s">
        <v>547</v>
      </c>
      <c r="I11" s="187">
        <v>0.016</v>
      </c>
      <c r="J11" s="167" t="s">
        <v>543</v>
      </c>
      <c r="K11" s="76">
        <v>2.7</v>
      </c>
      <c r="L11" s="184">
        <f>16+13.5</f>
        <v>29.5</v>
      </c>
      <c r="M11" s="184"/>
      <c r="N11" s="167">
        <v>1.6</v>
      </c>
      <c r="O11" s="76">
        <v>371.5</v>
      </c>
      <c r="P11" s="76">
        <f t="shared" si="0"/>
        <v>47.5</v>
      </c>
      <c r="R11" s="210" t="s">
        <v>1180</v>
      </c>
      <c r="S11" s="2" t="s">
        <v>1181</v>
      </c>
      <c r="T11" s="209">
        <f>16+13.5+12.3+5.7</f>
        <v>47.5</v>
      </c>
    </row>
    <row r="12" ht="47.25" spans="2:20">
      <c r="B12" s="76" t="s">
        <v>1182</v>
      </c>
      <c r="C12" s="167">
        <v>2023</v>
      </c>
      <c r="D12" s="167" t="s">
        <v>1183</v>
      </c>
      <c r="E12" s="167" t="s">
        <v>1184</v>
      </c>
      <c r="F12" s="167" t="s">
        <v>1185</v>
      </c>
      <c r="G12" s="167"/>
      <c r="H12" s="167"/>
      <c r="I12" s="167"/>
      <c r="J12" s="167" t="s">
        <v>585</v>
      </c>
      <c r="K12" s="76">
        <v>1.6</v>
      </c>
      <c r="L12" s="167">
        <f>16+13.5</f>
        <v>29.5</v>
      </c>
      <c r="N12" s="167">
        <v>1.4</v>
      </c>
      <c r="O12" s="76">
        <v>110.4</v>
      </c>
      <c r="P12" s="76">
        <f t="shared" si="0"/>
        <v>57.5</v>
      </c>
      <c r="R12" s="96" t="s">
        <v>1186</v>
      </c>
      <c r="S12" s="2" t="s">
        <v>1187</v>
      </c>
      <c r="T12" s="209">
        <f>7.8+16.1+14.7+12.1+6.8</f>
        <v>57.5</v>
      </c>
    </row>
    <row r="13" ht="45" customHeight="1" spans="1:20">
      <c r="A13" s="132"/>
      <c r="B13" s="77" t="s">
        <v>31</v>
      </c>
      <c r="C13" s="76">
        <v>2023</v>
      </c>
      <c r="D13" s="167" t="s">
        <v>32</v>
      </c>
      <c r="E13" s="167" t="s">
        <v>1188</v>
      </c>
      <c r="F13" s="167" t="s">
        <v>507</v>
      </c>
      <c r="G13" s="167" t="s">
        <v>295</v>
      </c>
      <c r="H13" s="96" t="s">
        <v>507</v>
      </c>
      <c r="I13" s="188" t="s">
        <v>1189</v>
      </c>
      <c r="J13" s="184" t="s">
        <v>1190</v>
      </c>
      <c r="K13" s="76">
        <v>2</v>
      </c>
      <c r="L13" s="167">
        <v>13</v>
      </c>
      <c r="N13" s="76" t="s">
        <v>309</v>
      </c>
      <c r="O13" s="76">
        <v>75.87</v>
      </c>
      <c r="P13" s="76">
        <f t="shared" si="0"/>
        <v>86.5</v>
      </c>
      <c r="R13" s="96" t="s">
        <v>1191</v>
      </c>
      <c r="S13" s="77" t="s">
        <v>1192</v>
      </c>
      <c r="T13" s="209">
        <f>26.1+15.1+13+12.2+11.9+8.2</f>
        <v>86.5</v>
      </c>
    </row>
    <row r="14" s="103" customFormat="1" ht="45" customHeight="1" spans="1:22">
      <c r="A14" s="173"/>
      <c r="B14" s="174" t="s">
        <v>1193</v>
      </c>
      <c r="C14" s="175">
        <v>2021</v>
      </c>
      <c r="D14" s="167"/>
      <c r="E14" s="167" t="s">
        <v>1194</v>
      </c>
      <c r="F14" s="167" t="s">
        <v>552</v>
      </c>
      <c r="G14" s="167"/>
      <c r="H14" s="167"/>
      <c r="I14" s="167" t="s">
        <v>1195</v>
      </c>
      <c r="J14" s="184" t="s">
        <v>553</v>
      </c>
      <c r="K14" s="80">
        <v>2.6</v>
      </c>
      <c r="L14" s="167">
        <v>12.4</v>
      </c>
      <c r="M14" s="167"/>
      <c r="N14" s="167" t="s">
        <v>309</v>
      </c>
      <c r="O14" s="76"/>
      <c r="P14" s="58"/>
      <c r="R14" s="96" t="s">
        <v>1196</v>
      </c>
      <c r="S14" s="174" t="s">
        <v>1197</v>
      </c>
      <c r="T14" s="209">
        <v>77.4</v>
      </c>
      <c r="V14" s="138" t="s">
        <v>1195</v>
      </c>
    </row>
    <row r="15" s="165" customFormat="1" ht="45" customHeight="1" spans="1:20">
      <c r="A15" s="176"/>
      <c r="B15" s="177"/>
      <c r="C15" s="178"/>
      <c r="D15" s="178"/>
      <c r="E15" s="178"/>
      <c r="F15" s="178"/>
      <c r="G15" s="178"/>
      <c r="H15" s="178"/>
      <c r="I15" s="178"/>
      <c r="J15" s="189" t="s">
        <v>1198</v>
      </c>
      <c r="K15" s="190">
        <f>AVERAGE(K4:K12)</f>
        <v>2.55777777777778</v>
      </c>
      <c r="L15" s="190">
        <f>AVERAGE(L4:L12)</f>
        <v>30.4222222222222</v>
      </c>
      <c r="M15" s="190"/>
      <c r="N15" s="190">
        <f>AVERAGE(N4:N12)</f>
        <v>3.8</v>
      </c>
      <c r="O15" s="191">
        <f>AVERAGE(O4:O13)</f>
        <v>275.287</v>
      </c>
      <c r="P15" s="192"/>
      <c r="Q15" s="211"/>
      <c r="R15" s="192"/>
      <c r="S15" s="192"/>
      <c r="T15" s="212">
        <f>AVERAGE(T7:T13)</f>
        <v>65.8571428571429</v>
      </c>
    </row>
    <row r="16" s="90" customFormat="1" ht="18.75" spans="2:20">
      <c r="B16" s="179"/>
      <c r="C16" s="180"/>
      <c r="D16" s="180"/>
      <c r="E16" s="180"/>
      <c r="F16" s="180"/>
      <c r="G16" s="180"/>
      <c r="H16" s="180"/>
      <c r="I16" s="180"/>
      <c r="J16" s="193" t="s">
        <v>1131</v>
      </c>
      <c r="K16" s="194" t="s">
        <v>1199</v>
      </c>
      <c r="L16" s="195"/>
      <c r="M16" s="195"/>
      <c r="N16" s="195"/>
      <c r="O16" s="196"/>
      <c r="P16" s="197"/>
      <c r="Q16" s="213"/>
      <c r="R16" s="213"/>
      <c r="S16" s="213"/>
      <c r="T16" s="214"/>
    </row>
    <row r="19" s="102" customFormat="1" ht="45" customHeight="1" spans="1:19">
      <c r="A19" s="181"/>
      <c r="B19" s="102" t="s">
        <v>1200</v>
      </c>
      <c r="D19" s="138"/>
      <c r="E19" s="138" t="s">
        <v>1201</v>
      </c>
      <c r="F19" s="138"/>
      <c r="G19" s="138"/>
      <c r="H19" s="182"/>
      <c r="I19" s="138"/>
      <c r="J19" s="138"/>
      <c r="K19" s="138"/>
      <c r="L19" s="198"/>
      <c r="M19" s="198"/>
      <c r="N19" s="199"/>
      <c r="O19" s="182"/>
      <c r="Q19" s="215"/>
      <c r="R19" s="106"/>
      <c r="S19" s="216"/>
    </row>
    <row r="22" ht="25.5" spans="11:20">
      <c r="K22" s="200"/>
      <c r="L22" s="200"/>
      <c r="M22" s="200"/>
      <c r="N22" s="200"/>
      <c r="O22" s="201"/>
      <c r="P22" s="200"/>
      <c r="Q22" s="200"/>
      <c r="R22" s="200"/>
      <c r="S22" s="217"/>
      <c r="T22" s="200"/>
    </row>
    <row r="23" ht="25.5" spans="11:20">
      <c r="K23" s="200"/>
      <c r="L23" s="200"/>
      <c r="M23" s="200"/>
      <c r="N23" s="200"/>
      <c r="O23" s="201"/>
      <c r="P23" s="200"/>
      <c r="Q23" s="200"/>
      <c r="R23" s="200"/>
      <c r="S23" s="217"/>
      <c r="T23" s="200"/>
    </row>
    <row r="24" ht="25.5" spans="11:20">
      <c r="K24" s="200"/>
      <c r="L24" s="200"/>
      <c r="M24" s="200"/>
      <c r="N24" s="200"/>
      <c r="O24" s="202" t="s">
        <v>1133</v>
      </c>
      <c r="P24" s="203" t="s">
        <v>1134</v>
      </c>
      <c r="Q24" s="203"/>
      <c r="R24" s="200"/>
      <c r="S24" s="217"/>
      <c r="T24" s="200"/>
    </row>
    <row r="25" ht="31.5" spans="11:20">
      <c r="K25" s="200"/>
      <c r="L25" s="200"/>
      <c r="M25" s="200"/>
      <c r="N25" s="188" t="s">
        <v>1136</v>
      </c>
      <c r="O25" s="204">
        <v>2.6</v>
      </c>
      <c r="P25" s="205"/>
      <c r="Q25" s="205"/>
      <c r="R25" s="200"/>
      <c r="S25" s="217"/>
      <c r="T25" s="200"/>
    </row>
    <row r="26" ht="31.5" spans="11:20">
      <c r="K26" s="200"/>
      <c r="L26" s="200"/>
      <c r="M26" s="200"/>
      <c r="N26" s="188" t="s">
        <v>1137</v>
      </c>
      <c r="O26" s="206">
        <v>30.8</v>
      </c>
      <c r="P26" s="205"/>
      <c r="Q26" s="205"/>
      <c r="R26" s="200"/>
      <c r="S26" s="217"/>
      <c r="T26" s="200"/>
    </row>
    <row r="27" ht="31.5" spans="14:19">
      <c r="N27" s="188" t="s">
        <v>1138</v>
      </c>
      <c r="O27" s="206">
        <v>65.9</v>
      </c>
      <c r="S27" s="218"/>
    </row>
    <row r="28" spans="14:15">
      <c r="N28" s="166" t="s">
        <v>1139</v>
      </c>
      <c r="O28" s="207">
        <v>275</v>
      </c>
    </row>
    <row r="29" spans="14:14">
      <c r="N29" s="166"/>
    </row>
    <row r="30" spans="14:14">
      <c r="N30" s="166"/>
    </row>
  </sheetData>
  <pageMargins left="0.7" right="0.7" top="0.75" bottom="0.75" header="0.3" footer="0.3"/>
  <headerFooter/>
  <drawing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8"/>
  <sheetViews>
    <sheetView view="pageBreakPreview" zoomScale="69" zoomScaleNormal="117" topLeftCell="G25" workbookViewId="0">
      <selection activeCell="E17" sqref="E17"/>
    </sheetView>
  </sheetViews>
  <sheetFormatPr defaultColWidth="11" defaultRowHeight="21"/>
  <cols>
    <col min="1" max="1" width="10.8333333333333" style="12"/>
    <col min="2" max="2" width="30.3333333333333" style="3" customWidth="1"/>
    <col min="3" max="3" width="10.8333333333333" style="143"/>
    <col min="4" max="4" width="73" style="20" hidden="1" customWidth="1"/>
    <col min="5" max="5" width="33" style="20" customWidth="1"/>
    <col min="6" max="6" width="36.3333333333333" style="20" customWidth="1"/>
    <col min="7" max="7" width="39" style="20" customWidth="1"/>
    <col min="8" max="8" width="20" style="58" customWidth="1"/>
    <col min="9" max="9" width="53.1666666666667" style="20" customWidth="1"/>
    <col min="10" max="10" width="46.3333333333333" style="20" customWidth="1"/>
    <col min="11" max="11" width="26.6666666666667" style="20" customWidth="1"/>
    <col min="12" max="12" width="30.8333333333333" style="83" customWidth="1"/>
    <col min="13" max="13" width="19.5" style="144" customWidth="1"/>
    <col min="14" max="14" width="15.6666666666667" style="12" customWidth="1"/>
    <col min="15" max="15" width="8.66666666666667" customWidth="1"/>
    <col min="16" max="16" width="46.3333333333333" style="89" customWidth="1"/>
    <col min="17" max="17" width="27.3333333333333" customWidth="1"/>
    <col min="18" max="18" width="17.5" style="145" customWidth="1"/>
  </cols>
  <sheetData>
    <row r="1" ht="11" customHeight="1"/>
    <row r="3" ht="28.5" spans="5:6">
      <c r="E3" s="146" t="s">
        <v>1202</v>
      </c>
      <c r="F3" s="25"/>
    </row>
    <row r="4" spans="2:2">
      <c r="B4" s="81" t="s">
        <v>1203</v>
      </c>
    </row>
    <row r="5" s="3" customFormat="1" ht="54" customHeight="1" spans="1:18">
      <c r="A5" s="58"/>
      <c r="B5" s="147" t="s">
        <v>0</v>
      </c>
      <c r="C5" s="148" t="s">
        <v>1</v>
      </c>
      <c r="D5" s="149" t="s">
        <v>3</v>
      </c>
      <c r="E5" s="149" t="s">
        <v>1204</v>
      </c>
      <c r="F5" s="149" t="s">
        <v>1205</v>
      </c>
      <c r="G5" s="149" t="s">
        <v>776</v>
      </c>
      <c r="H5" s="150" t="s">
        <v>1206</v>
      </c>
      <c r="I5" s="149" t="s">
        <v>1097</v>
      </c>
      <c r="J5" s="149" t="s">
        <v>1207</v>
      </c>
      <c r="K5" s="149" t="s">
        <v>296</v>
      </c>
      <c r="L5" s="150" t="s">
        <v>1208</v>
      </c>
      <c r="M5" s="150" t="s">
        <v>1209</v>
      </c>
      <c r="N5" s="150" t="s">
        <v>1210</v>
      </c>
      <c r="O5" s="3" t="s">
        <v>1211</v>
      </c>
      <c r="P5" s="155" t="s">
        <v>1212</v>
      </c>
      <c r="Q5" s="155" t="s">
        <v>1213</v>
      </c>
      <c r="R5" s="161" t="s">
        <v>1214</v>
      </c>
    </row>
    <row r="6" ht="45" customHeight="1" spans="2:16">
      <c r="B6" s="3" t="s">
        <v>262</v>
      </c>
      <c r="C6" s="143">
        <v>2021</v>
      </c>
      <c r="D6" s="85" t="s">
        <v>263</v>
      </c>
      <c r="E6" s="20" t="s">
        <v>1215</v>
      </c>
      <c r="F6" s="20" t="s">
        <v>531</v>
      </c>
      <c r="G6" s="20" t="s">
        <v>799</v>
      </c>
      <c r="H6" s="58" t="s">
        <v>295</v>
      </c>
      <c r="I6" s="20" t="s">
        <v>1216</v>
      </c>
      <c r="J6" s="20" t="s">
        <v>1217</v>
      </c>
      <c r="K6" s="20" t="s">
        <v>1218</v>
      </c>
      <c r="L6" s="83">
        <v>4.24</v>
      </c>
      <c r="M6" s="83" t="s">
        <v>1219</v>
      </c>
      <c r="N6" s="58"/>
      <c r="P6" s="156"/>
    </row>
    <row r="7" s="103" customFormat="1" ht="45" customHeight="1" spans="2:18">
      <c r="B7" s="25" t="s">
        <v>170</v>
      </c>
      <c r="C7" s="143">
        <v>2023</v>
      </c>
      <c r="D7" s="20" t="s">
        <v>171</v>
      </c>
      <c r="E7" s="20" t="s">
        <v>1220</v>
      </c>
      <c r="F7" s="20" t="s">
        <v>1221</v>
      </c>
      <c r="G7" s="20" t="s">
        <v>1222</v>
      </c>
      <c r="H7" s="83" t="s">
        <v>295</v>
      </c>
      <c r="I7" s="85" t="s">
        <v>1223</v>
      </c>
      <c r="J7" s="20" t="s">
        <v>1224</v>
      </c>
      <c r="K7" s="20" t="s">
        <v>456</v>
      </c>
      <c r="L7" s="157">
        <v>5.7</v>
      </c>
      <c r="M7" s="57">
        <v>9.8</v>
      </c>
      <c r="N7" s="58"/>
      <c r="O7" s="25"/>
      <c r="P7" s="20"/>
      <c r="R7" s="162"/>
    </row>
    <row r="8" s="3" customFormat="1" ht="45" customHeight="1" spans="2:18">
      <c r="B8" s="25" t="s">
        <v>62</v>
      </c>
      <c r="C8" s="143">
        <v>2023</v>
      </c>
      <c r="D8" s="20" t="s">
        <v>63</v>
      </c>
      <c r="E8" s="20" t="s">
        <v>1225</v>
      </c>
      <c r="F8" s="20" t="s">
        <v>1226</v>
      </c>
      <c r="G8" s="20" t="s">
        <v>1227</v>
      </c>
      <c r="H8" s="83" t="s">
        <v>295</v>
      </c>
      <c r="I8" s="85" t="s">
        <v>366</v>
      </c>
      <c r="J8" s="20" t="s">
        <v>1228</v>
      </c>
      <c r="K8" s="20" t="s">
        <v>374</v>
      </c>
      <c r="L8" s="57" t="s">
        <v>1229</v>
      </c>
      <c r="M8" s="58">
        <v>1.9</v>
      </c>
      <c r="N8" s="83" t="s">
        <v>1230</v>
      </c>
      <c r="O8" s="25"/>
      <c r="P8" s="85" t="s">
        <v>1231</v>
      </c>
      <c r="Q8" s="85" t="s">
        <v>1232</v>
      </c>
      <c r="R8" s="162">
        <f>8.9+4.7+6.7+5.7+4.8+3.8+4.8</f>
        <v>39.4</v>
      </c>
    </row>
    <row r="9" ht="45" customHeight="1" spans="1:18">
      <c r="A9" s="2"/>
      <c r="B9" s="3" t="s">
        <v>1233</v>
      </c>
      <c r="C9" s="151">
        <v>2021</v>
      </c>
      <c r="E9" s="25" t="s">
        <v>838</v>
      </c>
      <c r="F9" s="20" t="s">
        <v>1234</v>
      </c>
      <c r="G9" s="25" t="s">
        <v>1235</v>
      </c>
      <c r="H9" s="83" t="s">
        <v>295</v>
      </c>
      <c r="I9" s="20" t="s">
        <v>366</v>
      </c>
      <c r="J9" s="20" t="s">
        <v>1236</v>
      </c>
      <c r="K9" s="25" t="s">
        <v>368</v>
      </c>
      <c r="L9" s="57">
        <v>4.4</v>
      </c>
      <c r="M9" s="157">
        <v>14.4</v>
      </c>
      <c r="N9" s="58"/>
      <c r="P9" s="85" t="s">
        <v>1237</v>
      </c>
      <c r="Q9" s="3" t="s">
        <v>1238</v>
      </c>
      <c r="R9" s="163">
        <f>17.9+15+10+7.5+7.5+7.1+6.8</f>
        <v>71.8</v>
      </c>
    </row>
    <row r="10" ht="45" customHeight="1" spans="2:18">
      <c r="B10" s="3" t="s">
        <v>206</v>
      </c>
      <c r="C10" s="151">
        <v>2021</v>
      </c>
      <c r="D10" s="85"/>
      <c r="E10" s="25" t="s">
        <v>1239</v>
      </c>
      <c r="F10" s="20" t="s">
        <v>1240</v>
      </c>
      <c r="G10" s="25" t="s">
        <v>1222</v>
      </c>
      <c r="H10" s="152" t="s">
        <v>295</v>
      </c>
      <c r="I10" s="20" t="s">
        <v>1241</v>
      </c>
      <c r="K10" s="20" t="s">
        <v>484</v>
      </c>
      <c r="L10" s="157" t="s">
        <v>1229</v>
      </c>
      <c r="M10" s="158" t="s">
        <v>1219</v>
      </c>
      <c r="N10" s="57">
        <v>18.3</v>
      </c>
      <c r="P10" s="156" t="s">
        <v>1242</v>
      </c>
      <c r="Q10" s="3" t="s">
        <v>1243</v>
      </c>
      <c r="R10" s="163">
        <f>13.8+10.3+6.8+6.8+6.8+6.8+5.1+5.1+4.8</f>
        <v>66.3</v>
      </c>
    </row>
    <row r="11" ht="45" customHeight="1" spans="2:18">
      <c r="B11" s="3" t="s">
        <v>208</v>
      </c>
      <c r="C11" s="143">
        <v>2021</v>
      </c>
      <c r="D11" s="20" t="s">
        <v>209</v>
      </c>
      <c r="E11" s="20" t="s">
        <v>486</v>
      </c>
      <c r="F11" s="20" t="s">
        <v>1244</v>
      </c>
      <c r="G11" s="20" t="s">
        <v>997</v>
      </c>
      <c r="H11" s="58" t="s">
        <v>295</v>
      </c>
      <c r="I11" s="20" t="s">
        <v>1245</v>
      </c>
      <c r="K11" s="20" t="s">
        <v>487</v>
      </c>
      <c r="L11" s="157">
        <v>36</v>
      </c>
      <c r="M11" s="157">
        <v>6</v>
      </c>
      <c r="N11" s="58"/>
      <c r="P11" s="85" t="s">
        <v>1246</v>
      </c>
      <c r="Q11" s="3" t="s">
        <v>1247</v>
      </c>
      <c r="R11" s="164">
        <f>35+8+7+5</f>
        <v>55</v>
      </c>
    </row>
    <row r="12" ht="45" customHeight="1" spans="2:18">
      <c r="B12" s="3" t="s">
        <v>242</v>
      </c>
      <c r="C12" s="143">
        <v>2021</v>
      </c>
      <c r="D12" s="153" t="s">
        <v>243</v>
      </c>
      <c r="E12" s="20" t="s">
        <v>514</v>
      </c>
      <c r="F12" s="20" t="s">
        <v>1248</v>
      </c>
      <c r="G12" s="20" t="s">
        <v>1249</v>
      </c>
      <c r="H12" s="58" t="s">
        <v>295</v>
      </c>
      <c r="I12" s="20" t="s">
        <v>749</v>
      </c>
      <c r="J12" s="20" t="s">
        <v>1250</v>
      </c>
      <c r="K12" s="20" t="s">
        <v>515</v>
      </c>
      <c r="L12" s="157">
        <v>4.82</v>
      </c>
      <c r="M12" s="157">
        <v>14.8</v>
      </c>
      <c r="N12" s="58"/>
      <c r="P12" s="156" t="s">
        <v>1251</v>
      </c>
      <c r="Q12" s="3" t="s">
        <v>1252</v>
      </c>
      <c r="R12" s="163">
        <f>24.85+9.21+8.74+7.83+7.83</f>
        <v>58.46</v>
      </c>
    </row>
    <row r="13" ht="45" customHeight="1" spans="2:18">
      <c r="B13" s="20" t="s">
        <v>248</v>
      </c>
      <c r="C13" s="143">
        <v>2021</v>
      </c>
      <c r="D13" s="20" t="s">
        <v>249</v>
      </c>
      <c r="E13" s="20" t="s">
        <v>517</v>
      </c>
      <c r="F13" s="20" t="s">
        <v>1253</v>
      </c>
      <c r="G13" s="20" t="s">
        <v>304</v>
      </c>
      <c r="H13" s="58" t="s">
        <v>295</v>
      </c>
      <c r="I13" s="20" t="s">
        <v>750</v>
      </c>
      <c r="J13" s="20" t="s">
        <v>1046</v>
      </c>
      <c r="K13" s="20" t="s">
        <v>518</v>
      </c>
      <c r="L13" s="157">
        <v>1.8</v>
      </c>
      <c r="M13" s="83" t="s">
        <v>1219</v>
      </c>
      <c r="N13" s="58"/>
      <c r="P13" s="85" t="s">
        <v>1254</v>
      </c>
      <c r="Q13" s="3" t="s">
        <v>1255</v>
      </c>
      <c r="R13" s="162">
        <f>34.4+10+7.3+5.9+5.9</f>
        <v>63.5</v>
      </c>
    </row>
    <row r="14" ht="45" customHeight="1" spans="2:18">
      <c r="B14" s="20" t="s">
        <v>256</v>
      </c>
      <c r="C14" s="143">
        <v>2021</v>
      </c>
      <c r="D14" s="20" t="s">
        <v>257</v>
      </c>
      <c r="E14" s="85" t="s">
        <v>1054</v>
      </c>
      <c r="F14" s="85" t="s">
        <v>1256</v>
      </c>
      <c r="G14" s="20" t="s">
        <v>997</v>
      </c>
      <c r="H14" s="58" t="s">
        <v>295</v>
      </c>
      <c r="I14" s="20" t="s">
        <v>1055</v>
      </c>
      <c r="J14" s="20" t="s">
        <v>1056</v>
      </c>
      <c r="K14" s="20" t="s">
        <v>1257</v>
      </c>
      <c r="L14" s="157" t="s">
        <v>1229</v>
      </c>
      <c r="M14" s="83" t="s">
        <v>1219</v>
      </c>
      <c r="N14" s="58"/>
      <c r="P14" s="156" t="s">
        <v>1258</v>
      </c>
      <c r="Q14" s="3" t="s">
        <v>1259</v>
      </c>
      <c r="R14" s="163">
        <f>24.7+9+6.6+6.6+10.4+7.4+6.2+5.7</f>
        <v>76.6</v>
      </c>
    </row>
    <row r="15" ht="42" hidden="1" spans="2:16">
      <c r="B15" s="3" t="s">
        <v>1260</v>
      </c>
      <c r="C15" s="143">
        <v>2015</v>
      </c>
      <c r="E15" s="20" t="s">
        <v>1261</v>
      </c>
      <c r="F15" s="20" t="s">
        <v>1262</v>
      </c>
      <c r="G15" s="20" t="s">
        <v>997</v>
      </c>
      <c r="H15" s="58" t="s">
        <v>295</v>
      </c>
      <c r="I15" s="20" t="s">
        <v>1263</v>
      </c>
      <c r="J15" s="20" t="s">
        <v>1264</v>
      </c>
      <c r="L15" s="157"/>
      <c r="M15" s="83">
        <v>2.44</v>
      </c>
      <c r="N15" s="152">
        <v>0.534</v>
      </c>
      <c r="P15" s="156"/>
    </row>
    <row r="16" ht="45" customHeight="1" spans="1:16">
      <c r="A16" s="12">
        <v>14</v>
      </c>
      <c r="B16" s="20" t="s">
        <v>144</v>
      </c>
      <c r="C16" s="25">
        <v>2021</v>
      </c>
      <c r="D16" s="3" t="s">
        <v>145</v>
      </c>
      <c r="E16" s="154" t="s">
        <v>1265</v>
      </c>
      <c r="F16" s="20" t="s">
        <v>1266</v>
      </c>
      <c r="G16" s="20" t="s">
        <v>1267</v>
      </c>
      <c r="H16" s="83" t="s">
        <v>295</v>
      </c>
      <c r="I16" s="20" t="s">
        <v>435</v>
      </c>
      <c r="J16" s="20" t="s">
        <v>932</v>
      </c>
      <c r="K16" s="20" t="s">
        <v>437</v>
      </c>
      <c r="L16" s="157">
        <v>3.1</v>
      </c>
      <c r="M16" s="8" t="s">
        <v>1219</v>
      </c>
      <c r="P16" s="156"/>
    </row>
    <row r="17" ht="60" customHeight="1" spans="1:21">
      <c r="A17"/>
      <c r="B17" s="3" t="s">
        <v>164</v>
      </c>
      <c r="C17" s="18">
        <v>2021</v>
      </c>
      <c r="D17" s="5" t="s">
        <v>165</v>
      </c>
      <c r="E17" s="22" t="s">
        <v>1268</v>
      </c>
      <c r="F17" s="5" t="s">
        <v>366</v>
      </c>
      <c r="G17" s="18" t="s">
        <v>1269</v>
      </c>
      <c r="H17" s="58" t="s">
        <v>295</v>
      </c>
      <c r="I17" s="5" t="s">
        <v>366</v>
      </c>
      <c r="J17" s="5" t="s">
        <v>1270</v>
      </c>
      <c r="K17" s="8" t="s">
        <v>1271</v>
      </c>
      <c r="L17" s="8" t="s">
        <v>1230</v>
      </c>
      <c r="M17" s="159">
        <v>3.5</v>
      </c>
      <c r="N17" s="8">
        <v>0</v>
      </c>
      <c r="O17" s="112"/>
      <c r="P17" s="5"/>
      <c r="Q17" s="10"/>
      <c r="R17" s="8"/>
      <c r="S17" s="105"/>
      <c r="U17" s="3"/>
    </row>
    <row r="18" spans="12:16">
      <c r="L18" s="160">
        <f>AVERAGE(L6:L17)</f>
        <v>8.58</v>
      </c>
      <c r="M18" s="160">
        <f t="shared" ref="M18:N18" si="0">AVERAGE(M6:M17)</f>
        <v>7.54857142857143</v>
      </c>
      <c r="N18" s="160">
        <f t="shared" si="0"/>
        <v>6.278</v>
      </c>
      <c r="P18" s="156"/>
    </row>
  </sheetData>
  <pageMargins left="0.7" right="0.7" top="0.75" bottom="0.75" header="0.3" footer="0.3"/>
  <pageSetup paperSize="1" scale="18" orientation="portrait"/>
  <headerFooter/>
  <colBreaks count="1" manualBreakCount="1">
    <brk id="19" max="64" man="1"/>
  </colBreak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Y65"/>
  <sheetViews>
    <sheetView view="pageBreakPreview" zoomScale="65" zoomScaleNormal="117" workbookViewId="0">
      <pane xSplit="2" ySplit="2" topLeftCell="C5" activePane="bottomRight" state="frozen"/>
      <selection/>
      <selection pane="topRight"/>
      <selection pane="bottomLeft"/>
      <selection pane="bottomRight" activeCell="J7" sqref="J7"/>
    </sheetView>
  </sheetViews>
  <sheetFormatPr defaultColWidth="11" defaultRowHeight="26.25"/>
  <cols>
    <col min="2" max="2" width="25.8333333333333" style="3" customWidth="1"/>
    <col min="3" max="3" width="11.1666666666667" style="4" customWidth="1"/>
    <col min="4" max="4" width="66.3333333333333" style="5" customWidth="1"/>
    <col min="5" max="5" width="58.6666666666667" style="6" customWidth="1"/>
    <col min="6" max="6" width="20.8333333333333" style="5" customWidth="1"/>
    <col min="7" max="7" width="13.3333333333333" style="18" hidden="1" customWidth="1"/>
    <col min="8" max="8" width="70.8333333333333" style="5" customWidth="1"/>
    <col min="9" max="9" width="15" style="8" customWidth="1"/>
    <col min="10" max="10" width="93" style="5" customWidth="1"/>
    <col min="11" max="12" width="19.6666666666667" style="8" customWidth="1"/>
    <col min="13" max="13" width="12.1666666666667" style="8" customWidth="1"/>
    <col min="14" max="14" width="65.8333333333333" style="5" customWidth="1"/>
    <col min="15" max="15" width="15.8333333333333" style="5" customWidth="1"/>
    <col min="16" max="16" width="32" style="104" customWidth="1"/>
    <col min="17" max="17" width="30" style="10" customWidth="1"/>
    <col min="19" max="19" width="10.8333333333333" style="105"/>
    <col min="22" max="22" width="37.5" style="3" customWidth="1"/>
  </cols>
  <sheetData>
    <row r="2" s="1" customFormat="1" ht="45" customHeight="1" spans="2:19">
      <c r="B2" s="13" t="s">
        <v>0</v>
      </c>
      <c r="C2" s="14" t="s">
        <v>1</v>
      </c>
      <c r="D2" s="15" t="s">
        <v>3</v>
      </c>
      <c r="E2" s="16" t="s">
        <v>775</v>
      </c>
      <c r="F2" s="15" t="s">
        <v>776</v>
      </c>
      <c r="G2" s="15" t="s">
        <v>777</v>
      </c>
      <c r="H2" s="15" t="s">
        <v>1272</v>
      </c>
      <c r="I2" s="29" t="s">
        <v>1273</v>
      </c>
      <c r="J2" s="30" t="s">
        <v>1274</v>
      </c>
      <c r="K2" s="29" t="s">
        <v>1275</v>
      </c>
      <c r="L2" s="29" t="s">
        <v>1276</v>
      </c>
      <c r="M2" s="29" t="s">
        <v>1277</v>
      </c>
      <c r="N2" s="15" t="s">
        <v>779</v>
      </c>
      <c r="O2" s="15" t="s">
        <v>1278</v>
      </c>
      <c r="P2" s="15" t="s">
        <v>782</v>
      </c>
      <c r="Q2" s="15" t="s">
        <v>1279</v>
      </c>
      <c r="S2" s="130"/>
    </row>
    <row r="3" ht="60" customHeight="1" spans="2:17">
      <c r="B3" s="3" t="s">
        <v>27</v>
      </c>
      <c r="C3" s="18">
        <v>2021</v>
      </c>
      <c r="D3" s="5" t="s">
        <v>28</v>
      </c>
      <c r="E3" s="6" t="s">
        <v>339</v>
      </c>
      <c r="F3" s="5" t="s">
        <v>807</v>
      </c>
      <c r="G3" s="18" t="s">
        <v>321</v>
      </c>
      <c r="H3" s="5" t="s">
        <v>808</v>
      </c>
      <c r="J3" s="5" t="s">
        <v>1280</v>
      </c>
      <c r="K3" s="8" t="s">
        <v>295</v>
      </c>
      <c r="L3" s="8">
        <v>1</v>
      </c>
      <c r="M3" s="8">
        <v>0</v>
      </c>
      <c r="N3" s="112" t="s">
        <v>809</v>
      </c>
      <c r="O3" s="112">
        <v>0.408</v>
      </c>
      <c r="P3" s="9" t="s">
        <v>810</v>
      </c>
      <c r="Q3" s="34" t="s">
        <v>1281</v>
      </c>
    </row>
    <row r="4" ht="60" customHeight="1" spans="2:17">
      <c r="B4" s="3" t="s">
        <v>29</v>
      </c>
      <c r="C4" s="18">
        <v>2021</v>
      </c>
      <c r="D4" s="5" t="s">
        <v>30</v>
      </c>
      <c r="E4" s="82" t="s">
        <v>343</v>
      </c>
      <c r="F4" s="5" t="s">
        <v>342</v>
      </c>
      <c r="G4" s="18" t="s">
        <v>811</v>
      </c>
      <c r="H4" s="5" t="s">
        <v>812</v>
      </c>
      <c r="J4" s="5" t="s">
        <v>1282</v>
      </c>
      <c r="K4" s="8" t="s">
        <v>321</v>
      </c>
      <c r="L4" s="8">
        <v>0</v>
      </c>
      <c r="M4" s="8">
        <v>1</v>
      </c>
      <c r="N4" s="5" t="s">
        <v>813</v>
      </c>
      <c r="O4" s="5">
        <v>0</v>
      </c>
      <c r="P4" s="9" t="s">
        <v>1283</v>
      </c>
      <c r="Q4" s="40" t="s">
        <v>342</v>
      </c>
    </row>
    <row r="5" ht="72" customHeight="1" spans="2:17">
      <c r="B5" s="3" t="s">
        <v>46</v>
      </c>
      <c r="C5" s="18">
        <v>2021</v>
      </c>
      <c r="D5" s="5" t="s">
        <v>47</v>
      </c>
      <c r="E5" s="6" t="s">
        <v>822</v>
      </c>
      <c r="F5" s="5" t="s">
        <v>823</v>
      </c>
      <c r="G5" s="18" t="s">
        <v>321</v>
      </c>
      <c r="H5" s="5" t="s">
        <v>824</v>
      </c>
      <c r="J5" s="5" t="s">
        <v>1284</v>
      </c>
      <c r="K5" s="8" t="s">
        <v>295</v>
      </c>
      <c r="L5" s="8">
        <v>1</v>
      </c>
      <c r="M5" s="8">
        <v>0</v>
      </c>
      <c r="N5" s="5" t="s">
        <v>1285</v>
      </c>
      <c r="O5" s="113">
        <v>0.84</v>
      </c>
      <c r="P5" s="5" t="s">
        <v>827</v>
      </c>
      <c r="Q5" s="36" t="s">
        <v>1281</v>
      </c>
    </row>
    <row r="6" ht="60" customHeight="1" spans="2:17">
      <c r="B6" s="3" t="s">
        <v>54</v>
      </c>
      <c r="C6" s="18">
        <v>2021</v>
      </c>
      <c r="D6" s="5" t="s">
        <v>55</v>
      </c>
      <c r="E6" s="19" t="s">
        <v>834</v>
      </c>
      <c r="F6" s="5" t="s">
        <v>835</v>
      </c>
      <c r="G6" s="18" t="s">
        <v>295</v>
      </c>
      <c r="H6" s="5" t="s">
        <v>836</v>
      </c>
      <c r="J6" s="5" t="s">
        <v>1286</v>
      </c>
      <c r="K6" s="8" t="s">
        <v>321</v>
      </c>
      <c r="L6" s="8">
        <v>0</v>
      </c>
      <c r="M6" s="8">
        <v>1</v>
      </c>
      <c r="N6" s="5" t="s">
        <v>837</v>
      </c>
      <c r="O6" s="5">
        <v>14.6</v>
      </c>
      <c r="Q6" s="37" t="s">
        <v>1287</v>
      </c>
    </row>
    <row r="7" ht="60" customHeight="1" spans="2:17">
      <c r="B7" s="3" t="s">
        <v>58</v>
      </c>
      <c r="C7" s="18">
        <v>2021</v>
      </c>
      <c r="D7" s="5" t="s">
        <v>59</v>
      </c>
      <c r="E7" s="6" t="s">
        <v>838</v>
      </c>
      <c r="F7" s="5" t="s">
        <v>804</v>
      </c>
      <c r="G7" s="18" t="s">
        <v>295</v>
      </c>
      <c r="H7" s="5" t="s">
        <v>366</v>
      </c>
      <c r="J7" s="5" t="s">
        <v>1288</v>
      </c>
      <c r="K7" s="8" t="s">
        <v>295</v>
      </c>
      <c r="L7" s="8">
        <v>1</v>
      </c>
      <c r="M7" s="8">
        <v>0</v>
      </c>
      <c r="N7" s="5" t="s">
        <v>839</v>
      </c>
      <c r="O7" s="5">
        <v>14.4</v>
      </c>
      <c r="P7" s="114"/>
      <c r="Q7" s="38" t="s">
        <v>1289</v>
      </c>
    </row>
    <row r="8" ht="60" customHeight="1" spans="2:17">
      <c r="B8" s="20" t="s">
        <v>60</v>
      </c>
      <c r="C8" s="18">
        <v>2021</v>
      </c>
      <c r="D8" s="5" t="s">
        <v>61</v>
      </c>
      <c r="E8" s="19" t="s">
        <v>369</v>
      </c>
      <c r="F8" s="5" t="s">
        <v>804</v>
      </c>
      <c r="G8" s="18" t="s">
        <v>295</v>
      </c>
      <c r="H8" s="5" t="s">
        <v>840</v>
      </c>
      <c r="J8" s="5" t="s">
        <v>1290</v>
      </c>
      <c r="K8" s="8" t="s">
        <v>321</v>
      </c>
      <c r="L8" s="8">
        <v>0</v>
      </c>
      <c r="M8" s="8">
        <v>1</v>
      </c>
      <c r="N8" s="5" t="s">
        <v>841</v>
      </c>
      <c r="O8" s="5">
        <f>16.7+2.3</f>
        <v>19</v>
      </c>
      <c r="Q8" s="34" t="s">
        <v>1281</v>
      </c>
    </row>
    <row r="9" ht="60" customHeight="1" spans="2:17">
      <c r="B9" s="3" t="s">
        <v>68</v>
      </c>
      <c r="C9" s="18">
        <v>2021</v>
      </c>
      <c r="D9" s="9" t="s">
        <v>69</v>
      </c>
      <c r="E9" s="6" t="s">
        <v>847</v>
      </c>
      <c r="F9" s="5" t="s">
        <v>789</v>
      </c>
      <c r="G9" s="18" t="s">
        <v>321</v>
      </c>
      <c r="H9" s="5" t="s">
        <v>848</v>
      </c>
      <c r="J9" s="5" t="s">
        <v>1291</v>
      </c>
      <c r="K9" s="8" t="s">
        <v>321</v>
      </c>
      <c r="L9" s="8">
        <v>0</v>
      </c>
      <c r="M9" s="8">
        <v>1</v>
      </c>
      <c r="N9" s="5" t="s">
        <v>849</v>
      </c>
      <c r="O9" s="5" t="s">
        <v>846</v>
      </c>
      <c r="P9" s="114"/>
      <c r="Q9" s="34" t="s">
        <v>1281</v>
      </c>
    </row>
    <row r="10" ht="60" customHeight="1" spans="2:25">
      <c r="B10" s="3" t="s">
        <v>70</v>
      </c>
      <c r="C10" s="18">
        <v>2021</v>
      </c>
      <c r="D10" s="9" t="s">
        <v>71</v>
      </c>
      <c r="E10" s="6" t="s">
        <v>343</v>
      </c>
      <c r="F10" s="5" t="s">
        <v>342</v>
      </c>
      <c r="G10" s="18" t="s">
        <v>321</v>
      </c>
      <c r="H10" s="5" t="s">
        <v>850</v>
      </c>
      <c r="J10" s="5" t="s">
        <v>1292</v>
      </c>
      <c r="K10" s="8" t="s">
        <v>321</v>
      </c>
      <c r="L10" s="8">
        <v>0</v>
      </c>
      <c r="M10" s="8">
        <v>1</v>
      </c>
      <c r="N10" s="5" t="s">
        <v>851</v>
      </c>
      <c r="O10" s="5" t="s">
        <v>846</v>
      </c>
      <c r="P10" s="115" t="s">
        <v>852</v>
      </c>
      <c r="Q10" s="40" t="s">
        <v>342</v>
      </c>
      <c r="Y10" s="91" t="s">
        <v>1293</v>
      </c>
    </row>
    <row r="11" ht="60" customHeight="1" spans="2:25">
      <c r="B11" s="3" t="s">
        <v>90</v>
      </c>
      <c r="C11" s="18">
        <v>2021</v>
      </c>
      <c r="D11" s="5" t="s">
        <v>91</v>
      </c>
      <c r="E11" s="6" t="s">
        <v>867</v>
      </c>
      <c r="F11" s="5" t="s">
        <v>342</v>
      </c>
      <c r="G11" s="18" t="s">
        <v>868</v>
      </c>
      <c r="H11" s="5" t="s">
        <v>869</v>
      </c>
      <c r="J11" s="5" t="s">
        <v>1294</v>
      </c>
      <c r="K11" s="8" t="s">
        <v>321</v>
      </c>
      <c r="L11" s="8">
        <v>0</v>
      </c>
      <c r="M11" s="8">
        <v>1</v>
      </c>
      <c r="N11" s="5" t="s">
        <v>870</v>
      </c>
      <c r="O11" s="5" t="s">
        <v>846</v>
      </c>
      <c r="Q11" s="40" t="s">
        <v>342</v>
      </c>
      <c r="V11" s="131" t="s">
        <v>1295</v>
      </c>
      <c r="W11" s="132"/>
      <c r="X11" s="133">
        <v>7</v>
      </c>
      <c r="Y11" s="2" t="s">
        <v>1296</v>
      </c>
    </row>
    <row r="12" ht="60" customHeight="1" spans="2:25">
      <c r="B12" s="3" t="s">
        <v>94</v>
      </c>
      <c r="C12" s="18">
        <v>2021</v>
      </c>
      <c r="D12" s="9" t="s">
        <v>95</v>
      </c>
      <c r="E12" s="6" t="s">
        <v>875</v>
      </c>
      <c r="F12" s="5" t="s">
        <v>876</v>
      </c>
      <c r="G12" s="18" t="s">
        <v>295</v>
      </c>
      <c r="H12" s="5" t="s">
        <v>877</v>
      </c>
      <c r="J12" s="5" t="s">
        <v>1297</v>
      </c>
      <c r="K12" s="8" t="s">
        <v>321</v>
      </c>
      <c r="L12" s="8">
        <v>0</v>
      </c>
      <c r="M12" s="8">
        <v>1</v>
      </c>
      <c r="N12" s="5" t="s">
        <v>878</v>
      </c>
      <c r="Q12" s="37" t="s">
        <v>1287</v>
      </c>
      <c r="V12" s="59" t="s">
        <v>1281</v>
      </c>
      <c r="W12" s="60"/>
      <c r="X12" s="61">
        <v>8</v>
      </c>
      <c r="Y12" s="2" t="s">
        <v>1298</v>
      </c>
    </row>
    <row r="13" ht="60" customHeight="1" spans="2:25">
      <c r="B13" s="3" t="s">
        <v>101</v>
      </c>
      <c r="C13" s="18">
        <v>2021</v>
      </c>
      <c r="D13" s="5" t="s">
        <v>102</v>
      </c>
      <c r="E13" s="19" t="s">
        <v>884</v>
      </c>
      <c r="F13" s="5" t="s">
        <v>885</v>
      </c>
      <c r="G13" s="18" t="s">
        <v>295</v>
      </c>
      <c r="H13" s="5" t="s">
        <v>886</v>
      </c>
      <c r="J13" s="5" t="s">
        <v>1299</v>
      </c>
      <c r="K13" s="8" t="s">
        <v>295</v>
      </c>
      <c r="L13" s="8">
        <v>1</v>
      </c>
      <c r="M13" s="8">
        <v>0</v>
      </c>
      <c r="N13" s="5" t="s">
        <v>887</v>
      </c>
      <c r="O13" s="5" t="s">
        <v>846</v>
      </c>
      <c r="P13" s="5" t="s">
        <v>888</v>
      </c>
      <c r="Q13" s="34" t="s">
        <v>1281</v>
      </c>
      <c r="V13" s="62" t="s">
        <v>1300</v>
      </c>
      <c r="W13" s="63"/>
      <c r="X13" s="64">
        <v>14</v>
      </c>
      <c r="Y13" s="2" t="s">
        <v>1301</v>
      </c>
    </row>
    <row r="14" ht="60" customHeight="1" spans="2:25">
      <c r="B14" s="20" t="s">
        <v>111</v>
      </c>
      <c r="C14" s="18">
        <v>2021</v>
      </c>
      <c r="D14" s="5" t="s">
        <v>112</v>
      </c>
      <c r="E14" s="6" t="s">
        <v>410</v>
      </c>
      <c r="F14" s="5" t="s">
        <v>895</v>
      </c>
      <c r="G14" s="18" t="s">
        <v>295</v>
      </c>
      <c r="H14" s="5" t="s">
        <v>896</v>
      </c>
      <c r="J14" s="5" t="s">
        <v>1302</v>
      </c>
      <c r="K14" s="8" t="s">
        <v>295</v>
      </c>
      <c r="L14" s="8">
        <v>1</v>
      </c>
      <c r="M14" s="8">
        <v>0</v>
      </c>
      <c r="N14" s="5" t="s">
        <v>897</v>
      </c>
      <c r="O14" s="5">
        <v>32.5</v>
      </c>
      <c r="Q14" s="39" t="s">
        <v>1303</v>
      </c>
      <c r="V14" s="50" t="s">
        <v>1287</v>
      </c>
      <c r="W14" s="65"/>
      <c r="X14" s="66">
        <v>9</v>
      </c>
      <c r="Y14" s="2" t="s">
        <v>1304</v>
      </c>
    </row>
    <row r="15" ht="60" customHeight="1" spans="2:25">
      <c r="B15" s="3" t="s">
        <v>132</v>
      </c>
      <c r="C15" s="18">
        <v>2021</v>
      </c>
      <c r="D15" s="5" t="s">
        <v>133</v>
      </c>
      <c r="E15" s="6" t="s">
        <v>426</v>
      </c>
      <c r="F15" s="5" t="s">
        <v>342</v>
      </c>
      <c r="G15" s="18" t="s">
        <v>295</v>
      </c>
      <c r="H15" s="5" t="s">
        <v>920</v>
      </c>
      <c r="J15" s="5" t="s">
        <v>1305</v>
      </c>
      <c r="K15" s="8" t="s">
        <v>295</v>
      </c>
      <c r="L15" s="8">
        <v>1</v>
      </c>
      <c r="M15" s="8">
        <v>0</v>
      </c>
      <c r="N15" s="5" t="s">
        <v>921</v>
      </c>
      <c r="O15" s="5" t="s">
        <v>846</v>
      </c>
      <c r="P15" s="114"/>
      <c r="Q15" s="40" t="s">
        <v>342</v>
      </c>
      <c r="V15" s="134" t="s">
        <v>1289</v>
      </c>
      <c r="W15" s="68"/>
      <c r="X15" s="69">
        <v>11</v>
      </c>
      <c r="Y15" s="2" t="s">
        <v>1306</v>
      </c>
    </row>
    <row r="16" ht="60" customHeight="1" spans="2:25">
      <c r="B16" s="20" t="s">
        <v>144</v>
      </c>
      <c r="C16" s="18">
        <v>2021</v>
      </c>
      <c r="D16" s="21" t="s">
        <v>145</v>
      </c>
      <c r="E16" s="22" t="s">
        <v>929</v>
      </c>
      <c r="F16" s="5" t="s">
        <v>930</v>
      </c>
      <c r="G16" s="18" t="s">
        <v>295</v>
      </c>
      <c r="H16" s="5" t="s">
        <v>931</v>
      </c>
      <c r="J16" s="5" t="s">
        <v>1307</v>
      </c>
      <c r="K16" s="8" t="s">
        <v>295</v>
      </c>
      <c r="L16" s="8">
        <v>1</v>
      </c>
      <c r="M16" s="8">
        <v>0</v>
      </c>
      <c r="N16" s="5" t="s">
        <v>932</v>
      </c>
      <c r="O16" s="5" t="s">
        <v>846</v>
      </c>
      <c r="Q16" s="38" t="s">
        <v>1289</v>
      </c>
      <c r="V16" s="70" t="s">
        <v>1308</v>
      </c>
      <c r="W16" s="71"/>
      <c r="X16" s="72">
        <v>5</v>
      </c>
      <c r="Y16" s="2" t="s">
        <v>1309</v>
      </c>
    </row>
    <row r="17" ht="60" customHeight="1" spans="2:24">
      <c r="B17" s="3" t="s">
        <v>146</v>
      </c>
      <c r="C17" s="18">
        <v>2021</v>
      </c>
      <c r="D17" s="9" t="s">
        <v>147</v>
      </c>
      <c r="E17" s="23" t="s">
        <v>933</v>
      </c>
      <c r="F17" s="5" t="s">
        <v>934</v>
      </c>
      <c r="G17" s="18" t="s">
        <v>295</v>
      </c>
      <c r="H17" s="5" t="s">
        <v>935</v>
      </c>
      <c r="J17" s="5" t="s">
        <v>1310</v>
      </c>
      <c r="K17" s="8" t="s">
        <v>321</v>
      </c>
      <c r="L17" s="8">
        <v>0</v>
      </c>
      <c r="M17" s="8">
        <v>1</v>
      </c>
      <c r="N17" s="5" t="s">
        <v>936</v>
      </c>
      <c r="O17" s="5">
        <v>1.6</v>
      </c>
      <c r="P17" s="5"/>
      <c r="Q17" s="41" t="s">
        <v>1311</v>
      </c>
      <c r="V17" s="73" t="s">
        <v>1312</v>
      </c>
      <c r="W17" s="74"/>
      <c r="X17" s="75">
        <v>5</v>
      </c>
    </row>
    <row r="18" ht="60" customHeight="1" spans="2:24">
      <c r="B18" s="3" t="s">
        <v>152</v>
      </c>
      <c r="C18" s="18">
        <v>2021</v>
      </c>
      <c r="D18" s="5" t="s">
        <v>153</v>
      </c>
      <c r="E18" s="19" t="s">
        <v>1313</v>
      </c>
      <c r="G18" s="18" t="s">
        <v>321</v>
      </c>
      <c r="H18" s="5" t="s">
        <v>942</v>
      </c>
      <c r="J18" s="5" t="s">
        <v>1314</v>
      </c>
      <c r="K18" s="8" t="s">
        <v>1219</v>
      </c>
      <c r="L18" s="8">
        <v>0</v>
      </c>
      <c r="N18" s="5" t="s">
        <v>943</v>
      </c>
      <c r="O18" s="5" t="s">
        <v>846</v>
      </c>
      <c r="P18" s="5"/>
      <c r="Q18" s="5" t="s">
        <v>1315</v>
      </c>
      <c r="V18" s="135" t="s">
        <v>1316</v>
      </c>
      <c r="W18" s="74"/>
      <c r="X18" s="136">
        <f>SUM(X11:X17)</f>
        <v>59</v>
      </c>
    </row>
    <row r="19" ht="60" customHeight="1" spans="2:17">
      <c r="B19" s="20" t="s">
        <v>156</v>
      </c>
      <c r="C19" s="18">
        <v>2021</v>
      </c>
      <c r="D19" s="5" t="s">
        <v>157</v>
      </c>
      <c r="E19" s="6" t="s">
        <v>945</v>
      </c>
      <c r="F19" s="5" t="s">
        <v>876</v>
      </c>
      <c r="G19" s="18" t="s">
        <v>295</v>
      </c>
      <c r="H19" s="5" t="s">
        <v>946</v>
      </c>
      <c r="J19" s="5" t="s">
        <v>1317</v>
      </c>
      <c r="K19" s="8" t="s">
        <v>321</v>
      </c>
      <c r="L19" s="8">
        <v>0</v>
      </c>
      <c r="M19" s="8">
        <v>1</v>
      </c>
      <c r="N19" s="5" t="s">
        <v>947</v>
      </c>
      <c r="P19" s="104" t="s">
        <v>948</v>
      </c>
      <c r="Q19" s="37" t="s">
        <v>1287</v>
      </c>
    </row>
    <row r="20" ht="60" customHeight="1" spans="2:17">
      <c r="B20" s="3" t="s">
        <v>160</v>
      </c>
      <c r="C20" s="18">
        <v>2021</v>
      </c>
      <c r="D20" s="5" t="s">
        <v>161</v>
      </c>
      <c r="E20" s="6" t="s">
        <v>449</v>
      </c>
      <c r="F20" s="5" t="s">
        <v>296</v>
      </c>
      <c r="G20" s="18" t="s">
        <v>295</v>
      </c>
      <c r="H20" s="5" t="s">
        <v>952</v>
      </c>
      <c r="J20" s="5" t="s">
        <v>1318</v>
      </c>
      <c r="K20" s="8" t="s">
        <v>321</v>
      </c>
      <c r="L20" s="8">
        <v>0</v>
      </c>
      <c r="M20" s="8">
        <v>1</v>
      </c>
      <c r="N20" s="5" t="s">
        <v>953</v>
      </c>
      <c r="Q20" s="42" t="s">
        <v>1300</v>
      </c>
    </row>
    <row r="21" ht="60" customHeight="1" spans="2:17">
      <c r="B21" s="3" t="s">
        <v>164</v>
      </c>
      <c r="C21" s="18">
        <v>2021</v>
      </c>
      <c r="D21" s="5" t="s">
        <v>165</v>
      </c>
      <c r="E21" s="22" t="s">
        <v>1319</v>
      </c>
      <c r="F21" s="5" t="s">
        <v>1320</v>
      </c>
      <c r="G21" s="18" t="s">
        <v>295</v>
      </c>
      <c r="H21" s="5" t="s">
        <v>959</v>
      </c>
      <c r="J21" s="5" t="s">
        <v>1270</v>
      </c>
      <c r="K21" s="8" t="s">
        <v>321</v>
      </c>
      <c r="L21" s="8">
        <v>0</v>
      </c>
      <c r="M21" s="8">
        <v>1</v>
      </c>
      <c r="N21" s="5" t="s">
        <v>960</v>
      </c>
      <c r="O21" s="112">
        <v>0.035</v>
      </c>
      <c r="P21" s="5" t="s">
        <v>961</v>
      </c>
      <c r="Q21" s="10" t="s">
        <v>1321</v>
      </c>
    </row>
    <row r="22" ht="60" customHeight="1" spans="2:17">
      <c r="B22" s="3" t="s">
        <v>166</v>
      </c>
      <c r="C22" s="18">
        <v>2021</v>
      </c>
      <c r="D22" s="5" t="s">
        <v>167</v>
      </c>
      <c r="E22" s="6" t="s">
        <v>454</v>
      </c>
      <c r="F22" s="5" t="s">
        <v>296</v>
      </c>
      <c r="G22" s="18" t="s">
        <v>295</v>
      </c>
      <c r="H22" s="5" t="s">
        <v>882</v>
      </c>
      <c r="J22" s="5" t="s">
        <v>1314</v>
      </c>
      <c r="K22" s="8" t="s">
        <v>1219</v>
      </c>
      <c r="N22" s="5" t="s">
        <v>1110</v>
      </c>
      <c r="Q22" s="42" t="s">
        <v>1300</v>
      </c>
    </row>
    <row r="23" ht="60" customHeight="1" spans="2:17">
      <c r="B23" s="3" t="s">
        <v>168</v>
      </c>
      <c r="C23" s="18">
        <v>2021</v>
      </c>
      <c r="D23" s="5" t="s">
        <v>169</v>
      </c>
      <c r="E23" s="6" t="s">
        <v>455</v>
      </c>
      <c r="F23" s="5" t="s">
        <v>963</v>
      </c>
      <c r="G23" s="18" t="s">
        <v>295</v>
      </c>
      <c r="H23" s="5" t="s">
        <v>1322</v>
      </c>
      <c r="I23" s="44">
        <v>42736</v>
      </c>
      <c r="J23" s="5" t="s">
        <v>1323</v>
      </c>
      <c r="K23" s="8" t="s">
        <v>295</v>
      </c>
      <c r="L23" s="8">
        <v>1</v>
      </c>
      <c r="M23" s="8">
        <v>0</v>
      </c>
      <c r="Q23" s="42" t="s">
        <v>1300</v>
      </c>
    </row>
    <row r="24" ht="60" customHeight="1" spans="2:17">
      <c r="B24" s="3" t="s">
        <v>174</v>
      </c>
      <c r="C24" s="18">
        <v>2021</v>
      </c>
      <c r="D24" s="5" t="s">
        <v>175</v>
      </c>
      <c r="E24" s="6" t="s">
        <v>460</v>
      </c>
      <c r="F24" s="5" t="s">
        <v>967</v>
      </c>
      <c r="G24" s="18" t="s">
        <v>295</v>
      </c>
      <c r="H24" s="5" t="s">
        <v>968</v>
      </c>
      <c r="J24" s="45" t="s">
        <v>1324</v>
      </c>
      <c r="K24" s="8" t="s">
        <v>295</v>
      </c>
      <c r="L24" s="8">
        <v>1</v>
      </c>
      <c r="M24" s="8">
        <v>0</v>
      </c>
      <c r="N24" s="5" t="s">
        <v>969</v>
      </c>
      <c r="P24" s="114"/>
      <c r="Q24" s="36" t="s">
        <v>1281</v>
      </c>
    </row>
    <row r="25" ht="60" customHeight="1" spans="2:17">
      <c r="B25" s="3" t="s">
        <v>178</v>
      </c>
      <c r="C25" s="18">
        <v>2021</v>
      </c>
      <c r="D25" s="5" t="s">
        <v>179</v>
      </c>
      <c r="E25" s="6" t="s">
        <v>465</v>
      </c>
      <c r="F25" s="5" t="s">
        <v>296</v>
      </c>
      <c r="G25" s="18" t="s">
        <v>868</v>
      </c>
      <c r="H25" s="5" t="s">
        <v>974</v>
      </c>
      <c r="J25" s="5" t="s">
        <v>1325</v>
      </c>
      <c r="K25" s="8" t="s">
        <v>321</v>
      </c>
      <c r="L25" s="8">
        <v>0</v>
      </c>
      <c r="M25" s="8">
        <v>1</v>
      </c>
      <c r="N25" s="5" t="s">
        <v>975</v>
      </c>
      <c r="P25" s="114"/>
      <c r="Q25" s="42" t="s">
        <v>1300</v>
      </c>
    </row>
    <row r="26" ht="60" customHeight="1" spans="2:17">
      <c r="B26" s="3" t="s">
        <v>180</v>
      </c>
      <c r="C26" s="18">
        <v>2021</v>
      </c>
      <c r="D26" s="5" t="s">
        <v>181</v>
      </c>
      <c r="E26" s="6" t="s">
        <v>426</v>
      </c>
      <c r="F26" s="5" t="s">
        <v>342</v>
      </c>
      <c r="G26" s="18" t="s">
        <v>321</v>
      </c>
      <c r="H26" s="5" t="s">
        <v>976</v>
      </c>
      <c r="J26" s="5" t="s">
        <v>1326</v>
      </c>
      <c r="K26" s="8" t="s">
        <v>295</v>
      </c>
      <c r="L26" s="8">
        <v>1</v>
      </c>
      <c r="N26" s="5" t="s">
        <v>977</v>
      </c>
      <c r="P26" s="114"/>
      <c r="Q26" s="40" t="s">
        <v>1295</v>
      </c>
    </row>
    <row r="27" ht="60" customHeight="1" spans="2:17">
      <c r="B27" s="3" t="s">
        <v>182</v>
      </c>
      <c r="C27" s="18">
        <v>2021</v>
      </c>
      <c r="D27" s="5" t="s">
        <v>183</v>
      </c>
      <c r="E27" s="6" t="s">
        <v>468</v>
      </c>
      <c r="F27" s="5" t="s">
        <v>826</v>
      </c>
      <c r="G27" s="18" t="s">
        <v>295</v>
      </c>
      <c r="H27" s="5" t="s">
        <v>978</v>
      </c>
      <c r="J27" s="5" t="s">
        <v>1327</v>
      </c>
      <c r="K27" s="8" t="s">
        <v>295</v>
      </c>
      <c r="L27" s="8">
        <v>1</v>
      </c>
      <c r="N27" s="5" t="s">
        <v>979</v>
      </c>
      <c r="P27" s="114"/>
      <c r="Q27" s="46" t="s">
        <v>1328</v>
      </c>
    </row>
    <row r="28" ht="60" customHeight="1" spans="2:17">
      <c r="B28" s="3" t="s">
        <v>188</v>
      </c>
      <c r="C28" s="18">
        <v>2021</v>
      </c>
      <c r="D28" s="5" t="s">
        <v>189</v>
      </c>
      <c r="E28" s="22" t="s">
        <v>1329</v>
      </c>
      <c r="F28" s="5" t="s">
        <v>984</v>
      </c>
      <c r="G28" s="18" t="s">
        <v>868</v>
      </c>
      <c r="H28" s="5" t="s">
        <v>1330</v>
      </c>
      <c r="J28" s="5" t="s">
        <v>1331</v>
      </c>
      <c r="K28" s="8" t="s">
        <v>321</v>
      </c>
      <c r="L28" s="8">
        <v>0</v>
      </c>
      <c r="M28" s="8">
        <v>1</v>
      </c>
      <c r="N28" s="5" t="s">
        <v>986</v>
      </c>
      <c r="Q28" s="36" t="s">
        <v>1332</v>
      </c>
    </row>
    <row r="29" ht="60" customHeight="1" spans="2:17">
      <c r="B29" s="20" t="s">
        <v>192</v>
      </c>
      <c r="C29" s="18">
        <v>2021</v>
      </c>
      <c r="D29" s="5" t="s">
        <v>193</v>
      </c>
      <c r="E29" s="6" t="s">
        <v>473</v>
      </c>
      <c r="F29" s="5" t="s">
        <v>342</v>
      </c>
      <c r="G29" s="18" t="s">
        <v>868</v>
      </c>
      <c r="H29" s="5" t="s">
        <v>1333</v>
      </c>
      <c r="J29" s="5" t="s">
        <v>1334</v>
      </c>
      <c r="K29" s="8" t="s">
        <v>321</v>
      </c>
      <c r="L29" s="8">
        <v>0</v>
      </c>
      <c r="M29" s="8">
        <v>1</v>
      </c>
      <c r="N29" s="5" t="s">
        <v>988</v>
      </c>
      <c r="Q29" s="40" t="s">
        <v>1295</v>
      </c>
    </row>
    <row r="30" ht="60" customHeight="1" spans="2:17">
      <c r="B30" s="20" t="s">
        <v>202</v>
      </c>
      <c r="C30" s="18">
        <v>2021</v>
      </c>
      <c r="D30" s="5" t="s">
        <v>203</v>
      </c>
      <c r="E30" s="6" t="s">
        <v>482</v>
      </c>
      <c r="F30" s="5" t="s">
        <v>296</v>
      </c>
      <c r="G30" s="18" t="s">
        <v>321</v>
      </c>
      <c r="H30" s="5" t="s">
        <v>995</v>
      </c>
      <c r="J30" s="5" t="s">
        <v>1335</v>
      </c>
      <c r="K30" s="47"/>
      <c r="L30" s="47"/>
      <c r="M30" s="47"/>
      <c r="N30" s="5" t="s">
        <v>996</v>
      </c>
      <c r="O30" s="5">
        <v>65.74</v>
      </c>
      <c r="P30" s="116"/>
      <c r="Q30" s="42" t="s">
        <v>1300</v>
      </c>
    </row>
    <row r="31" ht="60" customHeight="1" spans="2:18">
      <c r="B31" s="3" t="s">
        <v>206</v>
      </c>
      <c r="C31" s="18">
        <v>2021</v>
      </c>
      <c r="D31" s="5" t="s">
        <v>207</v>
      </c>
      <c r="E31" s="6" t="s">
        <v>483</v>
      </c>
      <c r="F31" s="5" t="s">
        <v>997</v>
      </c>
      <c r="G31" s="18" t="s">
        <v>295</v>
      </c>
      <c r="H31" s="5" t="s">
        <v>998</v>
      </c>
      <c r="J31" s="5" t="s">
        <v>1336</v>
      </c>
      <c r="K31" s="8" t="s">
        <v>295</v>
      </c>
      <c r="L31" s="8">
        <v>1</v>
      </c>
      <c r="N31" s="5" t="s">
        <v>999</v>
      </c>
      <c r="O31" s="5">
        <v>18.4</v>
      </c>
      <c r="Q31" s="38" t="s">
        <v>1289</v>
      </c>
      <c r="R31" s="137"/>
    </row>
    <row r="32" ht="60" customHeight="1" spans="2:17">
      <c r="B32" s="3" t="s">
        <v>1337</v>
      </c>
      <c r="C32" s="18">
        <v>2021</v>
      </c>
      <c r="D32" s="5" t="s">
        <v>209</v>
      </c>
      <c r="E32" s="6" t="s">
        <v>486</v>
      </c>
      <c r="F32" s="5" t="s">
        <v>997</v>
      </c>
      <c r="G32" s="18" t="s">
        <v>295</v>
      </c>
      <c r="H32" s="5" t="s">
        <v>1000</v>
      </c>
      <c r="J32" s="5" t="s">
        <v>1338</v>
      </c>
      <c r="K32" s="8" t="s">
        <v>321</v>
      </c>
      <c r="L32" s="8">
        <v>0</v>
      </c>
      <c r="M32" s="8">
        <v>1</v>
      </c>
      <c r="N32" s="5" t="s">
        <v>1001</v>
      </c>
      <c r="O32" s="5">
        <v>6</v>
      </c>
      <c r="P32" s="114"/>
      <c r="Q32" s="38" t="s">
        <v>1289</v>
      </c>
    </row>
    <row r="33" ht="60" customHeight="1" spans="2:17">
      <c r="B33" s="3" t="s">
        <v>210</v>
      </c>
      <c r="C33" s="18">
        <v>2021</v>
      </c>
      <c r="D33" s="5" t="s">
        <v>211</v>
      </c>
      <c r="E33" s="6" t="s">
        <v>488</v>
      </c>
      <c r="F33" s="5" t="s">
        <v>1002</v>
      </c>
      <c r="G33" s="18" t="s">
        <v>295</v>
      </c>
      <c r="H33" s="5" t="s">
        <v>1003</v>
      </c>
      <c r="J33" s="5" t="s">
        <v>1339</v>
      </c>
      <c r="K33" s="8" t="s">
        <v>295</v>
      </c>
      <c r="L33" s="8">
        <v>1</v>
      </c>
      <c r="M33" s="8">
        <v>0</v>
      </c>
      <c r="N33" s="5" t="s">
        <v>1004</v>
      </c>
      <c r="O33" s="5" t="s">
        <v>1340</v>
      </c>
      <c r="P33" s="5"/>
      <c r="Q33" s="36" t="s">
        <v>1332</v>
      </c>
    </row>
    <row r="34" ht="60" customHeight="1" spans="2:17">
      <c r="B34" s="3" t="s">
        <v>212</v>
      </c>
      <c r="C34" s="18">
        <v>2021</v>
      </c>
      <c r="D34" s="5" t="s">
        <v>213</v>
      </c>
      <c r="E34" s="19" t="s">
        <v>489</v>
      </c>
      <c r="F34" s="5" t="s">
        <v>296</v>
      </c>
      <c r="G34" s="18" t="s">
        <v>295</v>
      </c>
      <c r="H34" s="5" t="s">
        <v>1005</v>
      </c>
      <c r="J34" s="48" t="s">
        <v>1341</v>
      </c>
      <c r="K34" s="8" t="s">
        <v>321</v>
      </c>
      <c r="L34" s="8">
        <v>0</v>
      </c>
      <c r="M34" s="8">
        <v>1</v>
      </c>
      <c r="N34" s="5" t="s">
        <v>1006</v>
      </c>
      <c r="O34" s="5">
        <v>13.5</v>
      </c>
      <c r="P34" s="114"/>
      <c r="Q34" s="42" t="s">
        <v>1300</v>
      </c>
    </row>
    <row r="35" ht="60" customHeight="1" spans="2:17">
      <c r="B35" s="3" t="s">
        <v>218</v>
      </c>
      <c r="C35" s="18">
        <v>2021</v>
      </c>
      <c r="D35" s="9" t="s">
        <v>219</v>
      </c>
      <c r="E35" s="6" t="s">
        <v>1011</v>
      </c>
      <c r="F35" s="5" t="s">
        <v>1012</v>
      </c>
      <c r="G35" s="18" t="s">
        <v>295</v>
      </c>
      <c r="H35" s="5" t="s">
        <v>1013</v>
      </c>
      <c r="J35" s="5" t="s">
        <v>1342</v>
      </c>
      <c r="K35" s="8" t="s">
        <v>295</v>
      </c>
      <c r="L35" s="8">
        <v>1</v>
      </c>
      <c r="M35" s="8">
        <v>0</v>
      </c>
      <c r="N35" s="5" t="s">
        <v>1014</v>
      </c>
      <c r="P35" s="114"/>
      <c r="Q35" s="39" t="s">
        <v>1303</v>
      </c>
    </row>
    <row r="36" ht="60" customHeight="1" spans="2:17">
      <c r="B36" s="3" t="s">
        <v>222</v>
      </c>
      <c r="C36" s="18">
        <v>2021</v>
      </c>
      <c r="D36" s="5" t="s">
        <v>223</v>
      </c>
      <c r="E36" s="6" t="s">
        <v>496</v>
      </c>
      <c r="F36" s="5" t="s">
        <v>1018</v>
      </c>
      <c r="G36" s="18" t="s">
        <v>868</v>
      </c>
      <c r="H36" s="5" t="s">
        <v>1019</v>
      </c>
      <c r="J36" s="117"/>
      <c r="K36" s="8" t="s">
        <v>1219</v>
      </c>
      <c r="N36" s="5" t="s">
        <v>1020</v>
      </c>
      <c r="O36" s="5">
        <v>10.6</v>
      </c>
      <c r="Q36" s="42" t="s">
        <v>1300</v>
      </c>
    </row>
    <row r="37" ht="60" customHeight="1" spans="2:17">
      <c r="B37" s="3" t="s">
        <v>226</v>
      </c>
      <c r="C37" s="18">
        <v>2021</v>
      </c>
      <c r="D37" s="9" t="s">
        <v>227</v>
      </c>
      <c r="E37" s="6" t="s">
        <v>1343</v>
      </c>
      <c r="F37" s="5" t="s">
        <v>1026</v>
      </c>
      <c r="G37" s="18" t="s">
        <v>295</v>
      </c>
      <c r="H37" s="5" t="s">
        <v>1344</v>
      </c>
      <c r="J37" s="5" t="s">
        <v>1345</v>
      </c>
      <c r="K37" s="8" t="s">
        <v>295</v>
      </c>
      <c r="L37" s="8">
        <v>1</v>
      </c>
      <c r="M37" s="8">
        <v>0</v>
      </c>
      <c r="Q37" s="39" t="s">
        <v>1303</v>
      </c>
    </row>
    <row r="38" ht="60" customHeight="1" spans="2:17">
      <c r="B38" s="3" t="s">
        <v>230</v>
      </c>
      <c r="C38" s="18">
        <v>2021</v>
      </c>
      <c r="D38" s="5" t="s">
        <v>231</v>
      </c>
      <c r="E38" s="6" t="s">
        <v>1030</v>
      </c>
      <c r="F38" s="5" t="s">
        <v>296</v>
      </c>
      <c r="G38" s="18" t="s">
        <v>295</v>
      </c>
      <c r="H38" s="5" t="s">
        <v>757</v>
      </c>
      <c r="J38" s="5" t="s">
        <v>1314</v>
      </c>
      <c r="K38" s="8" t="s">
        <v>1219</v>
      </c>
      <c r="L38" s="8">
        <v>0</v>
      </c>
      <c r="M38" s="8">
        <v>0</v>
      </c>
      <c r="N38" s="5" t="s">
        <v>1031</v>
      </c>
      <c r="Q38" s="42" t="s">
        <v>1300</v>
      </c>
    </row>
    <row r="39" ht="60" customHeight="1" spans="2:17">
      <c r="B39" s="3" t="s">
        <v>232</v>
      </c>
      <c r="C39" s="18">
        <v>2021</v>
      </c>
      <c r="D39" s="5" t="s">
        <v>233</v>
      </c>
      <c r="E39" s="19" t="s">
        <v>508</v>
      </c>
      <c r="F39" s="5" t="s">
        <v>799</v>
      </c>
      <c r="G39" s="18" t="s">
        <v>295</v>
      </c>
      <c r="H39" s="5" t="s">
        <v>1032</v>
      </c>
      <c r="J39" s="5" t="s">
        <v>1346</v>
      </c>
      <c r="K39" s="8" t="s">
        <v>295</v>
      </c>
      <c r="L39" s="8">
        <v>1</v>
      </c>
      <c r="M39" s="8">
        <v>0</v>
      </c>
      <c r="N39" s="5" t="s">
        <v>1033</v>
      </c>
      <c r="Q39" s="10" t="s">
        <v>1347</v>
      </c>
    </row>
    <row r="40" ht="60" customHeight="1" spans="2:17">
      <c r="B40" s="20" t="s">
        <v>238</v>
      </c>
      <c r="C40" s="18">
        <v>2021</v>
      </c>
      <c r="D40" s="5" t="s">
        <v>239</v>
      </c>
      <c r="E40" s="19" t="s">
        <v>1037</v>
      </c>
      <c r="F40" s="5" t="s">
        <v>378</v>
      </c>
      <c r="G40" s="18" t="s">
        <v>295</v>
      </c>
      <c r="H40" s="5" t="s">
        <v>1038</v>
      </c>
      <c r="J40" s="5" t="s">
        <v>1348</v>
      </c>
      <c r="K40" s="8" t="s">
        <v>321</v>
      </c>
      <c r="L40" s="8">
        <v>0</v>
      </c>
      <c r="M40" s="8">
        <v>1</v>
      </c>
      <c r="N40" s="5" t="s">
        <v>1039</v>
      </c>
      <c r="Q40" s="42" t="s">
        <v>1300</v>
      </c>
    </row>
    <row r="41" ht="60" customHeight="1" spans="2:17">
      <c r="B41" s="3" t="s">
        <v>242</v>
      </c>
      <c r="C41" s="18">
        <v>2021</v>
      </c>
      <c r="D41" s="24" t="s">
        <v>243</v>
      </c>
      <c r="E41" s="6" t="s">
        <v>514</v>
      </c>
      <c r="F41" s="5" t="s">
        <v>352</v>
      </c>
      <c r="G41" s="18" t="s">
        <v>295</v>
      </c>
      <c r="H41" s="5" t="s">
        <v>1041</v>
      </c>
      <c r="I41" s="49"/>
      <c r="J41" s="45" t="s">
        <v>1349</v>
      </c>
      <c r="K41" s="8" t="s">
        <v>295</v>
      </c>
      <c r="L41" s="8">
        <v>1</v>
      </c>
      <c r="M41" s="8">
        <v>0</v>
      </c>
      <c r="N41" s="5" t="s">
        <v>1042</v>
      </c>
      <c r="P41" s="9" t="s">
        <v>1043</v>
      </c>
      <c r="Q41" s="38" t="s">
        <v>1289</v>
      </c>
    </row>
    <row r="42" ht="60" customHeight="1" spans="2:17">
      <c r="B42" s="20" t="s">
        <v>248</v>
      </c>
      <c r="C42" s="18">
        <v>2021</v>
      </c>
      <c r="D42" s="5" t="s">
        <v>249</v>
      </c>
      <c r="E42" s="6" t="s">
        <v>517</v>
      </c>
      <c r="F42" s="5" t="s">
        <v>304</v>
      </c>
      <c r="G42" s="18" t="s">
        <v>295</v>
      </c>
      <c r="H42" s="5" t="s">
        <v>1045</v>
      </c>
      <c r="I42" s="49">
        <v>43840</v>
      </c>
      <c r="J42" s="5" t="s">
        <v>1350</v>
      </c>
      <c r="K42" s="8" t="s">
        <v>321</v>
      </c>
      <c r="L42" s="8">
        <v>0</v>
      </c>
      <c r="M42" s="8">
        <v>1</v>
      </c>
      <c r="N42" s="5" t="s">
        <v>1046</v>
      </c>
      <c r="Q42" s="38" t="s">
        <v>1289</v>
      </c>
    </row>
    <row r="43" s="102" customFormat="1" ht="60" customHeight="1" spans="2:22">
      <c r="B43" s="106" t="s">
        <v>250</v>
      </c>
      <c r="C43" s="107">
        <v>2021</v>
      </c>
      <c r="D43" s="108" t="s">
        <v>251</v>
      </c>
      <c r="E43" s="109" t="s">
        <v>519</v>
      </c>
      <c r="F43" s="110" t="s">
        <v>799</v>
      </c>
      <c r="G43" s="107" t="s">
        <v>321</v>
      </c>
      <c r="H43" s="110" t="s">
        <v>1047</v>
      </c>
      <c r="I43" s="118">
        <v>44039</v>
      </c>
      <c r="J43" s="110" t="s">
        <v>1351</v>
      </c>
      <c r="K43" s="119" t="s">
        <v>321</v>
      </c>
      <c r="L43" s="119">
        <v>0</v>
      </c>
      <c r="M43" s="119">
        <v>1</v>
      </c>
      <c r="N43" s="110" t="s">
        <v>1048</v>
      </c>
      <c r="O43" s="110"/>
      <c r="P43" s="110" t="s">
        <v>1049</v>
      </c>
      <c r="Q43" s="138" t="s">
        <v>1300</v>
      </c>
      <c r="S43" s="139"/>
      <c r="V43" s="106"/>
    </row>
    <row r="44" ht="60" customHeight="1" spans="2:17">
      <c r="B44" s="20" t="s">
        <v>254</v>
      </c>
      <c r="C44" s="18">
        <v>2021</v>
      </c>
      <c r="D44" s="5" t="s">
        <v>255</v>
      </c>
      <c r="E44" s="23" t="s">
        <v>1052</v>
      </c>
      <c r="G44" s="18" t="s">
        <v>295</v>
      </c>
      <c r="H44" s="5" t="s">
        <v>753</v>
      </c>
      <c r="I44" s="49">
        <v>43399</v>
      </c>
      <c r="J44" s="5" t="s">
        <v>1352</v>
      </c>
      <c r="K44" s="8" t="s">
        <v>321</v>
      </c>
      <c r="L44" s="8">
        <v>0</v>
      </c>
      <c r="M44" s="8">
        <v>1</v>
      </c>
      <c r="N44" s="5" t="s">
        <v>1053</v>
      </c>
      <c r="Q44" s="37" t="s">
        <v>1287</v>
      </c>
    </row>
    <row r="45" ht="60" customHeight="1" spans="2:17">
      <c r="B45" s="20" t="s">
        <v>256</v>
      </c>
      <c r="C45" s="18">
        <v>2021</v>
      </c>
      <c r="D45" s="5" t="s">
        <v>257</v>
      </c>
      <c r="E45" s="19" t="s">
        <v>1054</v>
      </c>
      <c r="F45" s="5" t="s">
        <v>997</v>
      </c>
      <c r="G45" s="18" t="s">
        <v>295</v>
      </c>
      <c r="H45" s="5" t="s">
        <v>1055</v>
      </c>
      <c r="I45" s="49">
        <v>44119</v>
      </c>
      <c r="J45" s="5" t="s">
        <v>1353</v>
      </c>
      <c r="K45" s="8" t="s">
        <v>321</v>
      </c>
      <c r="L45" s="8">
        <v>0</v>
      </c>
      <c r="M45" s="8">
        <v>1</v>
      </c>
      <c r="N45" s="5" t="s">
        <v>1056</v>
      </c>
      <c r="Q45" s="38" t="s">
        <v>1289</v>
      </c>
    </row>
    <row r="46" ht="60" customHeight="1" spans="2:17">
      <c r="B46" s="3" t="s">
        <v>262</v>
      </c>
      <c r="C46" s="18">
        <v>2021</v>
      </c>
      <c r="D46" s="9" t="s">
        <v>263</v>
      </c>
      <c r="E46" s="6" t="s">
        <v>1060</v>
      </c>
      <c r="F46" s="5" t="s">
        <v>799</v>
      </c>
      <c r="G46" s="18" t="s">
        <v>295</v>
      </c>
      <c r="H46" s="5" t="s">
        <v>1061</v>
      </c>
      <c r="I46" s="49">
        <v>43370</v>
      </c>
      <c r="J46" s="5" t="s">
        <v>1354</v>
      </c>
      <c r="K46" s="8" t="s">
        <v>321</v>
      </c>
      <c r="L46" s="8">
        <v>0</v>
      </c>
      <c r="M46" s="8">
        <v>1</v>
      </c>
      <c r="N46" s="5" t="s">
        <v>1062</v>
      </c>
      <c r="P46" s="114"/>
      <c r="Q46" s="38" t="s">
        <v>1289</v>
      </c>
    </row>
    <row r="47" ht="60" customHeight="1" spans="2:17">
      <c r="B47" s="3" t="s">
        <v>274</v>
      </c>
      <c r="C47" s="18">
        <v>2021</v>
      </c>
      <c r="D47" s="5" t="s">
        <v>275</v>
      </c>
      <c r="E47" s="6" t="s">
        <v>540</v>
      </c>
      <c r="F47" s="5" t="s">
        <v>296</v>
      </c>
      <c r="G47" s="18" t="s">
        <v>295</v>
      </c>
      <c r="H47" s="5" t="s">
        <v>1077</v>
      </c>
      <c r="I47" s="49">
        <v>43538</v>
      </c>
      <c r="J47" s="5" t="s">
        <v>1077</v>
      </c>
      <c r="K47" s="8" t="s">
        <v>295</v>
      </c>
      <c r="L47" s="8">
        <v>1</v>
      </c>
      <c r="M47" s="8">
        <v>0</v>
      </c>
      <c r="N47" s="5" t="s">
        <v>1078</v>
      </c>
      <c r="P47" s="114"/>
      <c r="Q47" s="42" t="s">
        <v>1300</v>
      </c>
    </row>
    <row r="48" ht="60" customHeight="1" spans="2:17">
      <c r="B48" s="3" t="s">
        <v>278</v>
      </c>
      <c r="C48" s="18">
        <v>2021</v>
      </c>
      <c r="D48" s="5" t="s">
        <v>279</v>
      </c>
      <c r="E48" s="6" t="s">
        <v>1079</v>
      </c>
      <c r="F48" s="5" t="s">
        <v>342</v>
      </c>
      <c r="G48" s="18" t="s">
        <v>295</v>
      </c>
      <c r="H48" s="5" t="s">
        <v>1080</v>
      </c>
      <c r="I48" s="49">
        <v>42375</v>
      </c>
      <c r="J48" s="5" t="s">
        <v>1355</v>
      </c>
      <c r="K48" s="8" t="s">
        <v>295</v>
      </c>
      <c r="L48" s="8">
        <v>1</v>
      </c>
      <c r="M48" s="8">
        <v>0</v>
      </c>
      <c r="N48" s="5" t="s">
        <v>1081</v>
      </c>
      <c r="P48" s="104" t="s">
        <v>1082</v>
      </c>
      <c r="Q48" s="40" t="s">
        <v>342</v>
      </c>
    </row>
    <row r="49" ht="60" customHeight="1" spans="2:18">
      <c r="B49" s="3" t="s">
        <v>280</v>
      </c>
      <c r="C49" s="18">
        <v>2021</v>
      </c>
      <c r="D49" s="5" t="s">
        <v>281</v>
      </c>
      <c r="E49" s="6" t="s">
        <v>1356</v>
      </c>
      <c r="F49" s="5" t="s">
        <v>1084</v>
      </c>
      <c r="G49" s="18" t="s">
        <v>295</v>
      </c>
      <c r="H49" s="5" t="s">
        <v>772</v>
      </c>
      <c r="I49" s="49">
        <v>42486</v>
      </c>
      <c r="J49" s="5" t="s">
        <v>1357</v>
      </c>
      <c r="K49" s="8" t="s">
        <v>295</v>
      </c>
      <c r="L49" s="8">
        <v>1</v>
      </c>
      <c r="M49" s="8">
        <v>0</v>
      </c>
      <c r="N49" s="5" t="s">
        <v>1085</v>
      </c>
      <c r="P49" s="114"/>
      <c r="Q49" s="38" t="s">
        <v>1289</v>
      </c>
      <c r="R49" s="137"/>
    </row>
    <row r="50" s="102" customFormat="1" ht="60" customHeight="1" spans="2:22">
      <c r="B50" s="106" t="s">
        <v>282</v>
      </c>
      <c r="C50" s="107">
        <v>2021</v>
      </c>
      <c r="D50" s="108" t="s">
        <v>283</v>
      </c>
      <c r="E50" s="109" t="s">
        <v>555</v>
      </c>
      <c r="F50" s="110" t="s">
        <v>1086</v>
      </c>
      <c r="G50" s="107" t="s">
        <v>811</v>
      </c>
      <c r="H50" s="111" t="s">
        <v>1087</v>
      </c>
      <c r="I50" s="120"/>
      <c r="J50" s="111" t="s">
        <v>1358</v>
      </c>
      <c r="K50" s="121" t="s">
        <v>321</v>
      </c>
      <c r="L50" s="121">
        <v>0</v>
      </c>
      <c r="M50" s="121">
        <v>1</v>
      </c>
      <c r="N50" s="110" t="s">
        <v>1088</v>
      </c>
      <c r="O50" s="110" t="s">
        <v>1359</v>
      </c>
      <c r="P50" s="122" t="s">
        <v>1089</v>
      </c>
      <c r="Q50" s="138" t="s">
        <v>1303</v>
      </c>
      <c r="S50" s="139"/>
      <c r="V50" s="106"/>
    </row>
    <row r="51" ht="60" customHeight="1" spans="2:17">
      <c r="B51" s="25" t="s">
        <v>190</v>
      </c>
      <c r="C51" s="18">
        <v>2022</v>
      </c>
      <c r="D51" s="9" t="s">
        <v>1360</v>
      </c>
      <c r="E51" s="6" t="s">
        <v>1361</v>
      </c>
      <c r="F51" s="21" t="s">
        <v>826</v>
      </c>
      <c r="G51" s="21" t="s">
        <v>321</v>
      </c>
      <c r="H51" s="9" t="s">
        <v>1362</v>
      </c>
      <c r="I51" s="49">
        <v>43221</v>
      </c>
      <c r="J51" s="9" t="s">
        <v>1363</v>
      </c>
      <c r="K51" s="8" t="s">
        <v>321</v>
      </c>
      <c r="L51" s="8">
        <v>0</v>
      </c>
      <c r="M51" s="8">
        <v>1</v>
      </c>
      <c r="N51" s="9"/>
      <c r="O51" s="21" t="s">
        <v>1364</v>
      </c>
      <c r="P51" s="18" t="s">
        <v>1365</v>
      </c>
      <c r="Q51" s="21" t="s">
        <v>1328</v>
      </c>
    </row>
    <row r="52" ht="60" customHeight="1" spans="2:17">
      <c r="B52" s="25" t="s">
        <v>198</v>
      </c>
      <c r="C52" s="18">
        <v>2022</v>
      </c>
      <c r="D52" s="9" t="s">
        <v>199</v>
      </c>
      <c r="E52" s="26" t="s">
        <v>1366</v>
      </c>
      <c r="F52" s="21" t="s">
        <v>876</v>
      </c>
      <c r="G52" s="21" t="s">
        <v>295</v>
      </c>
      <c r="H52" s="9" t="s">
        <v>1367</v>
      </c>
      <c r="I52" s="49">
        <v>43185</v>
      </c>
      <c r="J52" s="9" t="s">
        <v>1368</v>
      </c>
      <c r="K52" s="8" t="s">
        <v>321</v>
      </c>
      <c r="L52" s="8">
        <v>0</v>
      </c>
      <c r="M52" s="8">
        <v>1</v>
      </c>
      <c r="N52" s="9" t="s">
        <v>1369</v>
      </c>
      <c r="O52" s="21"/>
      <c r="P52" s="123">
        <v>159.48</v>
      </c>
      <c r="Q52" s="50" t="s">
        <v>1287</v>
      </c>
    </row>
    <row r="53" ht="60" customHeight="1" spans="2:17">
      <c r="B53" s="25" t="s">
        <v>48</v>
      </c>
      <c r="C53" s="18">
        <v>2022</v>
      </c>
      <c r="D53" s="9" t="s">
        <v>49</v>
      </c>
      <c r="E53" s="6" t="s">
        <v>1370</v>
      </c>
      <c r="F53" s="21" t="s">
        <v>296</v>
      </c>
      <c r="G53" s="21" t="s">
        <v>321</v>
      </c>
      <c r="H53" s="9" t="s">
        <v>1371</v>
      </c>
      <c r="I53" s="49">
        <v>42626</v>
      </c>
      <c r="J53" s="9" t="s">
        <v>1372</v>
      </c>
      <c r="K53" s="8" t="s">
        <v>321</v>
      </c>
      <c r="L53" s="8">
        <v>0</v>
      </c>
      <c r="M53" s="8">
        <v>1</v>
      </c>
      <c r="N53" s="9" t="s">
        <v>1373</v>
      </c>
      <c r="O53" s="21"/>
      <c r="P53" s="18" t="s">
        <v>1365</v>
      </c>
      <c r="Q53" s="140" t="s">
        <v>1300</v>
      </c>
    </row>
    <row r="54" s="2" customFormat="1" ht="60" customHeight="1" spans="2:24">
      <c r="B54" s="25" t="s">
        <v>62</v>
      </c>
      <c r="C54" s="18">
        <v>2023</v>
      </c>
      <c r="D54" s="18">
        <v>2023</v>
      </c>
      <c r="E54" s="6" t="s">
        <v>63</v>
      </c>
      <c r="F54" s="5" t="s">
        <v>1374</v>
      </c>
      <c r="G54" s="5"/>
      <c r="H54" s="9" t="s">
        <v>366</v>
      </c>
      <c r="I54" s="49">
        <v>44774</v>
      </c>
      <c r="J54" s="9" t="s">
        <v>1375</v>
      </c>
      <c r="K54" s="8" t="s">
        <v>295</v>
      </c>
      <c r="L54" s="8">
        <v>1</v>
      </c>
      <c r="M54" s="8">
        <v>0</v>
      </c>
      <c r="N54" s="21"/>
      <c r="O54" s="5" t="s">
        <v>1376</v>
      </c>
      <c r="P54" s="124">
        <v>200</v>
      </c>
      <c r="Q54" s="38" t="s">
        <v>1289</v>
      </c>
      <c r="R54" s="141"/>
      <c r="S54" s="130"/>
      <c r="T54" s="77"/>
      <c r="U54" s="77"/>
      <c r="V54" s="25"/>
      <c r="W54" s="77"/>
      <c r="X54" s="77"/>
    </row>
    <row r="55" ht="60" customHeight="1" spans="2:24">
      <c r="B55" s="25" t="s">
        <v>170</v>
      </c>
      <c r="C55" s="18">
        <v>2023</v>
      </c>
      <c r="D55" s="18">
        <v>2023</v>
      </c>
      <c r="E55" s="6" t="s">
        <v>171</v>
      </c>
      <c r="F55" s="5" t="s">
        <v>457</v>
      </c>
      <c r="G55" s="5" t="s">
        <v>304</v>
      </c>
      <c r="H55" s="9" t="s">
        <v>1377</v>
      </c>
      <c r="I55" s="49">
        <v>44344</v>
      </c>
      <c r="J55" s="9" t="s">
        <v>1378</v>
      </c>
      <c r="K55" s="8" t="s">
        <v>321</v>
      </c>
      <c r="L55" s="8">
        <v>0</v>
      </c>
      <c r="M55" s="8">
        <v>1</v>
      </c>
      <c r="O55" s="5" t="s">
        <v>1379</v>
      </c>
      <c r="P55" s="124">
        <v>185</v>
      </c>
      <c r="Q55" s="38" t="s">
        <v>1289</v>
      </c>
      <c r="R55" s="141"/>
      <c r="S55" s="130"/>
      <c r="T55" s="77"/>
      <c r="U55" s="77"/>
      <c r="V55" s="25"/>
      <c r="W55" s="77"/>
      <c r="X55" s="77"/>
    </row>
    <row r="56" ht="60" customHeight="1" spans="2:24">
      <c r="B56" s="25" t="s">
        <v>23</v>
      </c>
      <c r="C56" s="18">
        <v>2023</v>
      </c>
      <c r="D56" s="18">
        <v>2023</v>
      </c>
      <c r="E56" s="6" t="s">
        <v>24</v>
      </c>
      <c r="F56" s="24" t="s">
        <v>1380</v>
      </c>
      <c r="G56" s="5" t="s">
        <v>1381</v>
      </c>
      <c r="H56" s="5" t="s">
        <v>1382</v>
      </c>
      <c r="I56" s="49">
        <v>41565</v>
      </c>
      <c r="J56" s="5" t="s">
        <v>1383</v>
      </c>
      <c r="K56" s="8" t="s">
        <v>321</v>
      </c>
      <c r="L56" s="8">
        <v>0</v>
      </c>
      <c r="M56" s="8">
        <v>1</v>
      </c>
      <c r="O56" s="5" t="s">
        <v>1384</v>
      </c>
      <c r="P56" s="125">
        <v>110.4</v>
      </c>
      <c r="Q56" s="39" t="s">
        <v>1303</v>
      </c>
      <c r="R56" s="141"/>
      <c r="S56" s="130"/>
      <c r="T56" s="77"/>
      <c r="U56" s="77"/>
      <c r="V56" s="25"/>
      <c r="W56" s="77"/>
      <c r="X56" s="77"/>
    </row>
    <row r="57" ht="60" customHeight="1" spans="2:24">
      <c r="B57" s="25" t="s">
        <v>186</v>
      </c>
      <c r="C57" s="18">
        <v>2023</v>
      </c>
      <c r="D57" s="18">
        <v>2023</v>
      </c>
      <c r="E57" s="6" t="s">
        <v>187</v>
      </c>
      <c r="F57" s="5" t="s">
        <v>1385</v>
      </c>
      <c r="G57" s="5" t="s">
        <v>1386</v>
      </c>
      <c r="H57" s="5" t="s">
        <v>1387</v>
      </c>
      <c r="I57" s="49">
        <v>44434</v>
      </c>
      <c r="J57" s="5" t="s">
        <v>1388</v>
      </c>
      <c r="K57" s="8" t="s">
        <v>321</v>
      </c>
      <c r="L57" s="8">
        <v>0</v>
      </c>
      <c r="M57" s="8">
        <v>1</v>
      </c>
      <c r="O57" s="5" t="s">
        <v>1389</v>
      </c>
      <c r="P57" s="5" t="s">
        <v>43</v>
      </c>
      <c r="Q57" s="50" t="s">
        <v>1287</v>
      </c>
      <c r="R57" s="141"/>
      <c r="S57" s="130"/>
      <c r="T57" s="77"/>
      <c r="U57" s="77"/>
      <c r="V57" s="25"/>
      <c r="W57" s="77"/>
      <c r="X57" s="77"/>
    </row>
    <row r="58" s="2" customFormat="1" ht="60" customHeight="1" spans="2:24">
      <c r="B58" s="25" t="s">
        <v>56</v>
      </c>
      <c r="C58" s="18">
        <v>2023</v>
      </c>
      <c r="D58" s="18">
        <v>2023</v>
      </c>
      <c r="E58" s="6" t="s">
        <v>57</v>
      </c>
      <c r="F58" s="5" t="s">
        <v>364</v>
      </c>
      <c r="G58" s="5" t="s">
        <v>296</v>
      </c>
      <c r="H58" s="9" t="s">
        <v>1390</v>
      </c>
      <c r="I58" s="49">
        <v>43662</v>
      </c>
      <c r="J58" s="9" t="s">
        <v>1391</v>
      </c>
      <c r="K58" s="8" t="s">
        <v>321</v>
      </c>
      <c r="L58" s="8">
        <v>0</v>
      </c>
      <c r="M58" s="8">
        <v>1</v>
      </c>
      <c r="N58" s="5"/>
      <c r="O58" s="5" t="s">
        <v>1392</v>
      </c>
      <c r="P58" s="124">
        <v>7</v>
      </c>
      <c r="Q58" s="140" t="s">
        <v>1300</v>
      </c>
      <c r="R58" s="141"/>
      <c r="S58" s="130"/>
      <c r="T58" s="77"/>
      <c r="U58" s="77"/>
      <c r="V58" s="25"/>
      <c r="W58" s="77"/>
      <c r="X58" s="77"/>
    </row>
    <row r="59" ht="60" customHeight="1" spans="2:24">
      <c r="B59" s="25" t="s">
        <v>31</v>
      </c>
      <c r="C59" s="18">
        <v>2023</v>
      </c>
      <c r="D59" s="18">
        <v>2023</v>
      </c>
      <c r="E59" s="6" t="s">
        <v>32</v>
      </c>
      <c r="F59" s="5" t="s">
        <v>1190</v>
      </c>
      <c r="G59" s="5" t="s">
        <v>296</v>
      </c>
      <c r="H59" s="9" t="s">
        <v>507</v>
      </c>
      <c r="I59" s="126">
        <v>37361</v>
      </c>
      <c r="J59" s="9" t="s">
        <v>1393</v>
      </c>
      <c r="K59" s="8" t="s">
        <v>321</v>
      </c>
      <c r="L59" s="8">
        <v>0</v>
      </c>
      <c r="M59" s="8">
        <v>1</v>
      </c>
      <c r="O59" s="5" t="s">
        <v>1189</v>
      </c>
      <c r="P59" s="125">
        <v>74.87</v>
      </c>
      <c r="Q59" s="140" t="s">
        <v>1300</v>
      </c>
      <c r="R59" s="141"/>
      <c r="S59" s="130"/>
      <c r="T59" s="77"/>
      <c r="U59" s="77"/>
      <c r="V59" s="25"/>
      <c r="W59" s="77"/>
      <c r="X59" s="77"/>
    </row>
    <row r="60" s="103" customFormat="1" ht="60" customHeight="1" spans="2:22">
      <c r="B60" s="25" t="s">
        <v>1394</v>
      </c>
      <c r="C60" s="25">
        <v>2022</v>
      </c>
      <c r="D60" s="85" t="s">
        <v>1395</v>
      </c>
      <c r="E60" s="20" t="s">
        <v>1396</v>
      </c>
      <c r="F60" s="3" t="s">
        <v>1397</v>
      </c>
      <c r="G60" s="3" t="s">
        <v>295</v>
      </c>
      <c r="H60" s="85" t="s">
        <v>1398</v>
      </c>
      <c r="I60" s="127"/>
      <c r="J60" s="85" t="s">
        <v>1399</v>
      </c>
      <c r="K60" s="83" t="s">
        <v>321</v>
      </c>
      <c r="L60" s="8">
        <v>0</v>
      </c>
      <c r="M60" s="83">
        <v>1</v>
      </c>
      <c r="N60" s="85" t="s">
        <v>1400</v>
      </c>
      <c r="O60" s="3"/>
      <c r="P60" s="25" t="s">
        <v>115</v>
      </c>
      <c r="Q60" s="50" t="s">
        <v>1287</v>
      </c>
      <c r="S60" s="105"/>
      <c r="V60" s="3"/>
    </row>
    <row r="61" s="103" customFormat="1" ht="60" customHeight="1" spans="1:25">
      <c r="A61" s="58"/>
      <c r="B61" s="25" t="s">
        <v>33</v>
      </c>
      <c r="C61" s="25">
        <v>2023</v>
      </c>
      <c r="D61" s="20" t="s">
        <v>1401</v>
      </c>
      <c r="E61" s="20" t="s">
        <v>1402</v>
      </c>
      <c r="F61" s="20" t="s">
        <v>876</v>
      </c>
      <c r="G61" s="20" t="s">
        <v>295</v>
      </c>
      <c r="H61" s="20" t="s">
        <v>1403</v>
      </c>
      <c r="I61" s="126" t="s">
        <v>1219</v>
      </c>
      <c r="J61" s="20" t="s">
        <v>1404</v>
      </c>
      <c r="K61" s="83" t="s">
        <v>1219</v>
      </c>
      <c r="L61" s="8" t="s">
        <v>826</v>
      </c>
      <c r="M61" s="83"/>
      <c r="N61" s="20" t="s">
        <v>1405</v>
      </c>
      <c r="O61" s="128">
        <v>263</v>
      </c>
      <c r="P61" s="20" t="s">
        <v>1406</v>
      </c>
      <c r="Q61" s="142" t="s">
        <v>1287</v>
      </c>
      <c r="R61" s="25"/>
      <c r="S61" s="105"/>
      <c r="T61" s="25"/>
      <c r="U61" s="25"/>
      <c r="V61" s="25"/>
      <c r="W61" s="25"/>
      <c r="X61" s="25"/>
      <c r="Y61" s="25"/>
    </row>
    <row r="62" spans="9:9">
      <c r="I62" s="49"/>
    </row>
    <row r="63" spans="8:9">
      <c r="H63" s="5" t="s">
        <v>1407</v>
      </c>
      <c r="I63" s="49"/>
    </row>
    <row r="64" spans="9:14">
      <c r="I64" s="49"/>
      <c r="K64" s="8" t="s">
        <v>1408</v>
      </c>
      <c r="L64" s="51">
        <f>SUM(L3:L63)</f>
        <v>21</v>
      </c>
      <c r="M64" s="51">
        <f>SUM(M3:M63)</f>
        <v>32</v>
      </c>
      <c r="N64" s="129"/>
    </row>
    <row r="65" ht="142.5" spans="5:9">
      <c r="E65" s="27">
        <f>47/113</f>
        <v>0.415929203539823</v>
      </c>
      <c r="F65" s="28" t="s">
        <v>1409</v>
      </c>
      <c r="I65" s="49"/>
    </row>
  </sheetData>
  <pageMargins left="0.7" right="0.7" top="0.75" bottom="0.75" header="0.3" footer="0.3"/>
  <pageSetup paperSize="1" scale="24"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27"/>
  <sheetViews>
    <sheetView topLeftCell="A11" workbookViewId="0">
      <selection activeCell="H80" sqref="H80"/>
    </sheetView>
  </sheetViews>
  <sheetFormatPr defaultColWidth="11" defaultRowHeight="15.75"/>
  <cols>
    <col min="1" max="1" width="32.1666666666667" customWidth="1"/>
    <col min="2" max="2" width="10.8333333333333" style="89"/>
    <col min="3" max="3" width="18.3333333333333" style="89" customWidth="1"/>
    <col min="4" max="4" width="13.1666666666667" style="89" customWidth="1"/>
    <col min="5" max="5" width="19.6666666666667" style="89" customWidth="1"/>
    <col min="6" max="6" width="17.5" style="89" customWidth="1"/>
    <col min="7" max="7" width="20.6666666666667" style="89" customWidth="1"/>
    <col min="8" max="9" width="16.1666666666667" style="89" customWidth="1"/>
    <col min="10" max="10" width="18.1666666666667" style="89" customWidth="1"/>
    <col min="11" max="11" width="9" style="90" customWidth="1"/>
  </cols>
  <sheetData>
    <row r="1" s="2" customFormat="1" ht="44" customHeight="1" spans="1:11">
      <c r="A1" s="91" t="s">
        <v>301</v>
      </c>
      <c r="B1" s="92" t="s">
        <v>1</v>
      </c>
      <c r="C1" s="93" t="s">
        <v>3</v>
      </c>
      <c r="D1" s="93" t="s">
        <v>775</v>
      </c>
      <c r="E1" s="93" t="s">
        <v>776</v>
      </c>
      <c r="F1" s="93" t="s">
        <v>777</v>
      </c>
      <c r="G1" s="93" t="s">
        <v>778</v>
      </c>
      <c r="H1" s="93" t="s">
        <v>779</v>
      </c>
      <c r="I1" s="93" t="s">
        <v>1410</v>
      </c>
      <c r="J1" s="93" t="s">
        <v>782</v>
      </c>
      <c r="K1" s="100" t="s">
        <v>1411</v>
      </c>
    </row>
    <row r="2" spans="1:1">
      <c r="A2" s="94" t="s">
        <v>1412</v>
      </c>
    </row>
    <row r="3" spans="1:1">
      <c r="A3" s="94" t="s">
        <v>1413</v>
      </c>
    </row>
    <row r="4" spans="1:1">
      <c r="A4" t="s">
        <v>1414</v>
      </c>
    </row>
    <row r="5" spans="1:1">
      <c r="A5" s="94" t="s">
        <v>1415</v>
      </c>
    </row>
    <row r="6" spans="1:1">
      <c r="A6" t="s">
        <v>599</v>
      </c>
    </row>
    <row r="7" spans="1:1">
      <c r="A7" s="94" t="s">
        <v>1416</v>
      </c>
    </row>
    <row r="8" spans="1:1">
      <c r="A8" t="s">
        <v>1417</v>
      </c>
    </row>
    <row r="9" spans="1:1">
      <c r="A9" s="94" t="s">
        <v>1418</v>
      </c>
    </row>
    <row r="10" spans="1:1">
      <c r="A10" s="94" t="s">
        <v>1419</v>
      </c>
    </row>
    <row r="11" s="2" customFormat="1" ht="76" customHeight="1" spans="1:11">
      <c r="A11" s="95" t="s">
        <v>1420</v>
      </c>
      <c r="B11" s="96"/>
      <c r="C11" s="96" t="s">
        <v>1421</v>
      </c>
      <c r="D11" s="96" t="s">
        <v>1422</v>
      </c>
      <c r="E11" s="96" t="s">
        <v>1423</v>
      </c>
      <c r="F11" s="96" t="s">
        <v>295</v>
      </c>
      <c r="G11" s="96" t="s">
        <v>1424</v>
      </c>
      <c r="H11" s="97" t="s">
        <v>1425</v>
      </c>
      <c r="I11" s="97"/>
      <c r="J11" s="96" t="s">
        <v>1426</v>
      </c>
      <c r="K11" s="101" t="s">
        <v>1427</v>
      </c>
    </row>
    <row r="12" ht="30" spans="1:3">
      <c r="A12" s="94" t="s">
        <v>1428</v>
      </c>
      <c r="C12" s="98"/>
    </row>
    <row r="13" spans="1:1">
      <c r="A13" s="94" t="s">
        <v>1429</v>
      </c>
    </row>
    <row r="14" spans="1:1">
      <c r="A14" s="94" t="s">
        <v>1430</v>
      </c>
    </row>
    <row r="15" spans="1:1">
      <c r="A15" s="99" t="s">
        <v>1431</v>
      </c>
    </row>
    <row r="16" spans="1:1">
      <c r="A16" s="94" t="s">
        <v>1432</v>
      </c>
    </row>
    <row r="17" spans="1:1">
      <c r="A17" s="94" t="s">
        <v>1433</v>
      </c>
    </row>
    <row r="18" spans="1:1">
      <c r="A18" s="94" t="s">
        <v>1434</v>
      </c>
    </row>
    <row r="19" spans="1:1">
      <c r="A19" t="s">
        <v>1435</v>
      </c>
    </row>
    <row r="20" spans="1:1">
      <c r="A20" s="94" t="s">
        <v>1436</v>
      </c>
    </row>
    <row r="21" spans="1:1">
      <c r="A21" s="94" t="s">
        <v>1437</v>
      </c>
    </row>
    <row r="22" spans="1:1">
      <c r="A22" s="94" t="s">
        <v>1438</v>
      </c>
    </row>
    <row r="23" spans="1:1">
      <c r="A23" s="94" t="s">
        <v>1439</v>
      </c>
    </row>
    <row r="24" spans="1:1">
      <c r="A24" s="94"/>
    </row>
    <row r="25" spans="1:1">
      <c r="A25" s="94" t="s">
        <v>1440</v>
      </c>
    </row>
    <row r="26" spans="1:1">
      <c r="A26" s="94" t="s">
        <v>1441</v>
      </c>
    </row>
    <row r="27" spans="1:1">
      <c r="A27" s="94" t="s">
        <v>1442</v>
      </c>
    </row>
    <row r="28" spans="1:1">
      <c r="A28" s="94" t="s">
        <v>1443</v>
      </c>
    </row>
    <row r="29" spans="1:1">
      <c r="A29" s="94" t="s">
        <v>1444</v>
      </c>
    </row>
    <row r="30" spans="1:1">
      <c r="A30" s="94" t="s">
        <v>1445</v>
      </c>
    </row>
    <row r="31" spans="1:1">
      <c r="A31" s="94" t="s">
        <v>1446</v>
      </c>
    </row>
    <row r="32" spans="1:1">
      <c r="A32" s="94" t="s">
        <v>1447</v>
      </c>
    </row>
    <row r="33" spans="1:1">
      <c r="A33" s="94" t="s">
        <v>1448</v>
      </c>
    </row>
    <row r="34" spans="1:1">
      <c r="A34" s="94" t="s">
        <v>1449</v>
      </c>
    </row>
    <row r="35" spans="1:1">
      <c r="A35" s="94" t="s">
        <v>1450</v>
      </c>
    </row>
    <row r="36" spans="1:1">
      <c r="A36" s="94" t="s">
        <v>1451</v>
      </c>
    </row>
    <row r="37" spans="1:1">
      <c r="A37" s="94" t="s">
        <v>1452</v>
      </c>
    </row>
    <row r="38" spans="1:1">
      <c r="A38" s="94" t="s">
        <v>1453</v>
      </c>
    </row>
    <row r="39" spans="1:1">
      <c r="A39" s="94" t="s">
        <v>1454</v>
      </c>
    </row>
    <row r="40" spans="1:1">
      <c r="A40" s="94" t="s">
        <v>1455</v>
      </c>
    </row>
    <row r="41" spans="1:1">
      <c r="A41" s="94"/>
    </row>
    <row r="42" spans="1:1">
      <c r="A42" s="94" t="s">
        <v>1456</v>
      </c>
    </row>
    <row r="43" spans="1:1">
      <c r="A43" s="94" t="s">
        <v>1457</v>
      </c>
    </row>
    <row r="44" spans="1:1">
      <c r="A44" t="s">
        <v>1458</v>
      </c>
    </row>
    <row r="45" spans="1:1">
      <c r="A45" s="94" t="s">
        <v>1459</v>
      </c>
    </row>
    <row r="46" spans="1:1">
      <c r="A46" s="94" t="s">
        <v>1460</v>
      </c>
    </row>
    <row r="47" spans="1:1">
      <c r="A47" s="94" t="s">
        <v>1461</v>
      </c>
    </row>
    <row r="48" spans="1:1">
      <c r="A48" s="94" t="s">
        <v>1462</v>
      </c>
    </row>
    <row r="49" spans="1:1">
      <c r="A49" s="94" t="s">
        <v>1463</v>
      </c>
    </row>
    <row r="50" spans="1:1">
      <c r="A50" s="94" t="s">
        <v>1464</v>
      </c>
    </row>
    <row r="51" spans="1:1">
      <c r="A51" t="s">
        <v>1465</v>
      </c>
    </row>
    <row r="52" spans="1:1">
      <c r="A52" s="94" t="s">
        <v>1466</v>
      </c>
    </row>
    <row r="53" spans="1:1">
      <c r="A53" s="94" t="s">
        <v>1467</v>
      </c>
    </row>
    <row r="54" spans="1:1">
      <c r="A54" t="s">
        <v>1468</v>
      </c>
    </row>
    <row r="55" spans="1:1">
      <c r="A55" s="94" t="s">
        <v>1469</v>
      </c>
    </row>
    <row r="56" spans="1:1">
      <c r="A56" s="94" t="s">
        <v>1470</v>
      </c>
    </row>
    <row r="57" spans="1:1">
      <c r="A57" s="94" t="s">
        <v>1471</v>
      </c>
    </row>
    <row r="58" spans="1:1">
      <c r="A58" s="94" t="s">
        <v>1472</v>
      </c>
    </row>
    <row r="59" spans="1:1">
      <c r="A59" s="94" t="s">
        <v>1473</v>
      </c>
    </row>
    <row r="60" spans="1:1">
      <c r="A60" s="94" t="s">
        <v>1474</v>
      </c>
    </row>
    <row r="61" spans="1:1">
      <c r="A61" s="94" t="s">
        <v>1475</v>
      </c>
    </row>
    <row r="62" spans="1:1">
      <c r="A62" s="94" t="s">
        <v>1476</v>
      </c>
    </row>
    <row r="63" spans="1:1">
      <c r="A63" s="94" t="s">
        <v>1477</v>
      </c>
    </row>
    <row r="64" spans="1:1">
      <c r="A64" s="94" t="s">
        <v>1478</v>
      </c>
    </row>
    <row r="65" spans="1:1">
      <c r="A65" s="94" t="s">
        <v>1479</v>
      </c>
    </row>
    <row r="66" spans="1:1">
      <c r="A66" s="94" t="s">
        <v>1480</v>
      </c>
    </row>
    <row r="67" spans="1:1">
      <c r="A67" s="94" t="s">
        <v>1481</v>
      </c>
    </row>
    <row r="68" spans="1:1">
      <c r="A68" s="94" t="s">
        <v>1482</v>
      </c>
    </row>
    <row r="69" spans="1:1">
      <c r="A69" s="94" t="s">
        <v>1483</v>
      </c>
    </row>
    <row r="70" spans="1:1">
      <c r="A70" s="94" t="s">
        <v>1484</v>
      </c>
    </row>
    <row r="71" spans="1:1">
      <c r="A71" s="94" t="s">
        <v>1485</v>
      </c>
    </row>
    <row r="72" spans="1:1">
      <c r="A72" s="94" t="s">
        <v>1486</v>
      </c>
    </row>
    <row r="73" spans="1:1">
      <c r="A73" s="94" t="s">
        <v>1487</v>
      </c>
    </row>
    <row r="74" spans="1:1">
      <c r="A74" s="94" t="s">
        <v>1488</v>
      </c>
    </row>
    <row r="75" spans="1:1">
      <c r="A75" s="94" t="s">
        <v>1489</v>
      </c>
    </row>
    <row r="76" spans="1:1">
      <c r="A76" s="94" t="s">
        <v>1490</v>
      </c>
    </row>
    <row r="77" spans="1:1">
      <c r="A77" t="s">
        <v>1491</v>
      </c>
    </row>
    <row r="78" spans="1:1">
      <c r="A78" s="94" t="s">
        <v>1492</v>
      </c>
    </row>
    <row r="79" spans="1:1">
      <c r="A79" s="94" t="s">
        <v>1493</v>
      </c>
    </row>
    <row r="80" spans="1:1">
      <c r="A80" s="94" t="s">
        <v>1494</v>
      </c>
    </row>
    <row r="81" spans="1:1">
      <c r="A81" s="94" t="s">
        <v>1495</v>
      </c>
    </row>
    <row r="82" spans="1:1">
      <c r="A82" s="94" t="s">
        <v>1496</v>
      </c>
    </row>
    <row r="83" spans="1:1">
      <c r="A83" s="94" t="s">
        <v>1497</v>
      </c>
    </row>
    <row r="84" spans="1:1">
      <c r="A84" s="94" t="s">
        <v>1498</v>
      </c>
    </row>
    <row r="85" spans="1:1">
      <c r="A85" s="94" t="s">
        <v>1499</v>
      </c>
    </row>
    <row r="86" spans="1:1">
      <c r="A86" s="94" t="s">
        <v>1500</v>
      </c>
    </row>
    <row r="87" spans="1:1">
      <c r="A87" s="94" t="s">
        <v>1501</v>
      </c>
    </row>
    <row r="88" spans="1:1">
      <c r="A88" s="94" t="s">
        <v>1502</v>
      </c>
    </row>
    <row r="89" spans="1:1">
      <c r="A89" s="94" t="s">
        <v>1503</v>
      </c>
    </row>
    <row r="90" spans="1:1">
      <c r="A90" s="94" t="s">
        <v>1504</v>
      </c>
    </row>
    <row r="91" spans="1:1">
      <c r="A91" s="94" t="s">
        <v>1505</v>
      </c>
    </row>
    <row r="92" spans="1:1">
      <c r="A92" s="94" t="s">
        <v>1506</v>
      </c>
    </row>
    <row r="93" spans="1:1">
      <c r="A93" s="94" t="s">
        <v>1507</v>
      </c>
    </row>
    <row r="94" spans="1:1">
      <c r="A94" s="94" t="s">
        <v>1508</v>
      </c>
    </row>
    <row r="95" spans="1:1">
      <c r="A95" s="94" t="s">
        <v>1509</v>
      </c>
    </row>
    <row r="96" spans="1:1">
      <c r="A96" s="94" t="s">
        <v>1510</v>
      </c>
    </row>
    <row r="97" spans="1:1">
      <c r="A97" s="94" t="s">
        <v>1511</v>
      </c>
    </row>
    <row r="98" spans="1:1">
      <c r="A98" s="94" t="s">
        <v>1512</v>
      </c>
    </row>
    <row r="99" spans="1:1">
      <c r="A99" s="94" t="s">
        <v>1513</v>
      </c>
    </row>
    <row r="100" spans="1:1">
      <c r="A100" s="94" t="s">
        <v>1514</v>
      </c>
    </row>
    <row r="101" spans="1:1">
      <c r="A101" t="s">
        <v>1515</v>
      </c>
    </row>
    <row r="102" spans="1:1">
      <c r="A102" s="94" t="s">
        <v>1516</v>
      </c>
    </row>
    <row r="103" spans="1:1">
      <c r="A103" s="94" t="s">
        <v>1517</v>
      </c>
    </row>
    <row r="104" spans="1:1">
      <c r="A104" s="94" t="s">
        <v>1518</v>
      </c>
    </row>
    <row r="105" spans="1:1">
      <c r="A105" t="s">
        <v>1519</v>
      </c>
    </row>
    <row r="106" spans="1:1">
      <c r="A106" t="s">
        <v>1520</v>
      </c>
    </row>
    <row r="107" spans="1:1">
      <c r="A107" s="94" t="s">
        <v>1521</v>
      </c>
    </row>
    <row r="108" spans="1:1">
      <c r="A108" s="94" t="s">
        <v>1522</v>
      </c>
    </row>
    <row r="109" spans="1:1">
      <c r="A109" s="94" t="s">
        <v>1523</v>
      </c>
    </row>
    <row r="110" spans="1:1">
      <c r="A110" t="s">
        <v>1524</v>
      </c>
    </row>
    <row r="111" spans="1:1">
      <c r="A111" s="94" t="s">
        <v>1525</v>
      </c>
    </row>
    <row r="112" spans="1:1">
      <c r="A112" s="94" t="s">
        <v>1526</v>
      </c>
    </row>
    <row r="113" spans="1:1">
      <c r="A113" s="94" t="s">
        <v>1527</v>
      </c>
    </row>
    <row r="114" spans="1:1">
      <c r="A114" s="94" t="s">
        <v>1528</v>
      </c>
    </row>
    <row r="115" spans="1:1">
      <c r="A115" t="s">
        <v>1529</v>
      </c>
    </row>
    <row r="116" spans="1:1">
      <c r="A116" t="s">
        <v>1530</v>
      </c>
    </row>
    <row r="117" spans="1:1">
      <c r="A117" s="94" t="s">
        <v>1531</v>
      </c>
    </row>
    <row r="118" spans="1:1">
      <c r="A118" s="94" t="s">
        <v>1532</v>
      </c>
    </row>
    <row r="119" spans="1:1">
      <c r="A119" s="94" t="s">
        <v>1533</v>
      </c>
    </row>
    <row r="120" spans="1:1">
      <c r="A120" s="94" t="s">
        <v>1534</v>
      </c>
    </row>
    <row r="121" spans="1:1">
      <c r="A121" s="94" t="s">
        <v>1535</v>
      </c>
    </row>
    <row r="122" spans="1:1">
      <c r="A122" s="94" t="s">
        <v>1536</v>
      </c>
    </row>
    <row r="123" spans="1:1">
      <c r="A123" s="94" t="s">
        <v>1537</v>
      </c>
    </row>
    <row r="124" spans="1:1">
      <c r="A124" s="94" t="s">
        <v>1538</v>
      </c>
    </row>
    <row r="125" spans="1:1">
      <c r="A125" s="94" t="s">
        <v>1539</v>
      </c>
    </row>
    <row r="126" spans="1:1">
      <c r="A126" s="94" t="s">
        <v>1540</v>
      </c>
    </row>
    <row r="127" spans="1:1">
      <c r="A127" s="94" t="s">
        <v>1541</v>
      </c>
    </row>
  </sheetData>
  <sortState ref="A2:K150">
    <sortCondition ref="A1:A150"/>
  </sortState>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11</vt:i4>
      </vt:variant>
    </vt:vector>
  </HeadingPairs>
  <TitlesOfParts>
    <vt:vector size="11" baseType="lpstr">
      <vt:lpstr>Main table</vt:lpstr>
      <vt:lpstr>Human</vt:lpstr>
      <vt:lpstr>Intellectual Property</vt:lpstr>
      <vt:lpstr>All IPOs</vt:lpstr>
      <vt:lpstr>Founder launched</vt:lpstr>
      <vt:lpstr>Investor launched</vt:lpstr>
      <vt:lpstr>academic advisor</vt:lpstr>
      <vt:lpstr>Dataset academic licenses</vt:lpstr>
      <vt:lpstr>2020 IPO biotech</vt:lpstr>
      <vt:lpstr>Table 8</vt:lpstr>
      <vt:lpstr>Academic equity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wa</cp:lastModifiedBy>
  <dcterms:created xsi:type="dcterms:W3CDTF">2023-12-02T23:16:00Z</dcterms:created>
  <dcterms:modified xsi:type="dcterms:W3CDTF">2024-02-13T08:39:55Z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66E1ABE3F2A3439EA985E521CF0D0195_12</vt:lpwstr>
  </property>
  <property fmtid="{D5CDD505-2E9C-101B-9397-08002B2CF9AE}" pid="3" name="KSOProductBuildVer">
    <vt:lpwstr>1033-12.2.0.13359</vt:lpwstr>
  </property>
</Properties>
</file>