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9A609E1-AB25-42FE-A87C-3E45F543E878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7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<sst xmlns="http://schemas.openxmlformats.org/spreadsheetml/2006/main" count="102" uniqueCount="64">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</sst>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000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0" fontId="0" fillId="0" borderId="0" xfId="5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9" fontId="0" fillId="0" borderId="0" xfId="0" applyNumberForma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13" dataDxfId="11" headerRowBorderDxfId="12" tableBorderDxfId="10" totalsRowBorderDxfId="9">
  <autoFilter ref="A10:I50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M11" sqref="M1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8" customFormat="1" x14ac:dyDescent="0.25">
      <c r="A1" s="56" t="s">
        <v>0</v>
      </c>
      <c r="B1" s="56"/>
      <c r="C1" s="37">
        <v>44236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5">
      <c r="A2" s="56" t="s">
        <v>15</v>
      </c>
      <c r="B2" s="56"/>
      <c r="C2" s="42">
        <v>5.35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5">
      <c r="A3" s="58" t="s">
        <v>16</v>
      </c>
      <c r="B3" s="58"/>
      <c r="C3" s="48">
        <f>(C8-SUM(H30:H40))/C7</f>
        <v>2.140055051941693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5">
      <c r="A4" s="56" t="s">
        <v>13</v>
      </c>
      <c r="B4" s="56"/>
      <c r="C4" s="49">
        <v>30357694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5">
      <c r="A5" s="56" t="s">
        <v>11</v>
      </c>
      <c r="B5" s="56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5">
      <c r="A6" s="56" t="s">
        <v>12</v>
      </c>
      <c r="B6" s="56"/>
      <c r="C6" s="49">
        <v>0</v>
      </c>
      <c r="D6" s="43"/>
      <c r="E6" s="50"/>
      <c r="F6" s="50"/>
      <c r="H6" s="46"/>
      <c r="K6" s="55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5">
      <c r="A7" s="56" t="s">
        <v>14</v>
      </c>
      <c r="B7" s="56"/>
      <c r="C7" s="49">
        <f>C4+C5-C6</f>
        <v>30357694</v>
      </c>
      <c r="D7" s="43"/>
      <c r="E7" s="50"/>
      <c r="F7" s="50"/>
      <c r="H7" s="52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5">
      <c r="A8" s="57" t="s">
        <v>10</v>
      </c>
      <c r="B8" s="57"/>
      <c r="C8" s="32">
        <f>SUM(Table1[Target allocation ($)])</f>
        <v>162419016.51000002</v>
      </c>
      <c r="D8" s="43"/>
      <c r="E8" s="50"/>
      <c r="F8" s="50"/>
      <c r="H8" s="46"/>
      <c r="J8" s="51"/>
      <c r="K8" s="41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4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5">
        <v>50.78</v>
      </c>
      <c r="D11" s="23">
        <v>11388</v>
      </c>
      <c r="E11" s="23">
        <v>12313</v>
      </c>
      <c r="F11" s="23">
        <f>ROUND(Table1[[#This Row],[New position]]-Table1[[#This Row],[Old position]], 0)</f>
        <v>925</v>
      </c>
      <c r="G11" s="36">
        <v>0.38500000000000001</v>
      </c>
      <c r="H11" s="27">
        <v>625264.98</v>
      </c>
      <c r="I11" s="30"/>
      <c r="K11"/>
      <c r="L11" s="53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5">
        <v>602.44000000000005</v>
      </c>
      <c r="D12" s="23">
        <v>907</v>
      </c>
      <c r="E12" s="23">
        <v>1038</v>
      </c>
      <c r="F12" s="23">
        <f>ROUND(Table1[[#This Row],[New position]]-Table1[[#This Row],[Old position]], 0)</f>
        <v>131</v>
      </c>
      <c r="G12" s="36">
        <v>0.38500000000000001</v>
      </c>
      <c r="H12" s="27">
        <v>625264.98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5">
        <v>76.58</v>
      </c>
      <c r="D13" s="23">
        <v>7405</v>
      </c>
      <c r="E13" s="23">
        <v>8165</v>
      </c>
      <c r="F13" s="23">
        <f>ROUND(Table1[[#This Row],[New position]]-Table1[[#This Row],[Old position]], 0)</f>
        <v>760</v>
      </c>
      <c r="G13" s="36">
        <v>0.38500000000000001</v>
      </c>
      <c r="H13" s="27">
        <v>625264.98</v>
      </c>
      <c r="I13" s="30"/>
      <c r="K13" s="54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5">
        <v>317.13</v>
      </c>
      <c r="D14" s="23">
        <v>1819</v>
      </c>
      <c r="E14" s="23">
        <v>1972</v>
      </c>
      <c r="F14" s="23">
        <f>ROUND(Table1[[#This Row],[New position]]-Table1[[#This Row],[Old position]], 0)</f>
        <v>153</v>
      </c>
      <c r="G14" s="36">
        <v>0.38500000000000001</v>
      </c>
      <c r="H14" s="27">
        <v>625264.98</v>
      </c>
      <c r="I14" s="30"/>
      <c r="K14"/>
      <c r="L14" s="59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5">
        <v>164.2</v>
      </c>
      <c r="D15" s="23">
        <v>3578</v>
      </c>
      <c r="E15" s="23">
        <v>3808</v>
      </c>
      <c r="F15" s="23">
        <f>ROUND(Table1[[#This Row],[New position]]-Table1[[#This Row],[Old position]], 0)</f>
        <v>230</v>
      </c>
      <c r="G15" s="36">
        <v>0.38500000000000001</v>
      </c>
      <c r="H15" s="27">
        <v>625264.98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5">
        <v>504.16</v>
      </c>
      <c r="D16" s="23">
        <v>1146</v>
      </c>
      <c r="E16" s="23">
        <v>1240</v>
      </c>
      <c r="F16" s="23">
        <f>ROUND(Table1[[#This Row],[New position]]-Table1[[#This Row],[Old position]], 0)</f>
        <v>94</v>
      </c>
      <c r="G16" s="36">
        <v>0.38500000000000001</v>
      </c>
      <c r="H16" s="27">
        <v>625264.98</v>
      </c>
      <c r="I16" s="30"/>
      <c r="K16" s="33"/>
      <c r="L16" s="53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5">
        <v>94.34</v>
      </c>
      <c r="D17" s="23">
        <v>6058</v>
      </c>
      <c r="E17" s="23">
        <v>6628</v>
      </c>
      <c r="F17" s="23">
        <f>ROUND(Table1[[#This Row],[New position]]-Table1[[#This Row],[Old position]], 0)</f>
        <v>570</v>
      </c>
      <c r="G17" s="36">
        <v>0.38500000000000001</v>
      </c>
      <c r="H17" s="27">
        <v>625264.98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5">
        <v>148.97999999999999</v>
      </c>
      <c r="D18" s="23">
        <v>3766</v>
      </c>
      <c r="E18" s="23">
        <v>4197</v>
      </c>
      <c r="F18" s="23">
        <f>ROUND(Table1[[#This Row],[New position]]-Table1[[#This Row],[Old position]], 0)</f>
        <v>431</v>
      </c>
      <c r="G18" s="36">
        <v>0.38500000000000001</v>
      </c>
      <c r="H18" s="27">
        <v>625264.98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5">
        <v>27.68</v>
      </c>
      <c r="D19" s="23">
        <v>20940</v>
      </c>
      <c r="E19" s="23">
        <v>22589</v>
      </c>
      <c r="F19" s="23">
        <f>ROUND(Table1[[#This Row],[New position]]-Table1[[#This Row],[Old position]], 0)</f>
        <v>1649</v>
      </c>
      <c r="G19" s="36">
        <v>0.38500000000000001</v>
      </c>
      <c r="H19" s="27">
        <v>625264.98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5">
        <v>178.94</v>
      </c>
      <c r="D20" s="23">
        <v>3181</v>
      </c>
      <c r="E20" s="23">
        <v>3494</v>
      </c>
      <c r="F20" s="23">
        <f>ROUND(Table1[[#This Row],[New position]]-Table1[[#This Row],[Old position]], 0)</f>
        <v>313</v>
      </c>
      <c r="G20" s="36">
        <v>0.38500000000000001</v>
      </c>
      <c r="H20" s="27">
        <v>625264.98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5">
        <v>153.1</v>
      </c>
      <c r="D21" s="23">
        <v>3688</v>
      </c>
      <c r="E21" s="23">
        <v>4084</v>
      </c>
      <c r="F21" s="23">
        <f>ROUND(Table1[[#This Row],[New position]]-Table1[[#This Row],[Old position]], 0)</f>
        <v>396</v>
      </c>
      <c r="G21" s="36">
        <v>0.38500000000000001</v>
      </c>
      <c r="H21" s="27">
        <v>625264.98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5">
        <v>57.24</v>
      </c>
      <c r="D22" s="23">
        <v>10047</v>
      </c>
      <c r="E22" s="23">
        <v>10924</v>
      </c>
      <c r="F22" s="23">
        <f>ROUND(Table1[[#This Row],[New position]]-Table1[[#This Row],[Old position]], 0)</f>
        <v>877</v>
      </c>
      <c r="G22" s="36">
        <v>0.38500000000000001</v>
      </c>
      <c r="H22" s="27">
        <v>625264.98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5">
        <v>193.95</v>
      </c>
      <c r="D23" s="23">
        <v>2952</v>
      </c>
      <c r="E23" s="23">
        <v>3224</v>
      </c>
      <c r="F23" s="23">
        <f>ROUND(Table1[[#This Row],[New position]]-Table1[[#This Row],[Old position]], 0)</f>
        <v>272</v>
      </c>
      <c r="G23" s="36">
        <v>0.38500000000000001</v>
      </c>
      <c r="H23" s="27">
        <v>625264.98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5">
        <v>22.28</v>
      </c>
      <c r="D24" s="23">
        <v>25612</v>
      </c>
      <c r="E24" s="23">
        <v>28064</v>
      </c>
      <c r="F24" s="23">
        <f>ROUND(Table1[[#This Row],[New position]]-Table1[[#This Row],[Old position]], 0)</f>
        <v>2452</v>
      </c>
      <c r="G24" s="36">
        <v>0.38500000000000001</v>
      </c>
      <c r="H24" s="27">
        <v>625264.98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5">
        <v>43.25</v>
      </c>
      <c r="D25" s="23">
        <v>13080</v>
      </c>
      <c r="E25" s="23">
        <v>14457</v>
      </c>
      <c r="F25" s="23">
        <f>ROUND(Table1[[#This Row],[New position]]-Table1[[#This Row],[Old position]], 0)</f>
        <v>1377</v>
      </c>
      <c r="G25" s="36">
        <v>0.38500000000000001</v>
      </c>
      <c r="H25" s="27">
        <v>625264.98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5">
        <v>333.27</v>
      </c>
      <c r="D26" s="23">
        <v>97844</v>
      </c>
      <c r="E26" s="23">
        <v>108558</v>
      </c>
      <c r="F26" s="23">
        <f>ROUND(Table1[[#This Row],[New position]]-Table1[[#This Row],[Old position]], 0)</f>
        <v>10714</v>
      </c>
      <c r="G26" s="36">
        <v>22.274999999999999</v>
      </c>
      <c r="H26" s="27">
        <v>36178994.329999998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5">
        <v>153.9</v>
      </c>
      <c r="D27" s="23">
        <v>24071</v>
      </c>
      <c r="E27" s="23">
        <v>26120</v>
      </c>
      <c r="F27" s="23">
        <f>ROUND(Table1[[#This Row],[New position]]-Table1[[#This Row],[Old position]], 0)</f>
        <v>2049</v>
      </c>
      <c r="G27" s="36">
        <v>2.4750000000000001</v>
      </c>
      <c r="H27" s="27">
        <v>4019892.98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5">
        <v>2.9</v>
      </c>
      <c r="D28" s="23">
        <v>1273200</v>
      </c>
      <c r="E28" s="23">
        <v>1386170</v>
      </c>
      <c r="F28" s="23">
        <f>ROUNDDOWN(Table1[[#This Row],[New position]]-Table1[[#This Row],[Old position]], -2)</f>
        <v>112900</v>
      </c>
      <c r="G28" s="36">
        <v>2.4750000000000001</v>
      </c>
      <c r="H28" s="27">
        <v>4019892.98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5">
        <v>17.600000000000001</v>
      </c>
      <c r="D29" s="23">
        <v>422989</v>
      </c>
      <c r="E29" s="23">
        <v>461420</v>
      </c>
      <c r="F29" s="23">
        <f>ROUND(Table1[[#This Row],[New position]]-Table1[[#This Row],[Old position]], 0)</f>
        <v>38431</v>
      </c>
      <c r="G29" s="36">
        <v>5</v>
      </c>
      <c r="H29" s="27">
        <v>8120986.7199999997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5">
        <v>61.26</v>
      </c>
      <c r="D30" s="23">
        <v>134264</v>
      </c>
      <c r="E30" s="23">
        <v>149139</v>
      </c>
      <c r="F30" s="23">
        <f>ROUND(Table1[[#This Row],[New position]]-Table1[[#This Row],[Old position]], 0)</f>
        <v>14875</v>
      </c>
      <c r="G30" s="36">
        <v>5.625</v>
      </c>
      <c r="H30" s="27">
        <v>9136281.5800000001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5">
        <v>153074</v>
      </c>
      <c r="D31" s="23">
        <v>54</v>
      </c>
      <c r="E31" s="23">
        <v>60</v>
      </c>
      <c r="F31" s="23">
        <f>ROUND(Table1[[#This Row],[New position]]-Table1[[#This Row],[Old position]], 0)</f>
        <v>6</v>
      </c>
      <c r="G31" s="36">
        <v>5.625</v>
      </c>
      <c r="H31" s="27">
        <v>9136281.5800000001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5">
        <v>201978.95</v>
      </c>
      <c r="D32" s="23">
        <v>41</v>
      </c>
      <c r="E32" s="23">
        <v>45</v>
      </c>
      <c r="F32" s="23">
        <f>ROUND(Table1[[#This Row],[New position]]-Table1[[#This Row],[Old position]], 0)</f>
        <v>4</v>
      </c>
      <c r="G32" s="36">
        <v>5.625</v>
      </c>
      <c r="H32" s="27">
        <v>9136281.5800000001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5">
        <v>167431.31</v>
      </c>
      <c r="D33" s="23">
        <v>49</v>
      </c>
      <c r="E33" s="23">
        <v>55</v>
      </c>
      <c r="F33" s="23">
        <f>ROUND(Table1[[#This Row],[New position]]-Table1[[#This Row],[Old position]], 0)</f>
        <v>6</v>
      </c>
      <c r="G33" s="36">
        <v>5.625</v>
      </c>
      <c r="H33" s="27">
        <v>9136281.5800000001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5">
        <v>125768.14</v>
      </c>
      <c r="D34" s="23">
        <v>65</v>
      </c>
      <c r="E34" s="23">
        <v>73</v>
      </c>
      <c r="F34" s="23">
        <f>ROUND(Table1[[#This Row],[New position]]-Table1[[#This Row],[Old position]], 0)</f>
        <v>8</v>
      </c>
      <c r="G34" s="36">
        <v>5.625</v>
      </c>
      <c r="H34" s="27">
        <v>9136281.5800000001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5">
        <v>136753.32</v>
      </c>
      <c r="D35" s="23">
        <v>60</v>
      </c>
      <c r="E35" s="23">
        <v>67</v>
      </c>
      <c r="F35" s="23">
        <f>ROUND(Table1[[#This Row],[New position]]-Table1[[#This Row],[Old position]], 0)</f>
        <v>7</v>
      </c>
      <c r="G35" s="36">
        <v>5.625</v>
      </c>
      <c r="H35" s="27">
        <v>9136281.5800000001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5">
        <v>220979.97</v>
      </c>
      <c r="D36" s="23">
        <v>37</v>
      </c>
      <c r="E36" s="23">
        <v>41</v>
      </c>
      <c r="F36" s="23">
        <f>ROUND(Table1[[#This Row],[New position]]-Table1[[#This Row],[Old position]], 0)</f>
        <v>4</v>
      </c>
      <c r="G36" s="36">
        <v>5.625</v>
      </c>
      <c r="H36" s="27">
        <v>9136281.5800000001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5">
        <v>115280.56</v>
      </c>
      <c r="D37" s="23">
        <v>72</v>
      </c>
      <c r="E37" s="23">
        <v>79</v>
      </c>
      <c r="F37" s="23">
        <f>ROUND(Table1[[#This Row],[New position]]-Table1[[#This Row],[Old position]], 0)</f>
        <v>7</v>
      </c>
      <c r="G37" s="36">
        <v>5.625</v>
      </c>
      <c r="H37" s="27">
        <v>9136281.5800000001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5">
        <v>137146.78</v>
      </c>
      <c r="D38" s="23">
        <v>60</v>
      </c>
      <c r="E38" s="23">
        <v>67</v>
      </c>
      <c r="F38" s="23">
        <f>ROUND(Table1[[#This Row],[New position]]-Table1[[#This Row],[Old position]], 0)</f>
        <v>7</v>
      </c>
      <c r="G38" s="36">
        <v>5.625</v>
      </c>
      <c r="H38" s="27">
        <v>9136281.5800000001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5">
        <v>184947.04</v>
      </c>
      <c r="D39" s="23">
        <v>45</v>
      </c>
      <c r="E39" s="23">
        <v>49</v>
      </c>
      <c r="F39" s="23">
        <f>ROUND(Table1[[#This Row],[New position]]-Table1[[#This Row],[Old position]], 0)</f>
        <v>4</v>
      </c>
      <c r="G39" s="36">
        <v>5.625</v>
      </c>
      <c r="H39" s="27">
        <v>9136281.5800000001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5">
        <v>263365.43</v>
      </c>
      <c r="D40" s="23">
        <v>21</v>
      </c>
      <c r="E40" s="23">
        <v>23</v>
      </c>
      <c r="F40" s="23">
        <f>ROUND(Table1[[#This Row],[New position]]-Table1[[#This Row],[Old position]], 0)</f>
        <v>2</v>
      </c>
      <c r="G40" s="36">
        <v>3.7490000000000001</v>
      </c>
      <c r="H40" s="27">
        <v>6089064.2999999998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5">
        <v>32061.89</v>
      </c>
      <c r="D41" s="23">
        <v>9</v>
      </c>
      <c r="E41" s="23">
        <v>10</v>
      </c>
      <c r="F41" s="23">
        <f>ROUND(Table1[[#This Row],[New position]]-Table1[[#This Row],[Old position]], 0)</f>
        <v>1</v>
      </c>
      <c r="G41" s="36">
        <v>0.2</v>
      </c>
      <c r="H41" s="27">
        <v>324839.46999999997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5">
        <v>92279</v>
      </c>
      <c r="D42" s="23">
        <v>3</v>
      </c>
      <c r="E42" s="23">
        <v>4</v>
      </c>
      <c r="F42" s="23">
        <f>ROUND(Table1[[#This Row],[New position]]-Table1[[#This Row],[Old position]], 0)</f>
        <v>1</v>
      </c>
      <c r="G42" s="36">
        <v>0.2</v>
      </c>
      <c r="H42" s="27">
        <v>324839.46999999997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5">
        <v>8120</v>
      </c>
      <c r="D43" s="23">
        <v>36</v>
      </c>
      <c r="E43" s="23">
        <v>40</v>
      </c>
      <c r="F43" s="23">
        <f>ROUND(Table1[[#This Row],[New position]]-Table1[[#This Row],[Old position]], 0)</f>
        <v>4</v>
      </c>
      <c r="G43" s="36">
        <v>0.2</v>
      </c>
      <c r="H43" s="27">
        <v>324839.46999999997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5">
        <v>70237.5</v>
      </c>
      <c r="D44" s="23">
        <v>4</v>
      </c>
      <c r="E44" s="23">
        <v>5</v>
      </c>
      <c r="F44" s="23">
        <f>ROUND(Table1[[#This Row],[New position]]-Table1[[#This Row],[Old position]], 0)</f>
        <v>1</v>
      </c>
      <c r="G44" s="36">
        <v>0.2</v>
      </c>
      <c r="H44" s="27">
        <v>324839.46999999997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5">
        <v>234176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6">
        <v>0.2</v>
      </c>
      <c r="H45" s="27">
        <v>324839.46999999997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5">
        <v>15897.53</v>
      </c>
      <c r="D46" s="23">
        <v>19</v>
      </c>
      <c r="E46" s="23">
        <v>20</v>
      </c>
      <c r="F46" s="23">
        <f>ROUND(Table1[[#This Row],[New position]]-Table1[[#This Row],[Old position]], 0)</f>
        <v>1</v>
      </c>
      <c r="G46" s="36">
        <v>0.2</v>
      </c>
      <c r="H46" s="27">
        <v>324839.46999999997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5">
        <v>28487.55</v>
      </c>
      <c r="D47" s="23">
        <v>11</v>
      </c>
      <c r="E47" s="23">
        <v>11</v>
      </c>
      <c r="F47" s="23">
        <f>ROUND(Table1[[#This Row],[New position]]-Table1[[#This Row],[Old position]], 0)</f>
        <v>0</v>
      </c>
      <c r="G47" s="36">
        <v>0.2</v>
      </c>
      <c r="H47" s="27">
        <v>324839.46999999997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5">
        <v>70529</v>
      </c>
      <c r="D48" s="23">
        <v>4</v>
      </c>
      <c r="E48" s="23">
        <v>5</v>
      </c>
      <c r="F48" s="23">
        <f>ROUND(Table1[[#This Row],[New position]]-Table1[[#This Row],[Old position]], 0)</f>
        <v>1</v>
      </c>
      <c r="G48" s="36">
        <v>0.2</v>
      </c>
      <c r="H48" s="27">
        <v>324839.46999999997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5">
        <v>50922.33</v>
      </c>
      <c r="D49" s="23">
        <v>6</v>
      </c>
      <c r="E49" s="23">
        <v>6</v>
      </c>
      <c r="F49" s="23">
        <f>ROUND(Table1[[#This Row],[New position]]-Table1[[#This Row],[Old position]], 0)</f>
        <v>0</v>
      </c>
      <c r="G49" s="36">
        <v>0.2</v>
      </c>
      <c r="H49" s="27">
        <v>324839.46999999997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5">
        <v>110097.67</v>
      </c>
      <c r="D50" s="23">
        <v>3</v>
      </c>
      <c r="E50" s="23">
        <v>3</v>
      </c>
      <c r="F50" s="23">
        <f>ROUND(Table1[[#This Row],[New position]]-Table1[[#This Row],[Old position]], 0)</f>
        <v>0</v>
      </c>
      <c r="G50" s="36">
        <v>0.2</v>
      </c>
      <c r="H50" s="27">
        <v>324839.46999999997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17"/>
      <c r="B51" s="17"/>
      <c r="C51" s="18"/>
      <c r="E51" s="17"/>
      <c r="G51" s="17"/>
      <c r="J51" s="19"/>
      <c r="K51" s="28"/>
      <c r="L51" s="9"/>
    </row>
    <row r="52" spans="1:24" x14ac:dyDescent="0.25">
      <c r="A52" s="17"/>
      <c r="B52" s="17"/>
      <c r="C52" s="18"/>
      <c r="E52" s="17"/>
      <c r="G52" s="17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2021-02-05T02:34:36Z</cp:lastPrinted>
  <dcterms:created xsi:type="dcterms:W3CDTF">2020-06-30T03:42:56Z</dcterms:created>
  <dcterms:modified xsi:type="dcterms:W3CDTF">2021-02-10T07:17:51Z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