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xiaomanli/Dropbox/Volatility modelling/GH Macro/Investment Thesis/"/>
    </mc:Choice>
  </mc:AlternateContent>
  <xr:revisionPtr revIDLastSave="0" documentId="13_ncr:1_{033FF31B-E91E-FB4D-8289-BF5229AC7025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/>
  <c r="C3" i="1" s="1"/>
  <c r="C7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<sst xmlns="http://schemas.openxmlformats.org/spreadsheetml/2006/main" count="102" uniqueCount="64">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</sst>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000000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2" fontId="0" fillId="0" borderId="0" xfId="0" applyNumberFormat="1"/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0" fontId="0" fillId="0" borderId="0" xfId="5" applyNumberFormat="1" applyFont="1" applyAlignment="1">
      <alignment vertical="center"/>
    </xf>
    <xf numFmtId="169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 cent" xfId="5" builtinId="5"/>
    <cellStyle name="Percent 2" xfId="4" xr:uid="{00000000-0005-0000-0000-000004000000}"/>
  </cellStyles>
  <dxfs count="14"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1" headerRowBorderDxfId="12" tableBorderDxfId="10" totalsRowBorderDxfId="9">
  <autoFilter ref="A10:I52" xr:uid="{00000000-0009-0000-0100-000001000000}"/>
  <tableColumns count="9">
    <tableColumn id="1" xr3:uid="{00000000-0010-0000-0000-000001000000}" name="Symbol" dataDxfId="6"/>
    <tableColumn id="2" xr3:uid="{00000000-0010-0000-0000-000002000000}" name="SecType" dataDxfId="5"/>
    <tableColumn id="5" xr3:uid="{00000000-0010-0000-0000-000005000000}" name="Last_Price" dataDxfId="4" dataCellStyle="Currency"/>
    <tableColumn id="12" xr3:uid="{00000000-0010-0000-0000-00000C000000}" name="Old position" dataDxfId="3" dataCellStyle="Currency"/>
    <tableColumn id="13" xr3:uid="{00000000-0010-0000-0000-00000D000000}" name="New position" dataDxfId="2" dataCellStyle="Currency"/>
    <tableColumn id="7" xr3:uid="{00000000-0010-0000-0000-000007000000}" name="Change" dataDxfId="8">
      <calculatedColumnFormula>ROUND(Table1[[#This Row],[New position]]-Table1[[#This Row],[Old position]], -2)</calculatedColumnFormula>
    </tableColumn>
    <tableColumn id="4" xr3:uid="{00000000-0010-0000-0000-000004000000}" name="Weights (%)" dataDxfId="1"/>
    <tableColumn id="3" xr3:uid="{B71A500A-1E93-4CA7-AEFF-CDE1080F9B74}" name="Target allocation ($)" dataDxfId="0" dataCellStyle="Currency"/>
    <tableColumn id="8" xr3:uid="{30B217D8-A1AD-40B7-8138-C83DCCB28767}" name="Comments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30" zoomScaleNormal="130" workbookViewId="0">
      <selection activeCell="L19" sqref="L19"/>
    </sheetView>
  </sheetViews>
  <sheetFormatPr baseColWidth="10" defaultColWidth="9.1640625" defaultRowHeight="15" x14ac:dyDescent="0.2"/>
  <cols>
    <col min="1" max="1" width="11.33203125" style="1" customWidth="1"/>
    <col min="2" max="2" width="12.5" style="1" customWidth="1"/>
    <col min="3" max="3" width="15.5" style="1" customWidth="1"/>
    <col min="4" max="4" width="11.6640625" customWidth="1"/>
    <col min="5" max="5" width="12.1640625" customWidth="1"/>
    <col min="7" max="7" width="11.1640625" style="1" customWidth="1"/>
    <col min="8" max="8" width="20.83203125" customWidth="1"/>
    <col min="9" max="9" width="22.1640625" customWidth="1"/>
    <col min="10" max="10" width="16.33203125" customWidth="1"/>
    <col min="11" max="11" width="13" style="29" customWidth="1"/>
    <col min="12" max="12" width="13.83203125" style="1" customWidth="1"/>
    <col min="13" max="13" width="10.5" style="1" bestFit="1" customWidth="1"/>
    <col min="14" max="14" width="18.5" style="1" customWidth="1"/>
    <col min="15" max="15" width="13.83203125" bestFit="1" customWidth="1"/>
    <col min="16" max="16" width="15" bestFit="1" customWidth="1"/>
    <col min="17" max="17" width="10.83203125"/>
    <col min="25" max="16384" width="9.1640625" style="1"/>
  </cols>
  <sheetData>
    <row r="1" spans="1:20" s="38" customFormat="1" x14ac:dyDescent="0.2">
      <c r="A1" s="57" t="s">
        <v>0</v>
      </c>
      <c r="B1" s="57"/>
      <c r="C1" s="37">
        <v>44238</v>
      </c>
      <c r="E1" s="39"/>
      <c r="F1" s="39"/>
      <c r="H1" s="40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s="38" customFormat="1" x14ac:dyDescent="0.2">
      <c r="A2" s="57" t="s">
        <v>15</v>
      </c>
      <c r="B2" s="57"/>
      <c r="C2" s="42">
        <v>5.859</v>
      </c>
      <c r="D2" s="43"/>
      <c r="E2" s="44"/>
      <c r="F2" s="45"/>
      <c r="H2" s="46"/>
      <c r="K2" s="47"/>
      <c r="L2" s="41"/>
      <c r="M2" s="41"/>
      <c r="N2" s="41"/>
      <c r="O2" s="41"/>
      <c r="P2" s="47"/>
      <c r="Q2" s="41"/>
      <c r="R2" s="41"/>
      <c r="S2" s="47"/>
      <c r="T2" s="41"/>
    </row>
    <row r="3" spans="1:20" s="38" customFormat="1" ht="27" customHeight="1" x14ac:dyDescent="0.2">
      <c r="A3" s="59" t="s">
        <v>16</v>
      </c>
      <c r="B3" s="59"/>
      <c r="C3" s="48">
        <f>(C8-SUM(H30:H40))/C7</f>
        <v>2.3435073526324852</v>
      </c>
      <c r="D3" s="43"/>
      <c r="E3" s="44"/>
      <c r="F3" s="45"/>
      <c r="H3" s="46"/>
      <c r="K3" s="41"/>
      <c r="L3" s="41"/>
      <c r="M3" s="41"/>
      <c r="N3" s="41"/>
      <c r="O3" s="41"/>
      <c r="P3" s="47"/>
      <c r="Q3" s="41"/>
      <c r="R3" s="41"/>
      <c r="S3" s="41"/>
      <c r="T3" s="41"/>
    </row>
    <row r="4" spans="1:20" s="38" customFormat="1" x14ac:dyDescent="0.2">
      <c r="A4" s="57" t="s">
        <v>13</v>
      </c>
      <c r="B4" s="57"/>
      <c r="C4" s="49">
        <v>30679624</v>
      </c>
      <c r="D4" s="43"/>
      <c r="E4" s="50"/>
      <c r="F4" s="50"/>
      <c r="H4" s="46"/>
      <c r="K4" s="47"/>
      <c r="L4" s="41"/>
      <c r="M4" s="41"/>
      <c r="N4" s="41"/>
      <c r="O4" s="41"/>
      <c r="P4" s="47"/>
      <c r="Q4" s="41"/>
      <c r="R4" s="41"/>
      <c r="S4" s="47"/>
      <c r="T4" s="41"/>
    </row>
    <row r="5" spans="1:20" s="38" customFormat="1" x14ac:dyDescent="0.2">
      <c r="A5" s="57" t="s">
        <v>11</v>
      </c>
      <c r="B5" s="57"/>
      <c r="C5" s="49">
        <v>0</v>
      </c>
      <c r="D5" s="43"/>
      <c r="E5" s="50"/>
      <c r="F5" s="50"/>
      <c r="H5" s="46"/>
      <c r="K5" s="47"/>
      <c r="L5" s="41"/>
      <c r="M5" s="41"/>
      <c r="N5" s="41"/>
      <c r="O5" s="47"/>
      <c r="P5" s="47"/>
      <c r="Q5" s="41"/>
      <c r="R5" s="41"/>
      <c r="S5" s="47"/>
      <c r="T5" s="41"/>
    </row>
    <row r="6" spans="1:20" s="38" customFormat="1" x14ac:dyDescent="0.2">
      <c r="A6" s="57" t="s">
        <v>12</v>
      </c>
      <c r="B6" s="57"/>
      <c r="C6" s="49">
        <v>0</v>
      </c>
      <c r="D6" s="43"/>
      <c r="E6" s="50"/>
      <c r="F6" s="50"/>
      <c r="H6" s="46"/>
      <c r="K6" s="55"/>
      <c r="L6" s="41"/>
      <c r="M6" s="41"/>
      <c r="N6" s="41"/>
      <c r="O6" s="47"/>
      <c r="P6" s="47"/>
      <c r="Q6" s="41"/>
      <c r="R6" s="41"/>
      <c r="S6" s="47"/>
      <c r="T6" s="41"/>
    </row>
    <row r="7" spans="1:20" s="38" customFormat="1" x14ac:dyDescent="0.2">
      <c r="A7" s="57" t="s">
        <v>14</v>
      </c>
      <c r="B7" s="57"/>
      <c r="C7" s="49">
        <f>C4+C5-C6</f>
        <v>30679624</v>
      </c>
      <c r="D7" s="43"/>
      <c r="E7" s="50"/>
      <c r="F7" s="50"/>
      <c r="H7" s="52"/>
      <c r="L7" s="41"/>
      <c r="M7" s="41"/>
      <c r="N7" s="41"/>
      <c r="O7" s="41"/>
      <c r="P7" s="47"/>
      <c r="Q7" s="41"/>
      <c r="R7" s="41"/>
      <c r="S7" s="41"/>
      <c r="T7" s="41"/>
    </row>
    <row r="8" spans="1:20" s="38" customFormat="1" ht="26.25" customHeight="1" x14ac:dyDescent="0.2">
      <c r="A8" s="58" t="s">
        <v>10</v>
      </c>
      <c r="B8" s="58"/>
      <c r="C8" s="32">
        <f>SUM(Table1[Target allocation ($)])</f>
        <v>179746092.58000007</v>
      </c>
      <c r="D8" s="43"/>
      <c r="E8" s="50"/>
      <c r="F8" s="50"/>
      <c r="H8" s="46"/>
      <c r="J8" s="51"/>
      <c r="K8" s="41"/>
      <c r="L8" s="41"/>
      <c r="M8" s="41"/>
      <c r="N8" s="41"/>
      <c r="O8" s="41"/>
      <c r="P8" s="47"/>
      <c r="Q8" s="41"/>
      <c r="R8" s="41"/>
      <c r="S8" s="47"/>
      <c r="T8" s="41"/>
    </row>
    <row r="9" spans="1:20" s="15" customFormat="1" x14ac:dyDescent="0.2">
      <c r="A9" s="13"/>
      <c r="B9" s="13"/>
      <c r="C9" s="9"/>
      <c r="D9" s="8"/>
      <c r="E9" s="8"/>
      <c r="F9" s="8"/>
      <c r="G9" s="9"/>
      <c r="H9" s="25"/>
      <c r="I9" s="1"/>
      <c r="K9" s="16"/>
      <c r="L9"/>
      <c r="M9"/>
      <c r="N9"/>
      <c r="O9"/>
      <c r="P9" s="16"/>
      <c r="Q9"/>
      <c r="R9"/>
      <c r="S9" s="16"/>
      <c r="T9"/>
    </row>
    <row r="10" spans="1:20" s="2" customFormat="1" x14ac:dyDescent="0.2">
      <c r="A10" s="21" t="s">
        <v>29</v>
      </c>
      <c r="B10" s="22" t="s">
        <v>30</v>
      </c>
      <c r="C10" s="34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/>
      <c r="M10"/>
      <c r="N10"/>
      <c r="O10" s="20"/>
      <c r="P10" s="16"/>
      <c r="Q10"/>
      <c r="R10"/>
      <c r="S10" s="16"/>
      <c r="T10"/>
    </row>
    <row r="11" spans="1:20" s="2" customFormat="1" x14ac:dyDescent="0.2">
      <c r="A11" s="23" t="s">
        <v>17</v>
      </c>
      <c r="B11" s="23" t="s">
        <v>31</v>
      </c>
      <c r="C11" s="35">
        <v>48.4</v>
      </c>
      <c r="D11" s="23">
        <v>13865</v>
      </c>
      <c r="E11" s="23">
        <v>14297</v>
      </c>
      <c r="F11" s="23">
        <f>ROUND(Table1[[#This Row],[New position]]-Table1[[#This Row],[Old position]], 0)</f>
        <v>432</v>
      </c>
      <c r="G11" s="36">
        <v>0.38500000000000001</v>
      </c>
      <c r="H11" s="27">
        <v>691968.8</v>
      </c>
      <c r="I11" s="30"/>
      <c r="K11"/>
      <c r="L11" s="53"/>
      <c r="M11"/>
      <c r="N11"/>
      <c r="O11" s="20"/>
      <c r="P11" s="20"/>
      <c r="Q11"/>
      <c r="R11"/>
      <c r="S11" s="16"/>
      <c r="T11"/>
    </row>
    <row r="12" spans="1:20" s="2" customFormat="1" x14ac:dyDescent="0.2">
      <c r="A12" s="23" t="s">
        <v>18</v>
      </c>
      <c r="B12" s="23" t="s">
        <v>31</v>
      </c>
      <c r="C12" s="35">
        <v>605.78</v>
      </c>
      <c r="D12" s="23">
        <v>1104</v>
      </c>
      <c r="E12" s="23">
        <v>1142</v>
      </c>
      <c r="F12" s="23">
        <f>ROUND(Table1[[#This Row],[New position]]-Table1[[#This Row],[Old position]], 0)</f>
        <v>38</v>
      </c>
      <c r="G12" s="36">
        <v>0.38500000000000001</v>
      </c>
      <c r="H12" s="27">
        <v>691968.8</v>
      </c>
      <c r="I12" s="30"/>
      <c r="K12"/>
      <c r="M12"/>
      <c r="N12"/>
      <c r="O12" s="20"/>
      <c r="P12" s="20"/>
      <c r="Q12"/>
      <c r="R12"/>
      <c r="S12" s="16"/>
      <c r="T12"/>
    </row>
    <row r="13" spans="1:20" s="2" customFormat="1" x14ac:dyDescent="0.2">
      <c r="A13" s="23" t="s">
        <v>19</v>
      </c>
      <c r="B13" s="23" t="s">
        <v>31</v>
      </c>
      <c r="C13" s="35">
        <v>76.22</v>
      </c>
      <c r="D13" s="23">
        <v>8798</v>
      </c>
      <c r="E13" s="23">
        <v>9079</v>
      </c>
      <c r="F13" s="23">
        <f>ROUND(Table1[[#This Row],[New position]]-Table1[[#This Row],[Old position]], 0)</f>
        <v>281</v>
      </c>
      <c r="G13" s="36">
        <v>0.38500000000000001</v>
      </c>
      <c r="H13" s="27">
        <v>691968.8</v>
      </c>
      <c r="I13" s="30"/>
      <c r="K13" s="54"/>
      <c r="M13"/>
      <c r="N13"/>
      <c r="O13" s="20"/>
      <c r="P13" s="20"/>
      <c r="Q13"/>
      <c r="R13"/>
      <c r="S13"/>
      <c r="T13"/>
    </row>
    <row r="14" spans="1:20" s="2" customFormat="1" x14ac:dyDescent="0.2">
      <c r="A14" s="23" t="s">
        <v>20</v>
      </c>
      <c r="B14" s="23" t="s">
        <v>31</v>
      </c>
      <c r="C14" s="35">
        <v>313.64</v>
      </c>
      <c r="D14" s="23">
        <v>2153</v>
      </c>
      <c r="E14" s="23">
        <v>2206</v>
      </c>
      <c r="F14" s="23">
        <f>ROUND(Table1[[#This Row],[New position]]-Table1[[#This Row],[Old position]], 0)</f>
        <v>53</v>
      </c>
      <c r="G14" s="36">
        <v>0.38500000000000001</v>
      </c>
      <c r="H14" s="27">
        <v>691968.8</v>
      </c>
      <c r="I14" s="30"/>
      <c r="K14"/>
      <c r="L14" s="56"/>
      <c r="M14"/>
      <c r="N14"/>
      <c r="O14" s="20"/>
      <c r="P14" s="20"/>
      <c r="Q14"/>
      <c r="R14"/>
      <c r="S14" s="16"/>
      <c r="T14"/>
    </row>
    <row r="15" spans="1:20" s="2" customFormat="1" x14ac:dyDescent="0.2">
      <c r="A15" s="23" t="s">
        <v>21</v>
      </c>
      <c r="B15" s="23" t="s">
        <v>31</v>
      </c>
      <c r="C15" s="35">
        <v>158</v>
      </c>
      <c r="D15" s="23">
        <v>4279</v>
      </c>
      <c r="E15" s="23">
        <v>4380</v>
      </c>
      <c r="F15" s="23">
        <f>ROUND(Table1[[#This Row],[New position]]-Table1[[#This Row],[Old position]], 0)</f>
        <v>101</v>
      </c>
      <c r="G15" s="36">
        <v>0.38500000000000001</v>
      </c>
      <c r="H15" s="27">
        <v>691968.8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">
      <c r="A16" s="23" t="s">
        <v>24</v>
      </c>
      <c r="B16" s="23" t="s">
        <v>31</v>
      </c>
      <c r="C16" s="35">
        <v>500.99</v>
      </c>
      <c r="D16" s="23">
        <v>1345</v>
      </c>
      <c r="E16" s="23">
        <v>1381</v>
      </c>
      <c r="F16" s="23">
        <f>ROUND(Table1[[#This Row],[New position]]-Table1[[#This Row],[Old position]], 0)</f>
        <v>36</v>
      </c>
      <c r="G16" s="36">
        <v>0.38500000000000001</v>
      </c>
      <c r="H16" s="27">
        <v>691968.8</v>
      </c>
      <c r="I16" s="30"/>
      <c r="K16" s="33"/>
      <c r="L16" s="53"/>
      <c r="M16"/>
      <c r="N16"/>
      <c r="O16" s="20"/>
      <c r="P16" s="20"/>
      <c r="Q16"/>
      <c r="R16"/>
      <c r="S16"/>
      <c r="T16"/>
    </row>
    <row r="17" spans="1:24" s="11" customFormat="1" x14ac:dyDescent="0.2">
      <c r="A17" s="23" t="s">
        <v>25</v>
      </c>
      <c r="B17" s="23" t="s">
        <v>31</v>
      </c>
      <c r="C17" s="35">
        <v>93.55</v>
      </c>
      <c r="D17" s="23">
        <v>7328</v>
      </c>
      <c r="E17" s="23">
        <v>7397</v>
      </c>
      <c r="F17" s="23">
        <f>ROUND(Table1[[#This Row],[New position]]-Table1[[#This Row],[Old position]], 0)</f>
        <v>69</v>
      </c>
      <c r="G17" s="36">
        <v>0.38500000000000001</v>
      </c>
      <c r="H17" s="27">
        <v>691968.8</v>
      </c>
      <c r="I17" s="30"/>
      <c r="J17" s="2"/>
      <c r="K17" s="33"/>
      <c r="L17"/>
      <c r="M17"/>
      <c r="N17"/>
      <c r="O17" s="20"/>
      <c r="P17" s="20"/>
      <c r="Q17"/>
      <c r="R17"/>
      <c r="S17" s="16"/>
      <c r="T17"/>
    </row>
    <row r="18" spans="1:24" x14ac:dyDescent="0.2">
      <c r="A18" s="23" t="s">
        <v>26</v>
      </c>
      <c r="B18" s="23" t="s">
        <v>31</v>
      </c>
      <c r="C18" s="35">
        <v>148.33000000000001</v>
      </c>
      <c r="D18" s="23">
        <v>4660</v>
      </c>
      <c r="E18" s="23">
        <v>4665</v>
      </c>
      <c r="F18" s="23">
        <f>ROUND(Table1[[#This Row],[New position]]-Table1[[#This Row],[Old position]], 0)</f>
        <v>5</v>
      </c>
      <c r="G18" s="36">
        <v>0.38500000000000001</v>
      </c>
      <c r="H18" s="27">
        <v>691968.8</v>
      </c>
      <c r="I18" s="30"/>
      <c r="J18" s="2"/>
      <c r="K18" s="33"/>
      <c r="L18"/>
      <c r="M18"/>
      <c r="N18"/>
      <c r="O18" s="20"/>
      <c r="P18" s="20"/>
      <c r="U18" s="1"/>
      <c r="V18" s="1"/>
      <c r="W18" s="1"/>
      <c r="X18" s="1"/>
    </row>
    <row r="19" spans="1:24" x14ac:dyDescent="0.2">
      <c r="A19" s="23" t="s">
        <v>27</v>
      </c>
      <c r="B19" s="23" t="s">
        <v>31</v>
      </c>
      <c r="C19" s="35">
        <v>27.55</v>
      </c>
      <c r="D19" s="23">
        <v>24327</v>
      </c>
      <c r="E19" s="23">
        <v>25117</v>
      </c>
      <c r="F19" s="23">
        <f>ROUND(Table1[[#This Row],[New position]]-Table1[[#This Row],[Old position]], 0)</f>
        <v>790</v>
      </c>
      <c r="G19" s="36">
        <v>0.38500000000000001</v>
      </c>
      <c r="H19" s="27">
        <v>691968.8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">
      <c r="A20" s="23" t="s">
        <v>28</v>
      </c>
      <c r="B20" s="23" t="s">
        <v>31</v>
      </c>
      <c r="C20" s="35">
        <v>174.79</v>
      </c>
      <c r="D20" s="23">
        <v>3871</v>
      </c>
      <c r="E20" s="23">
        <v>3959</v>
      </c>
      <c r="F20" s="23">
        <f>ROUND(Table1[[#This Row],[New position]]-Table1[[#This Row],[Old position]], 0)</f>
        <v>88</v>
      </c>
      <c r="G20" s="36">
        <v>0.38500000000000001</v>
      </c>
      <c r="H20" s="27">
        <v>691968.8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">
      <c r="A21" s="23" t="s">
        <v>32</v>
      </c>
      <c r="B21" s="23" t="s">
        <v>31</v>
      </c>
      <c r="C21" s="35">
        <v>159.91</v>
      </c>
      <c r="D21" s="23">
        <v>4350</v>
      </c>
      <c r="E21" s="23">
        <v>4327</v>
      </c>
      <c r="F21" s="23">
        <f>ROUND(Table1[[#This Row],[New position]]-Table1[[#This Row],[Old position]], 0)</f>
        <v>-23</v>
      </c>
      <c r="G21" s="36">
        <v>0.38500000000000001</v>
      </c>
      <c r="H21" s="27">
        <v>691968.8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">
      <c r="A22" s="23" t="s">
        <v>33</v>
      </c>
      <c r="B22" s="23" t="s">
        <v>31</v>
      </c>
      <c r="C22" s="35">
        <v>53.97</v>
      </c>
      <c r="D22" s="23">
        <v>11924</v>
      </c>
      <c r="E22" s="23">
        <v>12821</v>
      </c>
      <c r="F22" s="23">
        <f>ROUND(Table1[[#This Row],[New position]]-Table1[[#This Row],[Old position]], 0)</f>
        <v>897</v>
      </c>
      <c r="G22" s="36">
        <v>0.38500000000000001</v>
      </c>
      <c r="H22" s="27">
        <v>691968.8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">
      <c r="A23" s="23" t="s">
        <v>34</v>
      </c>
      <c r="B23" s="23" t="s">
        <v>31</v>
      </c>
      <c r="C23" s="35">
        <v>192.5</v>
      </c>
      <c r="D23" s="23">
        <v>3495</v>
      </c>
      <c r="E23" s="23">
        <v>3595</v>
      </c>
      <c r="F23" s="23">
        <f>ROUND(Table1[[#This Row],[New position]]-Table1[[#This Row],[Old position]], 0)</f>
        <v>100</v>
      </c>
      <c r="G23" s="36">
        <v>0.38500000000000001</v>
      </c>
      <c r="H23" s="27">
        <v>691968.8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">
      <c r="A24" s="23" t="s">
        <v>35</v>
      </c>
      <c r="B24" s="23" t="s">
        <v>31</v>
      </c>
      <c r="C24" s="35">
        <v>22.48</v>
      </c>
      <c r="D24" s="23">
        <v>29950</v>
      </c>
      <c r="E24" s="23">
        <v>30782</v>
      </c>
      <c r="F24" s="23">
        <f>ROUND(Table1[[#This Row],[New position]]-Table1[[#This Row],[Old position]], 0)</f>
        <v>832</v>
      </c>
      <c r="G24" s="36">
        <v>0.38500000000000001</v>
      </c>
      <c r="H24" s="27">
        <v>691968.8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">
      <c r="A25" s="23" t="s">
        <v>36</v>
      </c>
      <c r="B25" s="23" t="s">
        <v>31</v>
      </c>
      <c r="C25" s="35">
        <v>44.62</v>
      </c>
      <c r="D25" s="23">
        <v>15609</v>
      </c>
      <c r="E25" s="23">
        <v>15508</v>
      </c>
      <c r="F25" s="23">
        <f>ROUND(Table1[[#This Row],[New position]]-Table1[[#This Row],[Old position]], 0)</f>
        <v>-101</v>
      </c>
      <c r="G25" s="36">
        <v>0.38500000000000001</v>
      </c>
      <c r="H25" s="27">
        <v>691968.8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">
      <c r="A26" s="23" t="s">
        <v>22</v>
      </c>
      <c r="B26" s="23" t="s">
        <v>31</v>
      </c>
      <c r="C26" s="35">
        <v>334.31</v>
      </c>
      <c r="D26" s="23">
        <v>117298</v>
      </c>
      <c r="E26" s="23">
        <v>119765</v>
      </c>
      <c r="F26" s="23">
        <f>ROUND(Table1[[#This Row],[New position]]-Table1[[#This Row],[Old position]], 0)</f>
        <v>2467</v>
      </c>
      <c r="G26" s="36">
        <v>22.274999999999999</v>
      </c>
      <c r="H26" s="27">
        <v>40038627.380000003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">
      <c r="A27" s="23" t="s">
        <v>37</v>
      </c>
      <c r="B27" s="23" t="s">
        <v>31</v>
      </c>
      <c r="C27" s="35">
        <v>155.5</v>
      </c>
      <c r="D27" s="23">
        <v>27855</v>
      </c>
      <c r="E27" s="23">
        <v>28609</v>
      </c>
      <c r="F27" s="23">
        <f>ROUND(Table1[[#This Row],[New position]]-Table1[[#This Row],[Old position]], 0)</f>
        <v>754</v>
      </c>
      <c r="G27" s="36">
        <v>2.4750000000000001</v>
      </c>
      <c r="H27" s="27">
        <v>4448741.83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">
      <c r="A28" s="23">
        <v>2823</v>
      </c>
      <c r="B28" s="23" t="s">
        <v>31</v>
      </c>
      <c r="C28" s="35">
        <v>2.98</v>
      </c>
      <c r="D28" s="23">
        <v>1464800</v>
      </c>
      <c r="E28" s="23">
        <v>1492866</v>
      </c>
      <c r="F28" s="23">
        <f>ROUNDDOWN(Table1[[#This Row],[New position]]-Table1[[#This Row],[Old position]], -2)</f>
        <v>28000</v>
      </c>
      <c r="G28" s="36">
        <v>2.4750000000000001</v>
      </c>
      <c r="H28" s="27">
        <v>4448741.83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">
      <c r="A29" s="23" t="s">
        <v>8</v>
      </c>
      <c r="B29" s="23" t="s">
        <v>31</v>
      </c>
      <c r="C29" s="35">
        <v>17.579999999999998</v>
      </c>
      <c r="D29" s="23">
        <v>502195</v>
      </c>
      <c r="E29" s="23">
        <v>511225</v>
      </c>
      <c r="F29" s="23">
        <f>ROUND(Table1[[#This Row],[New position]]-Table1[[#This Row],[Old position]], 0)</f>
        <v>9030</v>
      </c>
      <c r="G29" s="36">
        <v>5</v>
      </c>
      <c r="H29" s="27">
        <v>8987344.2799999993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">
      <c r="A30" s="23" t="s">
        <v>23</v>
      </c>
      <c r="B30" s="23" t="s">
        <v>31</v>
      </c>
      <c r="C30" s="35">
        <v>61.35</v>
      </c>
      <c r="D30" s="23">
        <v>162003</v>
      </c>
      <c r="E30" s="23">
        <v>164808</v>
      </c>
      <c r="F30" s="23">
        <f>ROUND(Table1[[#This Row],[New position]]-Table1[[#This Row],[Old position]], 0)</f>
        <v>2805</v>
      </c>
      <c r="G30" s="36">
        <v>5.625</v>
      </c>
      <c r="H30" s="27">
        <v>10110951.76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">
      <c r="A31" s="23" t="s">
        <v>38</v>
      </c>
      <c r="B31" s="23" t="s">
        <v>39</v>
      </c>
      <c r="C31" s="35">
        <v>153481.06</v>
      </c>
      <c r="D31" s="23">
        <v>65</v>
      </c>
      <c r="E31" s="23">
        <v>66</v>
      </c>
      <c r="F31" s="23">
        <f>ROUND(Table1[[#This Row],[New position]]-Table1[[#This Row],[Old position]], 0)</f>
        <v>1</v>
      </c>
      <c r="G31" s="36">
        <v>5.625</v>
      </c>
      <c r="H31" s="27">
        <v>10110951.76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">
      <c r="A32" s="23" t="s">
        <v>40</v>
      </c>
      <c r="B32" s="23" t="s">
        <v>39</v>
      </c>
      <c r="C32" s="35">
        <v>202455.47</v>
      </c>
      <c r="D32" s="23">
        <v>49</v>
      </c>
      <c r="E32" s="23">
        <v>50</v>
      </c>
      <c r="F32" s="23">
        <f>ROUND(Table1[[#This Row],[New position]]-Table1[[#This Row],[Old position]], 0)</f>
        <v>1</v>
      </c>
      <c r="G32" s="36">
        <v>5.625</v>
      </c>
      <c r="H32" s="27">
        <v>10110951.76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">
      <c r="A33" s="23" t="s">
        <v>41</v>
      </c>
      <c r="B33" s="23" t="s">
        <v>39</v>
      </c>
      <c r="C33" s="35">
        <v>167793.99</v>
      </c>
      <c r="D33" s="23">
        <v>59</v>
      </c>
      <c r="E33" s="23">
        <v>60</v>
      </c>
      <c r="F33" s="23">
        <f>ROUND(Table1[[#This Row],[New position]]-Table1[[#This Row],[Old position]], 0)</f>
        <v>1</v>
      </c>
      <c r="G33" s="36">
        <v>5.625</v>
      </c>
      <c r="H33" s="27">
        <v>10110951.76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">
      <c r="A34" s="23" t="s">
        <v>42</v>
      </c>
      <c r="B34" s="23" t="s">
        <v>39</v>
      </c>
      <c r="C34" s="35">
        <v>125900.15</v>
      </c>
      <c r="D34" s="23">
        <v>79</v>
      </c>
      <c r="E34" s="23">
        <v>80</v>
      </c>
      <c r="F34" s="23">
        <f>ROUND(Table1[[#This Row],[New position]]-Table1[[#This Row],[Old position]], 0)</f>
        <v>1</v>
      </c>
      <c r="G34" s="36">
        <v>5.625</v>
      </c>
      <c r="H34" s="27">
        <v>10110951.76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">
      <c r="A35" s="23" t="s">
        <v>43</v>
      </c>
      <c r="B35" s="23" t="s">
        <v>39</v>
      </c>
      <c r="C35" s="35">
        <v>137015.64000000001</v>
      </c>
      <c r="D35" s="23">
        <v>73</v>
      </c>
      <c r="E35" s="23">
        <v>74</v>
      </c>
      <c r="F35" s="23">
        <f>ROUND(Table1[[#This Row],[New position]]-Table1[[#This Row],[Old position]], 0)</f>
        <v>1</v>
      </c>
      <c r="G35" s="36">
        <v>5.625</v>
      </c>
      <c r="H35" s="27">
        <v>10110951.76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">
      <c r="A36" s="23" t="s">
        <v>44</v>
      </c>
      <c r="B36" s="23" t="s">
        <v>39</v>
      </c>
      <c r="C36" s="35">
        <v>220994.32</v>
      </c>
      <c r="D36" s="23">
        <v>45</v>
      </c>
      <c r="E36" s="23">
        <v>46</v>
      </c>
      <c r="F36" s="23">
        <f>ROUND(Table1[[#This Row],[New position]]-Table1[[#This Row],[Old position]], 0)</f>
        <v>1</v>
      </c>
      <c r="G36" s="36">
        <v>5.625</v>
      </c>
      <c r="H36" s="27">
        <v>10110951.76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">
      <c r="A37" s="23" t="s">
        <v>45</v>
      </c>
      <c r="B37" s="23" t="s">
        <v>39</v>
      </c>
      <c r="C37" s="35">
        <v>115779.9</v>
      </c>
      <c r="D37" s="23">
        <v>86</v>
      </c>
      <c r="E37" s="23">
        <v>87</v>
      </c>
      <c r="F37" s="23">
        <f>ROUND(Table1[[#This Row],[New position]]-Table1[[#This Row],[Old position]], 0)</f>
        <v>1</v>
      </c>
      <c r="G37" s="36">
        <v>5.625</v>
      </c>
      <c r="H37" s="27">
        <v>10110951.76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">
      <c r="A38" s="23" t="s">
        <v>46</v>
      </c>
      <c r="B38" s="23" t="s">
        <v>39</v>
      </c>
      <c r="C38" s="35">
        <v>137573.51</v>
      </c>
      <c r="D38" s="23">
        <v>72</v>
      </c>
      <c r="E38" s="23">
        <v>73</v>
      </c>
      <c r="F38" s="23">
        <f>ROUND(Table1[[#This Row],[New position]]-Table1[[#This Row],[Old position]], 0)</f>
        <v>1</v>
      </c>
      <c r="G38" s="36">
        <v>5.625</v>
      </c>
      <c r="H38" s="27">
        <v>10110951.76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">
      <c r="A39" s="23" t="s">
        <v>47</v>
      </c>
      <c r="B39" s="23" t="s">
        <v>39</v>
      </c>
      <c r="C39" s="35">
        <v>185984.7</v>
      </c>
      <c r="D39" s="23">
        <v>54</v>
      </c>
      <c r="E39" s="23">
        <v>54</v>
      </c>
      <c r="F39" s="23">
        <f>ROUND(Table1[[#This Row],[New position]]-Table1[[#This Row],[Old position]], 0)</f>
        <v>0</v>
      </c>
      <c r="G39" s="36">
        <v>5.625</v>
      </c>
      <c r="H39" s="27">
        <v>10110951.76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">
      <c r="A40" s="23" t="s">
        <v>48</v>
      </c>
      <c r="B40" s="23" t="s">
        <v>39</v>
      </c>
      <c r="C40" s="35">
        <v>263968.94</v>
      </c>
      <c r="D40" s="23">
        <v>25</v>
      </c>
      <c r="E40" s="23">
        <v>26</v>
      </c>
      <c r="F40" s="23">
        <f>ROUND(Table1[[#This Row],[New position]]-Table1[[#This Row],[Old position]], 0)</f>
        <v>1</v>
      </c>
      <c r="G40" s="36">
        <v>3.7490000000000001</v>
      </c>
      <c r="H40" s="27">
        <v>6738650.5599999996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">
      <c r="A41" s="23" t="s">
        <v>49</v>
      </c>
      <c r="B41" s="23" t="s">
        <v>39</v>
      </c>
      <c r="C41" s="35">
        <v>31003.81</v>
      </c>
      <c r="D41" s="23">
        <v>11</v>
      </c>
      <c r="E41" s="23">
        <v>12</v>
      </c>
      <c r="F41" s="23">
        <f>ROUND(Table1[[#This Row],[New position]]-Table1[[#This Row],[Old position]], 0)</f>
        <v>1</v>
      </c>
      <c r="G41" s="36">
        <v>0.2</v>
      </c>
      <c r="H41" s="27">
        <v>359493.71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">
      <c r="A42" s="23" t="s">
        <v>50</v>
      </c>
      <c r="B42" s="23" t="s">
        <v>39</v>
      </c>
      <c r="C42" s="35">
        <v>94337.5</v>
      </c>
      <c r="D42" s="23">
        <v>4</v>
      </c>
      <c r="E42" s="23">
        <v>4</v>
      </c>
      <c r="F42" s="23">
        <f>ROUND(Table1[[#This Row],[New position]]-Table1[[#This Row],[Old position]], 0)</f>
        <v>0</v>
      </c>
      <c r="G42" s="36">
        <v>0.2</v>
      </c>
      <c r="H42" s="27">
        <v>359493.71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">
      <c r="A43" s="23" t="s">
        <v>51</v>
      </c>
      <c r="B43" s="23" t="s">
        <v>39</v>
      </c>
      <c r="C43" s="35">
        <v>8084.15</v>
      </c>
      <c r="D43" s="23">
        <v>40</v>
      </c>
      <c r="E43" s="23">
        <v>44</v>
      </c>
      <c r="F43" s="23">
        <f>ROUND(Table1[[#This Row],[New position]]-Table1[[#This Row],[Old position]], 0)</f>
        <v>4</v>
      </c>
      <c r="G43" s="36">
        <v>0.2</v>
      </c>
      <c r="H43" s="27">
        <v>359493.71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">
      <c r="A44" s="23" t="s">
        <v>52</v>
      </c>
      <c r="B44" s="23" t="s">
        <v>39</v>
      </c>
      <c r="C44" s="35">
        <v>68116.63</v>
      </c>
      <c r="D44" s="23">
        <v>5</v>
      </c>
      <c r="E44" s="23">
        <v>5</v>
      </c>
      <c r="F44" s="23">
        <f>ROUND(Table1[[#This Row],[New position]]-Table1[[#This Row],[Old position]], 0)</f>
        <v>0</v>
      </c>
      <c r="G44" s="36">
        <v>0.2</v>
      </c>
      <c r="H44" s="27">
        <v>359493.71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">
      <c r="A45" s="23" t="s">
        <v>53</v>
      </c>
      <c r="B45" s="23" t="s">
        <v>39</v>
      </c>
      <c r="C45" s="35">
        <v>235972.92</v>
      </c>
      <c r="D45" s="23">
        <v>2</v>
      </c>
      <c r="E45" s="23">
        <v>2</v>
      </c>
      <c r="F45" s="23">
        <f>ROUND(Table1[[#This Row],[New position]]-Table1[[#This Row],[Old position]], 0)</f>
        <v>0</v>
      </c>
      <c r="G45" s="36">
        <v>0.2</v>
      </c>
      <c r="H45" s="27">
        <v>359493.71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">
      <c r="A46" s="23" t="s">
        <v>54</v>
      </c>
      <c r="B46" s="23" t="s">
        <v>39</v>
      </c>
      <c r="C46" s="35">
        <v>16275.42</v>
      </c>
      <c r="D46" s="23">
        <v>22</v>
      </c>
      <c r="E46" s="23">
        <v>22</v>
      </c>
      <c r="F46" s="23">
        <f>ROUND(Table1[[#This Row],[New position]]-Table1[[#This Row],[Old position]], 0)</f>
        <v>0</v>
      </c>
      <c r="G46" s="36">
        <v>0.2</v>
      </c>
      <c r="H46" s="27">
        <v>359493.71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">
      <c r="A47" s="23" t="s">
        <v>55</v>
      </c>
      <c r="B47" s="23" t="s">
        <v>39</v>
      </c>
      <c r="C47" s="35">
        <v>26743.63</v>
      </c>
      <c r="D47" s="23">
        <v>13</v>
      </c>
      <c r="E47" s="23">
        <v>13</v>
      </c>
      <c r="F47" s="23">
        <f>ROUND(Table1[[#This Row],[New position]]-Table1[[#This Row],[Old position]], 0)</f>
        <v>0</v>
      </c>
      <c r="G47" s="36">
        <v>0.2</v>
      </c>
      <c r="H47" s="27">
        <v>359493.71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">
      <c r="A48" s="23" t="s">
        <v>56</v>
      </c>
      <c r="B48" s="23" t="s">
        <v>39</v>
      </c>
      <c r="C48" s="35">
        <v>69409.2</v>
      </c>
      <c r="D48" s="23">
        <v>5</v>
      </c>
      <c r="E48" s="23">
        <v>5</v>
      </c>
      <c r="F48" s="23">
        <f>ROUND(Table1[[#This Row],[New position]]-Table1[[#This Row],[Old position]], 0)</f>
        <v>0</v>
      </c>
      <c r="G48" s="36">
        <v>0.2</v>
      </c>
      <c r="H48" s="27">
        <v>359493.71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">
      <c r="A49" s="23" t="s">
        <v>57</v>
      </c>
      <c r="B49" s="23" t="s">
        <v>39</v>
      </c>
      <c r="C49" s="35">
        <v>51700</v>
      </c>
      <c r="D49" s="23">
        <v>7</v>
      </c>
      <c r="E49" s="23">
        <v>7</v>
      </c>
      <c r="F49" s="23">
        <f>ROUND(Table1[[#This Row],[New position]]-Table1[[#This Row],[Old position]], 0)</f>
        <v>0</v>
      </c>
      <c r="G49" s="36">
        <v>0.2</v>
      </c>
      <c r="H49" s="27">
        <v>359493.71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">
      <c r="A50" s="23" t="s">
        <v>58</v>
      </c>
      <c r="B50" s="23" t="s">
        <v>39</v>
      </c>
      <c r="C50" s="35">
        <v>111771.54</v>
      </c>
      <c r="D50" s="23">
        <v>3</v>
      </c>
      <c r="E50" s="23">
        <v>3</v>
      </c>
      <c r="F50" s="23">
        <f>ROUND(Table1[[#This Row],[New position]]-Table1[[#This Row],[Old position]], 0)</f>
        <v>0</v>
      </c>
      <c r="G50" s="36">
        <v>0.2</v>
      </c>
      <c r="H50" s="27">
        <v>359493.71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">
      <c r="A51" s="62"/>
      <c r="B51" s="62"/>
      <c r="C51" s="63"/>
      <c r="D51" s="64"/>
      <c r="E51" s="65"/>
      <c r="F51" s="60"/>
      <c r="G51" s="61"/>
      <c r="H51" s="27"/>
      <c r="I51" s="12"/>
      <c r="J51" s="19"/>
      <c r="K51" s="28"/>
      <c r="L51" s="9"/>
    </row>
    <row r="52" spans="1:24" x14ac:dyDescent="0.2">
      <c r="A52" s="62"/>
      <c r="B52" s="62"/>
      <c r="C52" s="63"/>
      <c r="D52" s="64"/>
      <c r="E52" s="65"/>
      <c r="F52" s="60"/>
      <c r="G52" s="61"/>
      <c r="H52" s="27"/>
      <c r="I52" s="12"/>
      <c r="J52" s="19"/>
      <c r="K52" s="28"/>
      <c r="L52" s="9"/>
    </row>
    <row r="53" spans="1:24" x14ac:dyDescent="0.2">
      <c r="A53" s="17"/>
      <c r="B53" s="17"/>
      <c r="C53" s="18"/>
      <c r="E53" s="17"/>
      <c r="G53" s="17"/>
      <c r="J53" s="19"/>
      <c r="K53" s="28"/>
      <c r="L53" s="9"/>
    </row>
    <row r="54" spans="1:24" x14ac:dyDescent="0.2">
      <c r="A54" s="17"/>
      <c r="B54" s="17"/>
      <c r="C54" s="18"/>
      <c r="E54" s="17"/>
      <c r="G54" s="17"/>
      <c r="J54" s="19"/>
      <c r="K54" s="28"/>
      <c r="L54" s="9"/>
    </row>
    <row r="55" spans="1:24" x14ac:dyDescent="0.2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">
      <c r="H59" s="1"/>
    </row>
    <row r="60" spans="1:24" x14ac:dyDescent="0.2">
      <c r="A60" s="10"/>
    </row>
    <row r="61" spans="1:24" x14ac:dyDescent="0.2">
      <c r="A61" s="10"/>
    </row>
    <row r="63" spans="1:24" x14ac:dyDescent="0.2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Microsoft Office User</cp:lastModifiedBy>
  <cp:lastPrinted>2021-02-10T10:35:16Z</cp:lastPrinted>
  <dcterms:created xsi:type="dcterms:W3CDTF">2020-06-30T03:42:56Z</dcterms:created>
  <dcterms:modified xsi:type="dcterms:W3CDTF">2021-02-11T14:20:25Z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