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GHFM_Macro\Investment Thesis\"/>
    </mc:Choice>
  </mc:AlternateContent>
  <xr:revisionPtr revIDLastSave="0" documentId="13_ncr:1_{72342DDE-F2F2-439A-97CA-BAD3BF3674D4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" l="1"/>
  <c r="C2" i="1" l="1"/>
  <c r="C3" i="1"/>
  <c r="F51" i="1"/>
  <c r="F52" i="1"/>
  <c r="F53" i="1"/>
  <c r="F54" i="1"/>
  <c r="F55" i="1"/>
  <c r="C8" i="1" l="1"/>
  <c r="F50" i="1" l="1"/>
  <c r="C7" i="1" l="1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</calcChain>
</file>

<file path=xl/sharedStrings.xml><?xml version="1.0" encoding="utf-8"?>
<sst xmlns="http://schemas.openxmlformats.org/spreadsheetml/2006/main" count="111" uniqueCount="68">
  <si>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</si>
  <si>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</si>
  <si>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</si>
  <si>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</si>
  <si>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</si>
  <si>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</si>
  <si>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</si>
  <si>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</si>
  <si>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</si>
  <si>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</si>
  <si>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</si>
  <si>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</si>
  <si>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</si>
  <si>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</si>
  <si>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</si>
  <si>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PWR</t>
  </si>
  <si>
    <t>DE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</si>
  <si>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</si>
  <si>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</si>
  <si>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</si>
  <si>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</si>
  <si>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</si>
  <si>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</si>
  <si>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</si>
  <si>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</si>
  <si>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</si>
  <si>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</si>
  <si>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</si>
  <si>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IVZ</t>
  </si>
  <si>
    <t>DISCA</t>
  </si>
  <si>
    <t>ARKK</t>
  </si>
  <si>
    <t>TN</t>
  </si>
  <si>
    <t>FUT</t>
  </si>
  <si>
    <t>ZB</t>
  </si>
  <si>
    <t>ZF</t>
  </si>
  <si>
    <t>ZN</t>
  </si>
  <si>
    <t>ZT</t>
  </si>
  <si>
    <t>BTS</t>
  </si>
  <si>
    <t>BTP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</si>
  <si>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</si>
  <si>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</si>
  <si>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</si>
  <si>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</si>
  <si>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</si>
  <si>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</si>
  <si>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</si>
  <si>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</si>
  <si>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</si>
  <si>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</si>
  <si>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</si>
  <si>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</si>
  <si>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</si>
  <si>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</si>
  <si>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</si>
  <si>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RF</t>
  </si>
  <si>
    <t>TPR</t>
  </si>
  <si>
    <t>FCX</t>
  </si>
  <si>
    <t>VIAC</t>
  </si>
  <si>
    <t>Recommended and Checked by:</t>
  </si>
  <si>
    <t>Z3N</t>
  </si>
  <si>
    <t>3KTB</t>
  </si>
  <si>
    <t>HO</t>
  </si>
  <si>
    <t>HE</t>
  </si>
  <si>
    <t>XACTOMXS3</t>
  </si>
  <si>
    <t>VIX</t>
  </si>
  <si>
    <t>Cash</t>
  </si>
  <si>
    <t>IJS</t>
  </si>
  <si>
    <t>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</si>
</sst>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10" fontId="0" fillId="0" borderId="0" xfId="5" applyNumberFormat="1" applyFont="1"/>
    <xf numFmtId="169" fontId="2" fillId="0" borderId="0" xfId="0" applyNumberFormat="1" applyFont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44" fontId="0" fillId="0" borderId="0" xfId="0" applyNumberFormat="1"/>
    <xf numFmtId="169" fontId="2" fillId="0" borderId="0" xfId="0" applyNumberFormat="1" applyFont="1" applyAlignment="1">
      <alignment vertical="center"/>
    </xf>
    <xf numFmtId="9" fontId="0" fillId="0" borderId="0" xfId="5" applyFont="1"/>
    <xf numFmtId="169" fontId="0" fillId="0" borderId="0" xfId="0" applyNumberFormat="1"/>
    <xf numFmtId="0" fontId="0" fillId="0" borderId="0" xfId="5" applyNumberFormat="1" applyFont="1"/>
    <xf numFmtId="0" fontId="0" fillId="0" borderId="0" xfId="0" applyNumberForma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4" fontId="2" fillId="2" borderId="0" xfId="1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44" fontId="2" fillId="2" borderId="5" xfId="1" applyFont="1" applyFill="1" applyBorder="1" applyAlignment="1">
      <alignment vertical="center" wrapText="1"/>
    </xf>
    <xf numFmtId="166" fontId="11" fillId="2" borderId="5" xfId="1" applyNumberFormat="1" applyFont="1" applyFill="1" applyBorder="1" applyAlignment="1">
      <alignment vertical="center" wrapText="1"/>
    </xf>
    <xf numFmtId="164" fontId="2" fillId="2" borderId="5" xfId="1" applyNumberFormat="1" applyFont="1" applyFill="1" applyBorder="1" applyAlignment="1">
      <alignment vertical="center" wrapText="1"/>
    </xf>
    <xf numFmtId="0" fontId="0" fillId="2" borderId="5" xfId="0" applyNumberFormat="1" applyFont="1" applyFill="1" applyBorder="1"/>
    <xf numFmtId="44" fontId="0" fillId="2" borderId="5" xfId="1" applyNumberFormat="1" applyFont="1" applyFill="1" applyBorder="1"/>
    <xf numFmtId="0" fontId="0" fillId="2" borderId="0" xfId="0" applyFill="1" applyBorder="1"/>
    <xf numFmtId="169" fontId="4" fillId="2" borderId="1" xfId="5" applyNumberFormat="1" applyFont="1" applyFill="1" applyBorder="1"/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6" totalsRowShown="0" headerRowDxfId="13" dataDxfId="11" headerRowBorderDxfId="12" tableBorderDxfId="10" totalsRowBorderDxfId="9">
  <autoFilter ref="A10:I56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"/>
  <sheetViews>
    <sheetView tabSelected="1" zoomScale="150" zoomScaleNormal="130" workbookViewId="0">
      <selection activeCell="K13" sqref="K13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8" style="27" bestFit="1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4" customFormat="1" x14ac:dyDescent="0.25">
      <c r="A1" s="65" t="s">
        <v>0</v>
      </c>
      <c r="B1" s="65"/>
      <c r="C1" s="33">
        <v>44270</v>
      </c>
      <c r="E1" s="35"/>
      <c r="F1" s="35"/>
      <c r="H1" s="36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1:20" s="34" customFormat="1" x14ac:dyDescent="0.25">
      <c r="A2" s="65" t="s">
        <v>12</v>
      </c>
      <c r="B2" s="65"/>
      <c r="C2" s="38">
        <f>C8/C7</f>
        <v>2.7044961512596664</v>
      </c>
      <c r="D2" s="39"/>
      <c r="E2" s="40"/>
      <c r="F2" s="41"/>
      <c r="H2" s="42"/>
      <c r="K2" s="43"/>
      <c r="L2" s="37"/>
      <c r="M2" s="37"/>
      <c r="N2" s="37"/>
      <c r="O2" s="37"/>
      <c r="P2" s="43"/>
      <c r="Q2" s="37"/>
      <c r="R2" s="37"/>
      <c r="S2" s="43"/>
      <c r="T2" s="37"/>
    </row>
    <row r="3" spans="1:20" s="34" customFormat="1" ht="27" customHeight="1" x14ac:dyDescent="0.25">
      <c r="A3" s="67" t="s">
        <v>13</v>
      </c>
      <c r="B3" s="67"/>
      <c r="C3" s="57">
        <f>(C8-SUM(H32:H41)-H55)/C7</f>
        <v>1.3128569197025755</v>
      </c>
      <c r="D3" s="39"/>
      <c r="E3" s="40"/>
      <c r="F3" s="41"/>
      <c r="H3" s="42"/>
      <c r="K3" s="37"/>
      <c r="L3" s="37"/>
      <c r="M3" s="37"/>
      <c r="N3" s="37"/>
      <c r="O3" s="37"/>
      <c r="P3" s="43"/>
      <c r="Q3" s="37"/>
      <c r="R3" s="37"/>
      <c r="S3" s="37"/>
      <c r="T3" s="37"/>
    </row>
    <row r="4" spans="1:20" s="34" customFormat="1" x14ac:dyDescent="0.25">
      <c r="A4" s="65" t="s">
        <v>10</v>
      </c>
      <c r="B4" s="65"/>
      <c r="C4" s="44">
        <v>56008585</v>
      </c>
      <c r="D4" s="39"/>
      <c r="E4" s="45"/>
      <c r="F4" s="45"/>
      <c r="H4" s="42"/>
      <c r="K4" s="43"/>
      <c r="L4" s="37"/>
      <c r="M4" s="37"/>
      <c r="N4" s="37"/>
      <c r="O4" s="37"/>
      <c r="P4" s="43"/>
      <c r="Q4" s="37"/>
      <c r="R4" s="37"/>
      <c r="S4" s="43"/>
      <c r="T4" s="37"/>
    </row>
    <row r="5" spans="1:20" s="34" customFormat="1" x14ac:dyDescent="0.25">
      <c r="A5" s="65" t="s">
        <v>8</v>
      </c>
      <c r="B5" s="65"/>
      <c r="C5" s="44">
        <v>0</v>
      </c>
      <c r="D5" s="39"/>
      <c r="E5" s="45"/>
      <c r="F5" s="45"/>
      <c r="H5" s="42"/>
      <c r="K5" s="43"/>
      <c r="L5" s="37"/>
      <c r="M5" s="37"/>
      <c r="N5" s="37"/>
      <c r="O5" s="43"/>
      <c r="P5" s="43"/>
      <c r="Q5" s="37"/>
      <c r="R5" s="37"/>
      <c r="S5" s="43"/>
      <c r="T5" s="37"/>
    </row>
    <row r="6" spans="1:20" s="34" customFormat="1" x14ac:dyDescent="0.25">
      <c r="A6" s="65" t="s">
        <v>9</v>
      </c>
      <c r="B6" s="65"/>
      <c r="C6" s="44">
        <v>0</v>
      </c>
      <c r="D6" s="39"/>
      <c r="E6" s="45"/>
      <c r="F6" s="45"/>
      <c r="H6" s="42"/>
      <c r="K6" s="48"/>
      <c r="L6" s="37"/>
      <c r="M6" s="37"/>
      <c r="N6" s="37"/>
      <c r="O6" s="43"/>
      <c r="P6" s="43"/>
      <c r="Q6" s="37"/>
      <c r="R6" s="37"/>
      <c r="S6" s="43"/>
      <c r="T6" s="37"/>
    </row>
    <row r="7" spans="1:20" s="34" customFormat="1" x14ac:dyDescent="0.25">
      <c r="A7" s="65" t="s">
        <v>11</v>
      </c>
      <c r="B7" s="65"/>
      <c r="C7" s="44">
        <f>C4</f>
        <v>56008585</v>
      </c>
      <c r="D7" s="39"/>
      <c r="E7" s="45"/>
      <c r="F7" s="45"/>
      <c r="G7" s="60"/>
      <c r="H7" s="47"/>
      <c r="L7" s="37"/>
      <c r="M7" s="37"/>
      <c r="N7" s="37"/>
      <c r="O7" s="37"/>
      <c r="P7" s="43"/>
      <c r="Q7" s="37"/>
      <c r="R7" s="37"/>
      <c r="S7" s="37"/>
      <c r="T7" s="37"/>
    </row>
    <row r="8" spans="1:20" s="34" customFormat="1" ht="26.25" customHeight="1" x14ac:dyDescent="0.25">
      <c r="A8" s="66" t="s">
        <v>7</v>
      </c>
      <c r="B8" s="66"/>
      <c r="C8" s="30">
        <f>SUM(Table1[Target allocation ($)])</f>
        <v>151475002.56999987</v>
      </c>
      <c r="D8" s="39"/>
      <c r="E8" s="45"/>
      <c r="F8" s="45"/>
      <c r="H8" s="42"/>
      <c r="J8" s="46"/>
      <c r="K8" s="37"/>
      <c r="L8" s="37"/>
      <c r="M8" s="37"/>
      <c r="N8" s="37"/>
      <c r="O8" s="37"/>
      <c r="P8" s="43"/>
      <c r="Q8" s="37"/>
      <c r="R8" s="37"/>
      <c r="S8" s="43"/>
      <c r="T8" s="37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3"/>
      <c r="I9" s="1"/>
      <c r="K9" s="49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19" t="s">
        <v>24</v>
      </c>
      <c r="B10" s="20" t="s">
        <v>25</v>
      </c>
      <c r="C10" s="31" t="s">
        <v>49</v>
      </c>
      <c r="D10" s="20" t="s">
        <v>50</v>
      </c>
      <c r="E10" s="14" t="s">
        <v>51</v>
      </c>
      <c r="F10" s="14" t="s">
        <v>6</v>
      </c>
      <c r="G10" s="20" t="s">
        <v>52</v>
      </c>
      <c r="H10" s="24" t="s">
        <v>53</v>
      </c>
      <c r="I10" s="29" t="s">
        <v>1</v>
      </c>
      <c r="K10" s="64"/>
      <c r="M10"/>
      <c r="N10"/>
      <c r="O10" s="18"/>
      <c r="P10" s="16"/>
      <c r="Q10"/>
      <c r="R10"/>
      <c r="S10" s="16"/>
      <c r="T10"/>
    </row>
    <row r="11" spans="1:20" s="2" customFormat="1" x14ac:dyDescent="0.25">
      <c r="A11" s="21" t="s">
        <v>14</v>
      </c>
      <c r="B11" s="21" t="s">
        <v>26</v>
      </c>
      <c r="C11" s="58">
        <v>60.81</v>
      </c>
      <c r="D11" s="21">
        <v>11908</v>
      </c>
      <c r="E11" s="21">
        <v>11638</v>
      </c>
      <c r="F11" s="21">
        <f>ROUND(Table1[[#This Row],[New position]]-Table1[[#This Row],[Old position]], 0)</f>
        <v>-270</v>
      </c>
      <c r="G11" s="32">
        <v>0.38500000000000001</v>
      </c>
      <c r="H11" s="25">
        <v>707689.12</v>
      </c>
      <c r="I11" s="28"/>
      <c r="K11" s="61"/>
      <c r="M11"/>
      <c r="N11"/>
      <c r="O11" s="18"/>
      <c r="P11" s="18"/>
      <c r="Q11"/>
      <c r="R11"/>
      <c r="S11" s="16"/>
      <c r="T11"/>
    </row>
    <row r="12" spans="1:20" s="2" customFormat="1" x14ac:dyDescent="0.25">
      <c r="A12" s="21" t="s">
        <v>15</v>
      </c>
      <c r="B12" s="21" t="s">
        <v>26</v>
      </c>
      <c r="C12" s="58">
        <v>88.64</v>
      </c>
      <c r="D12" s="21">
        <v>7609</v>
      </c>
      <c r="E12" s="21">
        <v>7984</v>
      </c>
      <c r="F12" s="21">
        <f>ROUND(Table1[[#This Row],[New position]]-Table1[[#This Row],[Old position]], 0)</f>
        <v>375</v>
      </c>
      <c r="G12" s="32">
        <v>0.38500000000000001</v>
      </c>
      <c r="H12" s="25">
        <v>707689.12</v>
      </c>
      <c r="I12" s="28"/>
      <c r="K12" s="63"/>
      <c r="L12" s="49"/>
      <c r="M12"/>
      <c r="N12"/>
      <c r="O12" s="18"/>
      <c r="P12" s="18"/>
      <c r="Q12"/>
      <c r="R12"/>
      <c r="S12" s="16"/>
      <c r="T12"/>
    </row>
    <row r="13" spans="1:20" s="2" customFormat="1" x14ac:dyDescent="0.25">
      <c r="A13" s="21" t="s">
        <v>16</v>
      </c>
      <c r="B13" s="21" t="s">
        <v>26</v>
      </c>
      <c r="C13" s="58">
        <v>369.49</v>
      </c>
      <c r="D13" s="21">
        <v>1825</v>
      </c>
      <c r="E13" s="21">
        <v>1915</v>
      </c>
      <c r="F13" s="21">
        <f>ROUND(Table1[[#This Row],[New position]]-Table1[[#This Row],[Old position]], 0)</f>
        <v>90</v>
      </c>
      <c r="G13" s="32">
        <v>0.38500000000000001</v>
      </c>
      <c r="H13" s="25">
        <v>707689.12</v>
      </c>
      <c r="I13" s="28"/>
      <c r="K13" s="59"/>
      <c r="L13"/>
      <c r="M13"/>
      <c r="N13"/>
      <c r="O13" s="18"/>
      <c r="P13" s="18"/>
      <c r="Q13"/>
      <c r="R13"/>
      <c r="S13"/>
      <c r="T13"/>
    </row>
    <row r="14" spans="1:20" s="2" customFormat="1" x14ac:dyDescent="0.25">
      <c r="A14" s="21" t="s">
        <v>19</v>
      </c>
      <c r="B14" s="21" t="s">
        <v>26</v>
      </c>
      <c r="C14" s="58">
        <v>548.57000000000005</v>
      </c>
      <c r="D14" s="21">
        <v>1200</v>
      </c>
      <c r="E14" s="21">
        <v>1290</v>
      </c>
      <c r="F14" s="21">
        <f>ROUND(Table1[[#This Row],[New position]]-Table1[[#This Row],[Old position]], 0)</f>
        <v>90</v>
      </c>
      <c r="G14" s="32">
        <v>0.38500000000000001</v>
      </c>
      <c r="H14" s="25">
        <v>707689.12</v>
      </c>
      <c r="I14" s="28"/>
      <c r="K14" s="59"/>
      <c r="L14"/>
      <c r="M14"/>
      <c r="N14"/>
      <c r="O14" s="18"/>
      <c r="P14" s="18"/>
      <c r="Q14"/>
      <c r="R14"/>
      <c r="S14" s="16"/>
      <c r="T14"/>
    </row>
    <row r="15" spans="1:20" s="2" customFormat="1" x14ac:dyDescent="0.25">
      <c r="A15" s="21" t="s">
        <v>20</v>
      </c>
      <c r="B15" s="21" t="s">
        <v>26</v>
      </c>
      <c r="C15" s="58">
        <v>102.27</v>
      </c>
      <c r="D15" s="21">
        <v>6503</v>
      </c>
      <c r="E15" s="21">
        <v>6920</v>
      </c>
      <c r="F15" s="21">
        <f>ROUND(Table1[[#This Row],[New position]]-Table1[[#This Row],[Old position]], 0)</f>
        <v>417</v>
      </c>
      <c r="G15" s="32">
        <v>0.38500000000000001</v>
      </c>
      <c r="H15" s="25">
        <v>707689.12</v>
      </c>
      <c r="I15" s="28"/>
      <c r="K15" s="59"/>
      <c r="L15"/>
      <c r="M15"/>
      <c r="N15"/>
      <c r="O15" s="18"/>
      <c r="P15" s="18"/>
      <c r="Q15"/>
      <c r="R15"/>
      <c r="S15" s="16"/>
      <c r="T15"/>
    </row>
    <row r="16" spans="1:20" s="2" customFormat="1" x14ac:dyDescent="0.25">
      <c r="A16" s="21" t="s">
        <v>21</v>
      </c>
      <c r="B16" s="21" t="s">
        <v>26</v>
      </c>
      <c r="C16" s="58">
        <v>163.68</v>
      </c>
      <c r="D16" s="21">
        <v>4082</v>
      </c>
      <c r="E16" s="21">
        <v>4324</v>
      </c>
      <c r="F16" s="21">
        <f>ROUND(Table1[[#This Row],[New position]]-Table1[[#This Row],[Old position]], 0)</f>
        <v>242</v>
      </c>
      <c r="G16" s="32">
        <v>0.38500000000000001</v>
      </c>
      <c r="H16" s="25">
        <v>707689.12</v>
      </c>
      <c r="I16" s="28"/>
      <c r="J16" s="50"/>
      <c r="K16" s="59"/>
      <c r="L16"/>
      <c r="M16"/>
      <c r="N16"/>
      <c r="O16" s="18"/>
      <c r="P16" s="18"/>
      <c r="Q16"/>
      <c r="R16"/>
      <c r="S16"/>
      <c r="T16"/>
    </row>
    <row r="17" spans="1:24" s="11" customFormat="1" x14ac:dyDescent="0.25">
      <c r="A17" s="21" t="s">
        <v>22</v>
      </c>
      <c r="B17" s="21" t="s">
        <v>26</v>
      </c>
      <c r="C17" s="58">
        <v>28.45</v>
      </c>
      <c r="D17" s="21">
        <v>23601</v>
      </c>
      <c r="E17" s="21">
        <v>24875</v>
      </c>
      <c r="F17" s="21">
        <f>ROUND(Table1[[#This Row],[New position]]-Table1[[#This Row],[Old position]], 0)</f>
        <v>1274</v>
      </c>
      <c r="G17" s="32">
        <v>0.38500000000000001</v>
      </c>
      <c r="H17" s="25">
        <v>707689.12</v>
      </c>
      <c r="I17" s="28"/>
      <c r="J17" s="2"/>
      <c r="K17" s="61"/>
      <c r="L17"/>
      <c r="M17"/>
      <c r="N17"/>
      <c r="O17" s="18"/>
      <c r="P17" s="18"/>
      <c r="Q17"/>
      <c r="R17"/>
      <c r="S17" s="16"/>
      <c r="T17"/>
    </row>
    <row r="18" spans="1:24" x14ac:dyDescent="0.25">
      <c r="A18" s="21" t="s">
        <v>23</v>
      </c>
      <c r="B18" s="21" t="s">
        <v>26</v>
      </c>
      <c r="C18" s="58">
        <v>189.43</v>
      </c>
      <c r="D18" s="21">
        <v>3591</v>
      </c>
      <c r="E18" s="21">
        <v>3736</v>
      </c>
      <c r="F18" s="21">
        <f>ROUND(Table1[[#This Row],[New position]]-Table1[[#This Row],[Old position]], 0)</f>
        <v>145</v>
      </c>
      <c r="G18" s="32">
        <v>0.38500000000000001</v>
      </c>
      <c r="H18" s="25">
        <v>707689.12</v>
      </c>
      <c r="I18" s="28"/>
      <c r="J18" s="2"/>
      <c r="K18" s="59"/>
      <c r="L18"/>
      <c r="M18"/>
      <c r="N18"/>
      <c r="O18" s="18"/>
      <c r="P18" s="18"/>
      <c r="U18" s="1"/>
      <c r="V18" s="1"/>
      <c r="W18" s="1"/>
      <c r="X18" s="1"/>
    </row>
    <row r="19" spans="1:24" x14ac:dyDescent="0.25">
      <c r="A19" s="21" t="s">
        <v>27</v>
      </c>
      <c r="B19" s="21" t="s">
        <v>26</v>
      </c>
      <c r="C19" s="58">
        <v>189.04</v>
      </c>
      <c r="D19" s="21">
        <v>3580</v>
      </c>
      <c r="E19" s="21">
        <v>3744</v>
      </c>
      <c r="F19" s="21">
        <f>ROUND(Table1[[#This Row],[New position]]-Table1[[#This Row],[Old position]], 0)</f>
        <v>164</v>
      </c>
      <c r="G19" s="32">
        <v>0.38500000000000001</v>
      </c>
      <c r="H19" s="25">
        <v>707689.12</v>
      </c>
      <c r="I19" s="12"/>
      <c r="J19" s="2"/>
      <c r="K19" s="59"/>
      <c r="L19"/>
      <c r="M19"/>
      <c r="N19"/>
      <c r="U19" s="1"/>
      <c r="V19" s="1"/>
      <c r="W19" s="1"/>
      <c r="X19" s="1"/>
    </row>
    <row r="20" spans="1:24" x14ac:dyDescent="0.25">
      <c r="A20" s="21" t="s">
        <v>28</v>
      </c>
      <c r="B20" s="21" t="s">
        <v>26</v>
      </c>
      <c r="C20" s="58">
        <v>25.71</v>
      </c>
      <c r="D20" s="21">
        <v>26256</v>
      </c>
      <c r="E20" s="21">
        <v>27526</v>
      </c>
      <c r="F20" s="21">
        <f>ROUND(Table1[[#This Row],[New position]]-Table1[[#This Row],[Old position]], 0)</f>
        <v>1270</v>
      </c>
      <c r="G20" s="32">
        <v>0.38500000000000001</v>
      </c>
      <c r="H20" s="25">
        <v>707689.12</v>
      </c>
      <c r="I20" s="12"/>
      <c r="J20" s="2"/>
      <c r="K20" s="59"/>
      <c r="L20"/>
      <c r="M20"/>
      <c r="N20"/>
      <c r="U20" s="1"/>
      <c r="V20" s="1"/>
      <c r="W20" s="1"/>
      <c r="X20" s="1"/>
    </row>
    <row r="21" spans="1:24" x14ac:dyDescent="0.25">
      <c r="A21" s="21" t="s">
        <v>29</v>
      </c>
      <c r="B21" s="21" t="s">
        <v>26</v>
      </c>
      <c r="C21" s="58">
        <v>71.569999999999993</v>
      </c>
      <c r="D21" s="21">
        <v>10001</v>
      </c>
      <c r="E21" s="21">
        <v>9888</v>
      </c>
      <c r="F21" s="21">
        <f>ROUND(Table1[[#This Row],[New position]]-Table1[[#This Row],[Old position]], 0)</f>
        <v>-113</v>
      </c>
      <c r="G21" s="32">
        <v>0.38500000000000001</v>
      </c>
      <c r="H21" s="25">
        <v>707689.12</v>
      </c>
      <c r="I21" s="12"/>
      <c r="J21" s="2"/>
      <c r="K21" s="59"/>
      <c r="L21"/>
      <c r="M21"/>
      <c r="N21"/>
      <c r="U21" s="1"/>
      <c r="V21" s="1"/>
      <c r="W21" s="1"/>
      <c r="X21" s="1"/>
    </row>
    <row r="22" spans="1:24" x14ac:dyDescent="0.25">
      <c r="A22" s="21" t="s">
        <v>54</v>
      </c>
      <c r="B22" s="21" t="s">
        <v>26</v>
      </c>
      <c r="C22" s="58">
        <v>21.91</v>
      </c>
      <c r="D22" s="21">
        <v>30890</v>
      </c>
      <c r="E22" s="21">
        <v>32300</v>
      </c>
      <c r="F22" s="21">
        <f>ROUND(Table1[[#This Row],[New position]]-Table1[[#This Row],[Old position]], 0)</f>
        <v>1410</v>
      </c>
      <c r="G22" s="32">
        <v>0.38500000000000001</v>
      </c>
      <c r="H22" s="25">
        <v>707689.12</v>
      </c>
      <c r="I22" s="12"/>
      <c r="J22" s="2"/>
      <c r="K22" s="59"/>
      <c r="L22"/>
      <c r="M22"/>
      <c r="N22"/>
      <c r="U22" s="1"/>
      <c r="V22" s="1"/>
      <c r="W22" s="1"/>
      <c r="X22" s="1"/>
    </row>
    <row r="23" spans="1:24" ht="15" customHeight="1" x14ac:dyDescent="0.25">
      <c r="A23" s="21" t="s">
        <v>55</v>
      </c>
      <c r="B23" s="21" t="s">
        <v>26</v>
      </c>
      <c r="C23" s="58">
        <v>44.61</v>
      </c>
      <c r="D23" s="21">
        <v>15467</v>
      </c>
      <c r="E23" s="21">
        <v>15864</v>
      </c>
      <c r="F23" s="21">
        <f>ROUND(Table1[[#This Row],[New position]]-Table1[[#This Row],[Old position]], 0)</f>
        <v>397</v>
      </c>
      <c r="G23" s="32">
        <v>0.38500000000000001</v>
      </c>
      <c r="H23" s="25">
        <v>707689.12</v>
      </c>
      <c r="I23" s="12"/>
      <c r="J23" s="2"/>
      <c r="K23" s="59"/>
      <c r="L23"/>
      <c r="M23"/>
      <c r="N23"/>
      <c r="U23" s="1"/>
      <c r="V23" s="1"/>
      <c r="W23" s="1"/>
      <c r="X23" s="1"/>
    </row>
    <row r="24" spans="1:24" x14ac:dyDescent="0.25">
      <c r="A24" s="21" t="s">
        <v>56</v>
      </c>
      <c r="B24" s="21" t="s">
        <v>26</v>
      </c>
      <c r="C24" s="58">
        <v>37.9</v>
      </c>
      <c r="D24" s="21">
        <v>18122</v>
      </c>
      <c r="E24" s="21">
        <v>18673</v>
      </c>
      <c r="F24" s="21">
        <f>ROUND(Table1[[#This Row],[New position]]-Table1[[#This Row],[Old position]], 0)</f>
        <v>551</v>
      </c>
      <c r="G24" s="32">
        <v>0.38500000000000001</v>
      </c>
      <c r="H24" s="25">
        <v>707689.12</v>
      </c>
      <c r="I24" s="12"/>
      <c r="J24" s="2"/>
      <c r="K24" s="59"/>
      <c r="L24"/>
      <c r="M24"/>
      <c r="N24"/>
      <c r="U24" s="1"/>
      <c r="V24" s="1"/>
      <c r="W24" s="1"/>
      <c r="X24" s="1"/>
    </row>
    <row r="25" spans="1:24" x14ac:dyDescent="0.25">
      <c r="A25" s="21" t="s">
        <v>57</v>
      </c>
      <c r="B25" s="21" t="s">
        <v>26</v>
      </c>
      <c r="C25" s="58">
        <v>93.15</v>
      </c>
      <c r="D25" s="21">
        <v>7830</v>
      </c>
      <c r="E25" s="21">
        <v>7597</v>
      </c>
      <c r="F25" s="21">
        <f>ROUND(Table1[[#This Row],[New position]]-Table1[[#This Row],[Old position]], 0)</f>
        <v>-233</v>
      </c>
      <c r="G25" s="32">
        <v>0.38500000000000001</v>
      </c>
      <c r="H25" s="25">
        <v>707689.12</v>
      </c>
      <c r="I25" s="12"/>
      <c r="J25" s="2"/>
      <c r="K25" s="59"/>
      <c r="L25"/>
      <c r="M25"/>
      <c r="N25"/>
      <c r="U25" s="1"/>
      <c r="V25" s="1"/>
      <c r="W25" s="1"/>
      <c r="X25" s="1"/>
    </row>
    <row r="26" spans="1:24" x14ac:dyDescent="0.25">
      <c r="A26" s="21" t="s">
        <v>17</v>
      </c>
      <c r="B26" s="21" t="s">
        <v>26</v>
      </c>
      <c r="C26" s="58">
        <v>316.33</v>
      </c>
      <c r="D26" s="21">
        <v>116131</v>
      </c>
      <c r="E26" s="21">
        <v>115065</v>
      </c>
      <c r="F26" s="21">
        <f>ROUND(Table1[[#This Row],[New position]]-Table1[[#This Row],[Old position]], 0)</f>
        <v>-1066</v>
      </c>
      <c r="G26" s="32">
        <v>19.8</v>
      </c>
      <c r="H26" s="25">
        <v>36398429.060000002</v>
      </c>
      <c r="I26" s="12"/>
      <c r="J26" s="2"/>
      <c r="K26" s="59"/>
      <c r="L26"/>
      <c r="M26"/>
      <c r="N26"/>
      <c r="U26" s="1"/>
      <c r="V26" s="1"/>
      <c r="W26" s="1"/>
      <c r="X26" s="1"/>
    </row>
    <row r="27" spans="1:24" x14ac:dyDescent="0.25">
      <c r="A27" s="21" t="s">
        <v>30</v>
      </c>
      <c r="B27" s="21" t="s">
        <v>26</v>
      </c>
      <c r="C27" s="58">
        <v>127.24</v>
      </c>
      <c r="D27" s="21">
        <v>34555</v>
      </c>
      <c r="E27" s="21">
        <v>35758</v>
      </c>
      <c r="F27" s="21">
        <f>ROUND(Table1[[#This Row],[New position]]-Table1[[#This Row],[Old position]], 0)</f>
        <v>1203</v>
      </c>
      <c r="G27" s="32">
        <v>2.4750000000000001</v>
      </c>
      <c r="H27" s="25">
        <v>4549807.24</v>
      </c>
      <c r="I27" s="12"/>
      <c r="J27" s="2"/>
      <c r="K27" s="59"/>
      <c r="L27"/>
      <c r="M27"/>
      <c r="N27"/>
      <c r="U27" s="1"/>
      <c r="V27" s="1"/>
      <c r="W27" s="1"/>
      <c r="X27" s="1"/>
    </row>
    <row r="28" spans="1:24" x14ac:dyDescent="0.25">
      <c r="A28" s="21" t="s">
        <v>66</v>
      </c>
      <c r="B28" s="21" t="s">
        <v>26</v>
      </c>
      <c r="C28" s="58">
        <v>107.94</v>
      </c>
      <c r="D28" s="21">
        <v>0</v>
      </c>
      <c r="E28" s="21">
        <v>21076</v>
      </c>
      <c r="F28" s="21">
        <f>ROUND(Table1[[#This Row],[New position]]-Table1[[#This Row],[Old position]], 0)</f>
        <v>21076</v>
      </c>
      <c r="G28" s="32">
        <v>1.238</v>
      </c>
      <c r="H28" s="25">
        <v>2274903.62</v>
      </c>
      <c r="I28" s="12"/>
      <c r="J28" s="1"/>
      <c r="K28" s="59"/>
      <c r="L28"/>
      <c r="M28"/>
      <c r="N28"/>
      <c r="U28" s="1"/>
      <c r="V28" s="1"/>
      <c r="W28" s="1"/>
      <c r="X28" s="1"/>
    </row>
    <row r="29" spans="1:24" x14ac:dyDescent="0.25">
      <c r="A29" s="21">
        <v>2823</v>
      </c>
      <c r="B29" s="21" t="s">
        <v>26</v>
      </c>
      <c r="C29" s="58">
        <v>2.54</v>
      </c>
      <c r="D29" s="21">
        <v>1663800</v>
      </c>
      <c r="E29" s="21">
        <v>1791200</v>
      </c>
      <c r="F29" s="21">
        <f>ROUND(Table1[[#This Row],[New position]]-Table1[[#This Row],[Old position]], 0)</f>
        <v>127400</v>
      </c>
      <c r="G29" s="32">
        <v>2.4750000000000001</v>
      </c>
      <c r="H29" s="25">
        <v>4549807.24</v>
      </c>
      <c r="I29" s="12"/>
      <c r="J29" s="1"/>
      <c r="K29" s="59"/>
      <c r="L29"/>
      <c r="M29"/>
      <c r="N29"/>
      <c r="U29" s="1"/>
      <c r="V29" s="1"/>
      <c r="W29" s="1"/>
      <c r="X29" s="1"/>
    </row>
    <row r="30" spans="1:24" x14ac:dyDescent="0.25">
      <c r="A30" s="21" t="s">
        <v>63</v>
      </c>
      <c r="B30" s="21" t="s">
        <v>26</v>
      </c>
      <c r="C30" s="58">
        <v>32.75</v>
      </c>
      <c r="D30" s="21">
        <v>66374</v>
      </c>
      <c r="E30" s="21">
        <v>69463</v>
      </c>
      <c r="F30" s="21">
        <f>ROUND(Table1[[#This Row],[New position]]-Table1[[#This Row],[Old position]], 0)</f>
        <v>3089</v>
      </c>
      <c r="G30" s="32">
        <v>1.238</v>
      </c>
      <c r="H30" s="25">
        <v>2274903.62</v>
      </c>
      <c r="I30" s="12"/>
      <c r="J30" s="1"/>
      <c r="K30" s="59"/>
      <c r="L30"/>
      <c r="M30"/>
      <c r="N30"/>
      <c r="U30" s="1"/>
      <c r="V30" s="1"/>
      <c r="W30" s="1"/>
      <c r="X30" s="1"/>
    </row>
    <row r="31" spans="1:24" x14ac:dyDescent="0.25">
      <c r="A31" s="21" t="s">
        <v>5</v>
      </c>
      <c r="B31" s="21" t="s">
        <v>26</v>
      </c>
      <c r="C31" s="58">
        <v>16.48</v>
      </c>
      <c r="D31" s="21">
        <v>319332</v>
      </c>
      <c r="E31" s="21">
        <v>334641</v>
      </c>
      <c r="F31" s="21">
        <f>ROUND(Table1[[#This Row],[New position]]-Table1[[#This Row],[Old position]], 0)</f>
        <v>15309</v>
      </c>
      <c r="G31" s="32">
        <v>3</v>
      </c>
      <c r="H31" s="25">
        <v>5514887.5599999996</v>
      </c>
      <c r="I31" s="12"/>
      <c r="J31" s="1"/>
      <c r="K31" s="59"/>
      <c r="L31"/>
      <c r="M31"/>
      <c r="N31"/>
      <c r="U31" s="1"/>
      <c r="V31" s="1"/>
      <c r="W31" s="1"/>
      <c r="X31" s="1"/>
    </row>
    <row r="32" spans="1:24" x14ac:dyDescent="0.25">
      <c r="A32" s="21" t="s">
        <v>18</v>
      </c>
      <c r="B32" s="21" t="s">
        <v>26</v>
      </c>
      <c r="C32" s="58">
        <v>59.16</v>
      </c>
      <c r="D32" s="21">
        <v>116043</v>
      </c>
      <c r="E32" s="21">
        <v>62147</v>
      </c>
      <c r="F32" s="21">
        <f>ROUND(Table1[[#This Row],[New position]]-Table1[[#This Row],[Old position]], 0)</f>
        <v>-53896</v>
      </c>
      <c r="G32" s="32">
        <v>2</v>
      </c>
      <c r="H32" s="25">
        <v>3676591.71</v>
      </c>
      <c r="I32" s="12"/>
      <c r="J32" s="1"/>
      <c r="K32" s="59"/>
      <c r="L32"/>
      <c r="M32"/>
      <c r="N32"/>
      <c r="U32" s="1"/>
      <c r="V32" s="1"/>
      <c r="W32" s="1"/>
      <c r="X32" s="1"/>
    </row>
    <row r="33" spans="1:24" x14ac:dyDescent="0.25">
      <c r="A33" s="21" t="s">
        <v>31</v>
      </c>
      <c r="B33" s="21" t="s">
        <v>32</v>
      </c>
      <c r="C33" s="58">
        <v>145427.25</v>
      </c>
      <c r="D33" s="21">
        <v>12</v>
      </c>
      <c r="E33" s="21">
        <v>0</v>
      </c>
      <c r="F33" s="21">
        <f>ROUND(Table1[[#This Row],[New position]]-Table1[[#This Row],[Old position]], 0)</f>
        <v>-12</v>
      </c>
      <c r="G33" s="32">
        <v>0</v>
      </c>
      <c r="H33" s="25">
        <v>0</v>
      </c>
      <c r="I33" s="12"/>
      <c r="J33" s="1"/>
      <c r="K33" s="59"/>
      <c r="L33"/>
      <c r="M33"/>
      <c r="N33"/>
      <c r="U33" s="1"/>
      <c r="V33" s="1"/>
      <c r="W33" s="1"/>
      <c r="X33" s="1"/>
    </row>
    <row r="34" spans="1:24" x14ac:dyDescent="0.25">
      <c r="A34" s="21" t="s">
        <v>33</v>
      </c>
      <c r="B34" s="21" t="s">
        <v>32</v>
      </c>
      <c r="C34" s="58">
        <v>155863.82</v>
      </c>
      <c r="D34" s="21">
        <v>11</v>
      </c>
      <c r="E34" s="21">
        <v>0</v>
      </c>
      <c r="F34" s="21">
        <f>ROUND(Table1[[#This Row],[New position]]-Table1[[#This Row],[Old position]], 0)</f>
        <v>-11</v>
      </c>
      <c r="G34" s="32">
        <v>0</v>
      </c>
      <c r="H34" s="25">
        <v>0</v>
      </c>
      <c r="I34" s="12"/>
      <c r="J34" s="1"/>
      <c r="K34" s="59"/>
      <c r="L34"/>
      <c r="M34"/>
      <c r="N34"/>
      <c r="U34" s="1"/>
      <c r="V34" s="1"/>
      <c r="W34" s="1"/>
      <c r="X34" s="1"/>
    </row>
    <row r="35" spans="1:24" x14ac:dyDescent="0.25">
      <c r="A35" s="21" t="s">
        <v>34</v>
      </c>
      <c r="B35" s="21" t="s">
        <v>32</v>
      </c>
      <c r="C35" s="58">
        <v>123701</v>
      </c>
      <c r="D35" s="21">
        <v>84</v>
      </c>
      <c r="E35" s="21">
        <v>89</v>
      </c>
      <c r="F35" s="21">
        <f>ROUND(Table1[[#This Row],[New position]]-Table1[[#This Row],[Old position]], 0)</f>
        <v>5</v>
      </c>
      <c r="G35" s="32">
        <v>6</v>
      </c>
      <c r="H35" s="25">
        <v>11029775.119999999</v>
      </c>
      <c r="I35" s="12"/>
      <c r="J35" s="1"/>
      <c r="K35" s="59"/>
      <c r="L35"/>
      <c r="M35"/>
      <c r="N35"/>
      <c r="U35" s="1"/>
      <c r="V35" s="1"/>
      <c r="W35" s="1"/>
      <c r="X35" s="1"/>
    </row>
    <row r="36" spans="1:24" x14ac:dyDescent="0.25">
      <c r="A36" s="21" t="s">
        <v>35</v>
      </c>
      <c r="B36" s="21" t="s">
        <v>32</v>
      </c>
      <c r="C36" s="58">
        <v>131895.85</v>
      </c>
      <c r="D36" s="21">
        <v>79</v>
      </c>
      <c r="E36" s="21">
        <v>56</v>
      </c>
      <c r="F36" s="21">
        <f>ROUND(Table1[[#This Row],[New position]]-Table1[[#This Row],[Old position]], 0)</f>
        <v>-23</v>
      </c>
      <c r="G36" s="32">
        <v>4</v>
      </c>
      <c r="H36" s="25">
        <v>7353183.4199999999</v>
      </c>
      <c r="I36" s="12"/>
      <c r="J36" s="1"/>
      <c r="K36" s="59"/>
      <c r="L36"/>
      <c r="M36"/>
      <c r="N36"/>
      <c r="U36" s="1"/>
      <c r="V36" s="1"/>
      <c r="W36" s="1"/>
      <c r="X36" s="1"/>
    </row>
    <row r="37" spans="1:24" x14ac:dyDescent="0.25">
      <c r="A37" s="21" t="s">
        <v>36</v>
      </c>
      <c r="B37" s="21" t="s">
        <v>32</v>
      </c>
      <c r="C37" s="58">
        <v>220753</v>
      </c>
      <c r="D37" s="21">
        <v>47</v>
      </c>
      <c r="E37" s="21">
        <v>50</v>
      </c>
      <c r="F37" s="21">
        <f>ROUND(Table1[[#This Row],[New position]]-Table1[[#This Row],[Old position]], 0)</f>
        <v>3</v>
      </c>
      <c r="G37" s="32">
        <v>6</v>
      </c>
      <c r="H37" s="25">
        <v>11029775.119999999</v>
      </c>
      <c r="I37" s="12"/>
      <c r="J37" s="1"/>
      <c r="K37" s="59"/>
      <c r="L37"/>
      <c r="M37"/>
      <c r="N37"/>
      <c r="U37" s="1"/>
      <c r="V37" s="1"/>
      <c r="W37" s="1"/>
      <c r="X37" s="1"/>
    </row>
    <row r="38" spans="1:24" x14ac:dyDescent="0.25">
      <c r="A38" s="21" t="s">
        <v>37</v>
      </c>
      <c r="B38" s="21" t="s">
        <v>32</v>
      </c>
      <c r="C38" s="58">
        <v>135028.51999999999</v>
      </c>
      <c r="D38" s="21">
        <v>77</v>
      </c>
      <c r="E38" s="21">
        <v>82</v>
      </c>
      <c r="F38" s="21">
        <f>ROUND(Table1[[#This Row],[New position]]-Table1[[#This Row],[Old position]], 0)</f>
        <v>5</v>
      </c>
      <c r="G38" s="32">
        <v>6</v>
      </c>
      <c r="H38" s="25">
        <v>11029775.119999999</v>
      </c>
      <c r="I38" s="12"/>
      <c r="J38" s="1"/>
      <c r="K38" s="59"/>
      <c r="L38"/>
      <c r="M38"/>
      <c r="N38"/>
      <c r="U38" s="1"/>
      <c r="V38" s="1"/>
      <c r="W38" s="1"/>
      <c r="X38" s="1"/>
    </row>
    <row r="39" spans="1:24" x14ac:dyDescent="0.25">
      <c r="A39" s="21" t="s">
        <v>38</v>
      </c>
      <c r="B39" s="21" t="s">
        <v>32</v>
      </c>
      <c r="C39" s="58">
        <v>178763.67</v>
      </c>
      <c r="D39" s="21">
        <v>58</v>
      </c>
      <c r="E39" s="21">
        <v>62</v>
      </c>
      <c r="F39" s="21">
        <f>ROUND(Table1[[#This Row],[New position]]-Table1[[#This Row],[Old position]], 0)</f>
        <v>4</v>
      </c>
      <c r="G39" s="32">
        <v>6</v>
      </c>
      <c r="H39" s="25">
        <v>11029775.119999999</v>
      </c>
      <c r="I39" s="12"/>
      <c r="J39" s="1"/>
      <c r="K39" s="59"/>
      <c r="L39"/>
      <c r="M39"/>
      <c r="N39"/>
      <c r="U39" s="1"/>
      <c r="V39" s="1"/>
      <c r="W39" s="1"/>
      <c r="X39" s="1"/>
    </row>
    <row r="40" spans="1:24" x14ac:dyDescent="0.25">
      <c r="A40" s="21" t="s">
        <v>59</v>
      </c>
      <c r="B40" s="21" t="s">
        <v>32</v>
      </c>
      <c r="C40" s="58">
        <v>231976.02</v>
      </c>
      <c r="D40" s="21">
        <v>45</v>
      </c>
      <c r="E40" s="21">
        <v>48</v>
      </c>
      <c r="F40" s="21">
        <f>ROUND(Table1[[#This Row],[New position]]-Table1[[#This Row],[Old position]], 0)</f>
        <v>3</v>
      </c>
      <c r="G40" s="32">
        <v>6</v>
      </c>
      <c r="H40" s="25">
        <v>11029775.119999999</v>
      </c>
      <c r="I40" s="12"/>
      <c r="J40" s="1"/>
      <c r="K40" s="59"/>
      <c r="L40"/>
      <c r="M40"/>
      <c r="N40"/>
      <c r="U40" s="1"/>
      <c r="V40" s="1"/>
      <c r="W40" s="1"/>
      <c r="X40" s="1"/>
    </row>
    <row r="41" spans="1:24" x14ac:dyDescent="0.25">
      <c r="A41" s="21" t="s">
        <v>60</v>
      </c>
      <c r="B41" s="21" t="s">
        <v>32</v>
      </c>
      <c r="C41" s="58">
        <v>97132</v>
      </c>
      <c r="D41" s="21">
        <v>106</v>
      </c>
      <c r="E41" s="21">
        <v>114</v>
      </c>
      <c r="F41" s="21">
        <f>ROUND(Table1[[#This Row],[New position]]-Table1[[#This Row],[Old position]], 0)</f>
        <v>8</v>
      </c>
      <c r="G41" s="32">
        <v>6</v>
      </c>
      <c r="H41" s="25">
        <v>11029775.119999999</v>
      </c>
      <c r="I41" s="12"/>
      <c r="J41" s="1"/>
      <c r="K41" s="59"/>
      <c r="L41"/>
      <c r="M41"/>
      <c r="N41"/>
      <c r="U41" s="1"/>
      <c r="V41" s="1"/>
      <c r="W41" s="1"/>
      <c r="X41" s="1"/>
    </row>
    <row r="42" spans="1:24" x14ac:dyDescent="0.25">
      <c r="A42" s="21" t="s">
        <v>39</v>
      </c>
      <c r="B42" s="21" t="s">
        <v>32</v>
      </c>
      <c r="C42" s="58">
        <v>29943.58</v>
      </c>
      <c r="D42" s="21">
        <v>19</v>
      </c>
      <c r="E42" s="21">
        <v>19</v>
      </c>
      <c r="F42" s="21">
        <f>ROUND(Table1[[#This Row],[New position]]-Table1[[#This Row],[Old position]], 0)</f>
        <v>0</v>
      </c>
      <c r="G42" s="32">
        <v>0.308</v>
      </c>
      <c r="H42" s="25">
        <v>565629.48</v>
      </c>
      <c r="I42" s="12"/>
      <c r="J42" s="1"/>
      <c r="K42" s="59"/>
      <c r="L42"/>
      <c r="M42"/>
      <c r="N42"/>
      <c r="U42" s="1"/>
      <c r="V42" s="1"/>
      <c r="W42" s="1"/>
      <c r="X42" s="1"/>
    </row>
    <row r="43" spans="1:24" x14ac:dyDescent="0.25">
      <c r="A43" s="21" t="s">
        <v>40</v>
      </c>
      <c r="B43" s="21" t="s">
        <v>32</v>
      </c>
      <c r="C43" s="58">
        <v>103686</v>
      </c>
      <c r="D43" s="21">
        <v>6</v>
      </c>
      <c r="E43" s="21">
        <v>5</v>
      </c>
      <c r="F43" s="21">
        <f>ROUND(Table1[[#This Row],[New position]]-Table1[[#This Row],[Old position]], 0)</f>
        <v>-1</v>
      </c>
      <c r="G43" s="32">
        <v>0.308</v>
      </c>
      <c r="H43" s="25">
        <v>565629.48</v>
      </c>
      <c r="I43" s="12"/>
      <c r="J43" s="1"/>
      <c r="K43" s="59"/>
      <c r="L43"/>
      <c r="M43"/>
      <c r="N43"/>
      <c r="U43" s="1"/>
      <c r="V43" s="1"/>
      <c r="W43" s="1"/>
      <c r="X43" s="1"/>
    </row>
    <row r="44" spans="1:24" x14ac:dyDescent="0.25">
      <c r="A44" s="21" t="s">
        <v>41</v>
      </c>
      <c r="B44" s="21" t="s">
        <v>32</v>
      </c>
      <c r="C44" s="58">
        <v>8900.7099999999991</v>
      </c>
      <c r="D44" s="21">
        <v>65</v>
      </c>
      <c r="E44" s="21">
        <v>64</v>
      </c>
      <c r="F44" s="21">
        <f>ROUND(Table1[[#This Row],[New position]]-Table1[[#This Row],[Old position]], 0)</f>
        <v>-1</v>
      </c>
      <c r="G44" s="32">
        <v>0.308</v>
      </c>
      <c r="H44" s="25">
        <v>565629.48</v>
      </c>
      <c r="I44" s="12"/>
      <c r="J44" s="1"/>
      <c r="K44" s="59"/>
      <c r="L44"/>
      <c r="M44"/>
      <c r="N44"/>
      <c r="U44" s="1"/>
      <c r="V44" s="1"/>
      <c r="W44" s="1"/>
      <c r="X44" s="1"/>
    </row>
    <row r="45" spans="1:24" x14ac:dyDescent="0.25">
      <c r="A45" s="21" t="s">
        <v>42</v>
      </c>
      <c r="B45" s="21" t="s">
        <v>32</v>
      </c>
      <c r="C45" s="58">
        <v>70167.12</v>
      </c>
      <c r="D45" s="21">
        <v>8</v>
      </c>
      <c r="E45" s="21">
        <v>8</v>
      </c>
      <c r="F45" s="21">
        <f>ROUND(Table1[[#This Row],[New position]]-Table1[[#This Row],[Old position]], 0)</f>
        <v>0</v>
      </c>
      <c r="G45" s="32">
        <v>0.308</v>
      </c>
      <c r="H45" s="25">
        <v>565629.48</v>
      </c>
      <c r="I45" s="12"/>
      <c r="J45" s="1"/>
      <c r="K45" s="59"/>
      <c r="L45"/>
      <c r="M45"/>
      <c r="N45"/>
      <c r="U45" s="1"/>
      <c r="V45" s="1"/>
      <c r="W45" s="1"/>
      <c r="X45" s="1"/>
    </row>
    <row r="46" spans="1:24" x14ac:dyDescent="0.25">
      <c r="A46" s="21" t="s">
        <v>43</v>
      </c>
      <c r="B46" s="21" t="s">
        <v>32</v>
      </c>
      <c r="C46" s="58">
        <v>236132.5</v>
      </c>
      <c r="D46" s="21">
        <v>2</v>
      </c>
      <c r="E46" s="21">
        <v>2</v>
      </c>
      <c r="F46" s="21">
        <f>ROUND(Table1[[#This Row],[New position]]-Table1[[#This Row],[Old position]], 0)</f>
        <v>0</v>
      </c>
      <c r="G46" s="32">
        <v>0.308</v>
      </c>
      <c r="H46" s="25">
        <v>565629.48</v>
      </c>
      <c r="I46" s="12"/>
      <c r="J46" s="1"/>
      <c r="K46" s="59"/>
      <c r="L46"/>
      <c r="M46"/>
      <c r="N46"/>
      <c r="U46" s="1"/>
      <c r="V46" s="1"/>
      <c r="W46" s="1"/>
      <c r="X46" s="1"/>
    </row>
    <row r="47" spans="1:24" x14ac:dyDescent="0.25">
      <c r="A47" s="21" t="s">
        <v>44</v>
      </c>
      <c r="B47" s="21" t="s">
        <v>32</v>
      </c>
      <c r="C47" s="58">
        <v>16706.91</v>
      </c>
      <c r="D47" s="21">
        <v>34</v>
      </c>
      <c r="E47" s="21">
        <v>34</v>
      </c>
      <c r="F47" s="21">
        <f>ROUND(Table1[[#This Row],[New position]]-Table1[[#This Row],[Old position]], 0)</f>
        <v>0</v>
      </c>
      <c r="G47" s="32">
        <v>0.308</v>
      </c>
      <c r="H47" s="25">
        <v>565629.48</v>
      </c>
      <c r="I47" s="12"/>
      <c r="J47" s="1"/>
      <c r="K47" s="59"/>
      <c r="L47"/>
      <c r="M47"/>
      <c r="N47"/>
      <c r="U47" s="1"/>
      <c r="V47" s="1"/>
      <c r="W47" s="1"/>
      <c r="X47" s="1"/>
    </row>
    <row r="48" spans="1:24" x14ac:dyDescent="0.25">
      <c r="A48" s="21" t="s">
        <v>45</v>
      </c>
      <c r="B48" s="21" t="s">
        <v>32</v>
      </c>
      <c r="C48" s="58">
        <v>26655.27</v>
      </c>
      <c r="D48" s="21">
        <v>22</v>
      </c>
      <c r="E48" s="21">
        <v>21</v>
      </c>
      <c r="F48" s="21">
        <f>ROUND(Table1[[#This Row],[New position]]-Table1[[#This Row],[Old position]], 0)</f>
        <v>-1</v>
      </c>
      <c r="G48" s="32">
        <v>0.308</v>
      </c>
      <c r="H48" s="25">
        <v>565629.48</v>
      </c>
      <c r="I48" s="12"/>
      <c r="J48" s="1"/>
      <c r="K48" s="59"/>
      <c r="L48"/>
      <c r="M48"/>
      <c r="N48"/>
      <c r="U48" s="1"/>
      <c r="V48" s="1"/>
      <c r="W48" s="1"/>
      <c r="X48" s="1"/>
    </row>
    <row r="49" spans="1:24" x14ac:dyDescent="0.25">
      <c r="A49" s="21" t="s">
        <v>46</v>
      </c>
      <c r="B49" s="21" t="s">
        <v>32</v>
      </c>
      <c r="C49" s="58">
        <v>89791.83</v>
      </c>
      <c r="D49" s="21">
        <v>6</v>
      </c>
      <c r="E49" s="21">
        <v>6</v>
      </c>
      <c r="F49" s="21">
        <f>ROUND(Table1[[#This Row],[New position]]-Table1[[#This Row],[Old position]], 0)</f>
        <v>0</v>
      </c>
      <c r="G49" s="32">
        <v>0.308</v>
      </c>
      <c r="H49" s="25">
        <v>565629.48</v>
      </c>
      <c r="I49" s="12"/>
      <c r="J49" s="1"/>
      <c r="K49" s="59"/>
      <c r="L49" s="62"/>
      <c r="M49"/>
      <c r="N49"/>
      <c r="U49" s="1"/>
      <c r="V49" s="1"/>
      <c r="W49" s="1"/>
      <c r="X49" s="1"/>
    </row>
    <row r="50" spans="1:24" x14ac:dyDescent="0.25">
      <c r="A50" s="21" t="s">
        <v>47</v>
      </c>
      <c r="B50" s="21" t="s">
        <v>32</v>
      </c>
      <c r="C50" s="58">
        <v>54670.36</v>
      </c>
      <c r="D50" s="21">
        <v>11</v>
      </c>
      <c r="E50" s="21">
        <v>10</v>
      </c>
      <c r="F50" s="21">
        <f>ROUND(Table1[[#This Row],[New position]]-Table1[[#This Row],[Old position]], 0)</f>
        <v>-1</v>
      </c>
      <c r="G50" s="32">
        <v>0.308</v>
      </c>
      <c r="H50" s="25">
        <v>565629.48</v>
      </c>
      <c r="I50" s="12"/>
      <c r="J50" s="1"/>
      <c r="K50" s="59"/>
      <c r="L50"/>
      <c r="M50"/>
      <c r="N50"/>
      <c r="U50" s="1"/>
      <c r="V50" s="1"/>
      <c r="W50" s="1"/>
      <c r="X50" s="1"/>
    </row>
    <row r="51" spans="1:24" x14ac:dyDescent="0.25">
      <c r="A51" s="21" t="s">
        <v>48</v>
      </c>
      <c r="B51" s="21" t="s">
        <v>32</v>
      </c>
      <c r="C51" s="58">
        <v>97301.5</v>
      </c>
      <c r="D51" s="21">
        <v>6</v>
      </c>
      <c r="E51" s="21">
        <v>6</v>
      </c>
      <c r="F51" s="21">
        <f>ROUND(Table1[[#This Row],[New position]]-Table1[[#This Row],[Old position]], 0)</f>
        <v>0</v>
      </c>
      <c r="G51" s="32">
        <v>0.308</v>
      </c>
      <c r="H51" s="25">
        <v>565629.48</v>
      </c>
      <c r="I51" s="12"/>
      <c r="J51" s="1"/>
      <c r="K51" s="59"/>
      <c r="L51"/>
      <c r="M51"/>
      <c r="N51"/>
      <c r="U51" s="1"/>
      <c r="V51" s="1"/>
      <c r="W51" s="1"/>
      <c r="X51" s="1"/>
    </row>
    <row r="52" spans="1:24" x14ac:dyDescent="0.25">
      <c r="A52" s="21" t="s">
        <v>61</v>
      </c>
      <c r="B52" s="21" t="s">
        <v>32</v>
      </c>
      <c r="C52" s="58">
        <v>81904.14</v>
      </c>
      <c r="D52" s="21">
        <v>7</v>
      </c>
      <c r="E52" s="21">
        <v>7</v>
      </c>
      <c r="F52" s="21">
        <f>ROUND(Table1[[#This Row],[New position]]-Table1[[#This Row],[Old position]], 0)</f>
        <v>0</v>
      </c>
      <c r="G52" s="32">
        <v>0.308</v>
      </c>
      <c r="H52" s="25">
        <v>565629.48</v>
      </c>
      <c r="I52" s="12"/>
      <c r="J52" s="1"/>
      <c r="K52" s="59"/>
      <c r="L52"/>
      <c r="M52"/>
      <c r="N52"/>
      <c r="U52" s="1"/>
      <c r="V52" s="1"/>
      <c r="W52" s="1"/>
      <c r="X52" s="1"/>
    </row>
    <row r="53" spans="1:24" x14ac:dyDescent="0.25">
      <c r="A53" s="21" t="s">
        <v>62</v>
      </c>
      <c r="B53" s="21" t="s">
        <v>32</v>
      </c>
      <c r="C53" s="58">
        <v>36486.5</v>
      </c>
      <c r="D53" s="21">
        <v>16</v>
      </c>
      <c r="E53" s="21">
        <v>16</v>
      </c>
      <c r="F53" s="21">
        <f>ROUND(Table1[[#This Row],[New position]]-Table1[[#This Row],[Old position]], 0)</f>
        <v>0</v>
      </c>
      <c r="G53" s="32">
        <v>0.308</v>
      </c>
      <c r="H53" s="25">
        <v>565629.48</v>
      </c>
      <c r="I53" s="12"/>
      <c r="J53" s="1"/>
      <c r="K53" s="59"/>
      <c r="L53"/>
      <c r="M53"/>
      <c r="N53"/>
      <c r="U53" s="1"/>
      <c r="V53" s="1"/>
      <c r="W53" s="1"/>
      <c r="X53" s="1"/>
    </row>
    <row r="54" spans="1:24" x14ac:dyDescent="0.25">
      <c r="A54" s="21" t="s">
        <v>67</v>
      </c>
      <c r="B54" s="21" t="s">
        <v>32</v>
      </c>
      <c r="C54" s="58">
        <v>33240</v>
      </c>
      <c r="D54" s="21">
        <v>0</v>
      </c>
      <c r="E54" s="21">
        <v>17</v>
      </c>
      <c r="F54" s="21">
        <f>ROUND(Table1[[#This Row],[New position]]-Table1[[#This Row],[Old position]], 0)</f>
        <v>17</v>
      </c>
      <c r="G54" s="32">
        <v>0.308</v>
      </c>
      <c r="H54" s="25">
        <v>565629.48</v>
      </c>
      <c r="I54" s="12"/>
      <c r="J54" s="1"/>
      <c r="K54" s="59"/>
      <c r="L54"/>
      <c r="M54"/>
      <c r="N54"/>
      <c r="U54" s="1"/>
      <c r="V54" s="1"/>
      <c r="W54" s="1"/>
      <c r="X54" s="1"/>
    </row>
    <row r="55" spans="1:24" x14ac:dyDescent="0.25">
      <c r="A55" s="21" t="s">
        <v>64</v>
      </c>
      <c r="B55" s="21" t="s">
        <v>32</v>
      </c>
      <c r="C55" s="58">
        <v>25380.17</v>
      </c>
      <c r="D55" s="21">
        <v>33</v>
      </c>
      <c r="E55" s="21">
        <v>29</v>
      </c>
      <c r="F55" s="21">
        <f>ROUND(Table1[[#This Row],[New position]]-Table1[[#This Row],[Old position]], 0)</f>
        <v>-4</v>
      </c>
      <c r="G55" s="76">
        <v>0.4</v>
      </c>
      <c r="H55" s="25">
        <v>735318.34</v>
      </c>
      <c r="I55" s="12"/>
      <c r="J55" s="1"/>
      <c r="K55" s="59"/>
      <c r="L55"/>
      <c r="M55"/>
      <c r="N55"/>
      <c r="U55" s="1"/>
      <c r="V55" s="1"/>
      <c r="W55" s="1"/>
      <c r="X55" s="1"/>
    </row>
    <row r="56" spans="1:24" x14ac:dyDescent="0.25">
      <c r="A56" s="21" t="s">
        <v>65</v>
      </c>
      <c r="B56" s="69"/>
      <c r="C56" s="70"/>
      <c r="D56" s="71"/>
      <c r="E56" s="72"/>
      <c r="F56" s="73"/>
      <c r="G56" s="76">
        <v>17.600000000000001</v>
      </c>
      <c r="H56" s="74"/>
      <c r="I56" s="9"/>
      <c r="J56" s="17"/>
      <c r="K56" s="26"/>
      <c r="L56" s="9"/>
    </row>
    <row r="57" spans="1:24" x14ac:dyDescent="0.25">
      <c r="A57" s="75"/>
      <c r="B57" s="51"/>
      <c r="C57" s="68"/>
      <c r="D57" s="52"/>
      <c r="E57" s="53"/>
      <c r="F57" s="54"/>
      <c r="G57" s="55"/>
      <c r="H57" s="56"/>
      <c r="I57" s="9"/>
      <c r="J57" s="17"/>
      <c r="K57" s="26"/>
      <c r="L57" s="9"/>
    </row>
    <row r="58" spans="1:24" x14ac:dyDescent="0.25">
      <c r="A58" s="75"/>
      <c r="B58" s="51"/>
      <c r="C58" s="68"/>
      <c r="D58" s="52"/>
      <c r="E58" s="53"/>
      <c r="F58" s="54"/>
      <c r="G58" s="55"/>
      <c r="H58" s="56"/>
      <c r="I58" s="9"/>
      <c r="J58" s="17"/>
      <c r="K58" s="26"/>
      <c r="L58" s="9"/>
    </row>
    <row r="59" spans="1:24" x14ac:dyDescent="0.25">
      <c r="B59" s="3"/>
      <c r="C59" s="10" t="s">
        <v>58</v>
      </c>
      <c r="D59" s="7"/>
      <c r="F59" s="1"/>
      <c r="G59"/>
      <c r="H59" s="3" t="s">
        <v>3</v>
      </c>
      <c r="J59" s="1"/>
      <c r="K59" s="22"/>
    </row>
    <row r="60" spans="1:24" x14ac:dyDescent="0.25">
      <c r="B60" s="3"/>
      <c r="C60" s="10" t="s">
        <v>2</v>
      </c>
      <c r="D60" s="7"/>
      <c r="F60" s="1"/>
      <c r="G60"/>
      <c r="H60" s="3" t="s">
        <v>4</v>
      </c>
      <c r="J60" s="1"/>
      <c r="K60" s="22"/>
    </row>
    <row r="61" spans="1:24" x14ac:dyDescent="0.25">
      <c r="B61" s="4"/>
      <c r="D61" s="1"/>
      <c r="G61"/>
      <c r="H61" s="1"/>
      <c r="J61" s="1"/>
      <c r="K61" s="22"/>
    </row>
    <row r="62" spans="1:24" x14ac:dyDescent="0.25">
      <c r="B62" s="4"/>
      <c r="C62" s="5"/>
      <c r="D62" s="1"/>
      <c r="H62" s="6"/>
      <c r="J62" s="1"/>
      <c r="K62" s="22"/>
    </row>
    <row r="63" spans="1:24" x14ac:dyDescent="0.25">
      <c r="H63" s="1"/>
    </row>
    <row r="64" spans="1:24" x14ac:dyDescent="0.25">
      <c r="A64" s="10"/>
    </row>
    <row r="65" spans="1:1" x14ac:dyDescent="0.25">
      <c r="A65" s="10"/>
    </row>
    <row r="67" spans="1:1" x14ac:dyDescent="0.25">
      <c r="A67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2021-03-12T10:54:40Z</cp:lastPrinted>
  <dcterms:created xsi:type="dcterms:W3CDTF">2020-06-30T03:42:56Z</dcterms:created>
  <dcterms:modified xsi:type="dcterms:W3CDTF">2021-03-15T10:26:54Z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