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https://goldenhorsefm-my.sharepoint.com/personal/xm_goldenhorsefm_onmicrosoft_com/Documents/GHFM_Macro/Investment_Thesis/"/>
    </mc:Choice>
  </mc:AlternateContent>
  <xr:revisionPtr revIDLastSave="19" documentId="11_20F93501129ED9B4F13FCCEDF24825AA7F60127C" xr6:coauthVersionLast="47" xr6:coauthVersionMax="47" xr10:uidLastSave="{0B4E1BE0-E690-4CC4-94A1-1CCE2F80B37B}"/>
  <bookViews>
    <workbookView xWindow="16530" yWindow="555" windowWidth="12075" windowHeight="14325" xr2:uid="{00000000-000D-0000-FFFF-FFFF00000000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1" i="1" l="1"/>
  <c r="M52" i="1"/>
  <c r="M53" i="1"/>
  <c r="M54" i="1"/>
  <c r="M55" i="1"/>
  <c r="M56" i="1"/>
  <c r="M57" i="1"/>
  <c r="M58" i="1"/>
  <c r="M59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11" i="1"/>
  <c r="F59" i="1"/>
  <c r="F43" i="1" l="1"/>
  <c r="F11" i="1" l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C7" i="1" l="1"/>
  <c r="C8" i="1" l="1"/>
  <c r="C3" i="1" s="1"/>
  <c r="C2" i="1" l="1"/>
</calcChain>
</file>

<file path=xl/sharedStrings.xml><?xml version="1.0" encoding="utf-8"?>
<sst xmlns="http://schemas.openxmlformats.org/spreadsheetml/2006/main" count="121" uniqueCount="74">
  <si>
    <t>Date</t>
  </si>
  <si>
    <t>Comments</t>
  </si>
  <si>
    <t>Li Xiaoman</t>
  </si>
  <si>
    <t>Approved by:</t>
  </si>
  <si>
    <t>Lawrence Chen</t>
  </si>
  <si>
    <t>Change</t>
  </si>
  <si>
    <t>Total Current value Allocation (USD)</t>
  </si>
  <si>
    <t>Subscription</t>
  </si>
  <si>
    <t>Redemption</t>
  </si>
  <si>
    <t>Current NAV</t>
  </si>
  <si>
    <t>Final NAV</t>
  </si>
  <si>
    <t>Leverage</t>
  </si>
  <si>
    <t>Leverage for Equities and Commodities</t>
  </si>
  <si>
    <t>QQQ</t>
  </si>
  <si>
    <t>SIVB</t>
  </si>
  <si>
    <t>HCA</t>
  </si>
  <si>
    <t>Symbol</t>
  </si>
  <si>
    <t>SecType</t>
  </si>
  <si>
    <t>STK</t>
  </si>
  <si>
    <t>FUT</t>
  </si>
  <si>
    <t>ZT</t>
  </si>
  <si>
    <t>HG</t>
  </si>
  <si>
    <t>ZS</t>
  </si>
  <si>
    <t>PA</t>
  </si>
  <si>
    <t>SCI</t>
  </si>
  <si>
    <t>ZC</t>
  </si>
  <si>
    <t>RB</t>
  </si>
  <si>
    <t>AH</t>
  </si>
  <si>
    <t>Last_Price</t>
  </si>
  <si>
    <t>Old position</t>
  </si>
  <si>
    <t>New position</t>
  </si>
  <si>
    <t>Weights (%)</t>
  </si>
  <si>
    <t>Target allocation ($)</t>
  </si>
  <si>
    <t>Z3N</t>
  </si>
  <si>
    <t>3KTB</t>
  </si>
  <si>
    <t>HO</t>
  </si>
  <si>
    <t>HE</t>
  </si>
  <si>
    <t>Cash</t>
  </si>
  <si>
    <t>IJS</t>
  </si>
  <si>
    <t>ZL</t>
  </si>
  <si>
    <t>FLRN</t>
  </si>
  <si>
    <t>EWT</t>
  </si>
  <si>
    <t>XLE</t>
  </si>
  <si>
    <t>OKE</t>
  </si>
  <si>
    <t>COF</t>
  </si>
  <si>
    <t>EZU</t>
  </si>
  <si>
    <t>ES Bear Put</t>
  </si>
  <si>
    <t>NWSA</t>
  </si>
  <si>
    <t>TXT</t>
  </si>
  <si>
    <t>GS</t>
  </si>
  <si>
    <t>CYBA</t>
  </si>
  <si>
    <t>SNLME</t>
  </si>
  <si>
    <t>WFC</t>
  </si>
  <si>
    <t>IPG</t>
  </si>
  <si>
    <t>EXXX</t>
  </si>
  <si>
    <t>Prepared and Checked by:</t>
  </si>
  <si>
    <t>Tang Jiayun</t>
  </si>
  <si>
    <t>KC</t>
  </si>
  <si>
    <t>Recommended by:</t>
  </si>
  <si>
    <t>IRM</t>
  </si>
  <si>
    <t>NUE</t>
  </si>
  <si>
    <t>CL</t>
  </si>
  <si>
    <t>EWC</t>
  </si>
  <si>
    <t>PB</t>
  </si>
  <si>
    <t>EXR</t>
  </si>
  <si>
    <t>JCI</t>
  </si>
  <si>
    <t>WAT</t>
  </si>
  <si>
    <t>CT</t>
  </si>
  <si>
    <t>PBW</t>
  </si>
  <si>
    <t>LB</t>
  </si>
  <si>
    <t>IT</t>
  </si>
  <si>
    <t>STIP</t>
  </si>
  <si>
    <t>IAU</t>
  </si>
  <si>
    <t>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</si>
</sst>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 &quot;¥&quot;* #,##0.00_ ;_ &quot;¥&quot;* \-#,##0.00_ ;_ &quot;¥&quot;* &quot;-&quot;??_ ;_ @_ "/>
    <numFmt numFmtId="176" formatCode="_(&quot;$&quot;* #,##0.00_);_(&quot;$&quot;* \(#,##0.00\);_(&quot;$&quot;* &quot;-&quot;??_);_(@_)"/>
    <numFmt numFmtId="177" formatCode="&quot;$&quot;#,##0.00"/>
    <numFmt numFmtId="178" formatCode="mm/dd/yyyy"/>
    <numFmt numFmtId="179" formatCode="\$#,##0.00"/>
    <numFmt numFmtId="180" formatCode="&quot;$&quot;#,##0"/>
    <numFmt numFmtId="181" formatCode="&quot; $&quot;* #,##0.00\ ;&quot; $&quot;* \(#,##0.00\);&quot; $&quot;* \-#\ ;@\ "/>
    <numFmt numFmtId="182" formatCode="0.000"/>
    <numFmt numFmtId="183" formatCode="_(&quot;$&quot;* #,##0.0000_);_(&quot;$&quot;* \(#,##0.0000\);_(&quot;$&quot;* &quot;-&quot;??_);_(@_)"/>
  </numFmts>
  <fonts count="16">
    <font>
      <sz val="11"/>
      <color theme="1"/>
      <name val="宋体"/>
      <family val="2"/>
      <scheme val="minor"/>
    </font>
    <font>
      <b/>
      <sz val="10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u/>
      <sz val="10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0"/>
      <color theme="0"/>
      <name val="宋体"/>
      <family val="2"/>
      <charset val="1"/>
      <scheme val="minor"/>
    </font>
    <font>
      <b/>
      <sz val="10"/>
      <color theme="0"/>
      <name val="宋体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宋体"/>
      <family val="2"/>
      <scheme val="minor"/>
    </font>
    <font>
      <sz val="10"/>
      <color rgb="FF000000"/>
      <name val="Calibri"/>
      <family val="2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176" fontId="4" fillId="0" borderId="0" applyFont="0" applyFill="0" applyBorder="0" applyAlignment="0" applyProtection="0"/>
    <xf numFmtId="0" fontId="9" fillId="0" borderId="0"/>
    <xf numFmtId="181" fontId="9" fillId="0" borderId="0" applyBorder="0" applyProtection="0"/>
    <xf numFmtId="9" fontId="9" fillId="0" borderId="0" applyBorder="0" applyProtection="0"/>
    <xf numFmtId="9" fontId="4" fillId="0" borderId="0" applyFont="0" applyFill="0" applyBorder="0" applyAlignment="0" applyProtection="0"/>
    <xf numFmtId="0" fontId="4" fillId="0" borderId="0"/>
  </cellStyleXfs>
  <cellXfs count="63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Alignment="1">
      <alignment horizontal="center" vertical="center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180" fontId="2" fillId="2" borderId="0" xfId="0" applyNumberFormat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176" fontId="2" fillId="2" borderId="0" xfId="1" applyNumberFormat="1" applyFont="1" applyFill="1" applyBorder="1"/>
    <xf numFmtId="176" fontId="6" fillId="3" borderId="1" xfId="1" applyNumberFormat="1" applyFont="1" applyFill="1" applyBorder="1" applyAlignment="1">
      <alignment horizontal="center" vertical="center" wrapText="1"/>
    </xf>
    <xf numFmtId="176" fontId="0" fillId="2" borderId="1" xfId="1" applyNumberFormat="1" applyFont="1" applyFill="1" applyBorder="1"/>
    <xf numFmtId="0" fontId="2" fillId="2" borderId="0" xfId="0" applyFont="1" applyFill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179" fontId="8" fillId="0" borderId="1" xfId="1" applyNumberFormat="1" applyFont="1" applyBorder="1" applyAlignment="1" applyProtection="1">
      <alignment vertical="center"/>
    </xf>
    <xf numFmtId="0" fontId="7" fillId="4" borderId="4" xfId="1" applyNumberFormat="1" applyFont="1" applyFill="1" applyBorder="1" applyAlignment="1">
      <alignment horizontal="center" vertical="center" wrapText="1"/>
    </xf>
    <xf numFmtId="182" fontId="0" fillId="2" borderId="1" xfId="5" applyNumberFormat="1" applyFont="1" applyFill="1" applyBorder="1"/>
    <xf numFmtId="178" fontId="8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77" fontId="1" fillId="2" borderId="0" xfId="0" applyNumberFormat="1" applyFont="1" applyFill="1" applyBorder="1" applyAlignment="1">
      <alignment vertical="center" wrapText="1"/>
    </xf>
    <xf numFmtId="176" fontId="2" fillId="0" borderId="0" xfId="1" applyNumberFormat="1" applyFont="1" applyAlignment="1">
      <alignment vertical="center"/>
    </xf>
    <xf numFmtId="182" fontId="8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77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176" fontId="2" fillId="0" borderId="0" xfId="1" applyNumberFormat="1" applyFont="1" applyBorder="1" applyAlignment="1">
      <alignment vertical="center"/>
    </xf>
    <xf numFmtId="179" fontId="8" fillId="0" borderId="1" xfId="3" applyNumberFormat="1" applyFont="1" applyBorder="1" applyAlignment="1" applyProtection="1">
      <alignment vertical="center"/>
    </xf>
    <xf numFmtId="0" fontId="2" fillId="2" borderId="0" xfId="0" applyFont="1" applyFill="1" applyBorder="1" applyAlignment="1">
      <alignment vertical="center"/>
    </xf>
    <xf numFmtId="183" fontId="2" fillId="0" borderId="0" xfId="1" applyNumberFormat="1" applyFont="1" applyAlignment="1">
      <alignment vertical="center"/>
    </xf>
    <xf numFmtId="10" fontId="2" fillId="0" borderId="0" xfId="5" applyNumberFormat="1" applyFont="1" applyBorder="1" applyAlignment="1">
      <alignment vertical="center"/>
    </xf>
    <xf numFmtId="0" fontId="11" fillId="2" borderId="0" xfId="0" applyFont="1" applyFill="1" applyBorder="1" applyAlignment="1">
      <alignment vertical="center" wrapText="1"/>
    </xf>
    <xf numFmtId="179" fontId="11" fillId="2" borderId="0" xfId="1" applyNumberFormat="1" applyFont="1" applyFill="1" applyBorder="1" applyAlignment="1">
      <alignment vertical="center" wrapText="1"/>
    </xf>
    <xf numFmtId="177" fontId="2" fillId="2" borderId="0" xfId="1" applyNumberFormat="1" applyFont="1" applyFill="1" applyBorder="1" applyAlignment="1">
      <alignment vertical="center" wrapText="1"/>
    </xf>
    <xf numFmtId="0" fontId="0" fillId="2" borderId="0" xfId="0" applyNumberFormat="1" applyFont="1" applyFill="1" applyBorder="1"/>
    <xf numFmtId="182" fontId="2" fillId="2" borderId="0" xfId="0" applyNumberFormat="1" applyFont="1" applyFill="1" applyBorder="1" applyAlignment="1">
      <alignment vertical="center" wrapText="1"/>
    </xf>
    <xf numFmtId="176" fontId="0" fillId="2" borderId="0" xfId="1" applyNumberFormat="1" applyFont="1" applyFill="1" applyBorder="1"/>
    <xf numFmtId="182" fontId="1" fillId="0" borderId="1" xfId="0" applyNumberFormat="1" applyFont="1" applyBorder="1" applyAlignment="1">
      <alignment vertical="center"/>
    </xf>
    <xf numFmtId="176" fontId="0" fillId="2" borderId="1" xfId="1" applyFont="1" applyFill="1" applyBorder="1"/>
    <xf numFmtId="182" fontId="2" fillId="0" borderId="0" xfId="0" applyNumberFormat="1" applyFont="1" applyAlignment="1">
      <alignment vertical="center"/>
    </xf>
    <xf numFmtId="182" fontId="0" fillId="0" borderId="0" xfId="0" applyNumberFormat="1"/>
    <xf numFmtId="176" fontId="2" fillId="2" borderId="0" xfId="1" applyFont="1" applyFill="1" applyBorder="1" applyAlignment="1">
      <alignment vertical="center" wrapText="1"/>
    </xf>
    <xf numFmtId="0" fontId="0" fillId="2" borderId="0" xfId="0" applyFill="1" applyBorder="1"/>
    <xf numFmtId="182" fontId="4" fillId="2" borderId="1" xfId="5" applyNumberFormat="1" applyFont="1" applyFill="1" applyBorder="1"/>
    <xf numFmtId="182" fontId="2" fillId="0" borderId="0" xfId="0" applyNumberFormat="1" applyFont="1"/>
    <xf numFmtId="176" fontId="0" fillId="0" borderId="0" xfId="0" applyNumberFormat="1"/>
    <xf numFmtId="0" fontId="13" fillId="2" borderId="0" xfId="0" applyFont="1" applyFill="1"/>
    <xf numFmtId="0" fontId="14" fillId="2" borderId="0" xfId="0" applyFont="1" applyFill="1"/>
    <xf numFmtId="0" fontId="15" fillId="2" borderId="0" xfId="0" applyFont="1" applyFill="1"/>
    <xf numFmtId="0" fontId="0" fillId="0" borderId="0" xfId="0" applyAlignment="1">
      <alignment vertical="center"/>
    </xf>
    <xf numFmtId="44" fontId="2" fillId="0" borderId="0" xfId="0" applyNumberFormat="1" applyFont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177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</cellXfs>
  <cellStyles count="7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Normal 4" xfId="6" xr:uid="{00000000-0005-0000-0000-000004000000}"/>
    <cellStyle name="Percent" xfId="5" builtinId="5"/>
    <cellStyle name="Percent 2" xfId="4" xr:uid="{00000000-0005-0000-0000-000006000000}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176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82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77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numFmt numFmtId="179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1175026</xdr:colOff>
      <xdr:row>4</xdr:row>
      <xdr:rowOff>156752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9457" y="438978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I60" totalsRowShown="0" headerRowDxfId="13" dataDxfId="11" headerRowBorderDxfId="12" tableBorderDxfId="10" totalsRowBorderDxfId="9">
  <autoFilter ref="A10:I60" xr:uid="{00000000-0009-0000-0100-000001000000}"/>
  <tableColumns count="9">
    <tableColumn id="1" xr3:uid="{00000000-0010-0000-0000-000001000000}" name="Symbol" dataDxfId="8"/>
    <tableColumn id="2" xr3:uid="{00000000-0010-0000-0000-000002000000}" name="SecType" dataDxfId="7"/>
    <tableColumn id="5" xr3:uid="{00000000-0010-0000-0000-000005000000}" name="Last_Price" dataDxfId="6" dataCellStyle="Currency"/>
    <tableColumn id="12" xr3:uid="{00000000-0010-0000-0000-00000C000000}" name="Old position" dataDxfId="5" dataCellStyle="Currency"/>
    <tableColumn id="13" xr3:uid="{00000000-0010-0000-0000-00000D000000}" name="New position" dataDxfId="4" dataCellStyle="Currency"/>
    <tableColumn id="7" xr3:uid="{00000000-0010-0000-0000-000007000000}" name="Change" dataDxfId="3">
      <calculatedColumnFormula>ROUND(Table1[[#This Row],[New position]]-Table1[[#This Row],[Old position]], -2)</calculatedColumnFormula>
    </tableColumn>
    <tableColumn id="4" xr3:uid="{00000000-0010-0000-0000-000004000000}" name="Weights (%)" dataDxfId="2"/>
    <tableColumn id="3" xr3:uid="{00000000-0010-0000-0000-000003000000}" name="Target allocation ($)" dataDxfId="1" dataCellStyle="Currency"/>
    <tableColumn id="8" xr3:uid="{00000000-0010-0000-0000-000008000000}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2"/>
  <sheetViews>
    <sheetView tabSelected="1" zoomScale="89" zoomScaleNormal="89" workbookViewId="0">
      <selection activeCell="D2" sqref="D2"/>
    </sheetView>
  </sheetViews>
  <sheetFormatPr defaultColWidth="9.125" defaultRowHeight="13.5"/>
  <cols>
    <col min="1" max="1" width="11.25" style="1" customWidth="1"/>
    <col min="2" max="2" width="12.375" style="1" customWidth="1"/>
    <col min="3" max="3" width="15.375" style="1" customWidth="1"/>
    <col min="4" max="4" width="11.75" customWidth="1"/>
    <col min="5" max="5" width="12.125" customWidth="1"/>
    <col min="7" max="7" width="11.125" style="1" customWidth="1"/>
    <col min="8" max="8" width="20.875" customWidth="1"/>
    <col min="9" max="9" width="22.125" customWidth="1"/>
    <col min="10" max="10" width="16.25" customWidth="1"/>
    <col min="11" max="11" width="17.25" style="1" bestFit="1" customWidth="1"/>
    <col min="12" max="12" width="12.25" style="1" bestFit="1" customWidth="1"/>
    <col min="13" max="16384" width="9.125" style="1"/>
  </cols>
  <sheetData>
    <row r="1" spans="1:13" s="28" customFormat="1" ht="12.75">
      <c r="A1" s="60" t="s">
        <v>0</v>
      </c>
      <c r="B1" s="60"/>
      <c r="C1" s="27">
        <v>44393</v>
      </c>
      <c r="E1" s="29"/>
      <c r="F1" s="29"/>
      <c r="H1" s="30"/>
    </row>
    <row r="2" spans="1:13" s="28" customFormat="1" ht="12.75">
      <c r="A2" s="60" t="s">
        <v>11</v>
      </c>
      <c r="B2" s="60"/>
      <c r="C2" s="31">
        <f>C8/C7</f>
        <v>4.614999993631165</v>
      </c>
      <c r="D2" s="32"/>
      <c r="E2" s="33"/>
      <c r="F2" s="34"/>
      <c r="H2" s="35"/>
    </row>
    <row r="3" spans="1:13" s="28" customFormat="1" ht="27" customHeight="1">
      <c r="A3" s="62" t="s">
        <v>12</v>
      </c>
      <c r="B3" s="62"/>
      <c r="C3" s="46">
        <f>(C8-SUM(H37:H42))/C7</f>
        <v>2.4699999935544317</v>
      </c>
      <c r="D3" s="32"/>
      <c r="E3" s="33"/>
      <c r="F3" s="34"/>
      <c r="H3" s="35"/>
    </row>
    <row r="4" spans="1:13" s="28" customFormat="1" ht="12.75">
      <c r="A4" s="60" t="s">
        <v>9</v>
      </c>
      <c r="B4" s="60"/>
      <c r="C4" s="36">
        <v>65161101</v>
      </c>
      <c r="D4" s="32"/>
      <c r="E4" s="37"/>
      <c r="F4" s="37"/>
      <c r="H4" s="35"/>
    </row>
    <row r="5" spans="1:13" s="28" customFormat="1" ht="12.75">
      <c r="A5" s="60" t="s">
        <v>7</v>
      </c>
      <c r="B5" s="60"/>
      <c r="C5" s="36">
        <v>0</v>
      </c>
      <c r="D5" s="32"/>
      <c r="E5" s="37"/>
      <c r="F5" s="37"/>
      <c r="H5" s="35"/>
    </row>
    <row r="6" spans="1:13" s="28" customFormat="1" ht="12.75">
      <c r="A6" s="60" t="s">
        <v>8</v>
      </c>
      <c r="B6" s="60"/>
      <c r="C6" s="36">
        <v>0</v>
      </c>
      <c r="D6" s="32"/>
      <c r="E6" s="37"/>
      <c r="F6" s="37"/>
      <c r="H6" s="35"/>
    </row>
    <row r="7" spans="1:13" s="28" customFormat="1" ht="12.75">
      <c r="A7" s="60" t="s">
        <v>10</v>
      </c>
      <c r="B7" s="60"/>
      <c r="C7" s="36">
        <f>C4-C6</f>
        <v>65161101</v>
      </c>
      <c r="D7" s="32"/>
      <c r="E7" s="37"/>
      <c r="F7" s="37"/>
      <c r="G7" s="48"/>
      <c r="H7" s="39"/>
    </row>
    <row r="8" spans="1:13" s="28" customFormat="1" ht="26.25" customHeight="1">
      <c r="A8" s="61" t="s">
        <v>6</v>
      </c>
      <c r="B8" s="61"/>
      <c r="C8" s="24">
        <f>SUM(Table1[Target allocation ($)])</f>
        <v>300718480.69999969</v>
      </c>
      <c r="D8" s="32"/>
      <c r="E8" s="37"/>
      <c r="F8" s="37"/>
      <c r="H8" s="35"/>
      <c r="J8" s="38"/>
    </row>
    <row r="9" spans="1:13" s="14" customFormat="1" ht="12">
      <c r="A9" s="12"/>
      <c r="B9" s="12"/>
      <c r="C9" s="9"/>
      <c r="D9" s="8"/>
      <c r="E9" s="8"/>
      <c r="F9" s="8"/>
      <c r="G9" s="9"/>
      <c r="H9" s="19"/>
      <c r="I9" s="1"/>
    </row>
    <row r="10" spans="1:13" s="2" customFormat="1" ht="24">
      <c r="A10" s="16" t="s">
        <v>16</v>
      </c>
      <c r="B10" s="17" t="s">
        <v>17</v>
      </c>
      <c r="C10" s="25" t="s">
        <v>28</v>
      </c>
      <c r="D10" s="17" t="s">
        <v>29</v>
      </c>
      <c r="E10" s="13" t="s">
        <v>30</v>
      </c>
      <c r="F10" s="13" t="s">
        <v>5</v>
      </c>
      <c r="G10" s="17" t="s">
        <v>31</v>
      </c>
      <c r="H10" s="20" t="s">
        <v>32</v>
      </c>
      <c r="I10" s="23" t="s">
        <v>1</v>
      </c>
      <c r="L10" s="59"/>
    </row>
    <row r="11" spans="1:13" s="2" customFormat="1">
      <c r="A11" s="18" t="s">
        <v>14</v>
      </c>
      <c r="B11" s="18" t="s">
        <v>18</v>
      </c>
      <c r="C11" s="47">
        <v>580.73</v>
      </c>
      <c r="D11" s="18">
        <v>2433</v>
      </c>
      <c r="E11" s="18">
        <v>2433</v>
      </c>
      <c r="F11" s="18">
        <f>Table1[[#This Row],[New position]]-Table1[[#This Row],[Old position]]</f>
        <v>0</v>
      </c>
      <c r="G11" s="26">
        <v>0.33</v>
      </c>
      <c r="H11" s="21">
        <v>1397705.62</v>
      </c>
      <c r="I11" s="22"/>
      <c r="J11"/>
      <c r="K11" s="58"/>
      <c r="L11" s="58">
        <v>-1.069</v>
      </c>
      <c r="M11">
        <f>IF(ABS(L11)&gt;3,Table1[[#This Row],[New position]],Table1[[#This Row],[Old position]])</f>
        <v>2433</v>
      </c>
    </row>
    <row r="12" spans="1:13" s="2" customFormat="1">
      <c r="A12" s="18" t="s">
        <v>15</v>
      </c>
      <c r="B12" s="18" t="s">
        <v>18</v>
      </c>
      <c r="C12" s="47">
        <v>220.29</v>
      </c>
      <c r="D12" s="18">
        <v>6455</v>
      </c>
      <c r="E12" s="18">
        <v>6455</v>
      </c>
      <c r="F12" s="18">
        <f>Table1[[#This Row],[New position]]-Table1[[#This Row],[Old position]]</f>
        <v>0</v>
      </c>
      <c r="G12" s="26">
        <v>0.33</v>
      </c>
      <c r="H12" s="21">
        <v>1397705.62</v>
      </c>
      <c r="I12" s="22"/>
      <c r="J12"/>
      <c r="K12" s="58"/>
      <c r="L12" s="58">
        <v>-1.704</v>
      </c>
      <c r="M12">
        <f>IF(ABS(L12)&gt;3,Table1[[#This Row],[New position]],Table1[[#This Row],[Old position]])</f>
        <v>6455</v>
      </c>
    </row>
    <row r="13" spans="1:13" ht="15" customHeight="1">
      <c r="A13" s="18" t="s">
        <v>43</v>
      </c>
      <c r="B13" s="18" t="s">
        <v>18</v>
      </c>
      <c r="C13" s="47">
        <v>54.78</v>
      </c>
      <c r="D13" s="18">
        <v>25728</v>
      </c>
      <c r="E13" s="18">
        <v>25728</v>
      </c>
      <c r="F13" s="18">
        <f>Table1[[#This Row],[New position]]-Table1[[#This Row],[Old position]]</f>
        <v>0</v>
      </c>
      <c r="G13" s="26">
        <v>0.33</v>
      </c>
      <c r="H13" s="21">
        <v>1397705.62</v>
      </c>
      <c r="I13" s="11"/>
      <c r="K13" s="58"/>
      <c r="L13" s="58">
        <v>-0.82799999999999996</v>
      </c>
      <c r="M13">
        <f>IF(ABS(L13)&gt;3,Table1[[#This Row],[New position]],Table1[[#This Row],[Old position]])</f>
        <v>25728</v>
      </c>
    </row>
    <row r="14" spans="1:13">
      <c r="A14" s="18" t="s">
        <v>44</v>
      </c>
      <c r="B14" s="18" t="s">
        <v>18</v>
      </c>
      <c r="C14" s="47">
        <v>160.35</v>
      </c>
      <c r="D14" s="18">
        <v>8889</v>
      </c>
      <c r="E14" s="18">
        <v>8889</v>
      </c>
      <c r="F14" s="18">
        <f>Table1[[#This Row],[New position]]-Table1[[#This Row],[Old position]]</f>
        <v>0</v>
      </c>
      <c r="G14" s="26">
        <v>0.33</v>
      </c>
      <c r="H14" s="21">
        <v>1397705.62</v>
      </c>
      <c r="I14" s="11"/>
      <c r="K14" s="58"/>
      <c r="L14" s="58">
        <v>-1.9350000000000001</v>
      </c>
      <c r="M14">
        <f>IF(ABS(L14)&gt;3,Table1[[#This Row],[New position]],Table1[[#This Row],[Old position]])</f>
        <v>8889</v>
      </c>
    </row>
    <row r="15" spans="1:13">
      <c r="A15" s="18" t="s">
        <v>47</v>
      </c>
      <c r="B15" s="18" t="s">
        <v>18</v>
      </c>
      <c r="C15" s="47">
        <v>24.91</v>
      </c>
      <c r="D15" s="18">
        <v>28239</v>
      </c>
      <c r="E15" s="18">
        <v>28239</v>
      </c>
      <c r="F15" s="18">
        <f>Table1[[#This Row],[New position]]-Table1[[#This Row],[Old position]]</f>
        <v>0</v>
      </c>
      <c r="G15" s="26">
        <v>0.16500000000000001</v>
      </c>
      <c r="H15" s="21">
        <v>698852.81</v>
      </c>
      <c r="I15" s="11"/>
      <c r="K15" s="58"/>
      <c r="L15" s="58">
        <v>-0.65200000000000002</v>
      </c>
      <c r="M15">
        <f>IF(ABS(L15)&gt;3,Table1[[#This Row],[New position]],Table1[[#This Row],[Old position]])</f>
        <v>28239</v>
      </c>
    </row>
    <row r="16" spans="1:13">
      <c r="A16" s="18" t="s">
        <v>48</v>
      </c>
      <c r="B16" s="18" t="s">
        <v>18</v>
      </c>
      <c r="C16" s="47">
        <v>67.41</v>
      </c>
      <c r="D16" s="18">
        <v>21200</v>
      </c>
      <c r="E16" s="18">
        <v>21200</v>
      </c>
      <c r="F16" s="18">
        <f>Table1[[#This Row],[New position]]-Table1[[#This Row],[Old position]]</f>
        <v>0</v>
      </c>
      <c r="G16" s="26">
        <v>0.33</v>
      </c>
      <c r="H16" s="21">
        <v>1397705.62</v>
      </c>
      <c r="I16" s="11"/>
      <c r="K16" s="58"/>
      <c r="L16" s="58">
        <v>-2.198</v>
      </c>
      <c r="M16">
        <f>IF(ABS(L16)&gt;3,Table1[[#This Row],[New position]],Table1[[#This Row],[Old position]])</f>
        <v>21200</v>
      </c>
    </row>
    <row r="17" spans="1:13">
      <c r="A17" s="18" t="s">
        <v>49</v>
      </c>
      <c r="B17" s="18" t="s">
        <v>18</v>
      </c>
      <c r="C17" s="47">
        <v>374.25</v>
      </c>
      <c r="D17" s="18">
        <v>3771</v>
      </c>
      <c r="E17" s="18">
        <v>3771</v>
      </c>
      <c r="F17" s="18">
        <f>Table1[[#This Row],[New position]]-Table1[[#This Row],[Old position]]</f>
        <v>0</v>
      </c>
      <c r="G17" s="26">
        <v>0.33</v>
      </c>
      <c r="H17" s="21">
        <v>1397705.62</v>
      </c>
      <c r="I17" s="11"/>
      <c r="K17" s="58"/>
      <c r="L17" s="58">
        <v>-0.95499999999999996</v>
      </c>
      <c r="M17">
        <f>IF(ABS(L17)&gt;3,Table1[[#This Row],[New position]],Table1[[#This Row],[Old position]])</f>
        <v>3771</v>
      </c>
    </row>
    <row r="18" spans="1:13">
      <c r="A18" s="18" t="s">
        <v>52</v>
      </c>
      <c r="B18" s="18" t="s">
        <v>18</v>
      </c>
      <c r="C18" s="47">
        <v>45.2</v>
      </c>
      <c r="D18" s="18">
        <v>31658</v>
      </c>
      <c r="E18" s="18">
        <v>31658</v>
      </c>
      <c r="F18" s="18">
        <f>Table1[[#This Row],[New position]]-Table1[[#This Row],[Old position]]</f>
        <v>0</v>
      </c>
      <c r="G18" s="26">
        <v>0.33</v>
      </c>
      <c r="H18" s="21">
        <v>1397705.62</v>
      </c>
      <c r="I18" s="11"/>
      <c r="K18" s="58"/>
      <c r="L18" s="58">
        <v>-2.3220000000000001</v>
      </c>
      <c r="M18">
        <f>IF(ABS(L18)&gt;3,Table1[[#This Row],[New position]],Table1[[#This Row],[Old position]])</f>
        <v>31658</v>
      </c>
    </row>
    <row r="19" spans="1:13">
      <c r="A19" s="18" t="s">
        <v>53</v>
      </c>
      <c r="B19" s="18" t="s">
        <v>18</v>
      </c>
      <c r="C19" s="47">
        <v>32.06</v>
      </c>
      <c r="D19" s="18">
        <v>43458</v>
      </c>
      <c r="E19" s="18">
        <v>43458</v>
      </c>
      <c r="F19" s="18">
        <f>Table1[[#This Row],[New position]]-Table1[[#This Row],[Old position]]</f>
        <v>0</v>
      </c>
      <c r="G19" s="26">
        <v>0.33</v>
      </c>
      <c r="H19" s="21">
        <v>1397705.62</v>
      </c>
      <c r="I19" s="11"/>
      <c r="K19" s="58"/>
      <c r="L19" s="58">
        <v>0.32</v>
      </c>
      <c r="M19">
        <f>IF(ABS(L19)&gt;3,Table1[[#This Row],[New position]],Table1[[#This Row],[Old position]])</f>
        <v>43458</v>
      </c>
    </row>
    <row r="20" spans="1:13">
      <c r="A20" s="18" t="s">
        <v>59</v>
      </c>
      <c r="B20" s="18" t="s">
        <v>18</v>
      </c>
      <c r="C20" s="47">
        <v>44.05</v>
      </c>
      <c r="D20" s="18">
        <v>31930</v>
      </c>
      <c r="E20" s="18">
        <v>31930</v>
      </c>
      <c r="F20" s="18">
        <f>Table1[[#This Row],[New position]]-Table1[[#This Row],[Old position]]</f>
        <v>0</v>
      </c>
      <c r="G20" s="26">
        <v>0.33</v>
      </c>
      <c r="H20" s="21">
        <v>1397705.62</v>
      </c>
      <c r="I20" s="11"/>
      <c r="K20" s="58"/>
      <c r="L20" s="58">
        <v>-0.626</v>
      </c>
      <c r="M20">
        <f>IF(ABS(L20)&gt;3,Table1[[#This Row],[New position]],Table1[[#This Row],[Old position]])</f>
        <v>31930</v>
      </c>
    </row>
    <row r="21" spans="1:13">
      <c r="A21" s="18" t="s">
        <v>60</v>
      </c>
      <c r="B21" s="18" t="s">
        <v>18</v>
      </c>
      <c r="C21" s="47">
        <v>95.42</v>
      </c>
      <c r="D21" s="18">
        <v>14850</v>
      </c>
      <c r="E21" s="18">
        <v>14850</v>
      </c>
      <c r="F21" s="18">
        <f>Table1[[#This Row],[New position]]-Table1[[#This Row],[Old position]]</f>
        <v>0</v>
      </c>
      <c r="G21" s="26">
        <v>0.33</v>
      </c>
      <c r="H21" s="21">
        <v>1397705.62</v>
      </c>
      <c r="I21" s="11"/>
      <c r="K21" s="58"/>
      <c r="L21" s="58">
        <v>-1.36</v>
      </c>
      <c r="M21">
        <f>IF(ABS(L21)&gt;3,Table1[[#This Row],[New position]],Table1[[#This Row],[Old position]])</f>
        <v>14850</v>
      </c>
    </row>
    <row r="22" spans="1:13">
      <c r="A22" s="18" t="s">
        <v>64</v>
      </c>
      <c r="B22" s="18" t="s">
        <v>18</v>
      </c>
      <c r="C22" s="47">
        <v>172.73</v>
      </c>
      <c r="D22" s="18">
        <v>8192</v>
      </c>
      <c r="E22" s="18">
        <v>8192</v>
      </c>
      <c r="F22" s="18">
        <f>Table1[[#This Row],[New position]]-Table1[[#This Row],[Old position]]</f>
        <v>0</v>
      </c>
      <c r="G22" s="26">
        <v>0.33</v>
      </c>
      <c r="H22" s="21">
        <v>1397705.62</v>
      </c>
      <c r="I22" s="11"/>
      <c r="K22" s="58"/>
      <c r="L22" s="58">
        <v>-1.2210000000000001</v>
      </c>
      <c r="M22">
        <f>IF(ABS(L22)&gt;3,Table1[[#This Row],[New position]],Table1[[#This Row],[Old position]])</f>
        <v>8192</v>
      </c>
    </row>
    <row r="23" spans="1:13">
      <c r="A23" s="18" t="s">
        <v>65</v>
      </c>
      <c r="B23" s="18" t="s">
        <v>18</v>
      </c>
      <c r="C23" s="47">
        <v>70.400000000000006</v>
      </c>
      <c r="D23" s="18">
        <v>20214</v>
      </c>
      <c r="E23" s="18">
        <v>20214</v>
      </c>
      <c r="F23" s="18">
        <f>Table1[[#This Row],[New position]]-Table1[[#This Row],[Old position]]</f>
        <v>0</v>
      </c>
      <c r="G23" s="26">
        <v>0.33</v>
      </c>
      <c r="H23" s="21">
        <v>1397705.62</v>
      </c>
      <c r="I23" s="11"/>
      <c r="K23" s="58"/>
      <c r="L23" s="58">
        <v>-1.7809999999999999</v>
      </c>
      <c r="M23">
        <f>IF(ABS(L23)&gt;3,Table1[[#This Row],[New position]],Table1[[#This Row],[Old position]])</f>
        <v>20214</v>
      </c>
    </row>
    <row r="24" spans="1:13">
      <c r="A24" s="18" t="s">
        <v>66</v>
      </c>
      <c r="B24" s="18" t="s">
        <v>18</v>
      </c>
      <c r="C24" s="47">
        <v>372.26</v>
      </c>
      <c r="D24" s="18">
        <v>3799</v>
      </c>
      <c r="E24" s="18">
        <v>3799</v>
      </c>
      <c r="F24" s="18">
        <f>Table1[[#This Row],[New position]]-Table1[[#This Row],[Old position]]</f>
        <v>0</v>
      </c>
      <c r="G24" s="26">
        <v>0.33</v>
      </c>
      <c r="H24" s="21">
        <v>1397705.62</v>
      </c>
      <c r="I24" s="11"/>
      <c r="K24" s="58"/>
      <c r="L24" s="58">
        <v>-1.1579999999999999</v>
      </c>
      <c r="M24">
        <f>IF(ABS(L24)&gt;3,Table1[[#This Row],[New position]],Table1[[#This Row],[Old position]])</f>
        <v>3799</v>
      </c>
    </row>
    <row r="25" spans="1:13">
      <c r="A25" s="18" t="s">
        <v>69</v>
      </c>
      <c r="B25" s="18" t="s">
        <v>18</v>
      </c>
      <c r="C25" s="47">
        <v>74.209999999999994</v>
      </c>
      <c r="D25" s="18">
        <v>9363</v>
      </c>
      <c r="E25" s="18">
        <v>9363</v>
      </c>
      <c r="F25" s="18">
        <f>Table1[[#This Row],[New position]]-Table1[[#This Row],[Old position]]</f>
        <v>0</v>
      </c>
      <c r="G25" s="26">
        <v>0.16500000000000001</v>
      </c>
      <c r="H25" s="21">
        <v>698852.81</v>
      </c>
      <c r="I25" s="57"/>
      <c r="K25" s="58"/>
      <c r="L25" s="58">
        <v>0.57699999999999996</v>
      </c>
      <c r="M25">
        <f>IF(ABS(L25)&gt;3,Table1[[#This Row],[New position]],Table1[[#This Row],[Old position]])</f>
        <v>9363</v>
      </c>
    </row>
    <row r="26" spans="1:13">
      <c r="A26" s="18" t="s">
        <v>70</v>
      </c>
      <c r="B26" s="18" t="s">
        <v>18</v>
      </c>
      <c r="C26" s="47">
        <v>253.98</v>
      </c>
      <c r="D26" s="18">
        <v>5551</v>
      </c>
      <c r="E26" s="18">
        <v>5551</v>
      </c>
      <c r="F26" s="18">
        <f>Table1[[#This Row],[New position]]-Table1[[#This Row],[Old position]]</f>
        <v>0</v>
      </c>
      <c r="G26" s="26">
        <v>0.33</v>
      </c>
      <c r="H26" s="21">
        <v>1397705.62</v>
      </c>
      <c r="I26" s="57"/>
      <c r="K26" s="58"/>
      <c r="L26" s="58">
        <v>-0.86499999999999999</v>
      </c>
      <c r="M26">
        <f>IF(ABS(L26)&gt;3,Table1[[#This Row],[New position]],Table1[[#This Row],[Old position]])</f>
        <v>5551</v>
      </c>
    </row>
    <row r="27" spans="1:13">
      <c r="A27" s="18" t="s">
        <v>13</v>
      </c>
      <c r="B27" s="18" t="s">
        <v>18</v>
      </c>
      <c r="C27" s="47">
        <v>361.1</v>
      </c>
      <c r="D27" s="18">
        <v>271947</v>
      </c>
      <c r="E27" s="18">
        <v>271947</v>
      </c>
      <c r="F27" s="18">
        <f>Table1[[#This Row],[New position]]-Table1[[#This Row],[Old position]]</f>
        <v>0</v>
      </c>
      <c r="G27" s="26">
        <v>23.1</v>
      </c>
      <c r="H27" s="21">
        <v>97839393.150000006</v>
      </c>
      <c r="I27" s="11"/>
      <c r="K27" s="58"/>
      <c r="L27" s="58">
        <v>-0.36699999999999999</v>
      </c>
      <c r="M27">
        <f>IF(ABS(L27)&gt;3,Table1[[#This Row],[New position]],Table1[[#This Row],[Old position]])</f>
        <v>271947</v>
      </c>
    </row>
    <row r="28" spans="1:13">
      <c r="A28" s="18" t="s">
        <v>38</v>
      </c>
      <c r="B28" s="18" t="s">
        <v>18</v>
      </c>
      <c r="C28" s="47">
        <v>100.62</v>
      </c>
      <c r="D28" s="18">
        <v>19210</v>
      </c>
      <c r="E28" s="18">
        <v>19210</v>
      </c>
      <c r="F28" s="18">
        <f>Table1[[#This Row],[New position]]-Table1[[#This Row],[Old position]]</f>
        <v>0</v>
      </c>
      <c r="G28" s="26">
        <v>0.45400000000000001</v>
      </c>
      <c r="H28" s="21">
        <v>1921419.13</v>
      </c>
      <c r="I28" s="11"/>
      <c r="K28" s="58"/>
      <c r="L28" s="58">
        <v>-0.59299999999999997</v>
      </c>
      <c r="M28">
        <f>IF(ABS(L28)&gt;3,Table1[[#This Row],[New position]],Table1[[#This Row],[Old position]])</f>
        <v>19210</v>
      </c>
    </row>
    <row r="29" spans="1:13">
      <c r="A29" s="18" t="s">
        <v>41</v>
      </c>
      <c r="B29" s="18" t="s">
        <v>18</v>
      </c>
      <c r="C29" s="47">
        <v>64.66</v>
      </c>
      <c r="D29" s="18">
        <v>59907</v>
      </c>
      <c r="E29" s="18">
        <v>59907</v>
      </c>
      <c r="F29" s="18">
        <f>Table1[[#This Row],[New position]]-Table1[[#This Row],[Old position]]</f>
        <v>0</v>
      </c>
      <c r="G29" s="26">
        <v>0.90700000000000003</v>
      </c>
      <c r="H29" s="21">
        <v>3842838.27</v>
      </c>
      <c r="I29" s="11"/>
      <c r="K29" s="58"/>
      <c r="L29" s="58">
        <v>-0.79500000000000004</v>
      </c>
      <c r="M29">
        <f>IF(ABS(L29)&gt;3,Table1[[#This Row],[New position]],Table1[[#This Row],[Old position]])</f>
        <v>59907</v>
      </c>
    </row>
    <row r="30" spans="1:13">
      <c r="A30" s="18" t="s">
        <v>42</v>
      </c>
      <c r="B30" s="18" t="s">
        <v>18</v>
      </c>
      <c r="C30" s="47">
        <v>50.33</v>
      </c>
      <c r="D30" s="18">
        <v>38543</v>
      </c>
      <c r="E30" s="18">
        <v>38543</v>
      </c>
      <c r="F30" s="18">
        <f>Table1[[#This Row],[New position]]-Table1[[#This Row],[Old position]]</f>
        <v>0</v>
      </c>
      <c r="G30" s="26">
        <v>0.45400000000000001</v>
      </c>
      <c r="H30" s="21">
        <v>1921419.13</v>
      </c>
      <c r="I30" s="11"/>
      <c r="K30" s="58"/>
      <c r="L30" s="58">
        <v>-0.95199999999999996</v>
      </c>
      <c r="M30">
        <f>IF(ABS(L30)&gt;3,Table1[[#This Row],[New position]],Table1[[#This Row],[Old position]])</f>
        <v>38543</v>
      </c>
    </row>
    <row r="31" spans="1:13">
      <c r="A31" s="18" t="s">
        <v>68</v>
      </c>
      <c r="B31" s="18" t="s">
        <v>18</v>
      </c>
      <c r="C31" s="47">
        <v>82.63</v>
      </c>
      <c r="D31" s="18">
        <v>23499</v>
      </c>
      <c r="E31" s="18">
        <v>23499</v>
      </c>
      <c r="F31" s="18">
        <f>Table1[[#This Row],[New position]]-Table1[[#This Row],[Old position]]</f>
        <v>0</v>
      </c>
      <c r="G31" s="26">
        <v>0.45400000000000001</v>
      </c>
      <c r="H31" s="21">
        <v>1921419.13</v>
      </c>
      <c r="I31" s="56"/>
      <c r="K31" s="58"/>
      <c r="L31" s="58">
        <v>-1.0469999999999999</v>
      </c>
      <c r="M31">
        <f>IF(ABS(L31)&gt;3,Table1[[#This Row],[New position]],Table1[[#This Row],[Old position]])</f>
        <v>23499</v>
      </c>
    </row>
    <row r="32" spans="1:13">
      <c r="A32" s="18">
        <v>2823</v>
      </c>
      <c r="B32" s="18" t="s">
        <v>18</v>
      </c>
      <c r="C32" s="47">
        <v>2.48</v>
      </c>
      <c r="D32" s="18">
        <v>770300</v>
      </c>
      <c r="E32" s="18">
        <v>770300</v>
      </c>
      <c r="F32" s="18">
        <f>Table1[[#This Row],[New position]]-Table1[[#This Row],[Old position]]</f>
        <v>0</v>
      </c>
      <c r="G32" s="26">
        <v>0.45400000000000001</v>
      </c>
      <c r="H32" s="21">
        <v>1921419.13</v>
      </c>
      <c r="I32" s="11"/>
      <c r="K32" s="58"/>
      <c r="L32" s="58">
        <v>0.57999999999999996</v>
      </c>
      <c r="M32">
        <f>IF(ABS(L32)&gt;3,Table1[[#This Row],[New position]],Table1[[#This Row],[Old position]])</f>
        <v>770300</v>
      </c>
    </row>
    <row r="33" spans="1:13">
      <c r="A33" s="18">
        <v>2800</v>
      </c>
      <c r="B33" s="18" t="s">
        <v>18</v>
      </c>
      <c r="C33" s="47">
        <v>3.68</v>
      </c>
      <c r="D33" s="18">
        <v>528500</v>
      </c>
      <c r="E33" s="18">
        <v>528500</v>
      </c>
      <c r="F33" s="18">
        <f>Table1[[#This Row],[New position]]-Table1[[#This Row],[Old position]]</f>
        <v>0</v>
      </c>
      <c r="G33" s="26">
        <v>0.45400000000000001</v>
      </c>
      <c r="H33" s="21">
        <v>1921419.13</v>
      </c>
      <c r="I33" s="11"/>
      <c r="K33" s="58"/>
      <c r="L33" s="58">
        <v>-1.206</v>
      </c>
      <c r="M33">
        <f>IF(ABS(L33)&gt;3,Table1[[#This Row],[New position]],Table1[[#This Row],[Old position]])</f>
        <v>528500</v>
      </c>
    </row>
    <row r="34" spans="1:13">
      <c r="A34" s="18" t="s">
        <v>45</v>
      </c>
      <c r="B34" s="18" t="s">
        <v>18</v>
      </c>
      <c r="C34" s="47">
        <v>48.97</v>
      </c>
      <c r="D34" s="18">
        <v>78790</v>
      </c>
      <c r="E34" s="18">
        <v>78790</v>
      </c>
      <c r="F34" s="18">
        <f>Table1[[#This Row],[New position]]-Table1[[#This Row],[Old position]]</f>
        <v>0</v>
      </c>
      <c r="G34" s="26">
        <v>0.90700000000000003</v>
      </c>
      <c r="H34" s="21">
        <v>3842838.27</v>
      </c>
      <c r="I34" s="11"/>
      <c r="K34" s="58"/>
      <c r="L34" s="58">
        <v>-0.40200000000000002</v>
      </c>
      <c r="M34">
        <f>IF(ABS(L34)&gt;3,Table1[[#This Row],[New position]],Table1[[#This Row],[Old position]])</f>
        <v>78790</v>
      </c>
    </row>
    <row r="35" spans="1:13">
      <c r="A35" s="18" t="s">
        <v>54</v>
      </c>
      <c r="B35" s="18" t="s">
        <v>18</v>
      </c>
      <c r="C35" s="47">
        <v>42.98</v>
      </c>
      <c r="D35" s="18">
        <v>41069</v>
      </c>
      <c r="E35" s="18">
        <v>41069</v>
      </c>
      <c r="F35" s="18">
        <f>Table1[[#This Row],[New position]]-Table1[[#This Row],[Old position]]</f>
        <v>0</v>
      </c>
      <c r="G35" s="26">
        <v>0.41399999999999998</v>
      </c>
      <c r="H35" s="21">
        <v>1751392.9</v>
      </c>
      <c r="I35" s="11"/>
      <c r="K35" s="58"/>
      <c r="L35" s="58">
        <v>-0.77900000000000003</v>
      </c>
      <c r="M35">
        <f>IF(ABS(L35)&gt;3,Table1[[#This Row],[New position]],Table1[[#This Row],[Old position]])</f>
        <v>41069</v>
      </c>
    </row>
    <row r="36" spans="1:13">
      <c r="A36" s="18" t="s">
        <v>62</v>
      </c>
      <c r="B36" s="18" t="s">
        <v>18</v>
      </c>
      <c r="C36" s="47">
        <v>36.75</v>
      </c>
      <c r="D36" s="18">
        <v>52573</v>
      </c>
      <c r="E36" s="18">
        <v>52573</v>
      </c>
      <c r="F36" s="18">
        <f>Table1[[#This Row],[New position]]-Table1[[#This Row],[Old position]]</f>
        <v>0</v>
      </c>
      <c r="G36" s="26">
        <v>0.45400000000000001</v>
      </c>
      <c r="H36" s="21">
        <v>1921419.13</v>
      </c>
      <c r="I36" s="55"/>
      <c r="K36" s="58"/>
      <c r="L36" s="58">
        <v>-0.55000000000000004</v>
      </c>
      <c r="M36">
        <f>IF(ABS(L36)&gt;3,Table1[[#This Row],[New position]],Table1[[#This Row],[Old position]])</f>
        <v>52573</v>
      </c>
    </row>
    <row r="37" spans="1:13">
      <c r="A37" s="18" t="s">
        <v>40</v>
      </c>
      <c r="B37" s="18" t="s">
        <v>18</v>
      </c>
      <c r="C37" s="47">
        <v>30.64</v>
      </c>
      <c r="D37" s="18">
        <v>837580</v>
      </c>
      <c r="E37" s="18">
        <v>837580</v>
      </c>
      <c r="F37" s="18">
        <f>Table1[[#This Row],[New position]]-Table1[[#This Row],[Old position]]</f>
        <v>0</v>
      </c>
      <c r="G37" s="26">
        <v>6</v>
      </c>
      <c r="H37" s="21">
        <v>25412829.390000001</v>
      </c>
      <c r="I37" s="11"/>
      <c r="K37" s="58"/>
      <c r="L37" s="58">
        <v>-0.97699999999999998</v>
      </c>
      <c r="M37">
        <f>IF(ABS(L37)&gt;3,Table1[[#This Row],[New position]],Table1[[#This Row],[Old position]])</f>
        <v>837580</v>
      </c>
    </row>
    <row r="38" spans="1:13">
      <c r="A38" s="18" t="s">
        <v>71</v>
      </c>
      <c r="B38" s="18" t="s">
        <v>18</v>
      </c>
      <c r="C38" s="47">
        <v>106.45</v>
      </c>
      <c r="D38" s="18">
        <v>241390</v>
      </c>
      <c r="E38" s="18">
        <v>241390</v>
      </c>
      <c r="F38" s="18">
        <f>Table1[[#This Row],[New position]]-Table1[[#This Row],[Old position]]</f>
        <v>0</v>
      </c>
      <c r="G38" s="26">
        <v>6</v>
      </c>
      <c r="H38" s="21">
        <v>25412829.390000001</v>
      </c>
      <c r="I38" s="57"/>
      <c r="K38" s="58"/>
      <c r="L38" s="58">
        <v>-1.1020000000000001</v>
      </c>
      <c r="M38">
        <f>IF(ABS(L38)&gt;3,Table1[[#This Row],[New position]],Table1[[#This Row],[Old position]])</f>
        <v>241390</v>
      </c>
    </row>
    <row r="39" spans="1:13">
      <c r="A39" s="18" t="s">
        <v>50</v>
      </c>
      <c r="B39" s="18" t="s">
        <v>18</v>
      </c>
      <c r="C39" s="47">
        <v>5.58</v>
      </c>
      <c r="D39" s="18">
        <v>2300342</v>
      </c>
      <c r="E39" s="18">
        <v>2300342</v>
      </c>
      <c r="F39" s="18">
        <f>Table1[[#This Row],[New position]]-Table1[[#This Row],[Old position]]</f>
        <v>0</v>
      </c>
      <c r="G39" s="26">
        <v>3</v>
      </c>
      <c r="H39" s="21">
        <v>12706414.699999999</v>
      </c>
      <c r="I39" s="11"/>
      <c r="K39" s="58"/>
      <c r="L39" s="58">
        <v>-1.0089999999999999</v>
      </c>
      <c r="M39">
        <f>IF(ABS(L39)&gt;3,Table1[[#This Row],[New position]],Table1[[#This Row],[Old position]])</f>
        <v>2300342</v>
      </c>
    </row>
    <row r="40" spans="1:13">
      <c r="A40" s="18" t="s">
        <v>20</v>
      </c>
      <c r="B40" s="18" t="s">
        <v>19</v>
      </c>
      <c r="C40" s="47">
        <v>220406.25</v>
      </c>
      <c r="D40" s="18">
        <v>116</v>
      </c>
      <c r="E40" s="18">
        <v>116</v>
      </c>
      <c r="F40" s="18">
        <f>Table1[[#This Row],[New position]]-Table1[[#This Row],[Old position]]</f>
        <v>0</v>
      </c>
      <c r="G40" s="26">
        <v>6</v>
      </c>
      <c r="H40" s="21">
        <v>25412829.390000001</v>
      </c>
      <c r="I40" s="11"/>
      <c r="K40" s="58"/>
      <c r="L40" s="58">
        <v>-0.86199999999999999</v>
      </c>
      <c r="M40">
        <f>IF(ABS(L40)&gt;3,Table1[[#This Row],[New position]],Table1[[#This Row],[Old position]])</f>
        <v>116</v>
      </c>
    </row>
    <row r="41" spans="1:13">
      <c r="A41" s="18" t="s">
        <v>33</v>
      </c>
      <c r="B41" s="18" t="s">
        <v>19</v>
      </c>
      <c r="C41" s="47">
        <v>231543.75</v>
      </c>
      <c r="D41" s="18">
        <v>111</v>
      </c>
      <c r="E41" s="18">
        <v>111</v>
      </c>
      <c r="F41" s="18">
        <f>Table1[[#This Row],[New position]]-Table1[[#This Row],[Old position]]</f>
        <v>0</v>
      </c>
      <c r="G41" s="26">
        <v>6</v>
      </c>
      <c r="H41" s="21">
        <v>25412829.390000001</v>
      </c>
      <c r="I41" s="11"/>
      <c r="K41" s="58"/>
      <c r="L41" s="58">
        <v>-0.90100000000000002</v>
      </c>
      <c r="M41">
        <f>IF(ABS(L41)&gt;3,Table1[[#This Row],[New position]],Table1[[#This Row],[Old position]])</f>
        <v>111</v>
      </c>
    </row>
    <row r="42" spans="1:13" ht="14.25" customHeight="1">
      <c r="A42" s="18" t="s">
        <v>34</v>
      </c>
      <c r="B42" s="18" t="s">
        <v>19</v>
      </c>
      <c r="C42" s="47">
        <v>96941.8</v>
      </c>
      <c r="D42" s="18">
        <v>265</v>
      </c>
      <c r="E42" s="18">
        <v>265</v>
      </c>
      <c r="F42" s="18">
        <f>Table1[[#This Row],[New position]]-Table1[[#This Row],[Old position]]</f>
        <v>0</v>
      </c>
      <c r="G42" s="26">
        <v>6</v>
      </c>
      <c r="H42" s="21">
        <v>25412829.390000001</v>
      </c>
      <c r="I42" s="11"/>
      <c r="K42" s="58"/>
      <c r="L42" s="58">
        <v>-1.1319999999999999</v>
      </c>
      <c r="M42">
        <f>IF(ABS(L42)&gt;3,Table1[[#This Row],[New position]],Table1[[#This Row],[Old position]])</f>
        <v>265</v>
      </c>
    </row>
    <row r="43" spans="1:13" ht="14.25" customHeight="1">
      <c r="A43" s="18" t="s">
        <v>72</v>
      </c>
      <c r="B43" s="18" t="s">
        <v>18</v>
      </c>
      <c r="C43" s="47">
        <v>34.590000000000003</v>
      </c>
      <c r="D43" s="18">
        <v>122985</v>
      </c>
      <c r="E43" s="18">
        <v>122985</v>
      </c>
      <c r="F43" s="18">
        <f>Table1[[#This Row],[New position]]-Table1[[#This Row],[Old position]]</f>
        <v>0</v>
      </c>
      <c r="G43" s="26">
        <v>1</v>
      </c>
      <c r="H43" s="21">
        <v>4235471.57</v>
      </c>
      <c r="I43" s="57"/>
      <c r="K43" s="58"/>
      <c r="L43" s="58">
        <v>-0.437</v>
      </c>
      <c r="M43">
        <f>IF(ABS(L43)&gt;3,Table1[[#This Row],[New position]],Table1[[#This Row],[Old position]])</f>
        <v>122985</v>
      </c>
    </row>
    <row r="44" spans="1:13">
      <c r="A44" s="18" t="s">
        <v>21</v>
      </c>
      <c r="B44" s="18" t="s">
        <v>19</v>
      </c>
      <c r="C44" s="47">
        <v>107759.46</v>
      </c>
      <c r="D44" s="18">
        <v>13</v>
      </c>
      <c r="E44" s="18">
        <v>13</v>
      </c>
      <c r="F44" s="18">
        <f>Table1[[#This Row],[New position]]-Table1[[#This Row],[Old position]]</f>
        <v>0</v>
      </c>
      <c r="G44" s="26">
        <v>0.33300000000000002</v>
      </c>
      <c r="H44" s="21">
        <v>1411823.71</v>
      </c>
      <c r="I44" s="11"/>
      <c r="K44" s="58"/>
      <c r="L44" s="58">
        <v>0</v>
      </c>
      <c r="M44">
        <f>IF(ABS(L44)&gt;3,Table1[[#This Row],[New position]],Table1[[#This Row],[Old position]])</f>
        <v>13</v>
      </c>
    </row>
    <row r="45" spans="1:13">
      <c r="A45" s="18" t="s">
        <v>22</v>
      </c>
      <c r="B45" s="18" t="s">
        <v>19</v>
      </c>
      <c r="C45" s="47">
        <v>69487.5</v>
      </c>
      <c r="D45" s="18">
        <v>10</v>
      </c>
      <c r="E45" s="18">
        <v>10</v>
      </c>
      <c r="F45" s="18">
        <f>Table1[[#This Row],[New position]]-Table1[[#This Row],[Old position]]</f>
        <v>0</v>
      </c>
      <c r="G45" s="26">
        <v>0.16700000000000001</v>
      </c>
      <c r="H45" s="21">
        <v>705912.07</v>
      </c>
      <c r="I45" s="11"/>
      <c r="K45" s="58"/>
      <c r="L45" s="58">
        <v>0</v>
      </c>
      <c r="M45">
        <f>IF(ABS(L45)&gt;3,Table1[[#This Row],[New position]],Table1[[#This Row],[Old position]])</f>
        <v>10</v>
      </c>
    </row>
    <row r="46" spans="1:13">
      <c r="A46" s="18" t="s">
        <v>23</v>
      </c>
      <c r="B46" s="18" t="s">
        <v>19</v>
      </c>
      <c r="C46" s="47">
        <v>269508.2</v>
      </c>
      <c r="D46" s="18">
        <v>5</v>
      </c>
      <c r="E46" s="18">
        <v>5</v>
      </c>
      <c r="F46" s="18">
        <f>Table1[[#This Row],[New position]]-Table1[[#This Row],[Old position]]</f>
        <v>0</v>
      </c>
      <c r="G46" s="26">
        <v>0.33300000000000002</v>
      </c>
      <c r="H46" s="21">
        <v>1411823.71</v>
      </c>
      <c r="I46" s="11"/>
      <c r="J46" s="54"/>
      <c r="K46" s="58"/>
      <c r="L46" s="58">
        <v>0</v>
      </c>
      <c r="M46">
        <f>IF(ABS(L46)&gt;3,Table1[[#This Row],[New position]],Table1[[#This Row],[Old position]])</f>
        <v>5</v>
      </c>
    </row>
    <row r="47" spans="1:13">
      <c r="A47" s="18" t="s">
        <v>24</v>
      </c>
      <c r="B47" s="18" t="s">
        <v>19</v>
      </c>
      <c r="C47" s="47">
        <v>21975.94</v>
      </c>
      <c r="D47" s="18">
        <v>33</v>
      </c>
      <c r="E47" s="18">
        <v>32</v>
      </c>
      <c r="F47" s="18">
        <f>Table1[[#This Row],[New position]]-Table1[[#This Row],[Old position]]</f>
        <v>-1</v>
      </c>
      <c r="G47" s="26">
        <v>0.16700000000000001</v>
      </c>
      <c r="H47" s="21">
        <v>705912.07</v>
      </c>
      <c r="I47" s="11"/>
      <c r="K47" s="58"/>
      <c r="L47" s="58">
        <v>-3.03</v>
      </c>
      <c r="M47">
        <f>IF(ABS(L47)&gt;3,Table1[[#This Row],[New position]],Table1[[#This Row],[Old position]])</f>
        <v>32</v>
      </c>
    </row>
    <row r="48" spans="1:13">
      <c r="A48" s="18" t="s">
        <v>25</v>
      </c>
      <c r="B48" s="18" t="s">
        <v>19</v>
      </c>
      <c r="C48" s="47">
        <v>27937.51</v>
      </c>
      <c r="D48" s="18">
        <v>51</v>
      </c>
      <c r="E48" s="18">
        <v>51</v>
      </c>
      <c r="F48" s="18">
        <f>Table1[[#This Row],[New position]]-Table1[[#This Row],[Old position]]</f>
        <v>0</v>
      </c>
      <c r="G48" s="26">
        <v>0.33300000000000002</v>
      </c>
      <c r="H48" s="21">
        <v>1411823.71</v>
      </c>
      <c r="I48" s="11"/>
      <c r="K48" s="58"/>
      <c r="L48" s="58">
        <v>0</v>
      </c>
      <c r="M48">
        <f>IF(ABS(L48)&gt;3,Table1[[#This Row],[New position]],Table1[[#This Row],[Old position]])</f>
        <v>51</v>
      </c>
    </row>
    <row r="49" spans="1:13">
      <c r="A49" s="18" t="s">
        <v>26</v>
      </c>
      <c r="B49" s="18" t="s">
        <v>19</v>
      </c>
      <c r="C49" s="47">
        <v>93709.07</v>
      </c>
      <c r="D49" s="18">
        <v>15</v>
      </c>
      <c r="E49" s="18">
        <v>15</v>
      </c>
      <c r="F49" s="18">
        <f>Table1[[#This Row],[New position]]-Table1[[#This Row],[Old position]]</f>
        <v>0</v>
      </c>
      <c r="G49" s="26">
        <v>0.33300000000000002</v>
      </c>
      <c r="H49" s="21">
        <v>1411823.71</v>
      </c>
      <c r="I49" s="11"/>
      <c r="K49" s="58"/>
      <c r="L49" s="58">
        <v>0</v>
      </c>
      <c r="M49">
        <f>IF(ABS(L49)&gt;3,Table1[[#This Row],[New position]],Table1[[#This Row],[Old position]])</f>
        <v>15</v>
      </c>
    </row>
    <row r="50" spans="1:13">
      <c r="A50" s="18" t="s">
        <v>27</v>
      </c>
      <c r="B50" s="18" t="s">
        <v>19</v>
      </c>
      <c r="C50" s="47">
        <v>62892.480000000003</v>
      </c>
      <c r="D50" s="18">
        <v>23</v>
      </c>
      <c r="E50" s="18">
        <v>22</v>
      </c>
      <c r="F50" s="18">
        <f>Table1[[#This Row],[New position]]-Table1[[#This Row],[Old position]]</f>
        <v>-1</v>
      </c>
      <c r="G50" s="26">
        <v>0.33300000000000002</v>
      </c>
      <c r="H50" s="21">
        <v>1411823.71</v>
      </c>
      <c r="I50" s="11"/>
      <c r="K50" s="58"/>
      <c r="L50" s="58">
        <v>-4.3479999999999999</v>
      </c>
      <c r="M50">
        <f>IF(ABS(L50)&gt;3,Table1[[#This Row],[New position]],Table1[[#This Row],[Old position]])</f>
        <v>22</v>
      </c>
    </row>
    <row r="51" spans="1:13">
      <c r="A51" s="18" t="s">
        <v>51</v>
      </c>
      <c r="B51" s="18" t="s">
        <v>19</v>
      </c>
      <c r="C51" s="47"/>
      <c r="D51" s="18">
        <v>0</v>
      </c>
      <c r="E51" s="18">
        <v>0</v>
      </c>
      <c r="F51" s="18">
        <f>Table1[[#This Row],[New position]]-Table1[[#This Row],[Old position]]</f>
        <v>0</v>
      </c>
      <c r="G51" s="26">
        <v>0</v>
      </c>
      <c r="H51" s="21">
        <v>0</v>
      </c>
      <c r="I51" s="11"/>
      <c r="K51" s="58"/>
      <c r="L51" s="58"/>
      <c r="M51">
        <f>IF(ABS(L51)&gt;3,Table1[[#This Row],[New position]],Table1[[#This Row],[Old position]])</f>
        <v>0</v>
      </c>
    </row>
    <row r="52" spans="1:13">
      <c r="A52" s="18" t="s">
        <v>35</v>
      </c>
      <c r="B52" s="18" t="s">
        <v>19</v>
      </c>
      <c r="C52" s="47">
        <v>88809</v>
      </c>
      <c r="D52" s="18">
        <v>16</v>
      </c>
      <c r="E52" s="18">
        <v>16</v>
      </c>
      <c r="F52" s="18">
        <f>Table1[[#This Row],[New position]]-Table1[[#This Row],[Old position]]</f>
        <v>0</v>
      </c>
      <c r="G52" s="26">
        <v>0.33300000000000002</v>
      </c>
      <c r="H52" s="21">
        <v>1411823.71</v>
      </c>
      <c r="I52" s="11"/>
      <c r="K52" s="58"/>
      <c r="L52" s="58">
        <v>0</v>
      </c>
      <c r="M52">
        <f>IF(ABS(L52)&gt;3,Table1[[#This Row],[New position]],Table1[[#This Row],[Old position]])</f>
        <v>16</v>
      </c>
    </row>
    <row r="53" spans="1:13">
      <c r="A53" s="18" t="s">
        <v>36</v>
      </c>
      <c r="B53" s="18" t="s">
        <v>19</v>
      </c>
      <c r="C53" s="47">
        <v>41790</v>
      </c>
      <c r="D53" s="18">
        <v>17</v>
      </c>
      <c r="E53" s="18">
        <v>17</v>
      </c>
      <c r="F53" s="18">
        <f>Table1[[#This Row],[New position]]-Table1[[#This Row],[Old position]]</f>
        <v>0</v>
      </c>
      <c r="G53" s="52">
        <v>0.16700000000000001</v>
      </c>
      <c r="H53" s="21">
        <v>705912.07</v>
      </c>
      <c r="I53" s="11"/>
      <c r="K53" s="58"/>
      <c r="L53" s="58">
        <v>0</v>
      </c>
      <c r="M53">
        <f>IF(ABS(L53)&gt;3,Table1[[#This Row],[New position]],Table1[[#This Row],[Old position]])</f>
        <v>17</v>
      </c>
    </row>
    <row r="54" spans="1:13">
      <c r="A54" s="18" t="s">
        <v>39</v>
      </c>
      <c r="B54" s="18" t="s">
        <v>19</v>
      </c>
      <c r="C54" s="47">
        <v>38772</v>
      </c>
      <c r="D54" s="18">
        <v>37</v>
      </c>
      <c r="E54" s="18">
        <v>37</v>
      </c>
      <c r="F54" s="18">
        <f>Table1[[#This Row],[New position]]-Table1[[#This Row],[Old position]]</f>
        <v>0</v>
      </c>
      <c r="G54" s="26">
        <v>0.33300000000000002</v>
      </c>
      <c r="H54" s="21">
        <v>1411823.71</v>
      </c>
      <c r="I54" s="11"/>
      <c r="K54" s="58"/>
      <c r="L54" s="58">
        <v>-2.7029999999999998</v>
      </c>
      <c r="M54">
        <f>IF(ABS(L54)&gt;3,Table1[[#This Row],[New position]],Table1[[#This Row],[Old position]])</f>
        <v>37</v>
      </c>
    </row>
    <row r="55" spans="1:13">
      <c r="A55" s="18" t="s">
        <v>57</v>
      </c>
      <c r="B55" s="18" t="s">
        <v>19</v>
      </c>
      <c r="C55" s="47">
        <v>60056.25</v>
      </c>
      <c r="D55" s="18">
        <v>24</v>
      </c>
      <c r="E55" s="18">
        <v>24</v>
      </c>
      <c r="F55" s="18">
        <f>Table1[[#This Row],[New position]]-Table1[[#This Row],[Old position]]</f>
        <v>0</v>
      </c>
      <c r="G55" s="18">
        <v>0.33300000000000002</v>
      </c>
      <c r="H55" s="21">
        <v>1411823.71</v>
      </c>
      <c r="I55" s="11"/>
      <c r="J55" s="1"/>
      <c r="K55" s="58"/>
      <c r="L55" s="58">
        <v>0</v>
      </c>
      <c r="M55">
        <f>IF(ABS(L55)&gt;3,Table1[[#This Row],[New position]],Table1[[#This Row],[Old position]])</f>
        <v>24</v>
      </c>
    </row>
    <row r="56" spans="1:13">
      <c r="A56" s="18" t="s">
        <v>61</v>
      </c>
      <c r="B56" s="18" t="s">
        <v>19</v>
      </c>
      <c r="C56" s="47">
        <v>71470</v>
      </c>
      <c r="D56" s="18">
        <v>20</v>
      </c>
      <c r="E56" s="18">
        <v>20</v>
      </c>
      <c r="F56" s="18">
        <f>Table1[[#This Row],[New position]]-Table1[[#This Row],[Old position]]</f>
        <v>0</v>
      </c>
      <c r="G56" s="18">
        <v>0.33300000000000002</v>
      </c>
      <c r="H56" s="21">
        <v>1411823.71</v>
      </c>
      <c r="I56" s="11"/>
      <c r="J56" s="1"/>
      <c r="K56" s="58"/>
      <c r="L56" s="58">
        <v>0</v>
      </c>
      <c r="M56">
        <f>IF(ABS(L56)&gt;3,Table1[[#This Row],[New position]],Table1[[#This Row],[Old position]])</f>
        <v>20</v>
      </c>
    </row>
    <row r="57" spans="1:13">
      <c r="A57" s="18" t="s">
        <v>63</v>
      </c>
      <c r="B57" s="18" t="s">
        <v>19</v>
      </c>
      <c r="C57" s="47">
        <v>58230.58</v>
      </c>
      <c r="D57" s="18">
        <v>12</v>
      </c>
      <c r="E57" s="18">
        <v>12</v>
      </c>
      <c r="F57" s="18">
        <f>Table1[[#This Row],[New position]]-Table1[[#This Row],[Old position]]</f>
        <v>0</v>
      </c>
      <c r="G57" s="18">
        <v>0.16700000000000001</v>
      </c>
      <c r="H57" s="21">
        <v>705912.07</v>
      </c>
      <c r="I57" s="11"/>
      <c r="J57" s="15"/>
      <c r="K57" s="58"/>
      <c r="L57" s="58">
        <v>0</v>
      </c>
      <c r="M57">
        <f>IF(ABS(L57)&gt;3,Table1[[#This Row],[New position]],Table1[[#This Row],[Old position]])</f>
        <v>12</v>
      </c>
    </row>
    <row r="58" spans="1:13">
      <c r="A58" s="18" t="s">
        <v>67</v>
      </c>
      <c r="B58" s="18" t="s">
        <v>19</v>
      </c>
      <c r="C58" s="47">
        <v>44680.75</v>
      </c>
      <c r="D58" s="18">
        <v>16</v>
      </c>
      <c r="E58" s="18">
        <v>16</v>
      </c>
      <c r="F58" s="18">
        <f>Table1[[#This Row],[New position]]-Table1[[#This Row],[Old position]]</f>
        <v>0</v>
      </c>
      <c r="G58" s="18">
        <v>0.16700000000000001</v>
      </c>
      <c r="H58" s="21">
        <v>705912.07</v>
      </c>
      <c r="I58" s="11"/>
      <c r="J58" s="1"/>
      <c r="K58" s="58"/>
      <c r="L58" s="58">
        <v>0</v>
      </c>
      <c r="M58">
        <f>IF(ABS(L58)&gt;3,Table1[[#This Row],[New position]],Table1[[#This Row],[Old position]])</f>
        <v>16</v>
      </c>
    </row>
    <row r="59" spans="1:13">
      <c r="A59" s="18" t="s">
        <v>73</v>
      </c>
      <c r="B59" s="18" t="s">
        <v>19</v>
      </c>
      <c r="C59" s="47">
        <v>21787.5</v>
      </c>
      <c r="D59" s="18">
        <v>34</v>
      </c>
      <c r="E59" s="18">
        <v>32</v>
      </c>
      <c r="F59" s="18">
        <f>Table1[[#This Row],[New position]]-Table1[[#This Row],[Old position]]</f>
        <v>-2</v>
      </c>
      <c r="G59" s="18">
        <v>0.16700000000000001</v>
      </c>
      <c r="H59" s="21">
        <v>705912.07</v>
      </c>
      <c r="I59" s="11"/>
      <c r="J59" s="53"/>
      <c r="L59" s="1">
        <v>-5.8819999999999997</v>
      </c>
      <c r="M59">
        <f>IF(ABS(L59)&gt;3,Table1[[#This Row],[New position]],Table1[[#This Row],[Old position]])</f>
        <v>32</v>
      </c>
    </row>
    <row r="60" spans="1:13">
      <c r="A60" s="18" t="s">
        <v>37</v>
      </c>
      <c r="B60" s="18"/>
      <c r="C60" s="47"/>
      <c r="D60" s="18"/>
      <c r="E60" s="18"/>
      <c r="F60" s="18"/>
      <c r="G60" s="52">
        <v>29</v>
      </c>
      <c r="H60" s="21"/>
      <c r="I60" s="11"/>
      <c r="J60" s="1"/>
    </row>
    <row r="61" spans="1:13">
      <c r="A61" s="18" t="s">
        <v>46</v>
      </c>
      <c r="B61" s="18"/>
      <c r="C61" s="47"/>
      <c r="D61" s="18">
        <v>500</v>
      </c>
      <c r="E61" s="18">
        <v>500</v>
      </c>
      <c r="F61" s="18">
        <v>0</v>
      </c>
      <c r="G61" s="52"/>
      <c r="H61" s="21"/>
      <c r="I61" s="11"/>
      <c r="J61" s="1"/>
    </row>
    <row r="62" spans="1:13">
      <c r="A62" s="51"/>
      <c r="B62" s="40"/>
      <c r="C62" s="50"/>
      <c r="D62" s="41"/>
      <c r="E62" s="42"/>
      <c r="F62" s="43"/>
      <c r="G62" s="44"/>
      <c r="H62" s="45"/>
      <c r="I62" s="9"/>
    </row>
    <row r="63" spans="1:13">
      <c r="B63" s="10" t="s">
        <v>58</v>
      </c>
      <c r="D63" s="7"/>
      <c r="E63" s="10" t="s">
        <v>55</v>
      </c>
      <c r="F63" s="1"/>
      <c r="G63" s="49"/>
      <c r="H63" s="3" t="s">
        <v>3</v>
      </c>
    </row>
    <row r="64" spans="1:13">
      <c r="B64" s="10" t="s">
        <v>2</v>
      </c>
      <c r="D64" s="7"/>
      <c r="E64" s="10" t="s">
        <v>56</v>
      </c>
      <c r="F64" s="1"/>
      <c r="G64" s="49"/>
      <c r="H64" s="3" t="s">
        <v>4</v>
      </c>
    </row>
    <row r="65" spans="1:10">
      <c r="D65" s="1"/>
      <c r="G65"/>
      <c r="H65" s="1"/>
      <c r="J65" s="49"/>
    </row>
    <row r="66" spans="1:10">
      <c r="B66" s="5"/>
      <c r="D66" s="1"/>
      <c r="E66" s="5"/>
      <c r="F66" s="49"/>
      <c r="H66" s="6"/>
    </row>
    <row r="67" spans="1:10">
      <c r="H67" s="1"/>
      <c r="I67" s="1"/>
    </row>
    <row r="68" spans="1:10">
      <c r="A68" s="10"/>
      <c r="G68" s="53"/>
    </row>
    <row r="69" spans="1:10">
      <c r="A69" s="10"/>
      <c r="D69" s="54"/>
      <c r="H69" s="54"/>
    </row>
    <row r="70" spans="1:10">
      <c r="D70" s="54"/>
      <c r="G70" s="53"/>
    </row>
    <row r="71" spans="1:10">
      <c r="A71" s="4"/>
      <c r="D71" s="54"/>
    </row>
    <row r="72" spans="1:10">
      <c r="G72" s="53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honeticPr fontId="12" type="noConversion"/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19" sqref="D19"/>
    </sheetView>
  </sheetViews>
  <sheetFormatPr defaultColWidth="8.875" defaultRowHeight="13.5"/>
  <sheetData/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Tang Jiayun</cp:lastModifiedBy>
  <cp:lastPrinted>2021-07-12T05:37:53Z</cp:lastPrinted>
  <dcterms:created xsi:type="dcterms:W3CDTF">2020-06-30T03:42:56Z</dcterms:created>
  <dcterms:modified xsi:type="dcterms:W3CDTF">2021-07-19T13:09:47Z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