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https://goldenhorsefm-my.sharepoint.com/personal/xm_goldenhorsefm_onmicrosoft_com/Documents/GHFM_Macro/Investment_Thesis/"/>
    </mc:Choice>
  </mc:AlternateContent>
  <xr:revisionPtr revIDLastSave="17" documentId="11_8F89F8C72CF2367C72AF44FE307F46A03CA6897E" xr6:coauthVersionLast="47" xr6:coauthVersionMax="47" xr10:uidLastSave="{3DFDBCB9-B518-4AC6-8540-AA872902A4DD}"/>
  <bookViews>
    <workbookView xWindow="1305" yWindow="1245" windowWidth="13695" windowHeight="13590" xr2:uid="{00000000-000D-0000-FFFF-FFFF00000000}"/>
  </bookViews>
  <sheets>
    <sheet name="Sheet1" sheetId="1" r:id="rId1"/>
    <sheet name="Sheet2" sheetId="8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1" l="1"/>
  <c r="D4" i="1" s="1"/>
  <c r="C7" i="1" l="1"/>
  <c r="N5" i="1"/>
  <c r="M12" i="1" l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11" i="1"/>
  <c r="C8" i="1" l="1"/>
  <c r="C3" i="1" s="1"/>
  <c r="F12" i="1" l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11" i="1" l="1"/>
  <c r="C2" i="1" l="1"/>
</calcChain>
</file>

<file path=xl/sharedStrings.xml><?xml version="1.0" encoding="utf-8"?>
<sst xmlns="http://schemas.openxmlformats.org/spreadsheetml/2006/main" count="129" uniqueCount="79">
  <si>
    <t>Date</t>
  </si>
  <si>
    <t>Comments</t>
  </si>
  <si>
    <t>Li Xiaoman</t>
  </si>
  <si>
    <t>Approved by:</t>
  </si>
  <si>
    <t>Lawrence Chen</t>
  </si>
  <si>
    <t>Change</t>
  </si>
  <si>
    <t>Total Current value Allocation (USD)</t>
  </si>
  <si>
    <t>Subscription</t>
  </si>
  <si>
    <t>Redemption</t>
  </si>
  <si>
    <t>Current NAV</t>
  </si>
  <si>
    <t>Final NAV</t>
  </si>
  <si>
    <t>Leverage</t>
  </si>
  <si>
    <t>Leverage for Equities and Commodities</t>
  </si>
  <si>
    <t>QQQ</t>
  </si>
  <si>
    <t>HCA</t>
  </si>
  <si>
    <t>Symbol</t>
  </si>
  <si>
    <t>SecType</t>
  </si>
  <si>
    <t>STK</t>
  </si>
  <si>
    <t>FUT</t>
  </si>
  <si>
    <t>ZT</t>
  </si>
  <si>
    <t>HG</t>
  </si>
  <si>
    <t>SCI</t>
  </si>
  <si>
    <t>RB</t>
  </si>
  <si>
    <t>AH</t>
  </si>
  <si>
    <t>Last_Price</t>
  </si>
  <si>
    <t>Old position</t>
  </si>
  <si>
    <t>New position</t>
  </si>
  <si>
    <t>Weights (%)</t>
  </si>
  <si>
    <t>Target allocation ($)</t>
  </si>
  <si>
    <t>Z3N</t>
  </si>
  <si>
    <t>3KTB</t>
  </si>
  <si>
    <t>HO</t>
  </si>
  <si>
    <t>HE</t>
  </si>
  <si>
    <t>Cash</t>
  </si>
  <si>
    <t>ZL</t>
  </si>
  <si>
    <t>XLE</t>
  </si>
  <si>
    <t>EZU</t>
  </si>
  <si>
    <t>ES Bear Put</t>
  </si>
  <si>
    <t>GS</t>
  </si>
  <si>
    <t>IPG</t>
  </si>
  <si>
    <t>Prepared and Checked by:</t>
  </si>
  <si>
    <t>Tang Jiayun</t>
  </si>
  <si>
    <t>KC</t>
  </si>
  <si>
    <t>Recommended by:</t>
  </si>
  <si>
    <t>IRM</t>
  </si>
  <si>
    <t>NUE</t>
  </si>
  <si>
    <t>EWC</t>
  </si>
  <si>
    <t>PB</t>
  </si>
  <si>
    <t>EXR</t>
  </si>
  <si>
    <t>JCI</t>
  </si>
  <si>
    <t>WAT</t>
  </si>
  <si>
    <t>CT</t>
  </si>
  <si>
    <t>PBW</t>
  </si>
  <si>
    <t>IT</t>
  </si>
  <si>
    <t>STIP</t>
  </si>
  <si>
    <t>IAU</t>
  </si>
  <si>
    <t>ZO</t>
  </si>
  <si>
    <t>TGT</t>
  </si>
  <si>
    <t>KSA</t>
  </si>
  <si>
    <t>GBX</t>
  </si>
  <si>
    <t>EXPD</t>
  </si>
  <si>
    <t>MAA</t>
  </si>
  <si>
    <t>ZB</t>
  </si>
  <si>
    <t>ZN</t>
  </si>
  <si>
    <t>BTP</t>
  </si>
  <si>
    <t>MRNA</t>
  </si>
  <si>
    <t>SB</t>
  </si>
  <si>
    <t>OAT</t>
  </si>
  <si>
    <t>MMC</t>
  </si>
  <si>
    <t>NG</t>
  </si>
  <si>
    <t>OTIS</t>
  </si>
  <si>
    <t>CYBA</t>
  </si>
  <si>
    <t>(Not considering subscription)</t>
  </si>
  <si>
    <t>CARR</t>
  </si>
  <si>
    <t>WM</t>
  </si>
  <si>
    <t>NI</t>
  </si>
  <si>
    <t>(NAV used for calculation)</t>
    <phoneticPr fontId="11" type="noConversion"/>
  </si>
  <si>
    <t>LTPZ</t>
  </si>
  <si>
    <t>(12.7m subscription not used yet)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</si>
</sst>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4" formatCode="_ &quot;¥&quot;* #,##0.00_ ;_ &quot;¥&quot;* \-#,##0.00_ ;_ &quot;¥&quot;* &quot;-&quot;??_ ;_ @_ "/>
    <numFmt numFmtId="176" formatCode="_(&quot;$&quot;* #,##0.00_);_(&quot;$&quot;* \(#,##0.00\);_(&quot;$&quot;* &quot;-&quot;??_);_(@_)"/>
    <numFmt numFmtId="177" formatCode="&quot;$&quot;#,##0.00"/>
    <numFmt numFmtId="178" formatCode="mm/dd/yyyy"/>
    <numFmt numFmtId="179" formatCode="\$#,##0.00"/>
    <numFmt numFmtId="180" formatCode="&quot;$&quot;#,##0"/>
    <numFmt numFmtId="181" formatCode="&quot; $&quot;* #,##0.00\ ;&quot; $&quot;* \(#,##0.00\);&quot; $&quot;* \-#\ ;@\ "/>
    <numFmt numFmtId="182" formatCode="0.000"/>
    <numFmt numFmtId="183" formatCode="_(&quot;$&quot;* #,##0.0000_);_(&quot;$&quot;* \(#,##0.0000\);_(&quot;$&quot;* &quot;-&quot;??_);_(@_)"/>
    <numFmt numFmtId="184" formatCode="\$#,##0.00;\-\$#,##0.00"/>
    <numFmt numFmtId="185" formatCode="_(&quot;$&quot;* #,##0.00000_);_(&quot;$&quot;* \(#,##0.00000\);_(&quot;$&quot;* &quot;-&quot;??_);_(@_)"/>
  </numFmts>
  <fonts count="16">
    <font>
      <sz val="11"/>
      <color theme="1"/>
      <name val="宋体"/>
      <family val="2"/>
      <scheme val="minor"/>
    </font>
    <font>
      <b/>
      <sz val="10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u/>
      <sz val="10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0"/>
      <color theme="0"/>
      <name val="宋体"/>
      <family val="2"/>
      <charset val="1"/>
      <scheme val="minor"/>
    </font>
    <font>
      <b/>
      <sz val="10"/>
      <color theme="0"/>
      <name val="宋体"/>
      <family val="2"/>
      <charset val="1"/>
      <scheme val="minor"/>
    </font>
    <font>
      <b/>
      <sz val="10"/>
      <color rgb="FFFFFFFF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0"/>
      <color theme="0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宋体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1F4E79"/>
        <bgColor rgb="FF003366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7">
    <xf numFmtId="0" fontId="0" fillId="0" borderId="0"/>
    <xf numFmtId="176" fontId="4" fillId="0" borderId="0" applyFont="0" applyFill="0" applyBorder="0" applyAlignment="0" applyProtection="0"/>
    <xf numFmtId="0" fontId="9" fillId="0" borderId="0"/>
    <xf numFmtId="181" fontId="9" fillId="0" borderId="0" applyBorder="0" applyProtection="0"/>
    <xf numFmtId="9" fontId="9" fillId="0" borderId="0" applyBorder="0" applyProtection="0"/>
    <xf numFmtId="9" fontId="4" fillId="0" borderId="0" applyFont="0" applyFill="0" applyBorder="0" applyAlignment="0" applyProtection="0"/>
    <xf numFmtId="0" fontId="4" fillId="0" borderId="0"/>
  </cellStyleXfs>
  <cellXfs count="61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/>
    </xf>
    <xf numFmtId="0" fontId="3" fillId="0" borderId="0" xfId="0" applyFont="1" applyBorder="1"/>
    <xf numFmtId="0" fontId="3" fillId="0" borderId="2" xfId="0" applyFont="1" applyBorder="1"/>
    <xf numFmtId="0" fontId="2" fillId="0" borderId="2" xfId="0" applyFont="1" applyBorder="1"/>
    <xf numFmtId="0" fontId="2" fillId="0" borderId="0" xfId="0" applyFont="1" applyAlignment="1"/>
    <xf numFmtId="0" fontId="2" fillId="0" borderId="0" xfId="0" applyFont="1" applyBorder="1"/>
    <xf numFmtId="0" fontId="2" fillId="2" borderId="0" xfId="0" applyFont="1" applyFill="1" applyBorder="1"/>
    <xf numFmtId="0" fontId="2" fillId="0" borderId="0" xfId="0" applyFont="1" applyAlignment="1">
      <alignment horizontal="center" vertical="center"/>
    </xf>
    <xf numFmtId="0" fontId="2" fillId="2" borderId="0" xfId="0" applyFont="1" applyFill="1"/>
    <xf numFmtId="0" fontId="1" fillId="2" borderId="0" xfId="0" applyFont="1" applyFill="1" applyBorder="1" applyAlignment="1">
      <alignment horizontal="left"/>
    </xf>
    <xf numFmtId="0" fontId="6" fillId="3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180" fontId="2" fillId="2" borderId="0" xfId="0" applyNumberFormat="1" applyFont="1" applyFill="1" applyBorder="1" applyAlignment="1">
      <alignment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 wrapText="1"/>
    </xf>
    <xf numFmtId="0" fontId="0" fillId="2" borderId="1" xfId="0" applyFill="1" applyBorder="1"/>
    <xf numFmtId="176" fontId="2" fillId="2" borderId="0" xfId="1" applyNumberFormat="1" applyFont="1" applyFill="1" applyBorder="1"/>
    <xf numFmtId="176" fontId="6" fillId="3" borderId="1" xfId="1" applyNumberFormat="1" applyFont="1" applyFill="1" applyBorder="1" applyAlignment="1">
      <alignment horizontal="center" vertical="center" wrapText="1"/>
    </xf>
    <xf numFmtId="176" fontId="0" fillId="2" borderId="1" xfId="1" applyNumberFormat="1" applyFont="1" applyFill="1" applyBorder="1"/>
    <xf numFmtId="0" fontId="2" fillId="2" borderId="0" xfId="0" applyFont="1" applyFill="1" applyAlignment="1">
      <alignment vertical="center" wrapText="1"/>
    </xf>
    <xf numFmtId="0" fontId="10" fillId="3" borderId="4" xfId="0" applyFont="1" applyFill="1" applyBorder="1" applyAlignment="1">
      <alignment horizontal="center" vertical="center" wrapText="1"/>
    </xf>
    <xf numFmtId="179" fontId="8" fillId="0" borderId="1" xfId="1" applyNumberFormat="1" applyFont="1" applyBorder="1" applyAlignment="1" applyProtection="1">
      <alignment vertical="center"/>
    </xf>
    <xf numFmtId="0" fontId="7" fillId="4" borderId="4" xfId="1" applyNumberFormat="1" applyFont="1" applyFill="1" applyBorder="1" applyAlignment="1">
      <alignment horizontal="center" vertical="center" wrapText="1"/>
    </xf>
    <xf numFmtId="182" fontId="0" fillId="2" borderId="1" xfId="5" applyNumberFormat="1" applyFont="1" applyFill="1" applyBorder="1"/>
    <xf numFmtId="178" fontId="8" fillId="0" borderId="1" xfId="0" applyNumberFormat="1" applyFont="1" applyBorder="1" applyAlignment="1">
      <alignment horizontal="right" vertical="center"/>
    </xf>
    <xf numFmtId="0" fontId="2" fillId="0" borderId="0" xfId="0" applyFont="1" applyAlignment="1">
      <alignment vertical="center"/>
    </xf>
    <xf numFmtId="177" fontId="1" fillId="2" borderId="0" xfId="0" applyNumberFormat="1" applyFont="1" applyFill="1" applyBorder="1" applyAlignment="1">
      <alignment vertical="center" wrapText="1"/>
    </xf>
    <xf numFmtId="176" fontId="2" fillId="0" borderId="0" xfId="1" applyNumberFormat="1" applyFont="1" applyAlignment="1">
      <alignment vertical="center"/>
    </xf>
    <xf numFmtId="182" fontId="8" fillId="0" borderId="1" xfId="0" applyNumberFormat="1" applyFont="1" applyBorder="1" applyAlignment="1">
      <alignment vertical="center"/>
    </xf>
    <xf numFmtId="0" fontId="2" fillId="0" borderId="0" xfId="0" applyFont="1" applyBorder="1" applyAlignment="1">
      <alignment vertical="center"/>
    </xf>
    <xf numFmtId="177" fontId="2" fillId="2" borderId="0" xfId="0" applyNumberFormat="1" applyFont="1" applyFill="1" applyBorder="1" applyAlignment="1">
      <alignment vertical="center"/>
    </xf>
    <xf numFmtId="0" fontId="2" fillId="2" borderId="0" xfId="0" applyNumberFormat="1" applyFont="1" applyFill="1" applyBorder="1" applyAlignment="1">
      <alignment vertical="center"/>
    </xf>
    <xf numFmtId="176" fontId="2" fillId="0" borderId="0" xfId="1" applyNumberFormat="1" applyFont="1" applyBorder="1" applyAlignment="1">
      <alignment vertical="center"/>
    </xf>
    <xf numFmtId="179" fontId="8" fillId="0" borderId="1" xfId="3" applyNumberFormat="1" applyFont="1" applyBorder="1" applyAlignment="1" applyProtection="1">
      <alignment vertical="center"/>
    </xf>
    <xf numFmtId="0" fontId="2" fillId="2" borderId="0" xfId="0" applyFont="1" applyFill="1" applyBorder="1" applyAlignment="1">
      <alignment vertical="center"/>
    </xf>
    <xf numFmtId="183" fontId="2" fillId="0" borderId="0" xfId="1" applyNumberFormat="1" applyFont="1" applyAlignment="1">
      <alignment vertical="center"/>
    </xf>
    <xf numFmtId="10" fontId="2" fillId="0" borderId="0" xfId="5" applyNumberFormat="1" applyFont="1" applyBorder="1" applyAlignment="1">
      <alignment vertical="center"/>
    </xf>
    <xf numFmtId="182" fontId="1" fillId="0" borderId="1" xfId="0" applyNumberFormat="1" applyFont="1" applyBorder="1" applyAlignment="1">
      <alignment vertical="center"/>
    </xf>
    <xf numFmtId="176" fontId="0" fillId="2" borderId="1" xfId="1" applyFont="1" applyFill="1" applyBorder="1"/>
    <xf numFmtId="182" fontId="2" fillId="0" borderId="0" xfId="0" applyNumberFormat="1" applyFont="1" applyAlignment="1">
      <alignment vertical="center"/>
    </xf>
    <xf numFmtId="182" fontId="0" fillId="0" borderId="0" xfId="0" applyNumberFormat="1"/>
    <xf numFmtId="0" fontId="0" fillId="2" borderId="0" xfId="0" applyFill="1" applyBorder="1"/>
    <xf numFmtId="182" fontId="4" fillId="2" borderId="1" xfId="5" applyNumberFormat="1" applyFont="1" applyFill="1" applyBorder="1"/>
    <xf numFmtId="182" fontId="2" fillId="0" borderId="0" xfId="0" applyNumberFormat="1" applyFont="1"/>
    <xf numFmtId="176" fontId="0" fillId="0" borderId="0" xfId="0" applyNumberFormat="1"/>
    <xf numFmtId="0" fontId="12" fillId="2" borderId="0" xfId="0" applyFont="1" applyFill="1"/>
    <xf numFmtId="0" fontId="13" fillId="2" borderId="0" xfId="0" applyFont="1" applyFill="1"/>
    <xf numFmtId="0" fontId="14" fillId="2" borderId="0" xfId="0" applyFont="1" applyFill="1"/>
    <xf numFmtId="0" fontId="0" fillId="0" borderId="0" xfId="0" applyAlignment="1">
      <alignment vertical="center"/>
    </xf>
    <xf numFmtId="44" fontId="2" fillId="0" borderId="0" xfId="0" applyNumberFormat="1" applyFont="1"/>
    <xf numFmtId="0" fontId="15" fillId="2" borderId="0" xfId="0" applyFont="1" applyFill="1"/>
    <xf numFmtId="182" fontId="2" fillId="0" borderId="0" xfId="0" applyNumberFormat="1" applyFont="1" applyFill="1" applyBorder="1" applyAlignment="1">
      <alignment vertical="center"/>
    </xf>
    <xf numFmtId="182" fontId="2" fillId="0" borderId="0" xfId="0" applyNumberFormat="1" applyFont="1" applyBorder="1" applyAlignment="1">
      <alignment vertical="center"/>
    </xf>
    <xf numFmtId="184" fontId="2" fillId="0" borderId="0" xfId="0" applyNumberFormat="1" applyFont="1" applyBorder="1" applyAlignment="1">
      <alignment vertical="center"/>
    </xf>
    <xf numFmtId="185" fontId="2" fillId="0" borderId="0" xfId="1" applyNumberFormat="1" applyFont="1" applyBorder="1" applyAlignment="1">
      <alignment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vertical="center" wrapText="1"/>
    </xf>
    <xf numFmtId="0" fontId="0" fillId="2" borderId="1" xfId="0" applyFont="1" applyFill="1" applyBorder="1"/>
  </cellXfs>
  <cellStyles count="7">
    <cellStyle name="Currency" xfId="1" builtinId="4"/>
    <cellStyle name="Currency 2" xfId="3" xr:uid="{00000000-0005-0000-0000-000001000000}"/>
    <cellStyle name="Normal" xfId="0" builtinId="0"/>
    <cellStyle name="Normal 2" xfId="2" xr:uid="{00000000-0005-0000-0000-000003000000}"/>
    <cellStyle name="Normal 4" xfId="6" xr:uid="{00000000-0005-0000-0000-000004000000}"/>
    <cellStyle name="Percent" xfId="5" builtinId="5"/>
    <cellStyle name="Percent 2" xfId="4" xr:uid="{00000000-0005-0000-0000-000006000000}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</dxf>
    <dxf>
      <numFmt numFmtId="176" formatCode="_(&quot;$&quot;* #,##0.00_);_(&quot;$&quot;* \(#,##0.00\);_(&quot;$&quot;* &quot;-&quot;??_);_(@_)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</font>
      <numFmt numFmtId="182" formatCode="0.000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numFmt numFmtId="0" formatCode="General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0"/>
        <name val="Calibri"/>
      </font>
      <numFmt numFmtId="177" formatCode="&quot;$&quot;#,##0.00"/>
      <fill>
        <patternFill patternType="solid">
          <fgColor indexed="64"/>
          <bgColor theme="0"/>
        </patternFill>
      </fill>
      <alignment horizontal="general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rgb="FF000000"/>
        <name val="Calibri"/>
        <scheme val="none"/>
      </font>
      <numFmt numFmtId="179" formatCode="\$#,##0.00"/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name val="Calibri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rgb="FF000000"/>
        <name val="Calibri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rgb="FF000000"/>
        <name val="Calibri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scheme val="minor"/>
      </font>
      <fill>
        <patternFill patternType="solid">
          <fgColor indexed="64"/>
          <bgColor theme="4" tint="-0.49998474074526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438979</xdr:colOff>
      <xdr:row>2</xdr:row>
      <xdr:rowOff>57978</xdr:rowOff>
    </xdr:from>
    <xdr:to>
      <xdr:col>8</xdr:col>
      <xdr:colOff>1175027</xdr:colOff>
      <xdr:row>4</xdr:row>
      <xdr:rowOff>145804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59457" y="438978"/>
          <a:ext cx="2872960" cy="60580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0:I62" totalsRowShown="0" headerRowDxfId="13" dataDxfId="11" headerRowBorderDxfId="12" tableBorderDxfId="10" totalsRowBorderDxfId="9">
  <autoFilter ref="A10:I62" xr:uid="{00000000-0009-0000-0100-000001000000}"/>
  <tableColumns count="9">
    <tableColumn id="1" xr3:uid="{00000000-0010-0000-0000-000001000000}" name="Symbol" dataDxfId="8"/>
    <tableColumn id="2" xr3:uid="{00000000-0010-0000-0000-000002000000}" name="SecType" dataDxfId="7"/>
    <tableColumn id="5" xr3:uid="{00000000-0010-0000-0000-000005000000}" name="Last_Price" dataDxfId="6" dataCellStyle="Currency"/>
    <tableColumn id="12" xr3:uid="{00000000-0010-0000-0000-00000C000000}" name="Old position" dataDxfId="5" dataCellStyle="Currency"/>
    <tableColumn id="13" xr3:uid="{00000000-0010-0000-0000-00000D000000}" name="New position" dataDxfId="4" dataCellStyle="Currency"/>
    <tableColumn id="7" xr3:uid="{00000000-0010-0000-0000-000007000000}" name="Change" dataDxfId="3">
      <calculatedColumnFormula>ROUND(Table1[[#This Row],[New position]]-Table1[[#This Row],[Old position]], -2)</calculatedColumnFormula>
    </tableColumn>
    <tableColumn id="4" xr3:uid="{00000000-0010-0000-0000-000004000000}" name="Weights (%)" dataDxfId="2"/>
    <tableColumn id="3" xr3:uid="{00000000-0010-0000-0000-000003000000}" name="Target allocation ($)" dataDxfId="1" dataCellStyle="Currency"/>
    <tableColumn id="8" xr3:uid="{00000000-0010-0000-0000-000008000000}" name="Comments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4"/>
  <sheetViews>
    <sheetView tabSelected="1" zoomScale="91" zoomScaleNormal="91" workbookViewId="0">
      <selection activeCell="E11" sqref="E11:E61"/>
    </sheetView>
  </sheetViews>
  <sheetFormatPr defaultColWidth="9.125" defaultRowHeight="13.5"/>
  <cols>
    <col min="1" max="2" width="11.25" style="1" customWidth="1"/>
    <col min="3" max="3" width="15.375" style="1" customWidth="1"/>
    <col min="4" max="4" width="15.125" bestFit="1" customWidth="1"/>
    <col min="5" max="5" width="12.125" customWidth="1"/>
    <col min="7" max="7" width="11.125" style="1" customWidth="1"/>
    <col min="8" max="8" width="20.875" customWidth="1"/>
    <col min="9" max="9" width="22.125" customWidth="1"/>
    <col min="10" max="10" width="16.25" customWidth="1"/>
    <col min="11" max="11" width="15.375" style="1" bestFit="1" customWidth="1"/>
    <col min="12" max="16384" width="9.125" style="1"/>
  </cols>
  <sheetData>
    <row r="1" spans="1:14" s="28" customFormat="1" ht="12.75">
      <c r="A1" s="58" t="s">
        <v>0</v>
      </c>
      <c r="B1" s="58"/>
      <c r="C1" s="27">
        <v>44454</v>
      </c>
      <c r="E1" s="29"/>
      <c r="F1" s="29"/>
      <c r="H1" s="30"/>
    </row>
    <row r="2" spans="1:14" s="28" customFormat="1" ht="12.75">
      <c r="A2" s="58" t="s">
        <v>11</v>
      </c>
      <c r="B2" s="58"/>
      <c r="C2" s="31">
        <f>C8/C7</f>
        <v>3.873452851040025</v>
      </c>
      <c r="D2" s="54">
        <v>5.6487828391298107</v>
      </c>
      <c r="E2" s="33" t="s">
        <v>72</v>
      </c>
      <c r="F2" s="34"/>
      <c r="H2" s="57"/>
    </row>
    <row r="3" spans="1:14" s="28" customFormat="1" ht="27.75" customHeight="1">
      <c r="A3" s="59" t="s">
        <v>12</v>
      </c>
      <c r="B3" s="59"/>
      <c r="C3" s="40">
        <f>(C8-SUM(H36:H47))/C7</f>
        <v>1.8649958099816561</v>
      </c>
      <c r="D3" s="55">
        <v>2.7197843194721569</v>
      </c>
      <c r="E3" s="33" t="s">
        <v>72</v>
      </c>
      <c r="F3" s="34"/>
      <c r="H3" s="35"/>
    </row>
    <row r="4" spans="1:14" s="28" customFormat="1" ht="12.75">
      <c r="A4" s="58" t="s">
        <v>9</v>
      </c>
      <c r="B4" s="58"/>
      <c r="C4" s="36">
        <f>27709131+12700000</f>
        <v>40409131</v>
      </c>
      <c r="D4" s="56">
        <f>C4-12700000</f>
        <v>27709131</v>
      </c>
      <c r="E4" s="37" t="s">
        <v>76</v>
      </c>
      <c r="F4" s="37"/>
      <c r="H4" s="35"/>
    </row>
    <row r="5" spans="1:14" s="28" customFormat="1" ht="12.75">
      <c r="A5" s="58" t="s">
        <v>7</v>
      </c>
      <c r="B5" s="58"/>
      <c r="C5" s="36">
        <v>0</v>
      </c>
      <c r="D5" s="32"/>
      <c r="E5" s="32"/>
      <c r="F5" s="37"/>
      <c r="H5" s="35"/>
      <c r="L5" s="28">
        <v>40409131</v>
      </c>
      <c r="M5" s="28">
        <v>12700000</v>
      </c>
      <c r="N5" s="28">
        <f>L5-M5</f>
        <v>27709131</v>
      </c>
    </row>
    <row r="6" spans="1:14" s="28" customFormat="1" ht="12.75">
      <c r="A6" s="58" t="s">
        <v>8</v>
      </c>
      <c r="B6" s="58"/>
      <c r="C6" s="36">
        <v>0</v>
      </c>
      <c r="D6" s="32"/>
      <c r="E6" s="37"/>
      <c r="F6" s="37"/>
      <c r="H6" s="57"/>
    </row>
    <row r="7" spans="1:14" s="28" customFormat="1" ht="12.75">
      <c r="A7" s="58" t="s">
        <v>10</v>
      </c>
      <c r="B7" s="58"/>
      <c r="C7" s="36">
        <f>C4+C5-C6</f>
        <v>40409131</v>
      </c>
      <c r="D7" s="32"/>
      <c r="E7" s="37"/>
      <c r="F7" s="37"/>
      <c r="G7" s="42"/>
      <c r="H7" s="39"/>
    </row>
    <row r="8" spans="1:14" s="28" customFormat="1" ht="27.75" customHeight="1">
      <c r="A8" s="59" t="s">
        <v>6</v>
      </c>
      <c r="B8" s="59"/>
      <c r="C8" s="24">
        <f>SUM(Table1[Target allocation ($)])</f>
        <v>156522863.67999986</v>
      </c>
      <c r="D8" s="56"/>
      <c r="E8" s="37" t="s">
        <v>78</v>
      </c>
      <c r="F8" s="37"/>
      <c r="H8" s="35"/>
      <c r="J8" s="38"/>
    </row>
    <row r="9" spans="1:14" s="14" customFormat="1" ht="2.25" customHeight="1">
      <c r="A9" s="12"/>
      <c r="B9" s="12"/>
      <c r="C9" s="9"/>
      <c r="D9" s="8"/>
      <c r="E9" s="8"/>
      <c r="F9" s="8"/>
      <c r="G9" s="9"/>
      <c r="H9" s="19"/>
      <c r="I9" s="1"/>
    </row>
    <row r="10" spans="1:14" s="2" customFormat="1" ht="24">
      <c r="A10" s="16" t="s">
        <v>15</v>
      </c>
      <c r="B10" s="17" t="s">
        <v>16</v>
      </c>
      <c r="C10" s="25" t="s">
        <v>24</v>
      </c>
      <c r="D10" s="17" t="s">
        <v>25</v>
      </c>
      <c r="E10" s="13" t="s">
        <v>26</v>
      </c>
      <c r="F10" s="13" t="s">
        <v>5</v>
      </c>
      <c r="G10" s="17" t="s">
        <v>27</v>
      </c>
      <c r="H10" s="20" t="s">
        <v>28</v>
      </c>
      <c r="I10" s="23" t="s">
        <v>1</v>
      </c>
    </row>
    <row r="11" spans="1:14" s="2" customFormat="1">
      <c r="A11" s="18" t="s">
        <v>14</v>
      </c>
      <c r="B11" s="18" t="s">
        <v>17</v>
      </c>
      <c r="C11" s="41">
        <v>254.19</v>
      </c>
      <c r="D11" s="18">
        <v>1783</v>
      </c>
      <c r="E11" s="18">
        <v>2262</v>
      </c>
      <c r="F11" s="18">
        <f>Table1[[#This Row],[New position]]-Table1[[#This Row],[Old position]]</f>
        <v>479</v>
      </c>
      <c r="G11" s="26">
        <v>0.29799999999999999</v>
      </c>
      <c r="H11" s="21">
        <v>574883.36</v>
      </c>
      <c r="I11" s="22"/>
      <c r="J11"/>
      <c r="L11">
        <v>-1.514</v>
      </c>
      <c r="M11" s="2">
        <f>IF(ABS(L11)&gt;3,Table1[[#This Row],[New position]],Table1[[#This Row],[Old position]])</f>
        <v>1783</v>
      </c>
    </row>
    <row r="12" spans="1:14">
      <c r="A12" s="18" t="s">
        <v>38</v>
      </c>
      <c r="B12" s="18" t="s">
        <v>17</v>
      </c>
      <c r="C12" s="41">
        <v>403.69</v>
      </c>
      <c r="D12" s="18">
        <v>1130</v>
      </c>
      <c r="E12" s="18">
        <v>1424</v>
      </c>
      <c r="F12" s="18">
        <f>Table1[[#This Row],[New position]]-Table1[[#This Row],[Old position]]</f>
        <v>294</v>
      </c>
      <c r="G12" s="26">
        <v>0.29799999999999999</v>
      </c>
      <c r="H12" s="21">
        <v>574883.36</v>
      </c>
      <c r="I12" s="11"/>
      <c r="L12">
        <v>-2.1240000000000001</v>
      </c>
      <c r="M12" s="2">
        <f>IF(ABS(L12)&gt;3,Table1[[#This Row],[New position]],Table1[[#This Row],[Old position]])</f>
        <v>1130</v>
      </c>
    </row>
    <row r="13" spans="1:14">
      <c r="A13" s="18" t="s">
        <v>39</v>
      </c>
      <c r="B13" s="18" t="s">
        <v>17</v>
      </c>
      <c r="C13" s="41">
        <v>37.020000000000003</v>
      </c>
      <c r="D13" s="18">
        <v>12229</v>
      </c>
      <c r="E13" s="18">
        <v>15529</v>
      </c>
      <c r="F13" s="18">
        <f>Table1[[#This Row],[New position]]-Table1[[#This Row],[Old position]]</f>
        <v>3300</v>
      </c>
      <c r="G13" s="26">
        <v>0.29799999999999999</v>
      </c>
      <c r="H13" s="21">
        <v>574883.36</v>
      </c>
      <c r="I13" s="11"/>
      <c r="L13">
        <v>-3.3820000000000001</v>
      </c>
      <c r="M13" s="2">
        <f>IF(ABS(L13)&gt;3,Table1[[#This Row],[New position]],Table1[[#This Row],[Old position]])</f>
        <v>15529</v>
      </c>
    </row>
    <row r="14" spans="1:14">
      <c r="A14" s="18" t="s">
        <v>44</v>
      </c>
      <c r="B14" s="18" t="s">
        <v>17</v>
      </c>
      <c r="C14" s="41">
        <v>45.44</v>
      </c>
      <c r="D14" s="18">
        <v>9734</v>
      </c>
      <c r="E14" s="18">
        <v>12651</v>
      </c>
      <c r="F14" s="18">
        <f>Table1[[#This Row],[New position]]-Table1[[#This Row],[Old position]]</f>
        <v>2917</v>
      </c>
      <c r="G14" s="26">
        <v>0.29799999999999999</v>
      </c>
      <c r="H14" s="21">
        <v>574883.36</v>
      </c>
      <c r="I14" s="11"/>
      <c r="L14">
        <v>-1.079</v>
      </c>
      <c r="M14" s="2">
        <f>IF(ABS(L14)&gt;3,Table1[[#This Row],[New position]],Table1[[#This Row],[Old position]])</f>
        <v>9734</v>
      </c>
    </row>
    <row r="15" spans="1:14">
      <c r="A15" s="18" t="s">
        <v>45</v>
      </c>
      <c r="B15" s="18" t="s">
        <v>17</v>
      </c>
      <c r="C15" s="41">
        <v>106.2</v>
      </c>
      <c r="D15" s="18">
        <v>2031</v>
      </c>
      <c r="E15" s="18">
        <v>2707</v>
      </c>
      <c r="F15" s="18">
        <f>Table1[[#This Row],[New position]]-Table1[[#This Row],[Old position]]</f>
        <v>676</v>
      </c>
      <c r="G15" s="26">
        <v>0.14899999999999999</v>
      </c>
      <c r="H15" s="21">
        <v>287441.68</v>
      </c>
      <c r="I15" s="11"/>
      <c r="L15">
        <v>2.2160000000000002</v>
      </c>
      <c r="M15" s="2">
        <f>IF(ABS(L15)&gt;3,Table1[[#This Row],[New position]],Table1[[#This Row],[Old position]])</f>
        <v>2031</v>
      </c>
    </row>
    <row r="16" spans="1:14">
      <c r="A16" s="18" t="s">
        <v>48</v>
      </c>
      <c r="B16" s="18" t="s">
        <v>17</v>
      </c>
      <c r="C16" s="41">
        <v>183.56</v>
      </c>
      <c r="D16" s="18">
        <v>2447</v>
      </c>
      <c r="E16" s="18">
        <v>3132</v>
      </c>
      <c r="F16" s="18">
        <f>Table1[[#This Row],[New position]]-Table1[[#This Row],[Old position]]</f>
        <v>685</v>
      </c>
      <c r="G16" s="26">
        <v>0.29799999999999999</v>
      </c>
      <c r="H16" s="21">
        <v>574883.36</v>
      </c>
      <c r="I16" s="11"/>
      <c r="L16">
        <v>-0.123</v>
      </c>
      <c r="M16" s="2">
        <f>IF(ABS(L16)&gt;3,Table1[[#This Row],[New position]],Table1[[#This Row],[Old position]])</f>
        <v>2447</v>
      </c>
    </row>
    <row r="17" spans="1:13">
      <c r="A17" s="18" t="s">
        <v>49</v>
      </c>
      <c r="B17" s="18" t="s">
        <v>17</v>
      </c>
      <c r="C17" s="41">
        <v>74.37</v>
      </c>
      <c r="D17" s="18">
        <v>6097</v>
      </c>
      <c r="E17" s="18">
        <v>7730</v>
      </c>
      <c r="F17" s="18">
        <f>Table1[[#This Row],[New position]]-Table1[[#This Row],[Old position]]</f>
        <v>1633</v>
      </c>
      <c r="G17" s="26">
        <v>0.29799999999999999</v>
      </c>
      <c r="H17" s="21">
        <v>574883.36</v>
      </c>
      <c r="I17" s="11"/>
      <c r="L17">
        <v>-0.68899999999999995</v>
      </c>
      <c r="M17" s="2">
        <f>IF(ABS(L17)&gt;3,Table1[[#This Row],[New position]],Table1[[#This Row],[Old position]])</f>
        <v>6097</v>
      </c>
    </row>
    <row r="18" spans="1:13">
      <c r="A18" s="18" t="s">
        <v>50</v>
      </c>
      <c r="B18" s="18" t="s">
        <v>17</v>
      </c>
      <c r="C18" s="41">
        <v>409.49</v>
      </c>
      <c r="D18" s="18">
        <v>1122</v>
      </c>
      <c r="E18" s="18">
        <v>1404</v>
      </c>
      <c r="F18" s="18">
        <f>Table1[[#This Row],[New position]]-Table1[[#This Row],[Old position]]</f>
        <v>282</v>
      </c>
      <c r="G18" s="26">
        <v>0.29799999999999999</v>
      </c>
      <c r="H18" s="21">
        <v>574883.36</v>
      </c>
      <c r="I18" s="11"/>
      <c r="L18">
        <v>3.03</v>
      </c>
      <c r="M18" s="2">
        <f>IF(ABS(L18)&gt;3,Table1[[#This Row],[New position]],Table1[[#This Row],[Old position]])</f>
        <v>1404</v>
      </c>
    </row>
    <row r="19" spans="1:13">
      <c r="A19" s="18" t="s">
        <v>53</v>
      </c>
      <c r="B19" s="18" t="s">
        <v>17</v>
      </c>
      <c r="C19" s="41">
        <v>310.60000000000002</v>
      </c>
      <c r="D19" s="18">
        <v>1459</v>
      </c>
      <c r="E19" s="18">
        <v>1851</v>
      </c>
      <c r="F19" s="18">
        <f>Table1[[#This Row],[New position]]-Table1[[#This Row],[Old position]]</f>
        <v>392</v>
      </c>
      <c r="G19" s="26">
        <v>0.29799999999999999</v>
      </c>
      <c r="H19" s="21">
        <v>574883.36</v>
      </c>
      <c r="I19" s="11"/>
      <c r="L19">
        <v>0.27400000000000002</v>
      </c>
      <c r="M19" s="2">
        <f>IF(ABS(L19)&gt;3,Table1[[#This Row],[New position]],Table1[[#This Row],[Old position]])</f>
        <v>1459</v>
      </c>
    </row>
    <row r="20" spans="1:13">
      <c r="A20" s="18" t="s">
        <v>57</v>
      </c>
      <c r="B20" s="18" t="s">
        <v>17</v>
      </c>
      <c r="C20" s="41">
        <v>242.24</v>
      </c>
      <c r="D20" s="18">
        <v>936</v>
      </c>
      <c r="E20" s="18">
        <v>1187</v>
      </c>
      <c r="F20" s="18">
        <f>Table1[[#This Row],[New position]]-Table1[[#This Row],[Old position]]</f>
        <v>251</v>
      </c>
      <c r="G20" s="26">
        <v>0.14899999999999999</v>
      </c>
      <c r="H20" s="21">
        <v>287441.68</v>
      </c>
      <c r="I20" s="50"/>
      <c r="L20">
        <v>-0.53400000000000003</v>
      </c>
      <c r="M20" s="2">
        <f>IF(ABS(L20)&gt;3,Table1[[#This Row],[New position]],Table1[[#This Row],[Old position]])</f>
        <v>936</v>
      </c>
    </row>
    <row r="21" spans="1:13">
      <c r="A21" s="18" t="s">
        <v>60</v>
      </c>
      <c r="B21" s="18" t="s">
        <v>17</v>
      </c>
      <c r="C21" s="41">
        <v>128.28</v>
      </c>
      <c r="D21" s="18">
        <v>1820</v>
      </c>
      <c r="E21" s="18">
        <v>2241</v>
      </c>
      <c r="F21" s="18">
        <f>Table1[[#This Row],[New position]]-Table1[[#This Row],[Old position]]</f>
        <v>421</v>
      </c>
      <c r="G21" s="26">
        <v>0.14899999999999999</v>
      </c>
      <c r="H21" s="21">
        <v>287441.68</v>
      </c>
      <c r="I21" s="11"/>
      <c r="L21">
        <v>-2.363</v>
      </c>
      <c r="M21" s="2">
        <f>IF(ABS(L21)&gt;3,Table1[[#This Row],[New position]],Table1[[#This Row],[Old position]])</f>
        <v>1820</v>
      </c>
    </row>
    <row r="22" spans="1:13">
      <c r="A22" s="18" t="s">
        <v>61</v>
      </c>
      <c r="B22" s="18" t="s">
        <v>17</v>
      </c>
      <c r="C22" s="41">
        <v>191.58</v>
      </c>
      <c r="D22" s="18">
        <v>2415</v>
      </c>
      <c r="E22" s="18">
        <v>3001</v>
      </c>
      <c r="F22" s="18">
        <f>Table1[[#This Row],[New position]]-Table1[[#This Row],[Old position]]</f>
        <v>586</v>
      </c>
      <c r="G22" s="26">
        <v>0.29799999999999999</v>
      </c>
      <c r="H22" s="21">
        <v>574883.36</v>
      </c>
      <c r="I22" s="11"/>
      <c r="L22">
        <v>-1.4079999999999999</v>
      </c>
      <c r="M22" s="2">
        <f>IF(ABS(L22)&gt;3,Table1[[#This Row],[New position]],Table1[[#This Row],[Old position]])</f>
        <v>2415</v>
      </c>
    </row>
    <row r="23" spans="1:13">
      <c r="A23" s="18" t="s">
        <v>65</v>
      </c>
      <c r="B23" s="18" t="s">
        <v>17</v>
      </c>
      <c r="C23" s="41">
        <v>429.23</v>
      </c>
      <c r="D23" s="18">
        <v>1079</v>
      </c>
      <c r="E23" s="18">
        <v>1339</v>
      </c>
      <c r="F23" s="18">
        <f>Table1[[#This Row],[New position]]-Table1[[#This Row],[Old position]]</f>
        <v>260</v>
      </c>
      <c r="G23" s="26">
        <v>0.29799999999999999</v>
      </c>
      <c r="H23" s="21">
        <v>574883.36</v>
      </c>
      <c r="I23" s="11"/>
      <c r="L23">
        <v>6.9379999999999997</v>
      </c>
      <c r="M23" s="2">
        <f>IF(ABS(L23)&gt;3,Table1[[#This Row],[New position]],Table1[[#This Row],[Old position]])</f>
        <v>1339</v>
      </c>
    </row>
    <row r="24" spans="1:13">
      <c r="A24" s="18" t="s">
        <v>68</v>
      </c>
      <c r="B24" s="18" t="s">
        <v>17</v>
      </c>
      <c r="C24" s="41">
        <v>157.61000000000001</v>
      </c>
      <c r="D24" s="18">
        <v>2852</v>
      </c>
      <c r="E24" s="18">
        <v>3648</v>
      </c>
      <c r="F24" s="18">
        <f>Table1[[#This Row],[New position]]-Table1[[#This Row],[Old position]]</f>
        <v>796</v>
      </c>
      <c r="G24" s="26">
        <v>0.29799999999999999</v>
      </c>
      <c r="H24" s="21">
        <v>574883.36</v>
      </c>
      <c r="I24" s="53"/>
      <c r="L24">
        <v>-0.28100000000000003</v>
      </c>
      <c r="M24" s="2">
        <f>IF(ABS(L24)&gt;3,Table1[[#This Row],[New position]],Table1[[#This Row],[Old position]])</f>
        <v>2852</v>
      </c>
    </row>
    <row r="25" spans="1:13">
      <c r="A25" s="18" t="s">
        <v>70</v>
      </c>
      <c r="B25" s="18" t="s">
        <v>17</v>
      </c>
      <c r="C25" s="41">
        <v>90.36</v>
      </c>
      <c r="D25" s="18">
        <v>2527</v>
      </c>
      <c r="E25" s="18">
        <v>3181</v>
      </c>
      <c r="F25" s="18">
        <f>Table1[[#This Row],[New position]]-Table1[[#This Row],[Old position]]</f>
        <v>654</v>
      </c>
      <c r="G25" s="26">
        <v>0.14899999999999999</v>
      </c>
      <c r="H25" s="21">
        <v>287441.68</v>
      </c>
      <c r="I25" s="11"/>
      <c r="L25">
        <v>-0.435</v>
      </c>
      <c r="M25" s="2">
        <f>IF(ABS(L25)&gt;3,Table1[[#This Row],[New position]],Table1[[#This Row],[Old position]])</f>
        <v>2527</v>
      </c>
    </row>
    <row r="26" spans="1:13">
      <c r="A26" s="18" t="s">
        <v>73</v>
      </c>
      <c r="B26" s="18" t="s">
        <v>17</v>
      </c>
      <c r="C26" s="41">
        <v>54.98</v>
      </c>
      <c r="D26" s="18">
        <v>8111</v>
      </c>
      <c r="E26" s="18">
        <v>10456</v>
      </c>
      <c r="F26" s="18">
        <f>Table1[[#This Row],[New position]]-Table1[[#This Row],[Old position]]</f>
        <v>2345</v>
      </c>
      <c r="G26" s="26">
        <v>0.29799999999999999</v>
      </c>
      <c r="H26" s="21">
        <v>574883.36</v>
      </c>
      <c r="I26" s="11"/>
      <c r="L26">
        <v>0.111</v>
      </c>
      <c r="M26" s="2">
        <f>IF(ABS(L26)&gt;3,Table1[[#This Row],[New position]],Table1[[#This Row],[Old position]])</f>
        <v>8111</v>
      </c>
    </row>
    <row r="27" spans="1:13">
      <c r="A27" s="18" t="s">
        <v>74</v>
      </c>
      <c r="B27" s="18" t="s">
        <v>17</v>
      </c>
      <c r="C27" s="41">
        <v>154.58000000000001</v>
      </c>
      <c r="D27" s="18">
        <v>2963</v>
      </c>
      <c r="E27" s="18">
        <v>3719</v>
      </c>
      <c r="F27" s="18">
        <f>Table1[[#This Row],[New position]]-Table1[[#This Row],[Old position]]</f>
        <v>756</v>
      </c>
      <c r="G27" s="26">
        <v>0.29799999999999999</v>
      </c>
      <c r="H27" s="21">
        <v>574883.36</v>
      </c>
      <c r="I27" s="11"/>
      <c r="L27">
        <v>-1.552</v>
      </c>
      <c r="M27" s="2">
        <f>IF(ABS(L27)&gt;3,Table1[[#This Row],[New position]],Table1[[#This Row],[Old position]])</f>
        <v>2963</v>
      </c>
    </row>
    <row r="28" spans="1:13">
      <c r="A28" s="18" t="s">
        <v>13</v>
      </c>
      <c r="B28" s="18" t="s">
        <v>17</v>
      </c>
      <c r="C28" s="41">
        <v>376.14</v>
      </c>
      <c r="D28" s="18">
        <v>110452</v>
      </c>
      <c r="E28" s="18">
        <v>139581</v>
      </c>
      <c r="F28" s="18">
        <f>Table1[[#This Row],[New position]]-Table1[[#This Row],[Old position]]</f>
        <v>29129</v>
      </c>
      <c r="G28" s="26">
        <v>27.169</v>
      </c>
      <c r="H28" s="21">
        <v>52501820.68</v>
      </c>
      <c r="I28" s="11"/>
      <c r="L28">
        <v>-0.57599999999999996</v>
      </c>
      <c r="M28" s="2">
        <f>IF(ABS(L28)&gt;3,Table1[[#This Row],[New position]],Table1[[#This Row],[Old position]])</f>
        <v>110452</v>
      </c>
    </row>
    <row r="29" spans="1:13">
      <c r="A29" s="18" t="s">
        <v>35</v>
      </c>
      <c r="B29" s="18" t="s">
        <v>17</v>
      </c>
      <c r="C29" s="41">
        <v>49.02</v>
      </c>
      <c r="D29" s="18">
        <v>14799</v>
      </c>
      <c r="E29" s="18">
        <v>18967</v>
      </c>
      <c r="F29" s="18">
        <f>Table1[[#This Row],[New position]]-Table1[[#This Row],[Old position]]</f>
        <v>4168</v>
      </c>
      <c r="G29" s="26">
        <v>0.48099999999999998</v>
      </c>
      <c r="H29" s="21">
        <v>929752.19</v>
      </c>
      <c r="I29" s="11"/>
      <c r="L29">
        <v>-3.0339999999999998</v>
      </c>
      <c r="M29" s="2">
        <f>IF(ABS(L29)&gt;3,Table1[[#This Row],[New position]],Table1[[#This Row],[Old position]])</f>
        <v>18967</v>
      </c>
    </row>
    <row r="30" spans="1:13">
      <c r="A30" s="18" t="s">
        <v>52</v>
      </c>
      <c r="B30" s="18" t="s">
        <v>17</v>
      </c>
      <c r="C30" s="41">
        <v>79.900000000000006</v>
      </c>
      <c r="D30" s="18">
        <v>9282</v>
      </c>
      <c r="E30" s="18">
        <v>11636</v>
      </c>
      <c r="F30" s="18">
        <f>Table1[[#This Row],[New position]]-Table1[[#This Row],[Old position]]</f>
        <v>2354</v>
      </c>
      <c r="G30" s="26">
        <v>0.48099999999999998</v>
      </c>
      <c r="H30" s="21">
        <v>929752.19</v>
      </c>
      <c r="I30" s="49"/>
      <c r="L30">
        <v>-2.4350000000000001</v>
      </c>
      <c r="M30" s="2">
        <f>IF(ABS(L30)&gt;3,Table1[[#This Row],[New position]],Table1[[#This Row],[Old position]])</f>
        <v>9282</v>
      </c>
    </row>
    <row r="31" spans="1:13">
      <c r="A31" s="18">
        <v>2823</v>
      </c>
      <c r="B31" s="18" t="s">
        <v>17</v>
      </c>
      <c r="C31" s="41">
        <v>2.27</v>
      </c>
      <c r="D31" s="18">
        <v>316300</v>
      </c>
      <c r="E31" s="18">
        <v>409500</v>
      </c>
      <c r="F31" s="18">
        <f>Table1[[#This Row],[New position]]-Table1[[#This Row],[Old position]]</f>
        <v>93200</v>
      </c>
      <c r="G31" s="26">
        <v>0.48099999999999998</v>
      </c>
      <c r="H31" s="21">
        <v>929752.19</v>
      </c>
      <c r="I31" s="11"/>
      <c r="L31">
        <v>0.61399999999999999</v>
      </c>
      <c r="M31" s="2">
        <f>IF(ABS(L31)&gt;3,Table1[[#This Row],[New position]],Table1[[#This Row],[Old position]])</f>
        <v>316300</v>
      </c>
    </row>
    <row r="32" spans="1:13">
      <c r="A32" s="18">
        <v>2800</v>
      </c>
      <c r="B32" s="18" t="s">
        <v>17</v>
      </c>
      <c r="C32" s="41">
        <v>3.3</v>
      </c>
      <c r="D32" s="18">
        <v>217500</v>
      </c>
      <c r="E32" s="18">
        <v>281500</v>
      </c>
      <c r="F32" s="18">
        <f>Table1[[#This Row],[New position]]-Table1[[#This Row],[Old position]]</f>
        <v>64000</v>
      </c>
      <c r="G32" s="26">
        <v>0.48099999999999998</v>
      </c>
      <c r="H32" s="21">
        <v>929752.19</v>
      </c>
      <c r="I32" s="11"/>
      <c r="L32">
        <v>0.159</v>
      </c>
      <c r="M32" s="2">
        <f>IF(ABS(L32)&gt;3,Table1[[#This Row],[New position]],Table1[[#This Row],[Old position]])</f>
        <v>217500</v>
      </c>
    </row>
    <row r="33" spans="1:13">
      <c r="A33" s="18" t="s">
        <v>36</v>
      </c>
      <c r="B33" s="18" t="s">
        <v>17</v>
      </c>
      <c r="C33" s="41">
        <v>50.63</v>
      </c>
      <c r="D33" s="18">
        <v>14692</v>
      </c>
      <c r="E33" s="18">
        <v>18364</v>
      </c>
      <c r="F33" s="18">
        <f>Table1[[#This Row],[New position]]-Table1[[#This Row],[Old position]]</f>
        <v>3672</v>
      </c>
      <c r="G33" s="26">
        <v>0.48099999999999998</v>
      </c>
      <c r="H33" s="21">
        <v>929752.19</v>
      </c>
      <c r="I33" s="11"/>
      <c r="K33" s="52"/>
      <c r="L33">
        <v>-1.8109999999999999</v>
      </c>
      <c r="M33" s="2">
        <f>IF(ABS(L33)&gt;3,Table1[[#This Row],[New position]],Table1[[#This Row],[Old position]])</f>
        <v>14692</v>
      </c>
    </row>
    <row r="34" spans="1:13">
      <c r="A34" s="18" t="s">
        <v>46</v>
      </c>
      <c r="B34" s="18" t="s">
        <v>17</v>
      </c>
      <c r="C34" s="41">
        <v>37.07</v>
      </c>
      <c r="D34" s="18">
        <v>19877</v>
      </c>
      <c r="E34" s="18">
        <v>25081</v>
      </c>
      <c r="F34" s="18">
        <f>Table1[[#This Row],[New position]]-Table1[[#This Row],[Old position]]</f>
        <v>5204</v>
      </c>
      <c r="G34" s="26">
        <v>0.48099999999999998</v>
      </c>
      <c r="H34" s="21">
        <v>929752.19</v>
      </c>
      <c r="I34" s="48"/>
      <c r="L34">
        <v>-1.4339999999999999</v>
      </c>
      <c r="M34" s="2">
        <f>IF(ABS(L34)&gt;3,Table1[[#This Row],[New position]],Table1[[#This Row],[Old position]])</f>
        <v>19877</v>
      </c>
    </row>
    <row r="35" spans="1:13">
      <c r="A35" s="18" t="s">
        <v>58</v>
      </c>
      <c r="B35" s="18" t="s">
        <v>17</v>
      </c>
      <c r="C35" s="41">
        <v>41.6</v>
      </c>
      <c r="D35" s="18">
        <v>17768</v>
      </c>
      <c r="E35" s="18">
        <v>22350</v>
      </c>
      <c r="F35" s="18">
        <f>Table1[[#This Row],[New position]]-Table1[[#This Row],[Old position]]</f>
        <v>4582</v>
      </c>
      <c r="G35" s="26">
        <v>0.48099999999999998</v>
      </c>
      <c r="H35" s="21">
        <v>929752.19</v>
      </c>
      <c r="I35" s="11"/>
      <c r="L35">
        <v>-1.165</v>
      </c>
      <c r="M35" s="2">
        <f>IF(ABS(L35)&gt;3,Table1[[#This Row],[New position]],Table1[[#This Row],[Old position]])</f>
        <v>17768</v>
      </c>
    </row>
    <row r="36" spans="1:13">
      <c r="A36" s="18" t="s">
        <v>54</v>
      </c>
      <c r="B36" s="18" t="s">
        <v>17</v>
      </c>
      <c r="C36" s="41">
        <v>105.87</v>
      </c>
      <c r="D36" s="18">
        <v>72595</v>
      </c>
      <c r="E36" s="18">
        <v>91262</v>
      </c>
      <c r="F36" s="18">
        <f>Table1[[#This Row],[New position]]-Table1[[#This Row],[Old position]]</f>
        <v>18667</v>
      </c>
      <c r="G36" s="26">
        <v>5</v>
      </c>
      <c r="H36" s="21">
        <v>9661905.1999999993</v>
      </c>
      <c r="I36" s="50"/>
      <c r="L36">
        <v>-1.095</v>
      </c>
      <c r="M36" s="2">
        <f>IF(ABS(L36)&gt;3,Table1[[#This Row],[New position]],Table1[[#This Row],[Old position]])</f>
        <v>72595</v>
      </c>
    </row>
    <row r="37" spans="1:13">
      <c r="A37" s="18" t="s">
        <v>77</v>
      </c>
      <c r="B37" s="18" t="s">
        <v>17</v>
      </c>
      <c r="C37" s="41">
        <v>90</v>
      </c>
      <c r="D37" s="18">
        <v>51010</v>
      </c>
      <c r="E37" s="18">
        <v>64413</v>
      </c>
      <c r="F37" s="18">
        <f>Table1[[#This Row],[New position]]-Table1[[#This Row],[Old position]]</f>
        <v>13403</v>
      </c>
      <c r="G37" s="26">
        <v>3</v>
      </c>
      <c r="H37" s="21">
        <v>5797143.1200000001</v>
      </c>
      <c r="I37" s="11"/>
      <c r="L37">
        <v>100</v>
      </c>
      <c r="M37" s="2">
        <f>IF(ABS(L37)&gt;3,Table1[[#This Row],[New position]],Table1[[#This Row],[Old position]])</f>
        <v>64413</v>
      </c>
    </row>
    <row r="38" spans="1:13" ht="14.25" customHeight="1">
      <c r="A38" s="18" t="s">
        <v>63</v>
      </c>
      <c r="B38" s="18" t="s">
        <v>18</v>
      </c>
      <c r="C38" s="41">
        <v>133609.37</v>
      </c>
      <c r="D38" s="18">
        <v>35</v>
      </c>
      <c r="E38" s="18">
        <v>43</v>
      </c>
      <c r="F38" s="18">
        <f>Table1[[#This Row],[New position]]-Table1[[#This Row],[Old position]]</f>
        <v>8</v>
      </c>
      <c r="G38" s="26">
        <v>3</v>
      </c>
      <c r="H38" s="21">
        <v>5797143.1200000001</v>
      </c>
      <c r="I38" s="11"/>
      <c r="L38">
        <v>-2.8570000000000002</v>
      </c>
      <c r="M38" s="2">
        <f>IF(ABS(L38)&gt;3,Table1[[#This Row],[New position]],Table1[[#This Row],[Old position]])</f>
        <v>35</v>
      </c>
    </row>
    <row r="39" spans="1:13" ht="14.25" customHeight="1">
      <c r="A39" s="18" t="s">
        <v>62</v>
      </c>
      <c r="B39" s="18" t="s">
        <v>18</v>
      </c>
      <c r="C39" s="41">
        <v>164437.5</v>
      </c>
      <c r="D39" s="18">
        <v>28</v>
      </c>
      <c r="E39" s="18">
        <v>35</v>
      </c>
      <c r="F39" s="18">
        <f>Table1[[#This Row],[New position]]-Table1[[#This Row],[Old position]]</f>
        <v>7</v>
      </c>
      <c r="G39" s="26">
        <v>3</v>
      </c>
      <c r="H39" s="21">
        <v>5797143.1200000001</v>
      </c>
      <c r="I39" s="11"/>
      <c r="L39">
        <v>0</v>
      </c>
      <c r="M39" s="2">
        <f>IF(ABS(L39)&gt;3,Table1[[#This Row],[New position]],Table1[[#This Row],[Old position]])</f>
        <v>28</v>
      </c>
    </row>
    <row r="40" spans="1:13" ht="14.25" customHeight="1">
      <c r="A40" s="18" t="s">
        <v>19</v>
      </c>
      <c r="B40" s="18" t="s">
        <v>18</v>
      </c>
      <c r="C40" s="41">
        <v>220325.2</v>
      </c>
      <c r="D40" s="18">
        <v>35</v>
      </c>
      <c r="E40" s="18">
        <v>44</v>
      </c>
      <c r="F40" s="18">
        <f>Table1[[#This Row],[New position]]-Table1[[#This Row],[Old position]]</f>
        <v>9</v>
      </c>
      <c r="G40" s="26">
        <v>5</v>
      </c>
      <c r="H40" s="21">
        <v>9661905.1999999993</v>
      </c>
      <c r="I40" s="11"/>
      <c r="L40">
        <v>0</v>
      </c>
      <c r="M40" s="2">
        <f>IF(ABS(L40)&gt;3,Table1[[#This Row],[New position]],Table1[[#This Row],[Old position]])</f>
        <v>35</v>
      </c>
    </row>
    <row r="41" spans="1:13" ht="14.25" customHeight="1">
      <c r="A41" s="18" t="s">
        <v>29</v>
      </c>
      <c r="B41" s="18" t="s">
        <v>18</v>
      </c>
      <c r="C41" s="41">
        <v>231425</v>
      </c>
      <c r="D41" s="18">
        <v>33</v>
      </c>
      <c r="E41" s="18">
        <v>42</v>
      </c>
      <c r="F41" s="18">
        <f>Table1[[#This Row],[New position]]-Table1[[#This Row],[Old position]]</f>
        <v>9</v>
      </c>
      <c r="G41" s="26">
        <v>5</v>
      </c>
      <c r="H41" s="21">
        <v>9661905.1999999993</v>
      </c>
      <c r="I41" s="11"/>
      <c r="L41">
        <v>0</v>
      </c>
      <c r="M41" s="2">
        <f>IF(ABS(L41)&gt;3,Table1[[#This Row],[New position]],Table1[[#This Row],[Old position]])</f>
        <v>33</v>
      </c>
    </row>
    <row r="42" spans="1:13" ht="14.25" customHeight="1">
      <c r="A42" s="18" t="s">
        <v>30</v>
      </c>
      <c r="B42" s="18" t="s">
        <v>18</v>
      </c>
      <c r="C42" s="41">
        <v>94204.27</v>
      </c>
      <c r="D42" s="18">
        <v>49</v>
      </c>
      <c r="E42" s="18">
        <v>62</v>
      </c>
      <c r="F42" s="18">
        <f>Table1[[#This Row],[New position]]-Table1[[#This Row],[Old position]]</f>
        <v>13</v>
      </c>
      <c r="G42" s="26">
        <v>3</v>
      </c>
      <c r="H42" s="21">
        <v>5797143.1200000001</v>
      </c>
      <c r="I42" s="11"/>
      <c r="L42">
        <v>0</v>
      </c>
      <c r="M42" s="2">
        <f>IF(ABS(L42)&gt;3,Table1[[#This Row],[New position]],Table1[[#This Row],[Old position]])</f>
        <v>49</v>
      </c>
    </row>
    <row r="43" spans="1:13" ht="14.25" customHeight="1">
      <c r="A43" s="18" t="s">
        <v>59</v>
      </c>
      <c r="B43" s="18" t="s">
        <v>18</v>
      </c>
      <c r="C43" s="41">
        <v>246852.47</v>
      </c>
      <c r="D43" s="18">
        <v>19</v>
      </c>
      <c r="E43" s="18">
        <v>23</v>
      </c>
      <c r="F43" s="18">
        <f>Table1[[#This Row],[New position]]-Table1[[#This Row],[Old position]]</f>
        <v>4</v>
      </c>
      <c r="G43" s="26">
        <v>3</v>
      </c>
      <c r="H43" s="21">
        <v>5797143.1200000001</v>
      </c>
      <c r="I43" s="11"/>
      <c r="L43">
        <v>0</v>
      </c>
      <c r="M43" s="2">
        <f>IF(ABS(L43)&gt;3,Table1[[#This Row],[New position]],Table1[[#This Row],[Old position]])</f>
        <v>19</v>
      </c>
    </row>
    <row r="44" spans="1:13">
      <c r="A44" s="18" t="s">
        <v>64</v>
      </c>
      <c r="B44" s="18" t="s">
        <v>18</v>
      </c>
      <c r="C44" s="41">
        <v>182600.8</v>
      </c>
      <c r="D44" s="18">
        <v>25</v>
      </c>
      <c r="E44" s="18">
        <v>32</v>
      </c>
      <c r="F44" s="18">
        <f>Table1[[#This Row],[New position]]-Table1[[#This Row],[Old position]]</f>
        <v>7</v>
      </c>
      <c r="G44" s="26">
        <v>3</v>
      </c>
      <c r="H44" s="21">
        <v>5797143.1200000001</v>
      </c>
      <c r="I44" s="11"/>
      <c r="L44">
        <v>0</v>
      </c>
      <c r="M44" s="2">
        <f>IF(ABS(L44)&gt;3,Table1[[#This Row],[New position]],Table1[[#This Row],[Old position]])</f>
        <v>25</v>
      </c>
    </row>
    <row r="45" spans="1:13">
      <c r="A45" s="18" t="s">
        <v>67</v>
      </c>
      <c r="B45" s="18" t="s">
        <v>18</v>
      </c>
      <c r="C45" s="41">
        <v>199206.7</v>
      </c>
      <c r="D45" s="18">
        <v>23</v>
      </c>
      <c r="E45" s="18">
        <v>29</v>
      </c>
      <c r="F45" s="18">
        <f>Table1[[#This Row],[New position]]-Table1[[#This Row],[Old position]]</f>
        <v>6</v>
      </c>
      <c r="G45" s="26">
        <v>3</v>
      </c>
      <c r="H45" s="21">
        <v>5797143.1200000001</v>
      </c>
      <c r="I45" s="50"/>
      <c r="L45">
        <v>0</v>
      </c>
      <c r="M45" s="2">
        <f>IF(ABS(L45)&gt;3,Table1[[#This Row],[New position]],Table1[[#This Row],[Old position]])</f>
        <v>23</v>
      </c>
    </row>
    <row r="46" spans="1:13">
      <c r="A46" s="18" t="s">
        <v>71</v>
      </c>
      <c r="B46" s="18" t="s">
        <v>17</v>
      </c>
      <c r="C46" s="41">
        <v>5.65</v>
      </c>
      <c r="D46" s="18">
        <v>1363851</v>
      </c>
      <c r="E46" s="18">
        <v>1710072</v>
      </c>
      <c r="F46" s="18">
        <f>Table1[[#This Row],[New position]]-Table1[[#This Row],[Old position]]</f>
        <v>346221</v>
      </c>
      <c r="G46" s="26">
        <v>5</v>
      </c>
      <c r="H46" s="21">
        <v>9661905.1999999993</v>
      </c>
      <c r="I46" s="50"/>
      <c r="L46">
        <v>-1.1140000000000001</v>
      </c>
      <c r="M46" s="2">
        <f>IF(ABS(L46)&gt;3,Table1[[#This Row],[New position]],Table1[[#This Row],[Old position]])</f>
        <v>1363851</v>
      </c>
    </row>
    <row r="47" spans="1:13">
      <c r="A47" s="18" t="s">
        <v>55</v>
      </c>
      <c r="B47" s="18" t="s">
        <v>17</v>
      </c>
      <c r="C47" s="41">
        <v>34.31</v>
      </c>
      <c r="D47" s="18">
        <v>45195</v>
      </c>
      <c r="E47" s="18">
        <v>56321</v>
      </c>
      <c r="F47" s="18">
        <f>Table1[[#This Row],[New position]]-Table1[[#This Row],[Old position]]</f>
        <v>11126</v>
      </c>
      <c r="G47" s="26">
        <v>1</v>
      </c>
      <c r="H47" s="21">
        <v>1932381.04</v>
      </c>
      <c r="I47" s="11"/>
      <c r="L47">
        <v>-1.0580000000000001</v>
      </c>
      <c r="M47" s="2">
        <f>IF(ABS(L47)&gt;3,Table1[[#This Row],[New position]],Table1[[#This Row],[Old position]])</f>
        <v>45195</v>
      </c>
    </row>
    <row r="48" spans="1:13">
      <c r="A48" s="18" t="s">
        <v>20</v>
      </c>
      <c r="B48" s="18" t="s">
        <v>18</v>
      </c>
      <c r="C48" s="41">
        <v>108810</v>
      </c>
      <c r="D48" s="18">
        <v>5</v>
      </c>
      <c r="E48" s="18">
        <v>6</v>
      </c>
      <c r="F48" s="18">
        <f>Table1[[#This Row],[New position]]-Table1[[#This Row],[Old position]]</f>
        <v>1</v>
      </c>
      <c r="G48" s="26">
        <v>0.33300000000000002</v>
      </c>
      <c r="H48" s="21">
        <v>644126.94999999995</v>
      </c>
      <c r="I48" s="11"/>
      <c r="L48">
        <v>0</v>
      </c>
      <c r="M48" s="2">
        <f>IF(ABS(L48)&gt;3,Table1[[#This Row],[New position]],Table1[[#This Row],[Old position]])</f>
        <v>5</v>
      </c>
    </row>
    <row r="49" spans="1:13">
      <c r="A49" s="18" t="s">
        <v>21</v>
      </c>
      <c r="B49" s="18" t="s">
        <v>18</v>
      </c>
      <c r="C49" s="41">
        <v>12324.2</v>
      </c>
      <c r="D49" s="18">
        <v>20</v>
      </c>
      <c r="E49" s="18">
        <v>0</v>
      </c>
      <c r="F49" s="18">
        <f>Table1[[#This Row],[New position]]-Table1[[#This Row],[Old position]]</f>
        <v>-20</v>
      </c>
      <c r="G49" s="26">
        <v>0</v>
      </c>
      <c r="H49" s="21">
        <v>0</v>
      </c>
      <c r="I49" s="11"/>
      <c r="L49">
        <v>0</v>
      </c>
      <c r="M49" s="2">
        <f>IF(ABS(L49)&gt;3,Table1[[#This Row],[New position]],Table1[[#This Row],[Old position]])</f>
        <v>20</v>
      </c>
    </row>
    <row r="50" spans="1:13">
      <c r="A50" s="18" t="s">
        <v>22</v>
      </c>
      <c r="B50" s="18" t="s">
        <v>18</v>
      </c>
      <c r="C50" s="41">
        <v>92257.17</v>
      </c>
      <c r="D50" s="18">
        <v>6</v>
      </c>
      <c r="E50" s="18">
        <v>7</v>
      </c>
      <c r="F50" s="18">
        <f>Table1[[#This Row],[New position]]-Table1[[#This Row],[Old position]]</f>
        <v>1</v>
      </c>
      <c r="G50" s="26">
        <v>0.33300000000000002</v>
      </c>
      <c r="H50" s="21">
        <v>644126.94999999995</v>
      </c>
      <c r="I50" s="11"/>
      <c r="L50">
        <v>0</v>
      </c>
      <c r="M50" s="2">
        <f>IF(ABS(L50)&gt;3,Table1[[#This Row],[New position]],Table1[[#This Row],[Old position]])</f>
        <v>6</v>
      </c>
    </row>
    <row r="51" spans="1:13">
      <c r="A51" s="18" t="s">
        <v>23</v>
      </c>
      <c r="B51" s="18" t="s">
        <v>18</v>
      </c>
      <c r="C51" s="41">
        <v>72270.429999999993</v>
      </c>
      <c r="D51" s="18">
        <v>7</v>
      </c>
      <c r="E51" s="18">
        <v>9</v>
      </c>
      <c r="F51" s="18">
        <f>Table1[[#This Row],[New position]]-Table1[[#This Row],[Old position]]</f>
        <v>2</v>
      </c>
      <c r="G51" s="26">
        <v>0.33300000000000002</v>
      </c>
      <c r="H51" s="21">
        <v>644126.94999999995</v>
      </c>
      <c r="I51" s="11"/>
      <c r="L51">
        <v>0</v>
      </c>
      <c r="M51" s="2">
        <f>IF(ABS(L51)&gt;3,Table1[[#This Row],[New position]],Table1[[#This Row],[Old position]])</f>
        <v>7</v>
      </c>
    </row>
    <row r="52" spans="1:13">
      <c r="A52" s="18" t="s">
        <v>31</v>
      </c>
      <c r="B52" s="18" t="s">
        <v>18</v>
      </c>
      <c r="C52" s="41">
        <v>91984.33</v>
      </c>
      <c r="D52" s="18">
        <v>3</v>
      </c>
      <c r="E52" s="18">
        <v>7</v>
      </c>
      <c r="F52" s="18">
        <f>Table1[[#This Row],[New position]]-Table1[[#This Row],[Old position]]</f>
        <v>4</v>
      </c>
      <c r="G52" s="26">
        <v>0.33300000000000002</v>
      </c>
      <c r="H52" s="21">
        <v>644126.94999999995</v>
      </c>
      <c r="I52" s="11"/>
      <c r="J52" s="1"/>
      <c r="L52">
        <v>0</v>
      </c>
      <c r="M52" s="2">
        <f>IF(ABS(L52)&gt;3,Table1[[#This Row],[New position]],Table1[[#This Row],[Old position]])</f>
        <v>3</v>
      </c>
    </row>
    <row r="53" spans="1:13">
      <c r="A53" s="18" t="s">
        <v>32</v>
      </c>
      <c r="B53" s="18" t="s">
        <v>18</v>
      </c>
      <c r="C53" s="41">
        <v>28826.18</v>
      </c>
      <c r="D53" s="18">
        <v>17</v>
      </c>
      <c r="E53" s="18">
        <v>22</v>
      </c>
      <c r="F53" s="18">
        <f>Table1[[#This Row],[New position]]-Table1[[#This Row],[Old position]]</f>
        <v>5</v>
      </c>
      <c r="G53" s="26">
        <v>0.33300000000000002</v>
      </c>
      <c r="H53" s="21">
        <v>644126.94999999995</v>
      </c>
      <c r="I53" s="11"/>
      <c r="J53" s="1"/>
      <c r="L53">
        <v>0</v>
      </c>
      <c r="M53" s="2">
        <f>IF(ABS(L53)&gt;3,Table1[[#This Row],[New position]],Table1[[#This Row],[Old position]])</f>
        <v>17</v>
      </c>
    </row>
    <row r="54" spans="1:13">
      <c r="A54" s="18" t="s">
        <v>34</v>
      </c>
      <c r="B54" s="18" t="s">
        <v>18</v>
      </c>
      <c r="C54" s="41">
        <v>34539</v>
      </c>
      <c r="D54" s="18">
        <v>15</v>
      </c>
      <c r="E54" s="18">
        <v>19</v>
      </c>
      <c r="F54" s="18">
        <f>Table1[[#This Row],[New position]]-Table1[[#This Row],[Old position]]</f>
        <v>4</v>
      </c>
      <c r="G54" s="26">
        <v>0.33300000000000002</v>
      </c>
      <c r="H54" s="21">
        <v>644126.94999999995</v>
      </c>
      <c r="I54" s="11"/>
      <c r="J54" s="15"/>
      <c r="L54">
        <v>0</v>
      </c>
      <c r="M54" s="2">
        <f>IF(ABS(L54)&gt;3,Table1[[#This Row],[New position]],Table1[[#This Row],[Old position]])</f>
        <v>15</v>
      </c>
    </row>
    <row r="55" spans="1:13">
      <c r="A55" s="18" t="s">
        <v>42</v>
      </c>
      <c r="B55" s="18" t="s">
        <v>18</v>
      </c>
      <c r="C55" s="41">
        <v>70124.289999999994</v>
      </c>
      <c r="D55" s="18">
        <v>7</v>
      </c>
      <c r="E55" s="18">
        <v>9</v>
      </c>
      <c r="F55" s="18">
        <f>Table1[[#This Row],[New position]]-Table1[[#This Row],[Old position]]</f>
        <v>2</v>
      </c>
      <c r="G55" s="26">
        <v>0.33300000000000002</v>
      </c>
      <c r="H55" s="21">
        <v>644126.94999999995</v>
      </c>
      <c r="I55" s="11"/>
      <c r="J55" s="1"/>
      <c r="L55">
        <v>0</v>
      </c>
      <c r="M55" s="2">
        <f>IF(ABS(L55)&gt;3,Table1[[#This Row],[New position]],Table1[[#This Row],[Old position]])</f>
        <v>7</v>
      </c>
    </row>
    <row r="56" spans="1:13">
      <c r="A56" s="18" t="s">
        <v>47</v>
      </c>
      <c r="B56" s="18" t="s">
        <v>18</v>
      </c>
      <c r="C56" s="41">
        <v>55492.5</v>
      </c>
      <c r="D56" s="18">
        <v>4</v>
      </c>
      <c r="E56" s="18">
        <v>6</v>
      </c>
      <c r="F56" s="18">
        <f>Table1[[#This Row],[New position]]-Table1[[#This Row],[Old position]]</f>
        <v>2</v>
      </c>
      <c r="G56" s="26">
        <v>0.16700000000000001</v>
      </c>
      <c r="H56" s="21">
        <v>322063.57</v>
      </c>
      <c r="I56" s="11"/>
      <c r="J56" s="46"/>
      <c r="L56">
        <v>-20</v>
      </c>
      <c r="M56" s="2">
        <f>IF(ABS(L56)&gt;3,Table1[[#This Row],[New position]],Table1[[#This Row],[Old position]])</f>
        <v>6</v>
      </c>
    </row>
    <row r="57" spans="1:13">
      <c r="A57" s="18" t="s">
        <v>51</v>
      </c>
      <c r="B57" s="18" t="s">
        <v>18</v>
      </c>
      <c r="C57" s="41">
        <v>46803</v>
      </c>
      <c r="D57" s="18">
        <v>11</v>
      </c>
      <c r="E57" s="18">
        <v>14</v>
      </c>
      <c r="F57" s="18">
        <f>Table1[[#This Row],[New position]]-Table1[[#This Row],[Old position]]</f>
        <v>3</v>
      </c>
      <c r="G57" s="26">
        <v>0.33300000000000002</v>
      </c>
      <c r="H57" s="21">
        <v>644126.94999999995</v>
      </c>
      <c r="I57" s="11"/>
      <c r="J57" s="1"/>
      <c r="L57">
        <v>0</v>
      </c>
      <c r="M57" s="2">
        <f>IF(ABS(L57)&gt;3,Table1[[#This Row],[New position]],Table1[[#This Row],[Old position]])</f>
        <v>11</v>
      </c>
    </row>
    <row r="58" spans="1:13">
      <c r="A58" s="18" t="s">
        <v>56</v>
      </c>
      <c r="B58" s="18" t="s">
        <v>18</v>
      </c>
      <c r="C58" s="41">
        <v>26006.35</v>
      </c>
      <c r="D58" s="18">
        <v>20</v>
      </c>
      <c r="E58" s="18">
        <v>25</v>
      </c>
      <c r="F58" s="18">
        <f>Table1[[#This Row],[New position]]-Table1[[#This Row],[Old position]]</f>
        <v>5</v>
      </c>
      <c r="G58" s="26">
        <v>0.33300000000000002</v>
      </c>
      <c r="H58" s="21">
        <v>644126.94999999995</v>
      </c>
      <c r="I58" s="11"/>
      <c r="J58" s="1"/>
      <c r="L58">
        <v>-4.7619999999999996</v>
      </c>
      <c r="M58" s="2">
        <f>IF(ABS(L58)&gt;3,Table1[[#This Row],[New position]],Table1[[#This Row],[Old position]])</f>
        <v>25</v>
      </c>
    </row>
    <row r="59" spans="1:13">
      <c r="A59" s="18" t="s">
        <v>66</v>
      </c>
      <c r="B59" s="18" t="s">
        <v>18</v>
      </c>
      <c r="C59" s="41">
        <v>22332.22</v>
      </c>
      <c r="D59" s="18">
        <v>23</v>
      </c>
      <c r="E59" s="18">
        <v>29</v>
      </c>
      <c r="F59" s="18">
        <f>Table1[[#This Row],[New position]]-Table1[[#This Row],[Old position]]</f>
        <v>6</v>
      </c>
      <c r="G59" s="26">
        <v>0.33300000000000002</v>
      </c>
      <c r="H59" s="21">
        <v>644126.94999999995</v>
      </c>
      <c r="I59" s="11"/>
      <c r="J59" s="1"/>
      <c r="L59">
        <v>-4.1669999999999998</v>
      </c>
      <c r="M59" s="2">
        <f>IF(ABS(L59)&gt;3,Table1[[#This Row],[New position]],Table1[[#This Row],[Old position]])</f>
        <v>29</v>
      </c>
    </row>
    <row r="60" spans="1:13">
      <c r="A60" s="18" t="s">
        <v>69</v>
      </c>
      <c r="B60" s="18" t="s">
        <v>18</v>
      </c>
      <c r="C60" s="41">
        <v>55055.6</v>
      </c>
      <c r="D60" s="18">
        <v>5</v>
      </c>
      <c r="E60" s="18">
        <v>6</v>
      </c>
      <c r="F60" s="18">
        <f>Table1[[#This Row],[New position]]-Table1[[#This Row],[Old position]]</f>
        <v>1</v>
      </c>
      <c r="G60" s="26">
        <v>0.16700000000000001</v>
      </c>
      <c r="H60" s="21">
        <v>322063.57</v>
      </c>
      <c r="I60" s="11"/>
      <c r="J60" s="1"/>
      <c r="L60">
        <v>0</v>
      </c>
      <c r="M60" s="2">
        <f>IF(ABS(L60)&gt;3,Table1[[#This Row],[New position]],Table1[[#This Row],[Old position]])</f>
        <v>5</v>
      </c>
    </row>
    <row r="61" spans="1:13">
      <c r="A61" s="18" t="s">
        <v>75</v>
      </c>
      <c r="B61" s="18" t="s">
        <v>18</v>
      </c>
      <c r="C61" s="41">
        <v>119122.75</v>
      </c>
      <c r="D61" s="18">
        <v>4</v>
      </c>
      <c r="E61" s="18">
        <v>5</v>
      </c>
      <c r="F61" s="18">
        <f>Table1[[#This Row],[New position]]-Table1[[#This Row],[Old position]]</f>
        <v>1</v>
      </c>
      <c r="G61" s="26">
        <v>0.33300000000000002</v>
      </c>
      <c r="H61" s="21">
        <v>644126.94999999995</v>
      </c>
      <c r="I61" s="11"/>
      <c r="L61" s="1">
        <v>0</v>
      </c>
      <c r="M61" s="2">
        <f>IF(ABS(L61)&gt;3,Table1[[#This Row],[New position]],Table1[[#This Row],[Old position]])</f>
        <v>4</v>
      </c>
    </row>
    <row r="62" spans="1:13">
      <c r="A62" s="18" t="s">
        <v>33</v>
      </c>
      <c r="B62" s="18"/>
      <c r="C62" s="41"/>
      <c r="D62" s="18"/>
      <c r="E62" s="18"/>
      <c r="F62" s="18"/>
      <c r="G62" s="45">
        <v>19</v>
      </c>
      <c r="H62" s="21"/>
      <c r="I62" s="11"/>
      <c r="J62" s="43"/>
    </row>
    <row r="63" spans="1:13">
      <c r="A63" s="18" t="s">
        <v>37</v>
      </c>
      <c r="B63" s="18"/>
      <c r="C63" s="41"/>
      <c r="D63" s="18">
        <v>0</v>
      </c>
      <c r="E63" s="18">
        <v>0</v>
      </c>
      <c r="F63" s="18">
        <v>0</v>
      </c>
      <c r="G63" s="45"/>
      <c r="H63" s="21"/>
      <c r="I63" s="11"/>
    </row>
    <row r="64" spans="1:13">
      <c r="A64" s="44"/>
      <c r="B64" s="10" t="s">
        <v>43</v>
      </c>
      <c r="D64" s="7"/>
      <c r="E64" s="10" t="s">
        <v>40</v>
      </c>
      <c r="F64" s="1"/>
      <c r="G64" s="43"/>
      <c r="H64" s="3" t="s">
        <v>3</v>
      </c>
      <c r="I64" s="9"/>
      <c r="K64" s="46"/>
    </row>
    <row r="65" spans="1:11">
      <c r="B65" s="10" t="s">
        <v>2</v>
      </c>
      <c r="D65" s="7"/>
      <c r="E65" s="10" t="s">
        <v>41</v>
      </c>
      <c r="F65" s="1"/>
      <c r="G65" s="43"/>
      <c r="H65" s="3" t="s">
        <v>4</v>
      </c>
    </row>
    <row r="66" spans="1:11">
      <c r="B66" s="5"/>
      <c r="D66" s="1"/>
      <c r="E66" s="5"/>
      <c r="F66" s="43"/>
      <c r="H66" s="6"/>
    </row>
    <row r="68" spans="1:11">
      <c r="D68" s="1"/>
      <c r="E68" s="1"/>
      <c r="F68" s="1"/>
      <c r="H68" s="1"/>
    </row>
    <row r="69" spans="1:11">
      <c r="H69" s="1"/>
      <c r="I69" s="1"/>
    </row>
    <row r="70" spans="1:11">
      <c r="A70" s="10"/>
      <c r="G70" s="46"/>
    </row>
    <row r="71" spans="1:11">
      <c r="A71" s="10"/>
      <c r="D71" s="47"/>
      <c r="H71" s="47"/>
    </row>
    <row r="72" spans="1:11">
      <c r="D72" s="47"/>
      <c r="G72" s="46"/>
      <c r="K72" s="46"/>
    </row>
    <row r="73" spans="1:11">
      <c r="A73" s="4"/>
      <c r="D73" s="47"/>
      <c r="G73" s="46"/>
    </row>
    <row r="74" spans="1:11">
      <c r="G74" s="46"/>
    </row>
  </sheetData>
  <mergeCells count="8">
    <mergeCell ref="A6:B6"/>
    <mergeCell ref="A7:B7"/>
    <mergeCell ref="A8:B8"/>
    <mergeCell ref="A1:B1"/>
    <mergeCell ref="A2:B2"/>
    <mergeCell ref="A3:B3"/>
    <mergeCell ref="A4:B4"/>
    <mergeCell ref="A5:B5"/>
  </mergeCells>
  <phoneticPr fontId="11" type="noConversion"/>
  <pageMargins left="0.7" right="0.7" top="0.75" bottom="0.75" header="0.3" footer="0.3"/>
  <pageSetup paperSize="9" orientation="landscape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65"/>
  <sheetViews>
    <sheetView topLeftCell="A25" workbookViewId="0">
      <selection activeCell="B24" sqref="B24"/>
    </sheetView>
  </sheetViews>
  <sheetFormatPr defaultRowHeight="13.5"/>
  <sheetData>
    <row r="1" spans="1:9">
      <c r="A1" s="60">
        <v>1783</v>
      </c>
      <c r="B1" s="18">
        <v>1783</v>
      </c>
    </row>
    <row r="2" spans="1:9">
      <c r="A2" s="60">
        <v>1130</v>
      </c>
      <c r="B2" s="18">
        <v>1130</v>
      </c>
    </row>
    <row r="3" spans="1:9">
      <c r="A3" s="60">
        <v>12229</v>
      </c>
      <c r="B3" s="18">
        <v>12229</v>
      </c>
    </row>
    <row r="4" spans="1:9">
      <c r="A4" s="60">
        <v>9734</v>
      </c>
      <c r="B4" s="18">
        <v>9734</v>
      </c>
    </row>
    <row r="5" spans="1:9">
      <c r="A5" s="60">
        <v>2031</v>
      </c>
      <c r="B5" s="18">
        <v>2031</v>
      </c>
    </row>
    <row r="6" spans="1:9">
      <c r="A6" s="60">
        <v>2447</v>
      </c>
      <c r="B6" s="18">
        <v>2447</v>
      </c>
    </row>
    <row r="7" spans="1:9">
      <c r="A7" s="60">
        <v>6097</v>
      </c>
      <c r="B7" s="18">
        <v>6097</v>
      </c>
    </row>
    <row r="8" spans="1:9">
      <c r="A8" s="60">
        <v>1122</v>
      </c>
      <c r="B8" s="18">
        <v>1122</v>
      </c>
    </row>
    <row r="9" spans="1:9">
      <c r="A9" s="60">
        <v>1459</v>
      </c>
      <c r="B9" s="18">
        <v>1459</v>
      </c>
    </row>
    <row r="10" spans="1:9">
      <c r="A10" s="60">
        <v>936</v>
      </c>
      <c r="B10" s="18">
        <v>936</v>
      </c>
    </row>
    <row r="11" spans="1:9">
      <c r="A11" s="60">
        <v>1820</v>
      </c>
      <c r="B11" s="18">
        <v>1820</v>
      </c>
    </row>
    <row r="12" spans="1:9">
      <c r="A12" s="60">
        <v>2415</v>
      </c>
      <c r="B12" s="18">
        <v>2415</v>
      </c>
    </row>
    <row r="13" spans="1:9">
      <c r="A13" s="60">
        <v>1079</v>
      </c>
      <c r="B13" s="18">
        <v>1079</v>
      </c>
    </row>
    <row r="14" spans="1:9">
      <c r="A14" s="60">
        <v>2852</v>
      </c>
      <c r="B14" s="18">
        <v>2852</v>
      </c>
      <c r="E14" s="51"/>
      <c r="F14" s="51"/>
      <c r="G14" s="51"/>
      <c r="H14" s="51"/>
      <c r="I14" s="51"/>
    </row>
    <row r="15" spans="1:9">
      <c r="A15" s="60">
        <v>2527</v>
      </c>
      <c r="B15" s="18">
        <v>2527</v>
      </c>
      <c r="E15" s="51"/>
      <c r="F15" s="51"/>
      <c r="G15" s="51"/>
      <c r="H15" s="51"/>
      <c r="I15" s="51"/>
    </row>
    <row r="16" spans="1:9">
      <c r="A16" s="60">
        <v>8111</v>
      </c>
      <c r="B16" s="18">
        <v>8111</v>
      </c>
      <c r="E16" s="51"/>
      <c r="F16" s="51"/>
      <c r="G16" s="51"/>
      <c r="H16" s="51"/>
      <c r="I16" s="51"/>
    </row>
    <row r="17" spans="1:9">
      <c r="A17" s="60">
        <v>2963</v>
      </c>
      <c r="B17" s="18">
        <v>2963</v>
      </c>
      <c r="E17" s="51"/>
      <c r="F17" s="51"/>
      <c r="G17" s="51"/>
      <c r="H17" s="51"/>
      <c r="I17" s="51"/>
    </row>
    <row r="18" spans="1:9">
      <c r="A18" s="60">
        <v>110452</v>
      </c>
      <c r="B18" s="18">
        <v>110452</v>
      </c>
      <c r="E18" s="51"/>
      <c r="F18" s="51"/>
      <c r="G18" s="51"/>
      <c r="H18" s="51"/>
      <c r="I18" s="51"/>
    </row>
    <row r="19" spans="1:9">
      <c r="A19" s="60">
        <v>14799</v>
      </c>
      <c r="B19" s="18">
        <v>14799</v>
      </c>
      <c r="E19" s="51"/>
      <c r="F19" s="51"/>
      <c r="G19" s="51"/>
      <c r="H19" s="51"/>
      <c r="I19" s="51"/>
    </row>
    <row r="20" spans="1:9">
      <c r="A20" s="60">
        <v>9282</v>
      </c>
      <c r="B20" s="18">
        <v>9282</v>
      </c>
      <c r="E20" s="51"/>
      <c r="F20" s="51"/>
      <c r="G20" s="51"/>
      <c r="H20" s="51"/>
      <c r="I20" s="51"/>
    </row>
    <row r="21" spans="1:9">
      <c r="A21" s="60">
        <v>316300</v>
      </c>
      <c r="B21" s="18">
        <v>316300</v>
      </c>
      <c r="E21" s="51"/>
      <c r="F21" s="51"/>
      <c r="G21" s="51"/>
      <c r="H21" s="51"/>
      <c r="I21" s="51"/>
    </row>
    <row r="22" spans="1:9">
      <c r="A22" s="60">
        <v>217500</v>
      </c>
      <c r="B22" s="18">
        <v>217500</v>
      </c>
      <c r="E22" s="51"/>
      <c r="F22" s="51"/>
      <c r="G22" s="51"/>
      <c r="H22" s="51"/>
      <c r="I22" s="51"/>
    </row>
    <row r="23" spans="1:9">
      <c r="A23" s="60">
        <v>14692</v>
      </c>
      <c r="B23" s="18">
        <v>14692</v>
      </c>
      <c r="E23" s="51"/>
      <c r="F23" s="51"/>
      <c r="G23" s="51"/>
      <c r="H23" s="51"/>
      <c r="I23" s="51"/>
    </row>
    <row r="24" spans="1:9">
      <c r="A24" s="60">
        <v>19877</v>
      </c>
      <c r="B24" s="18">
        <v>19877</v>
      </c>
      <c r="E24" s="51"/>
      <c r="F24" s="51"/>
      <c r="G24" s="51"/>
      <c r="H24" s="51"/>
      <c r="I24" s="51"/>
    </row>
    <row r="25" spans="1:9">
      <c r="A25" s="60">
        <v>17768</v>
      </c>
      <c r="B25" s="18">
        <v>17768</v>
      </c>
      <c r="E25" s="51"/>
      <c r="F25" s="51"/>
      <c r="G25" s="51"/>
      <c r="H25" s="51"/>
      <c r="I25" s="51"/>
    </row>
    <row r="26" spans="1:9">
      <c r="A26" s="60">
        <v>72595</v>
      </c>
      <c r="B26" s="18">
        <v>72595</v>
      </c>
      <c r="E26" s="51"/>
      <c r="F26" s="51"/>
      <c r="G26" s="51"/>
      <c r="H26" s="51"/>
      <c r="I26" s="51"/>
    </row>
    <row r="27" spans="1:9">
      <c r="A27" s="60">
        <v>51010</v>
      </c>
      <c r="B27" s="18">
        <v>51010</v>
      </c>
      <c r="E27" s="51"/>
      <c r="F27" s="51"/>
      <c r="G27" s="51"/>
      <c r="H27" s="51"/>
      <c r="I27" s="51"/>
    </row>
    <row r="28" spans="1:9">
      <c r="A28" s="60">
        <v>35</v>
      </c>
      <c r="B28" s="18">
        <v>35</v>
      </c>
      <c r="E28" s="51"/>
      <c r="F28" s="51"/>
      <c r="G28" s="51"/>
      <c r="H28" s="51"/>
      <c r="I28" s="51"/>
    </row>
    <row r="29" spans="1:9">
      <c r="A29" s="60">
        <v>28</v>
      </c>
      <c r="B29" s="18">
        <v>28</v>
      </c>
      <c r="E29" s="51"/>
      <c r="F29" s="51"/>
      <c r="G29" s="51"/>
      <c r="H29" s="51"/>
      <c r="I29" s="51"/>
    </row>
    <row r="30" spans="1:9">
      <c r="A30" s="60">
        <v>35</v>
      </c>
      <c r="B30" s="18">
        <v>35</v>
      </c>
      <c r="E30" s="51"/>
      <c r="F30" s="51"/>
      <c r="G30" s="51"/>
      <c r="H30" s="51"/>
      <c r="I30" s="51"/>
    </row>
    <row r="31" spans="1:9">
      <c r="A31" s="60">
        <v>33</v>
      </c>
      <c r="B31" s="18">
        <v>33</v>
      </c>
      <c r="E31" s="51"/>
      <c r="F31" s="51"/>
      <c r="G31" s="51"/>
      <c r="H31" s="51"/>
      <c r="I31" s="51"/>
    </row>
    <row r="32" spans="1:9">
      <c r="A32" s="60">
        <v>49</v>
      </c>
      <c r="B32" s="18">
        <v>49</v>
      </c>
      <c r="E32" s="51"/>
      <c r="F32" s="51"/>
      <c r="G32" s="51"/>
      <c r="H32" s="51"/>
      <c r="I32" s="51"/>
    </row>
    <row r="33" spans="1:9">
      <c r="A33" s="60">
        <v>19</v>
      </c>
      <c r="B33" s="18">
        <v>19</v>
      </c>
      <c r="E33" s="51"/>
      <c r="F33" s="51"/>
      <c r="G33" s="51"/>
      <c r="H33" s="51"/>
      <c r="I33" s="51"/>
    </row>
    <row r="34" spans="1:9">
      <c r="A34" s="60">
        <v>25</v>
      </c>
      <c r="B34" s="18">
        <v>25</v>
      </c>
      <c r="E34" s="51"/>
      <c r="F34" s="51"/>
      <c r="G34" s="51"/>
      <c r="H34" s="51"/>
      <c r="I34" s="51"/>
    </row>
    <row r="35" spans="1:9">
      <c r="A35" s="60">
        <v>0</v>
      </c>
      <c r="B35" s="18">
        <v>0</v>
      </c>
      <c r="E35" s="51"/>
      <c r="F35" s="51"/>
      <c r="G35" s="51"/>
      <c r="H35" s="51"/>
      <c r="I35" s="51"/>
    </row>
    <row r="36" spans="1:9">
      <c r="A36" s="60">
        <v>23</v>
      </c>
      <c r="B36" s="18">
        <v>23</v>
      </c>
      <c r="E36" s="51"/>
      <c r="F36" s="51"/>
      <c r="G36" s="51"/>
      <c r="H36" s="51"/>
      <c r="I36" s="51"/>
    </row>
    <row r="37" spans="1:9">
      <c r="A37" s="60">
        <v>1363851</v>
      </c>
      <c r="B37" s="18">
        <v>1363851</v>
      </c>
      <c r="E37" s="51"/>
      <c r="F37" s="51"/>
      <c r="G37" s="51"/>
      <c r="H37" s="51"/>
      <c r="I37" s="51"/>
    </row>
    <row r="38" spans="1:9">
      <c r="A38" s="60">
        <v>45195</v>
      </c>
      <c r="B38" s="18">
        <v>45195</v>
      </c>
      <c r="E38" s="51"/>
      <c r="F38" s="51"/>
      <c r="G38" s="51"/>
      <c r="H38" s="51"/>
      <c r="I38" s="51"/>
    </row>
    <row r="39" spans="1:9">
      <c r="A39" s="60">
        <v>5</v>
      </c>
      <c r="B39" s="18">
        <v>5</v>
      </c>
      <c r="E39" s="51"/>
      <c r="F39" s="51"/>
      <c r="G39" s="51"/>
      <c r="H39" s="51"/>
      <c r="I39" s="51"/>
    </row>
    <row r="40" spans="1:9">
      <c r="A40" s="60">
        <v>20</v>
      </c>
      <c r="B40" s="18">
        <v>20</v>
      </c>
      <c r="E40" s="51"/>
      <c r="F40" s="51"/>
      <c r="G40" s="51"/>
      <c r="H40" s="51"/>
      <c r="I40" s="51"/>
    </row>
    <row r="41" spans="1:9">
      <c r="A41" s="60">
        <v>6</v>
      </c>
      <c r="B41" s="18">
        <v>6</v>
      </c>
      <c r="E41" s="51"/>
      <c r="F41" s="51"/>
      <c r="G41" s="51"/>
      <c r="H41" s="51"/>
      <c r="I41" s="51"/>
    </row>
    <row r="42" spans="1:9">
      <c r="A42" s="60">
        <v>7</v>
      </c>
      <c r="B42" s="18">
        <v>7</v>
      </c>
      <c r="E42" s="51"/>
      <c r="F42" s="51"/>
      <c r="G42" s="51"/>
      <c r="H42" s="51"/>
      <c r="I42" s="51"/>
    </row>
    <row r="43" spans="1:9">
      <c r="A43" s="60">
        <v>3</v>
      </c>
      <c r="B43" s="18">
        <v>3</v>
      </c>
      <c r="E43" s="51"/>
      <c r="F43" s="51"/>
      <c r="G43" s="51"/>
      <c r="H43" s="51"/>
      <c r="I43" s="51"/>
    </row>
    <row r="44" spans="1:9">
      <c r="A44" s="60">
        <v>17</v>
      </c>
      <c r="B44" s="18">
        <v>17</v>
      </c>
      <c r="E44" s="51"/>
      <c r="F44" s="51"/>
      <c r="G44" s="51"/>
      <c r="H44" s="51"/>
      <c r="I44" s="51"/>
    </row>
    <row r="45" spans="1:9">
      <c r="A45" s="60">
        <v>15</v>
      </c>
      <c r="B45" s="18">
        <v>15</v>
      </c>
      <c r="E45" s="51"/>
      <c r="F45" s="51"/>
      <c r="G45" s="51"/>
      <c r="H45" s="51"/>
      <c r="I45" s="51"/>
    </row>
    <row r="46" spans="1:9">
      <c r="A46" s="60">
        <v>7</v>
      </c>
      <c r="B46" s="18">
        <v>7</v>
      </c>
      <c r="E46" s="51"/>
      <c r="F46" s="51"/>
      <c r="G46" s="51"/>
      <c r="H46" s="51"/>
      <c r="I46" s="51"/>
    </row>
    <row r="47" spans="1:9">
      <c r="A47" s="60">
        <v>4</v>
      </c>
      <c r="B47" s="18">
        <v>4</v>
      </c>
      <c r="E47" s="51"/>
      <c r="F47" s="51"/>
      <c r="G47" s="51"/>
      <c r="H47" s="51"/>
      <c r="I47" s="51"/>
    </row>
    <row r="48" spans="1:9">
      <c r="A48" s="60">
        <v>11</v>
      </c>
      <c r="B48" s="18">
        <v>11</v>
      </c>
      <c r="E48" s="51"/>
      <c r="F48" s="51"/>
      <c r="G48" s="51"/>
      <c r="H48" s="51"/>
      <c r="I48" s="51"/>
    </row>
    <row r="49" spans="1:9">
      <c r="A49" s="60">
        <v>20</v>
      </c>
      <c r="B49" s="18">
        <v>20</v>
      </c>
      <c r="E49" s="51"/>
      <c r="F49" s="51"/>
      <c r="G49" s="51"/>
      <c r="H49" s="51"/>
      <c r="I49" s="51"/>
    </row>
    <row r="50" spans="1:9">
      <c r="A50" s="60">
        <v>23</v>
      </c>
      <c r="B50" s="18">
        <v>23</v>
      </c>
      <c r="E50" s="51"/>
      <c r="F50" s="51"/>
      <c r="G50" s="51"/>
      <c r="H50" s="51"/>
      <c r="I50" s="51"/>
    </row>
    <row r="51" spans="1:9">
      <c r="A51" s="60">
        <v>5</v>
      </c>
      <c r="B51" s="18">
        <v>5</v>
      </c>
      <c r="E51" s="51"/>
      <c r="F51" s="51"/>
      <c r="G51" s="51"/>
      <c r="H51" s="51"/>
      <c r="I51" s="51"/>
    </row>
    <row r="52" spans="1:9">
      <c r="A52" s="60">
        <v>4</v>
      </c>
      <c r="B52" s="18">
        <v>4</v>
      </c>
      <c r="E52" s="51"/>
      <c r="F52" s="51"/>
      <c r="G52" s="51"/>
      <c r="H52" s="51"/>
      <c r="I52" s="51"/>
    </row>
    <row r="53" spans="1:9">
      <c r="E53" s="51"/>
      <c r="F53" s="51"/>
      <c r="G53" s="51"/>
      <c r="H53" s="51"/>
      <c r="I53" s="51"/>
    </row>
    <row r="54" spans="1:9">
      <c r="E54" s="51"/>
      <c r="F54" s="51"/>
      <c r="G54" s="51"/>
      <c r="H54" s="51"/>
      <c r="I54" s="51"/>
    </row>
    <row r="55" spans="1:9">
      <c r="E55" s="51"/>
      <c r="F55" s="51"/>
      <c r="G55" s="51"/>
      <c r="H55" s="51"/>
      <c r="I55" s="51"/>
    </row>
    <row r="56" spans="1:9">
      <c r="E56" s="51"/>
      <c r="F56" s="51"/>
      <c r="G56" s="51"/>
      <c r="H56" s="51"/>
      <c r="I56" s="51"/>
    </row>
    <row r="57" spans="1:9">
      <c r="E57" s="51"/>
      <c r="F57" s="51"/>
      <c r="G57" s="51"/>
      <c r="H57" s="51"/>
      <c r="I57" s="51"/>
    </row>
    <row r="58" spans="1:9">
      <c r="E58" s="51"/>
      <c r="F58" s="51"/>
      <c r="G58" s="51"/>
      <c r="H58" s="51"/>
      <c r="I58" s="51"/>
    </row>
    <row r="59" spans="1:9">
      <c r="E59" s="51"/>
      <c r="F59" s="51"/>
      <c r="G59" s="51"/>
      <c r="H59" s="51"/>
      <c r="I59" s="51"/>
    </row>
    <row r="60" spans="1:9">
      <c r="E60" s="51"/>
      <c r="F60" s="51"/>
      <c r="G60" s="51"/>
      <c r="H60" s="51"/>
      <c r="I60" s="51"/>
    </row>
    <row r="61" spans="1:9">
      <c r="E61" s="51"/>
      <c r="F61" s="51"/>
      <c r="G61" s="51"/>
      <c r="H61" s="51"/>
      <c r="I61" s="51"/>
    </row>
    <row r="62" spans="1:9">
      <c r="E62" s="51"/>
      <c r="F62" s="51"/>
      <c r="G62" s="51"/>
      <c r="H62" s="51"/>
      <c r="I62" s="51"/>
    </row>
    <row r="63" spans="1:9">
      <c r="E63" s="51"/>
      <c r="F63" s="51"/>
      <c r="G63" s="51"/>
      <c r="H63" s="51"/>
      <c r="I63" s="51"/>
    </row>
    <row r="64" spans="1:9">
      <c r="E64" s="51"/>
      <c r="F64" s="51"/>
      <c r="G64" s="51"/>
      <c r="H64" s="51"/>
      <c r="I64" s="51"/>
    </row>
    <row r="65" spans="5:9">
      <c r="E65" s="51"/>
      <c r="F65" s="51"/>
      <c r="G65" s="51"/>
      <c r="H65" s="51"/>
      <c r="I65" s="51"/>
    </row>
  </sheetData>
  <phoneticPr fontId="1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Golden Horse</dc:creator>
  <cp:lastModifiedBy>Tang Jiayun</cp:lastModifiedBy>
  <cp:lastPrinted>2021-09-06T05:19:33Z</cp:lastPrinted>
  <dcterms:created xsi:type="dcterms:W3CDTF">2020-06-30T03:42:56Z</dcterms:created>
  <dcterms:modified xsi:type="dcterms:W3CDTF">2021-09-22T10:09:04Z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caa56c1a-fe67-443b-a9fc-77d75b153eb7</vt:lpwstr>
  </property>
</Properties>
</file>