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6225" yWindow="2910" windowWidth="21465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M17" i="1" l="1"/>
  <c r="K17" i="1"/>
  <c r="M28" i="1"/>
  <c r="K28" i="1"/>
  <c r="M26" i="1"/>
  <c r="K26" i="1"/>
  <c r="M49" i="1"/>
  <c r="K49" i="1"/>
  <c r="K57" i="1"/>
  <c r="K58" i="1"/>
  <c r="K59" i="1"/>
  <c r="K60" i="1"/>
  <c r="K61" i="1"/>
  <c r="K62" i="1"/>
  <c r="M27" i="1" l="1"/>
  <c r="K27" i="1"/>
  <c r="M63" i="1"/>
  <c r="K63" i="1"/>
  <c r="M56" i="1"/>
  <c r="K56" i="1"/>
  <c r="M55" i="1"/>
  <c r="K55" i="1"/>
  <c r="M54" i="1"/>
  <c r="K54" i="1"/>
  <c r="K48" i="1"/>
  <c r="C8" i="1" a="1"/>
  <c r="C8" i="1" s="1"/>
  <c r="M32" i="1" l="1"/>
  <c r="K32" i="1"/>
  <c r="M23" i="1" l="1"/>
  <c r="K23" i="1"/>
  <c r="K33" i="1" l="1"/>
  <c r="M51" i="1"/>
  <c r="K51" i="1"/>
  <c r="K24" i="1"/>
  <c r="M24" i="1"/>
  <c r="K35" i="1"/>
  <c r="M35" i="1"/>
  <c r="K37" i="1" l="1"/>
  <c r="M66" i="1" l="1"/>
  <c r="K66" i="1"/>
  <c r="M65" i="1"/>
  <c r="K65" i="1"/>
  <c r="M64" i="1"/>
  <c r="K64" i="1"/>
  <c r="C7" i="1"/>
  <c r="C3" i="1" s="1"/>
  <c r="F11" i="1"/>
  <c r="M11" i="1"/>
  <c r="K11" i="1"/>
  <c r="K12" i="1"/>
  <c r="K13" i="1"/>
  <c r="K14" i="1"/>
  <c r="K15" i="1"/>
  <c r="K16" i="1"/>
  <c r="K18" i="1"/>
  <c r="K19" i="1"/>
  <c r="K20" i="1"/>
  <c r="K21" i="1"/>
  <c r="K22" i="1"/>
  <c r="K25" i="1"/>
  <c r="K29" i="1"/>
  <c r="K30" i="1"/>
  <c r="K31" i="1"/>
  <c r="K34" i="1"/>
  <c r="K36" i="1"/>
  <c r="K38" i="1"/>
  <c r="K39" i="1"/>
  <c r="K40" i="1"/>
  <c r="K41" i="1"/>
  <c r="K42" i="1"/>
  <c r="K43" i="1"/>
  <c r="K44" i="1"/>
  <c r="K45" i="1"/>
  <c r="K46" i="1"/>
  <c r="K47" i="1"/>
  <c r="K50" i="1"/>
  <c r="K52" i="1"/>
  <c r="K53" i="1"/>
  <c r="M12" i="1"/>
  <c r="M13" i="1"/>
  <c r="M14" i="1"/>
  <c r="M15" i="1"/>
  <c r="M16" i="1"/>
  <c r="M18" i="1"/>
  <c r="M19" i="1"/>
  <c r="M20" i="1"/>
  <c r="M21" i="1"/>
  <c r="M22" i="1"/>
  <c r="M25" i="1"/>
  <c r="M29" i="1"/>
  <c r="M30" i="1"/>
  <c r="M31" i="1"/>
  <c r="M33" i="1"/>
  <c r="M34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50" i="1"/>
  <c r="M52" i="1"/>
  <c r="M53" i="1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<sst xmlns="http://schemas.openxmlformats.org/spreadsheetml/2006/main" count="135" uniqueCount="81">
  <si>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</si>
  <si>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</si>
  <si>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</si>
  <si>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</si>
  <si>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</si>
  <si>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</si>
  <si>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</si>
  <si>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</si>
  <si>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</si>
  <si>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</si>
  <si>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</si>
  <si>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</si>
  <si>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</si>
  <si>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</si>
  <si>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</si>
  <si>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</si>
  <si>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</si>
  <si>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</si>
  <si>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</si>
  <si>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</si>
  <si>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</si>
  <si>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</si>
  <si>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</si>
  <si>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</si>
  <si>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</si>
  <si>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</si>
  <si>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</si>
  <si>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</si>
  <si>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</si>
  <si>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</si>
  <si>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</si>
  <si>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</si>
  <si>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</si>
  <si>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</si>
  <si>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</si>
  <si>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</si>
  <si>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</si>
  <si>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</si>
  <si>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</si>
  <si>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</si>
  <si>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</si>
  <si>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</si>
  <si>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</si>
  <si>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</si>
  <si>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</si>
  <si>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</si>
  <si>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</si>
  <si>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</si>
  <si>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</si>
  <si>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</si>
  <si>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</si>
  <si>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</si>
  <si>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IGLB</t>
  </si>
  <si>
    <t>RHI</t>
  </si>
  <si>
    <t>TEAM</t>
  </si>
  <si>
    <t>PLD</t>
  </si>
  <si>
    <t>FM</t>
  </si>
  <si>
    <t>COIL</t>
  </si>
  <si>
    <t>ALB</t>
  </si>
  <si>
    <t>TMO</t>
  </si>
  <si>
    <t>ODFL</t>
  </si>
  <si>
    <t>CL</t>
  </si>
  <si>
    <t>GBS</t>
  </si>
  <si>
    <t>DXCM</t>
  </si>
  <si>
    <t>SPG</t>
  </si>
  <si>
    <t>GBX</t>
  </si>
  <si>
    <t>F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</si>
  <si>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</si>
  <si>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</si>
  <si>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</si>
  <si>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</si>
  <si>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</si>
  <si>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</si>
  <si>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</si>
  <si>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</si>
  <si>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</si>
  <si>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</si>
  <si>
    <t>DRE</t>
  </si>
  <si>
    <t>PSA</t>
  </si>
  <si>
    <t>AZO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</si>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</sst>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_ &quot;¥&quot;* #,##0.00_ ;_ &quot;¥&quot;* \-#,##0.00_ ;_ &quot;¥&quot;* &quot;-&quot;??_ ;_ @_ "/>
    <numFmt numFmtId="165" formatCode="&quot;$&quot;#,##0.00"/>
    <numFmt numFmtId="166" formatCode="mm/dd/yyyy"/>
    <numFmt numFmtId="167" formatCode="\$#,##0.00"/>
    <numFmt numFmtId="168" formatCode="&quot;$&quot;#,##0"/>
    <numFmt numFmtId="169" formatCode="&quot; $&quot;* #,##0.00\ ;&quot; $&quot;* \(#,##0.00\);&quot; $&quot;* \-#\ ;@\ "/>
    <numFmt numFmtId="170" formatCode="0.000"/>
    <numFmt numFmtId="171" formatCode="_(&quot;$&quot;* #,##0.0000_);_(&quot;$&quot;* \(#,##0.0000\);_(&quot;$&quot;* &quot;-&quot;??_);_(@_)"/>
    <numFmt numFmtId="172" formatCode="\$#,##0.00;\-\$#,##0.00"/>
    <numFmt numFmtId="173" formatCode="_(&quot;$&quot;* #,##0.00000_);_(&quot;$&quot;* \(#,##0.00000\);_(&quot;$&quot;* &quot;-&quot;??_);_(@_)"/>
    <numFmt numFmtId="174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9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7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70" fontId="0" fillId="2" borderId="1" xfId="5" applyNumberFormat="1" applyFont="1" applyFill="1" applyBorder="1"/>
    <xf numFmtId="166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5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70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7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1" fontId="2" fillId="0" borderId="0" xfId="1" applyNumberFormat="1" applyFont="1" applyAlignment="1">
      <alignment vertical="center"/>
    </xf>
    <xf numFmtId="17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70" fontId="2" fillId="0" borderId="0" xfId="0" applyNumberFormat="1" applyFont="1" applyAlignment="1">
      <alignment vertical="center"/>
    </xf>
    <xf numFmtId="170" fontId="0" fillId="0" borderId="0" xfId="0" applyNumberFormat="1"/>
    <xf numFmtId="0" fontId="0" fillId="2" borderId="0" xfId="0" applyFill="1" applyBorder="1"/>
    <xf numFmtId="170" fontId="4" fillId="2" borderId="1" xfId="5" applyNumberFormat="1" applyFont="1" applyFill="1" applyBorder="1"/>
    <xf numFmtId="170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2" fontId="2" fillId="0" borderId="0" xfId="0" applyNumberFormat="1" applyFont="1" applyBorder="1" applyAlignment="1">
      <alignment vertical="center"/>
    </xf>
    <xf numFmtId="173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4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10" fontId="0" fillId="0" borderId="0" xfId="5" applyNumberFormat="1" applyFont="1"/>
    <xf numFmtId="164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7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5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7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7" totalsRowShown="0" headerRowDxfId="13" dataDxfId="11" headerRowBorderDxfId="12" tableBorderDxfId="10" totalsRowBorderDxfId="9">
  <autoFilter ref="A10:I67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9"/>
  <sheetViews>
    <sheetView tabSelected="1" zoomScaleNormal="100" workbookViewId="0">
      <selection activeCell="B77" sqref="B77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3" t="s">
        <v>0</v>
      </c>
      <c r="B1" s="63"/>
      <c r="C1" s="27">
        <v>44543</v>
      </c>
      <c r="E1" s="29"/>
      <c r="F1" s="29"/>
      <c r="H1" s="30"/>
    </row>
    <row r="2" spans="1:14" s="28" customFormat="1" ht="12.75">
      <c r="A2" s="63" t="s">
        <v>11</v>
      </c>
      <c r="B2" s="63"/>
      <c r="C2" s="31">
        <f>C8/C7</f>
        <v>4.9049010172530219</v>
      </c>
      <c r="D2" s="60"/>
      <c r="E2" s="33"/>
      <c r="F2" s="34"/>
      <c r="H2" s="54"/>
    </row>
    <row r="3" spans="1:14" s="28" customFormat="1" ht="27.75" customHeight="1">
      <c r="A3" s="64" t="s">
        <v>12</v>
      </c>
      <c r="B3" s="64"/>
      <c r="C3" s="39">
        <f>(C8-SUM(H38:H51))/C7</f>
        <v>2.3781332175862979</v>
      </c>
      <c r="D3" s="52"/>
      <c r="E3" s="33"/>
      <c r="F3" s="34"/>
      <c r="H3" s="35"/>
    </row>
    <row r="4" spans="1:14" s="28" customFormat="1" ht="12.75">
      <c r="A4" s="63" t="s">
        <v>9</v>
      </c>
      <c r="B4" s="63"/>
      <c r="C4" s="36">
        <v>66778961</v>
      </c>
      <c r="D4" s="53"/>
      <c r="E4" s="37"/>
      <c r="F4" s="37"/>
      <c r="H4" s="35"/>
    </row>
    <row r="5" spans="1:14" s="28" customFormat="1" ht="12.75">
      <c r="A5" s="63" t="s">
        <v>7</v>
      </c>
      <c r="B5" s="63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3" t="s">
        <v>8</v>
      </c>
      <c r="B6" s="63"/>
      <c r="C6" s="36">
        <v>0</v>
      </c>
      <c r="D6" s="53"/>
      <c r="E6" s="37"/>
      <c r="F6" s="37"/>
      <c r="H6" s="35"/>
    </row>
    <row r="7" spans="1:14" s="28" customFormat="1" ht="12.75">
      <c r="A7" s="63" t="s">
        <v>10</v>
      </c>
      <c r="B7" s="63"/>
      <c r="C7" s="36">
        <f>C4+C5-C6</f>
        <v>66778961</v>
      </c>
      <c r="D7" s="53"/>
      <c r="E7" s="37"/>
      <c r="F7" s="37"/>
      <c r="G7" s="41"/>
    </row>
    <row r="8" spans="1:14" s="28" customFormat="1" ht="27.75" customHeight="1">
      <c r="A8" s="64" t="s">
        <v>6</v>
      </c>
      <c r="B8" s="64"/>
      <c r="C8" s="24" cm="1">
        <f t="array" ref="C8">SUM(ABS(Table1[Target allocation ($)]))</f>
        <v>327544193.73999989</v>
      </c>
      <c r="D8" s="53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20</v>
      </c>
      <c r="D10" s="17" t="s">
        <v>21</v>
      </c>
      <c r="E10" s="13" t="s">
        <v>22</v>
      </c>
      <c r="F10" s="13" t="s">
        <v>5</v>
      </c>
      <c r="G10" s="17" t="s">
        <v>23</v>
      </c>
      <c r="H10" s="20" t="s">
        <v>24</v>
      </c>
      <c r="I10" s="23" t="s">
        <v>1</v>
      </c>
    </row>
    <row r="11" spans="1:14" s="2" customFormat="1">
      <c r="A11" s="18" t="s">
        <v>31</v>
      </c>
      <c r="B11" s="18" t="s">
        <v>16</v>
      </c>
      <c r="C11" s="40">
        <v>391.44</v>
      </c>
      <c r="D11" s="18">
        <v>1431</v>
      </c>
      <c r="E11" s="18">
        <v>1509</v>
      </c>
      <c r="F11" s="18">
        <f>Table1[[#This Row],[New position]]-Table1[[#This Row],[Old position]]</f>
        <v>78</v>
      </c>
      <c r="G11" s="26">
        <v>0.14899999999999999</v>
      </c>
      <c r="H11" s="21">
        <v>590572.25</v>
      </c>
      <c r="I11" s="22"/>
      <c r="J11"/>
      <c r="K11" s="56">
        <f>Table1[[#This Row],[New position]]*Table1[[#This Row],[Last_Price]]</f>
        <v>590682.96</v>
      </c>
      <c r="L11" s="50">
        <v>-0.89900000000000002</v>
      </c>
      <c r="M11" s="2">
        <f>IF(ABS(L11)&gt;3,Table1[[#This Row],[New position]],Table1[[#This Row],[Old position]])</f>
        <v>1431</v>
      </c>
    </row>
    <row r="12" spans="1:14">
      <c r="A12" s="18" t="s">
        <v>37</v>
      </c>
      <c r="B12" s="18" t="s">
        <v>16</v>
      </c>
      <c r="C12" s="40">
        <v>208.71</v>
      </c>
      <c r="D12" s="18">
        <v>5476</v>
      </c>
      <c r="E12" s="18">
        <v>5659</v>
      </c>
      <c r="F12" s="18">
        <f>Table1[[#This Row],[New position]]-Table1[[#This Row],[Old position]]</f>
        <v>183</v>
      </c>
      <c r="G12" s="26">
        <v>0.29799999999999999</v>
      </c>
      <c r="H12" s="21">
        <v>1181144.5</v>
      </c>
      <c r="I12" s="11"/>
      <c r="K12" s="56">
        <f>Table1[[#This Row],[New position]]*Table1[[#This Row],[Last_Price]]</f>
        <v>1181089.8900000001</v>
      </c>
      <c r="L12" s="50">
        <v>0.52400000000000002</v>
      </c>
      <c r="M12" s="2">
        <f>IF(ABS(L12)&gt;3,Table1[[#This Row],[New position]],Table1[[#This Row],[Old position]])</f>
        <v>5476</v>
      </c>
    </row>
    <row r="13" spans="1:14">
      <c r="A13" s="18" t="s">
        <v>40</v>
      </c>
      <c r="B13" s="18" t="s">
        <v>16</v>
      </c>
      <c r="C13" s="40">
        <v>321.99</v>
      </c>
      <c r="D13" s="18">
        <v>3655</v>
      </c>
      <c r="E13" s="18">
        <v>3655</v>
      </c>
      <c r="F13" s="18">
        <f>Table1[[#This Row],[New position]]-Table1[[#This Row],[Old position]]</f>
        <v>0</v>
      </c>
      <c r="G13" s="26">
        <v>0.29799999999999999</v>
      </c>
      <c r="H13" s="21">
        <v>1181144.5</v>
      </c>
      <c r="I13" s="11"/>
      <c r="K13" s="56">
        <f>Table1[[#This Row],[New position]]*Table1[[#This Row],[Last_Price]]</f>
        <v>1176873.45</v>
      </c>
      <c r="L13" s="50">
        <v>-0.81599999999999995</v>
      </c>
      <c r="M13" s="2">
        <f>IF(ABS(L13)&gt;3,Table1[[#This Row],[New position]],Table1[[#This Row],[Old position]])</f>
        <v>3655</v>
      </c>
    </row>
    <row r="14" spans="1:14">
      <c r="A14" s="18" t="s">
        <v>45</v>
      </c>
      <c r="B14" s="18" t="s">
        <v>16</v>
      </c>
      <c r="C14" s="40">
        <v>216.47</v>
      </c>
      <c r="D14" s="18">
        <v>5394</v>
      </c>
      <c r="E14" s="18">
        <v>5394</v>
      </c>
      <c r="F14" s="18">
        <f>Table1[[#This Row],[New position]]-Table1[[#This Row],[Old position]]</f>
        <v>0</v>
      </c>
      <c r="G14" s="26">
        <v>0.29799999999999999</v>
      </c>
      <c r="H14" s="21">
        <v>1181144.5</v>
      </c>
      <c r="I14" s="11"/>
      <c r="K14" s="56">
        <f>Table1[[#This Row],[New position]]*Table1[[#This Row],[Last_Price]]</f>
        <v>1167639.18</v>
      </c>
      <c r="L14" s="50"/>
      <c r="M14" s="2">
        <f>IF(ABS(L14)&gt;3,Table1[[#This Row],[New position]],Table1[[#This Row],[Old position]])</f>
        <v>5394</v>
      </c>
    </row>
    <row r="15" spans="1:14">
      <c r="A15" s="18" t="s">
        <v>50</v>
      </c>
      <c r="B15" s="18" t="s">
        <v>16</v>
      </c>
      <c r="C15" s="40">
        <v>164.72</v>
      </c>
      <c r="D15" s="18">
        <v>6851</v>
      </c>
      <c r="E15" s="18">
        <v>7171</v>
      </c>
      <c r="F15" s="18">
        <f>Table1[[#This Row],[New position]]-Table1[[#This Row],[Old position]]</f>
        <v>320</v>
      </c>
      <c r="G15" s="26">
        <v>0.29799999999999999</v>
      </c>
      <c r="H15" s="21">
        <v>1181144.5</v>
      </c>
      <c r="I15" s="49"/>
      <c r="K15" s="56">
        <f>Table1[[#This Row],[New position]]*Table1[[#This Row],[Last_Price]]</f>
        <v>1181207.1199999999</v>
      </c>
      <c r="L15" s="50">
        <v>1.839</v>
      </c>
      <c r="M15" s="2">
        <f>IF(ABS(L15)&gt;3,Table1[[#This Row],[New position]],Table1[[#This Row],[Old position]])</f>
        <v>6851</v>
      </c>
    </row>
    <row r="16" spans="1:14">
      <c r="A16" s="18" t="s">
        <v>53</v>
      </c>
      <c r="B16" s="18" t="s">
        <v>16</v>
      </c>
      <c r="C16" s="40">
        <v>109.55</v>
      </c>
      <c r="D16" s="18">
        <v>10445</v>
      </c>
      <c r="E16" s="18">
        <v>0</v>
      </c>
      <c r="F16" s="18">
        <f>Table1[[#This Row],[New position]]-Table1[[#This Row],[Old position]]</f>
        <v>-10445</v>
      </c>
      <c r="G16" s="26">
        <v>0</v>
      </c>
      <c r="H16" s="21">
        <v>0</v>
      </c>
      <c r="I16" s="11"/>
      <c r="K16" s="56">
        <f>Table1[[#This Row],[New position]]*Table1[[#This Row],[Last_Price]]</f>
        <v>0</v>
      </c>
      <c r="L16" s="50"/>
      <c r="M16" s="2">
        <f>IF(ABS(L16)&gt;3,Table1[[#This Row],[New position]],Table1[[#This Row],[Old position]])</f>
        <v>10445</v>
      </c>
    </row>
    <row r="17" spans="1:16">
      <c r="A17" s="18" t="s">
        <v>54</v>
      </c>
      <c r="B17" s="18" t="s">
        <v>16</v>
      </c>
      <c r="C17" s="40">
        <v>372.62</v>
      </c>
      <c r="D17" s="18">
        <v>3023</v>
      </c>
      <c r="E17" s="18">
        <v>3170</v>
      </c>
      <c r="F17" s="18">
        <f>Table1[[#This Row],[New position]]-Table1[[#This Row],[Old position]]</f>
        <v>147</v>
      </c>
      <c r="G17" s="26">
        <v>0.29799999999999999</v>
      </c>
      <c r="H17" s="21">
        <v>1181144.5</v>
      </c>
      <c r="I17" s="11"/>
      <c r="K17" s="56">
        <f>Table1[[#This Row],[New position]]*Table1[[#This Row],[Last_Price]]</f>
        <v>1181205.3999999999</v>
      </c>
      <c r="L17" s="50">
        <v>-1.0189999999999999</v>
      </c>
      <c r="M17" s="2">
        <f>IF(ABS(L17)&gt;3,Table1[[#This Row],[New position]],Table1[[#This Row],[Old position]])</f>
        <v>3023</v>
      </c>
    </row>
    <row r="18" spans="1:16">
      <c r="A18" s="18" t="s">
        <v>55</v>
      </c>
      <c r="B18" s="18" t="s">
        <v>16</v>
      </c>
      <c r="C18" s="40">
        <v>158.44999999999999</v>
      </c>
      <c r="D18" s="18">
        <v>7177</v>
      </c>
      <c r="E18" s="18">
        <v>7454</v>
      </c>
      <c r="F18" s="18">
        <f>Table1[[#This Row],[New position]]-Table1[[#This Row],[Old position]]</f>
        <v>277</v>
      </c>
      <c r="G18" s="26">
        <v>0.29799999999999999</v>
      </c>
      <c r="H18" s="21">
        <v>1181144.5</v>
      </c>
      <c r="I18" s="11"/>
      <c r="K18" s="56">
        <f>Table1[[#This Row],[New position]]*Table1[[#This Row],[Last_Price]]</f>
        <v>1181086.2999999998</v>
      </c>
      <c r="L18" s="50">
        <v>-1.0189999999999999</v>
      </c>
      <c r="M18" s="2">
        <f>IF(ABS(L18)&gt;3,Table1[[#This Row],[New position]],Table1[[#This Row],[Old position]])</f>
        <v>7177</v>
      </c>
    </row>
    <row r="19" spans="1:16">
      <c r="A19" s="18" t="s">
        <v>58</v>
      </c>
      <c r="B19" s="18" t="s">
        <v>16</v>
      </c>
      <c r="C19" s="40">
        <v>262.92</v>
      </c>
      <c r="D19" s="18">
        <v>4446</v>
      </c>
      <c r="E19" s="18">
        <v>0</v>
      </c>
      <c r="F19" s="18">
        <f>Table1[[#This Row],[New position]]-Table1[[#This Row],[Old position]]</f>
        <v>-4446</v>
      </c>
      <c r="G19" s="26">
        <v>0</v>
      </c>
      <c r="H19" s="21">
        <v>0</v>
      </c>
      <c r="I19" s="11"/>
      <c r="K19" s="56">
        <f>Table1[[#This Row],[New position]]*Table1[[#This Row],[Last_Price]]</f>
        <v>0</v>
      </c>
      <c r="L19" s="50"/>
      <c r="M19" s="2">
        <f>IF(ABS(L19)&gt;3,Table1[[#This Row],[New position]],Table1[[#This Row],[Old position]])</f>
        <v>4446</v>
      </c>
    </row>
    <row r="20" spans="1:16">
      <c r="A20" s="18" t="s">
        <v>59</v>
      </c>
      <c r="B20" s="18" t="s">
        <v>16</v>
      </c>
      <c r="C20" s="40">
        <v>642.51</v>
      </c>
      <c r="D20" s="18">
        <v>1806</v>
      </c>
      <c r="E20" s="18">
        <v>1806</v>
      </c>
      <c r="F20" s="18">
        <f>Table1[[#This Row],[New position]]-Table1[[#This Row],[Old position]]</f>
        <v>0</v>
      </c>
      <c r="G20" s="26">
        <v>0.29799999999999999</v>
      </c>
      <c r="H20" s="21">
        <v>1181144.5</v>
      </c>
      <c r="I20" s="51"/>
      <c r="K20" s="56">
        <f>Table1[[#This Row],[New position]]*Table1[[#This Row],[Last_Price]]</f>
        <v>1160373.06</v>
      </c>
      <c r="L20" s="50">
        <v>1.095</v>
      </c>
      <c r="M20" s="2">
        <f>IF(ABS(L20)&gt;3,Table1[[#This Row],[New position]],Table1[[#This Row],[Old position]])</f>
        <v>1806</v>
      </c>
      <c r="P20" s="57"/>
    </row>
    <row r="21" spans="1:16">
      <c r="A21" s="18" t="s">
        <v>60</v>
      </c>
      <c r="B21" s="18" t="s">
        <v>16</v>
      </c>
      <c r="C21" s="40">
        <v>356.29</v>
      </c>
      <c r="D21" s="18">
        <v>3182</v>
      </c>
      <c r="E21" s="18">
        <v>3315</v>
      </c>
      <c r="F21" s="18">
        <f>Table1[[#This Row],[New position]]-Table1[[#This Row],[Old position]]</f>
        <v>133</v>
      </c>
      <c r="G21" s="26">
        <v>0.29799999999999999</v>
      </c>
      <c r="H21" s="21">
        <v>1181144.5</v>
      </c>
      <c r="I21" s="11"/>
      <c r="K21" s="56">
        <f>Table1[[#This Row],[New position]]*Table1[[#This Row],[Last_Price]]</f>
        <v>1181101.3500000001</v>
      </c>
      <c r="L21" s="50">
        <v>-1.0660000000000001</v>
      </c>
      <c r="M21" s="2">
        <f>IF(ABS(L21)&gt;3,Table1[[#This Row],[New position]],Table1[[#This Row],[Old position]])</f>
        <v>3182</v>
      </c>
    </row>
    <row r="22" spans="1:16">
      <c r="A22" s="18" t="s">
        <v>63</v>
      </c>
      <c r="B22" s="18" t="s">
        <v>16</v>
      </c>
      <c r="C22" s="40">
        <v>566.5</v>
      </c>
      <c r="D22" s="18">
        <v>1037</v>
      </c>
      <c r="E22" s="18">
        <v>0</v>
      </c>
      <c r="F22" s="18">
        <f>Table1[[#This Row],[New position]]-Table1[[#This Row],[Old position]]</f>
        <v>-1037</v>
      </c>
      <c r="G22" s="26">
        <v>0</v>
      </c>
      <c r="H22" s="21">
        <v>0</v>
      </c>
      <c r="I22" s="11"/>
      <c r="K22" s="56">
        <f>Table1[[#This Row],[New position]]*Table1[[#This Row],[Last_Price]]</f>
        <v>0</v>
      </c>
      <c r="L22" s="50">
        <v>1.19</v>
      </c>
      <c r="M22" s="2">
        <f>IF(ABS(L22)&gt;3,Table1[[#This Row],[New position]],Table1[[#This Row],[Old position]])</f>
        <v>1037</v>
      </c>
    </row>
    <row r="23" spans="1:16">
      <c r="A23" s="18" t="s">
        <v>64</v>
      </c>
      <c r="B23" s="18" t="s">
        <v>16</v>
      </c>
      <c r="C23" s="40">
        <v>152.1</v>
      </c>
      <c r="D23" s="18">
        <v>3681</v>
      </c>
      <c r="E23" s="18">
        <v>3883</v>
      </c>
      <c r="F23" s="18">
        <f>Table1[[#This Row],[New position]]-Table1[[#This Row],[Old position]]</f>
        <v>202</v>
      </c>
      <c r="G23" s="26">
        <v>0.14899999999999999</v>
      </c>
      <c r="H23" s="21">
        <v>590572.25</v>
      </c>
      <c r="I23" s="11"/>
      <c r="K23" s="56">
        <f>Table1[[#This Row],[New position]]*Table1[[#This Row],[Last_Price]]</f>
        <v>590604.29999999993</v>
      </c>
      <c r="L23" s="50">
        <v>3.165</v>
      </c>
      <c r="M23" s="2">
        <f>IF(ABS(L23)&gt;3,Table1[[#This Row],[New position]],Table1[[#This Row],[Old position]])</f>
        <v>3883</v>
      </c>
    </row>
    <row r="24" spans="1:16">
      <c r="A24" s="18" t="s">
        <v>66</v>
      </c>
      <c r="B24" s="18" t="s">
        <v>16</v>
      </c>
      <c r="C24" s="40">
        <v>21.53</v>
      </c>
      <c r="D24" s="18">
        <v>57619</v>
      </c>
      <c r="E24" s="18">
        <v>54860</v>
      </c>
      <c r="F24" s="18">
        <f>Table1[[#This Row],[New position]]-Table1[[#This Row],[Old position]]</f>
        <v>-2759</v>
      </c>
      <c r="G24" s="26">
        <v>0.29799999999999999</v>
      </c>
      <c r="H24" s="21">
        <v>1181144.5</v>
      </c>
      <c r="I24" s="11"/>
      <c r="K24" s="56">
        <f>Table1[[#This Row],[New position]]*Table1[[#This Row],[Last_Price]]</f>
        <v>1181135.8</v>
      </c>
      <c r="L24" s="50">
        <v>3.165</v>
      </c>
      <c r="M24" s="2">
        <f>IF(ABS(L24)&gt;3,Table1[[#This Row],[New position]],Table1[[#This Row],[Old position]])</f>
        <v>54860</v>
      </c>
    </row>
    <row r="25" spans="1:16">
      <c r="A25" s="18" t="s">
        <v>68</v>
      </c>
      <c r="B25" s="18" t="s">
        <v>16</v>
      </c>
      <c r="C25" s="40">
        <v>171.8</v>
      </c>
      <c r="D25" s="18">
        <v>3296</v>
      </c>
      <c r="E25" s="18">
        <v>6875</v>
      </c>
      <c r="F25" s="18">
        <f>Table1[[#This Row],[New position]]-Table1[[#This Row],[Old position]]</f>
        <v>3579</v>
      </c>
      <c r="G25" s="26">
        <v>0.29799999999999999</v>
      </c>
      <c r="H25" s="21">
        <v>1181144.5</v>
      </c>
      <c r="I25" s="11"/>
      <c r="K25" s="56">
        <f>Table1[[#This Row],[New position]]*Table1[[#This Row],[Last_Price]]</f>
        <v>1181125</v>
      </c>
      <c r="L25" s="50">
        <v>-0.443</v>
      </c>
      <c r="M25" s="2">
        <f>IF(ABS(L25)&gt;3,Table1[[#This Row],[New position]],Table1[[#This Row],[Old position]])</f>
        <v>3296</v>
      </c>
    </row>
    <row r="26" spans="1:16">
      <c r="A26" s="18" t="s">
        <v>69</v>
      </c>
      <c r="B26" s="18" t="s">
        <v>16</v>
      </c>
      <c r="C26" s="40">
        <v>187.78</v>
      </c>
      <c r="D26" s="18">
        <v>6191</v>
      </c>
      <c r="E26" s="18">
        <v>6191</v>
      </c>
      <c r="F26" s="18">
        <f>Table1[[#This Row],[New position]]-Table1[[#This Row],[Old position]]</f>
        <v>0</v>
      </c>
      <c r="G26" s="26">
        <v>0.29799999999999999</v>
      </c>
      <c r="H26" s="21">
        <v>1181144.5</v>
      </c>
      <c r="I26" s="11"/>
      <c r="K26" s="56">
        <f>Table1[[#This Row],[New position]]*Table1[[#This Row],[Last_Price]]</f>
        <v>1162545.98</v>
      </c>
      <c r="L26" s="50">
        <v>-0.443</v>
      </c>
      <c r="M26" s="2">
        <f>IF(ABS(L26)&gt;3,Table1[[#This Row],[New position]],Table1[[#This Row],[Old position]])</f>
        <v>6191</v>
      </c>
    </row>
    <row r="27" spans="1:16">
      <c r="A27" s="18" t="s">
        <v>77</v>
      </c>
      <c r="B27" s="18" t="s">
        <v>16</v>
      </c>
      <c r="C27" s="40">
        <v>61.59</v>
      </c>
      <c r="D27" s="18">
        <v>18483</v>
      </c>
      <c r="E27" s="18">
        <v>19178</v>
      </c>
      <c r="F27" s="18">
        <f>Table1[[#This Row],[New position]]-Table1[[#This Row],[Old position]]</f>
        <v>695</v>
      </c>
      <c r="G27" s="26">
        <v>0.29799999999999999</v>
      </c>
      <c r="H27" s="21">
        <v>1181144.5</v>
      </c>
      <c r="I27" s="11"/>
      <c r="K27" s="56">
        <f>Table1[[#This Row],[New position]]*Table1[[#This Row],[Last_Price]]</f>
        <v>1181173.02</v>
      </c>
      <c r="L27" s="50">
        <v>-0.443</v>
      </c>
      <c r="M27" s="2">
        <f>IF(ABS(L27)&gt;3,Table1[[#This Row],[New position]],Table1[[#This Row],[Old position]])</f>
        <v>18483</v>
      </c>
    </row>
    <row r="28" spans="1:16">
      <c r="A28" s="18" t="s">
        <v>78</v>
      </c>
      <c r="B28" s="18" t="s">
        <v>16</v>
      </c>
      <c r="C28" s="40">
        <v>348</v>
      </c>
      <c r="D28" s="18">
        <v>0</v>
      </c>
      <c r="E28" s="18">
        <v>3394</v>
      </c>
      <c r="F28" s="18">
        <f>Table1[[#This Row],[New position]]-Table1[[#This Row],[Old position]]</f>
        <v>3394</v>
      </c>
      <c r="G28" s="26">
        <v>0.29799999999999999</v>
      </c>
      <c r="H28" s="21">
        <v>1181144.5</v>
      </c>
      <c r="I28" s="11"/>
      <c r="K28" s="56">
        <f>Table1[[#This Row],[New position]]*Table1[[#This Row],[Last_Price]]</f>
        <v>1181112</v>
      </c>
      <c r="L28" s="50">
        <v>-0.443</v>
      </c>
      <c r="M28" s="2">
        <f>IF(ABS(L28)&gt;3,Table1[[#This Row],[New position]],Table1[[#This Row],[Old position]])</f>
        <v>0</v>
      </c>
    </row>
    <row r="29" spans="1:16">
      <c r="A29" s="18" t="s">
        <v>79</v>
      </c>
      <c r="B29" s="18" t="s">
        <v>16</v>
      </c>
      <c r="C29" s="40">
        <v>2003.02</v>
      </c>
      <c r="D29" s="18">
        <v>0</v>
      </c>
      <c r="E29" s="18">
        <v>590</v>
      </c>
      <c r="F29" s="18">
        <f>Table1[[#This Row],[New position]]-Table1[[#This Row],[Old position]]</f>
        <v>590</v>
      </c>
      <c r="G29" s="26">
        <v>0.29799999999999999</v>
      </c>
      <c r="H29" s="21">
        <v>1181144.5</v>
      </c>
      <c r="I29" s="11"/>
      <c r="K29" s="56">
        <f>Table1[[#This Row],[New position]]*Table1[[#This Row],[Last_Price]]</f>
        <v>1181781.8</v>
      </c>
      <c r="L29" s="50">
        <v>1.1539999999999999</v>
      </c>
      <c r="M29" s="2">
        <f>IF(ABS(L29)&gt;3,Table1[[#This Row],[New position]],Table1[[#This Row],[Old position]])</f>
        <v>0</v>
      </c>
    </row>
    <row r="30" spans="1:16">
      <c r="A30" s="18" t="s">
        <v>13</v>
      </c>
      <c r="B30" s="18" t="s">
        <v>16</v>
      </c>
      <c r="C30" s="40">
        <v>399.4</v>
      </c>
      <c r="D30" s="18">
        <v>261003</v>
      </c>
      <c r="E30" s="18">
        <v>270078</v>
      </c>
      <c r="F30" s="18">
        <f>Table1[[#This Row],[New position]]-Table1[[#This Row],[Old position]]</f>
        <v>9075</v>
      </c>
      <c r="G30" s="26">
        <v>27.17</v>
      </c>
      <c r="H30" s="21">
        <v>107869262.03</v>
      </c>
      <c r="I30" s="11"/>
      <c r="K30" s="56">
        <f>Table1[[#This Row],[New position]]*Table1[[#This Row],[Last_Price]]</f>
        <v>107869153.19999999</v>
      </c>
      <c r="L30" s="50">
        <v>-1.601</v>
      </c>
      <c r="M30" s="2">
        <f>IF(ABS(L30)&gt;3,Table1[[#This Row],[New position]],Table1[[#This Row],[Old position]])</f>
        <v>261003</v>
      </c>
    </row>
    <row r="31" spans="1:16">
      <c r="A31" s="18" t="s">
        <v>29</v>
      </c>
      <c r="B31" s="18" t="s">
        <v>16</v>
      </c>
      <c r="C31" s="40">
        <v>57.24</v>
      </c>
      <c r="D31" s="18">
        <v>31924</v>
      </c>
      <c r="E31" s="18">
        <v>33372</v>
      </c>
      <c r="F31" s="18">
        <f>Table1[[#This Row],[New position]]-Table1[[#This Row],[Old position]]</f>
        <v>1448</v>
      </c>
      <c r="G31" s="26">
        <v>0.48099999999999998</v>
      </c>
      <c r="H31" s="21">
        <v>1910238.2</v>
      </c>
      <c r="I31" s="11"/>
      <c r="K31" s="56">
        <f>Table1[[#This Row],[New position]]*Table1[[#This Row],[Last_Price]]</f>
        <v>1910213.28</v>
      </c>
      <c r="L31" s="50">
        <v>3.165</v>
      </c>
      <c r="M31" s="2">
        <f>IF(ABS(L31)&gt;3,Table1[[#This Row],[New position]],Table1[[#This Row],[Old position]])</f>
        <v>33372</v>
      </c>
    </row>
    <row r="32" spans="1:16">
      <c r="A32" s="18" t="s">
        <v>39</v>
      </c>
      <c r="B32" s="18" t="s">
        <v>16</v>
      </c>
      <c r="C32" s="40">
        <v>77.599999999999994</v>
      </c>
      <c r="D32" s="18">
        <v>23293</v>
      </c>
      <c r="E32" s="18">
        <v>24616</v>
      </c>
      <c r="F32" s="18">
        <f>Table1[[#This Row],[New position]]-Table1[[#This Row],[Old position]]</f>
        <v>1323</v>
      </c>
      <c r="G32" s="26">
        <v>0.48099999999999998</v>
      </c>
      <c r="H32" s="21">
        <v>1910238.2</v>
      </c>
      <c r="I32" s="11"/>
      <c r="K32" s="56">
        <f>Table1[[#This Row],[New position]]*Table1[[#This Row],[Last_Price]]</f>
        <v>1910201.5999999999</v>
      </c>
      <c r="L32" s="50">
        <v>3.165</v>
      </c>
      <c r="M32" s="2">
        <f>IF(ABS(L32)&gt;3,Table1[[#This Row],[New position]],Table1[[#This Row],[Old position]])</f>
        <v>24616</v>
      </c>
    </row>
    <row r="33" spans="1:13">
      <c r="A33" s="18">
        <v>2823</v>
      </c>
      <c r="B33" s="18" t="s">
        <v>16</v>
      </c>
      <c r="C33" s="40">
        <v>2.4900000000000002</v>
      </c>
      <c r="D33" s="18">
        <v>754000</v>
      </c>
      <c r="E33" s="18">
        <v>754000</v>
      </c>
      <c r="F33" s="18">
        <f>Table1[[#This Row],[New position]]-Table1[[#This Row],[Old position]]</f>
        <v>0</v>
      </c>
      <c r="G33" s="26">
        <v>0.48099999999999998</v>
      </c>
      <c r="H33" s="21">
        <v>1910238.2</v>
      </c>
      <c r="I33" s="11"/>
      <c r="K33" s="56">
        <f>Table1[[#This Row],[New position]]*Table1[[#This Row],[Last_Price]]</f>
        <v>1877460.0000000002</v>
      </c>
      <c r="L33" s="50">
        <v>-0.34200000000000003</v>
      </c>
      <c r="M33" s="2">
        <f>IF(ABS(L33)&gt;3,Table1[[#This Row],[New position]],Table1[[#This Row],[Old position]])</f>
        <v>754000</v>
      </c>
    </row>
    <row r="34" spans="1:13">
      <c r="A34" s="18">
        <v>2800</v>
      </c>
      <c r="B34" s="18" t="s">
        <v>16</v>
      </c>
      <c r="C34" s="40">
        <v>3.1</v>
      </c>
      <c r="D34" s="18">
        <v>606000</v>
      </c>
      <c r="E34" s="18">
        <v>606000</v>
      </c>
      <c r="F34" s="18">
        <f>Table1[[#This Row],[New position]]-Table1[[#This Row],[Old position]]</f>
        <v>0</v>
      </c>
      <c r="G34" s="26">
        <v>0.48099999999999998</v>
      </c>
      <c r="H34" s="21">
        <v>1910238.2</v>
      </c>
      <c r="I34" s="55"/>
      <c r="K34" s="56">
        <f>Table1[[#This Row],[New position]]*Table1[[#This Row],[Last_Price]]</f>
        <v>1878600</v>
      </c>
      <c r="L34" s="50">
        <v>1.2669999999999999</v>
      </c>
      <c r="M34" s="2">
        <f>IF(ABS(L34)&gt;3,Table1[[#This Row],[New position]],Table1[[#This Row],[Old position]])</f>
        <v>606000</v>
      </c>
    </row>
    <row r="35" spans="1:13">
      <c r="A35" s="18" t="s">
        <v>67</v>
      </c>
      <c r="B35" s="18" t="s">
        <v>16</v>
      </c>
      <c r="C35" s="40">
        <v>103.55</v>
      </c>
      <c r="D35" s="18">
        <v>17482</v>
      </c>
      <c r="E35" s="18">
        <v>18447</v>
      </c>
      <c r="F35" s="18">
        <f>Table1[[#This Row],[New position]]-Table1[[#This Row],[Old position]]</f>
        <v>965</v>
      </c>
      <c r="G35" s="26">
        <v>0.48099999999999998</v>
      </c>
      <c r="H35" s="21">
        <v>1910238.2</v>
      </c>
      <c r="I35" s="55"/>
      <c r="K35" s="56">
        <f>Table1[[#This Row],[New position]]*Table1[[#This Row],[Last_Price]]</f>
        <v>1910186.8499999999</v>
      </c>
      <c r="L35" s="50">
        <v>1.014</v>
      </c>
      <c r="M35" s="2">
        <f>IF(ABS(L35)&gt;3,Table1[[#This Row],[New position]],Table1[[#This Row],[Old position]])</f>
        <v>17482</v>
      </c>
    </row>
    <row r="36" spans="1:13">
      <c r="A36" s="18" t="s">
        <v>44</v>
      </c>
      <c r="B36" s="18" t="s">
        <v>16</v>
      </c>
      <c r="C36" s="40">
        <v>39.76</v>
      </c>
      <c r="D36" s="18">
        <v>45974</v>
      </c>
      <c r="E36" s="18">
        <v>48044</v>
      </c>
      <c r="F36" s="18">
        <f>Table1[[#This Row],[New position]]-Table1[[#This Row],[Old position]]</f>
        <v>2070</v>
      </c>
      <c r="G36" s="26">
        <v>0.48099999999999998</v>
      </c>
      <c r="H36" s="21">
        <v>1910238.2</v>
      </c>
      <c r="I36" s="11"/>
      <c r="K36" s="56">
        <f>Table1[[#This Row],[New position]]*Table1[[#This Row],[Last_Price]]</f>
        <v>1910229.44</v>
      </c>
      <c r="L36" s="50">
        <v>-1.4450000000000001</v>
      </c>
      <c r="M36" s="2">
        <f>IF(ABS(L36)&gt;3,Table1[[#This Row],[New position]],Table1[[#This Row],[Old position]])</f>
        <v>45974</v>
      </c>
    </row>
    <row r="37" spans="1:13">
      <c r="A37" s="18" t="s">
        <v>56</v>
      </c>
      <c r="B37" s="18" t="s">
        <v>16</v>
      </c>
      <c r="C37" s="40">
        <v>34.200000000000003</v>
      </c>
      <c r="D37" s="18">
        <v>53602</v>
      </c>
      <c r="E37" s="18">
        <v>55855</v>
      </c>
      <c r="F37" s="18">
        <f>Table1[[#This Row],[New position]]-Table1[[#This Row],[Old position]]</f>
        <v>2253</v>
      </c>
      <c r="G37" s="26">
        <v>0.48099999999999998</v>
      </c>
      <c r="H37" s="21">
        <v>1910238.2</v>
      </c>
      <c r="I37" s="48"/>
      <c r="K37" s="56">
        <f>Table1[[#This Row],[New position]]*Table1[[#This Row],[Last_Price]]</f>
        <v>1910241.0000000002</v>
      </c>
      <c r="L37" s="50">
        <v>2.0830000000000002</v>
      </c>
      <c r="M37" s="2">
        <f>IF(ABS(L37)&gt;3,Table1[[#This Row],[New position]],Table1[[#This Row],[Old position]])</f>
        <v>53602</v>
      </c>
    </row>
    <row r="38" spans="1:13">
      <c r="A38" s="18" t="s">
        <v>41</v>
      </c>
      <c r="B38" s="18" t="s">
        <v>16</v>
      </c>
      <c r="C38" s="40">
        <v>105.97</v>
      </c>
      <c r="D38" s="18">
        <v>178129</v>
      </c>
      <c r="E38" s="18">
        <v>187328</v>
      </c>
      <c r="F38" s="18">
        <f>Table1[[#This Row],[New position]]-Table1[[#This Row],[Old position]]</f>
        <v>9199</v>
      </c>
      <c r="G38" s="26">
        <v>5</v>
      </c>
      <c r="H38" s="21">
        <v>19851168.039999999</v>
      </c>
      <c r="I38" s="11"/>
      <c r="K38" s="56">
        <f>Table1[[#This Row],[New position]]*Table1[[#This Row],[Last_Price]]</f>
        <v>19851148.16</v>
      </c>
      <c r="L38" s="50">
        <v>3.198</v>
      </c>
      <c r="M38" s="2">
        <f>IF(ABS(L38)&gt;3,Table1[[#This Row],[New position]],Table1[[#This Row],[Old position]])</f>
        <v>187328</v>
      </c>
    </row>
    <row r="39" spans="1:13">
      <c r="A39" s="18" t="s">
        <v>51</v>
      </c>
      <c r="B39" s="18" t="s">
        <v>16</v>
      </c>
      <c r="C39" s="40">
        <v>89.55</v>
      </c>
      <c r="D39" s="18">
        <v>127599</v>
      </c>
      <c r="E39" s="18">
        <v>133006</v>
      </c>
      <c r="F39" s="18">
        <f>Table1[[#This Row],[New position]]-Table1[[#This Row],[Old position]]</f>
        <v>5407</v>
      </c>
      <c r="G39" s="26">
        <v>3</v>
      </c>
      <c r="H39" s="21">
        <v>11910700.83</v>
      </c>
      <c r="I39" s="11"/>
      <c r="K39" s="56">
        <f>Table1[[#This Row],[New position]]*Table1[[#This Row],[Last_Price]]</f>
        <v>11910687.299999999</v>
      </c>
      <c r="L39" s="50">
        <v>1.794</v>
      </c>
      <c r="M39" s="2">
        <f>IF(ABS(L39)&gt;3,Table1[[#This Row],[New position]],Table1[[#This Row],[Old position]])</f>
        <v>127599</v>
      </c>
    </row>
    <row r="40" spans="1:13">
      <c r="A40" s="18" t="s">
        <v>47</v>
      </c>
      <c r="B40" s="18" t="s">
        <v>17</v>
      </c>
      <c r="C40" s="40">
        <v>130453.13</v>
      </c>
      <c r="D40" s="18">
        <v>45</v>
      </c>
      <c r="E40" s="18">
        <v>45</v>
      </c>
      <c r="F40" s="18">
        <f>Table1[[#This Row],[New position]]-Table1[[#This Row],[Old position]]</f>
        <v>0</v>
      </c>
      <c r="G40" s="26">
        <v>1.5</v>
      </c>
      <c r="H40" s="21">
        <v>5955350.4100000001</v>
      </c>
      <c r="I40" s="11"/>
      <c r="K40" s="56">
        <f>Table1[[#This Row],[New position]]*Table1[[#This Row],[Last_Price]]</f>
        <v>5870390.8500000006</v>
      </c>
      <c r="L40" s="50">
        <v>1.581</v>
      </c>
      <c r="M40" s="2">
        <f>IF(ABS(L40)&gt;3,Table1[[#This Row],[New position]],Table1[[#This Row],[Old position]])</f>
        <v>45</v>
      </c>
    </row>
    <row r="41" spans="1:13">
      <c r="A41" s="18" t="s">
        <v>46</v>
      </c>
      <c r="B41" s="18" t="s">
        <v>17</v>
      </c>
      <c r="C41" s="40">
        <v>161562.51</v>
      </c>
      <c r="D41" s="18">
        <v>35</v>
      </c>
      <c r="E41" s="18">
        <v>37</v>
      </c>
      <c r="F41" s="18">
        <f>Table1[[#This Row],[New position]]-Table1[[#This Row],[Old position]]</f>
        <v>2</v>
      </c>
      <c r="G41" s="26">
        <v>1.5</v>
      </c>
      <c r="H41" s="21">
        <v>5955350.4100000001</v>
      </c>
      <c r="I41" s="47"/>
      <c r="K41" s="56">
        <f>Table1[[#This Row],[New position]]*Table1[[#This Row],[Last_Price]]</f>
        <v>5977812.8700000001</v>
      </c>
      <c r="L41" s="50">
        <v>-1.0680000000000001</v>
      </c>
      <c r="M41" s="2">
        <f>IF(ABS(L41)&gt;3,Table1[[#This Row],[New position]],Table1[[#This Row],[Old position]])</f>
        <v>35</v>
      </c>
    </row>
    <row r="42" spans="1:13">
      <c r="A42" s="18" t="s">
        <v>75</v>
      </c>
      <c r="B42" s="18" t="s">
        <v>17</v>
      </c>
      <c r="C42" s="40">
        <v>197812.52</v>
      </c>
      <c r="D42" s="18">
        <v>29</v>
      </c>
      <c r="E42" s="18">
        <v>30</v>
      </c>
      <c r="F42" s="18">
        <f>Table1[[#This Row],[New position]]-Table1[[#This Row],[Old position]]</f>
        <v>1</v>
      </c>
      <c r="G42" s="26">
        <v>1.5</v>
      </c>
      <c r="H42" s="21">
        <v>5955350.4100000001</v>
      </c>
      <c r="I42" s="11"/>
      <c r="K42" s="56">
        <f>Table1[[#This Row],[New position]]*Table1[[#This Row],[Last_Price]]</f>
        <v>5934375.5999999996</v>
      </c>
      <c r="L42" s="50">
        <v>1.823</v>
      </c>
      <c r="M42" s="2">
        <f>IF(ABS(L42)&gt;3,Table1[[#This Row],[New position]],Table1[[#This Row],[Old position]])</f>
        <v>29</v>
      </c>
    </row>
    <row r="43" spans="1:13" ht="14.25" customHeight="1">
      <c r="A43" s="18" t="s">
        <v>18</v>
      </c>
      <c r="B43" s="18" t="s">
        <v>17</v>
      </c>
      <c r="C43" s="40">
        <v>218171.87</v>
      </c>
      <c r="D43" s="18">
        <v>87</v>
      </c>
      <c r="E43" s="18">
        <v>91</v>
      </c>
      <c r="F43" s="18">
        <f>Table1[[#This Row],[New position]]-Table1[[#This Row],[Old position]]</f>
        <v>4</v>
      </c>
      <c r="G43" s="26">
        <v>5</v>
      </c>
      <c r="H43" s="21">
        <v>19851168.039999999</v>
      </c>
      <c r="I43" s="49"/>
      <c r="K43" s="56">
        <f>Table1[[#This Row],[New position]]*Table1[[#This Row],[Last_Price]]</f>
        <v>19853640.169999998</v>
      </c>
      <c r="L43" s="50">
        <v>1.2709999999999999</v>
      </c>
      <c r="M43" s="2">
        <f>IF(ABS(L43)&gt;3,Table1[[#This Row],[New position]],Table1[[#This Row],[Old position]])</f>
        <v>87</v>
      </c>
    </row>
    <row r="44" spans="1:13" ht="14.25" customHeight="1">
      <c r="A44" s="18" t="s">
        <v>25</v>
      </c>
      <c r="B44" s="18" t="s">
        <v>17</v>
      </c>
      <c r="C44" s="40">
        <v>227578.12</v>
      </c>
      <c r="D44" s="18">
        <v>83</v>
      </c>
      <c r="E44" s="18">
        <v>87</v>
      </c>
      <c r="F44" s="18">
        <f>Table1[[#This Row],[New position]]-Table1[[#This Row],[Old position]]</f>
        <v>4</v>
      </c>
      <c r="G44" s="26">
        <v>5</v>
      </c>
      <c r="H44" s="21">
        <v>19851168.039999999</v>
      </c>
      <c r="I44" s="11"/>
      <c r="K44" s="56">
        <f>Table1[[#This Row],[New position]]*Table1[[#This Row],[Last_Price]]</f>
        <v>19799296.440000001</v>
      </c>
      <c r="L44" s="50">
        <v>2.2989999999999999</v>
      </c>
      <c r="M44" s="2">
        <f>IF(ABS(L44)&gt;3,Table1[[#This Row],[New position]],Table1[[#This Row],[Old position]])</f>
        <v>83</v>
      </c>
    </row>
    <row r="45" spans="1:13" ht="14.25" customHeight="1">
      <c r="A45" s="18" t="s">
        <v>49</v>
      </c>
      <c r="B45" s="18" t="s">
        <v>16</v>
      </c>
      <c r="C45" s="40">
        <v>5.77</v>
      </c>
      <c r="D45" s="18">
        <v>1963619</v>
      </c>
      <c r="E45" s="18">
        <v>2064246</v>
      </c>
      <c r="F45" s="18">
        <f>Table1[[#This Row],[New position]]-Table1[[#This Row],[Old position]]</f>
        <v>100627</v>
      </c>
      <c r="G45" s="26">
        <v>3</v>
      </c>
      <c r="H45" s="21">
        <v>11910700.83</v>
      </c>
      <c r="I45" s="11"/>
      <c r="K45" s="56">
        <f>Table1[[#This Row],[New position]]*Table1[[#This Row],[Last_Price]]</f>
        <v>11910699.42</v>
      </c>
      <c r="L45" s="50">
        <v>0</v>
      </c>
      <c r="M45" s="2">
        <f>IF(ABS(L45)&gt;3,Table1[[#This Row],[New position]],Table1[[#This Row],[Old position]])</f>
        <v>1963619</v>
      </c>
    </row>
    <row r="46" spans="1:13" ht="14.25" customHeight="1">
      <c r="A46" s="18" t="s">
        <v>52</v>
      </c>
      <c r="B46" s="18" t="s">
        <v>16</v>
      </c>
      <c r="C46" s="40">
        <v>70.06</v>
      </c>
      <c r="D46" s="18">
        <v>80185</v>
      </c>
      <c r="E46" s="18">
        <v>85004</v>
      </c>
      <c r="F46" s="18">
        <f>Table1[[#This Row],[New position]]-Table1[[#This Row],[Old position]]</f>
        <v>4819</v>
      </c>
      <c r="G46" s="26">
        <v>1.5</v>
      </c>
      <c r="H46" s="21">
        <v>5955350.4100000001</v>
      </c>
      <c r="I46" s="11"/>
      <c r="K46" s="56">
        <f>Table1[[#This Row],[New position]]*Table1[[#This Row],[Last_Price]]</f>
        <v>5955380.2400000002</v>
      </c>
      <c r="L46" s="50">
        <v>2.3260000000000001</v>
      </c>
      <c r="M46" s="2">
        <f>IF(ABS(L46)&gt;3,Table1[[#This Row],[New position]],Table1[[#This Row],[Old position]])</f>
        <v>80185</v>
      </c>
    </row>
    <row r="47" spans="1:13" ht="14.25" customHeight="1">
      <c r="A47" s="18" t="s">
        <v>62</v>
      </c>
      <c r="B47" s="18" t="s">
        <v>17</v>
      </c>
      <c r="C47" s="40">
        <v>126373.5</v>
      </c>
      <c r="D47" s="18">
        <v>154</v>
      </c>
      <c r="E47" s="18">
        <v>154</v>
      </c>
      <c r="F47" s="18">
        <f>Table1[[#This Row],[New position]]-Table1[[#This Row],[Old position]]</f>
        <v>0</v>
      </c>
      <c r="G47" s="26">
        <v>5</v>
      </c>
      <c r="H47" s="21">
        <v>19851168.039999999</v>
      </c>
      <c r="I47" s="11"/>
      <c r="K47" s="56">
        <f>Table1[[#This Row],[New position]]*Table1[[#This Row],[Last_Price]]</f>
        <v>19461519</v>
      </c>
      <c r="L47" s="50">
        <v>2.4390000000000001</v>
      </c>
      <c r="M47" s="2">
        <f>IF(ABS(L47)&gt;3,Table1[[#This Row],[New position]],Table1[[#This Row],[Old position]])</f>
        <v>154</v>
      </c>
    </row>
    <row r="48" spans="1:13" ht="14.25" customHeight="1">
      <c r="A48" s="18" t="s">
        <v>65</v>
      </c>
      <c r="B48" s="18" t="s">
        <v>17</v>
      </c>
      <c r="C48" s="40">
        <v>243542.06</v>
      </c>
      <c r="D48" s="18">
        <v>47</v>
      </c>
      <c r="E48" s="18">
        <v>49</v>
      </c>
      <c r="F48" s="18">
        <f>Table1[[#This Row],[New position]]-Table1[[#This Row],[Old position]]</f>
        <v>2</v>
      </c>
      <c r="G48" s="26">
        <v>3</v>
      </c>
      <c r="H48" s="21">
        <v>11910700.83</v>
      </c>
      <c r="I48" s="11"/>
      <c r="K48" s="56">
        <f>Table1[[#This Row],[New position]]*Table1[[#This Row],[Last_Price]]</f>
        <v>11933560.939999999</v>
      </c>
      <c r="L48" s="50">
        <v>2.1379999999999999</v>
      </c>
      <c r="M48" s="2">
        <f>IF(ABS(L48)&gt;3,Table1[[#This Row],[New position]],Table1[[#This Row],[Old position]])</f>
        <v>47</v>
      </c>
    </row>
    <row r="49" spans="1:16" ht="14.25" customHeight="1">
      <c r="A49" s="18" t="s">
        <v>76</v>
      </c>
      <c r="B49" s="18" t="s">
        <v>17</v>
      </c>
      <c r="C49" s="40">
        <v>196390.72</v>
      </c>
      <c r="D49" s="18">
        <v>29</v>
      </c>
      <c r="E49" s="18">
        <v>30</v>
      </c>
      <c r="F49" s="18">
        <f>Table1[[#This Row],[New position]]-Table1[[#This Row],[Old position]]</f>
        <v>1</v>
      </c>
      <c r="G49" s="26">
        <v>1.5</v>
      </c>
      <c r="H49" s="21">
        <v>5955350.4100000001</v>
      </c>
      <c r="I49" s="11"/>
      <c r="K49" s="56">
        <f>Table1[[#This Row],[New position]]*Table1[[#This Row],[Last_Price]]</f>
        <v>5891721.5999999996</v>
      </c>
      <c r="L49" s="50">
        <v>2.1379999999999999</v>
      </c>
      <c r="M49" s="2">
        <f>IF(ABS(L49)&gt;3,Table1[[#This Row],[New position]],Table1[[#This Row],[Old position]])</f>
        <v>29</v>
      </c>
    </row>
    <row r="50" spans="1:16">
      <c r="A50" s="18" t="s">
        <v>70</v>
      </c>
      <c r="B50" s="18" t="s">
        <v>17</v>
      </c>
      <c r="C50" s="40">
        <v>127877.61</v>
      </c>
      <c r="D50" s="18">
        <v>148</v>
      </c>
      <c r="E50" s="18">
        <v>155</v>
      </c>
      <c r="F50" s="18">
        <f>Table1[[#This Row],[New position]]-Table1[[#This Row],[Old position]]</f>
        <v>7</v>
      </c>
      <c r="G50" s="26">
        <v>5</v>
      </c>
      <c r="H50" s="21">
        <v>19851168.039999999</v>
      </c>
      <c r="I50" s="11"/>
      <c r="K50" s="56">
        <f>Table1[[#This Row],[New position]]*Table1[[#This Row],[Last_Price]]</f>
        <v>19821029.550000001</v>
      </c>
      <c r="L50" s="50">
        <v>2.5569999999999999</v>
      </c>
      <c r="M50" s="2">
        <f>IF(ABS(L50)&gt;3,Table1[[#This Row],[New position]],Table1[[#This Row],[Old position]])</f>
        <v>148</v>
      </c>
    </row>
    <row r="51" spans="1:16">
      <c r="A51" s="18" t="s">
        <v>42</v>
      </c>
      <c r="B51" s="18" t="s">
        <v>16</v>
      </c>
      <c r="C51" s="40">
        <v>33.97</v>
      </c>
      <c r="D51" s="18">
        <v>111539</v>
      </c>
      <c r="E51" s="18">
        <v>116875</v>
      </c>
      <c r="F51" s="18">
        <f>Table1[[#This Row],[New position]]-Table1[[#This Row],[Old position]]</f>
        <v>5336</v>
      </c>
      <c r="G51" s="26">
        <v>1</v>
      </c>
      <c r="H51" s="21">
        <v>3970233.61</v>
      </c>
      <c r="I51" s="11"/>
      <c r="K51" s="56">
        <f>Table1[[#This Row],[New position]]*Table1[[#This Row],[Last_Price]]</f>
        <v>3970243.75</v>
      </c>
      <c r="L51" s="50">
        <v>2.5569999999999999</v>
      </c>
      <c r="M51" s="2">
        <f>IF(ABS(L51)&gt;3,Table1[[#This Row],[New position]],Table1[[#This Row],[Old position]])</f>
        <v>111539</v>
      </c>
    </row>
    <row r="52" spans="1:16">
      <c r="A52" s="18" t="s">
        <v>19</v>
      </c>
      <c r="B52" s="18" t="s">
        <v>17</v>
      </c>
      <c r="C52" s="40">
        <v>90421.77</v>
      </c>
      <c r="D52" s="18">
        <v>13</v>
      </c>
      <c r="E52" s="18">
        <v>23</v>
      </c>
      <c r="F52" s="18">
        <f>Table1[[#This Row],[New position]]-Table1[[#This Row],[Old position]]</f>
        <v>10</v>
      </c>
      <c r="G52" s="26">
        <v>0.52600000000000002</v>
      </c>
      <c r="H52" s="21">
        <v>2089596.68</v>
      </c>
      <c r="I52" s="11"/>
      <c r="K52" s="56">
        <f>Table1[[#This Row],[New position]]*Table1[[#This Row],[Last_Price]]</f>
        <v>2079700.7100000002</v>
      </c>
      <c r="L52" s="50">
        <v>1.867</v>
      </c>
      <c r="M52" s="2">
        <f>IF(ABS(L52)&gt;3,Table1[[#This Row],[New position]],Table1[[#This Row],[Old position]])</f>
        <v>13</v>
      </c>
      <c r="P52" s="58"/>
    </row>
    <row r="53" spans="1:16">
      <c r="A53" s="18" t="s">
        <v>43</v>
      </c>
      <c r="B53" s="18" t="s">
        <v>17</v>
      </c>
      <c r="C53" s="40">
        <v>35737.5</v>
      </c>
      <c r="D53" s="18">
        <v>32</v>
      </c>
      <c r="E53" s="18">
        <v>58</v>
      </c>
      <c r="F53" s="18">
        <f>Table1[[#This Row],[New position]]-Table1[[#This Row],[Old position]]</f>
        <v>26</v>
      </c>
      <c r="G53" s="26">
        <v>0.52600000000000002</v>
      </c>
      <c r="H53" s="21">
        <v>2089596.68</v>
      </c>
      <c r="I53" s="11"/>
      <c r="K53" s="56">
        <f>Table1[[#This Row],[New position]]*Table1[[#This Row],[Last_Price]]</f>
        <v>2072775</v>
      </c>
      <c r="L53" s="50">
        <v>3.3330000000000002</v>
      </c>
      <c r="M53" s="2">
        <f>IF(ABS(L53)&gt;3,Table1[[#This Row],[New position]],Table1[[#This Row],[Old position]])</f>
        <v>58</v>
      </c>
    </row>
    <row r="54" spans="1:16">
      <c r="A54" s="18" t="s">
        <v>71</v>
      </c>
      <c r="B54" s="18" t="s">
        <v>17</v>
      </c>
      <c r="C54" s="40">
        <v>29387.5</v>
      </c>
      <c r="D54" s="18">
        <v>38</v>
      </c>
      <c r="E54" s="18">
        <v>71</v>
      </c>
      <c r="F54" s="18">
        <f>Table1[[#This Row],[New position]]-Table1[[#This Row],[Old position]]</f>
        <v>33</v>
      </c>
      <c r="G54" s="26">
        <v>0.52600000000000002</v>
      </c>
      <c r="H54" s="21">
        <v>2089596.68</v>
      </c>
      <c r="I54" s="11"/>
      <c r="K54" s="56">
        <f>Table1[[#This Row],[New position]]*Table1[[#This Row],[Last_Price]]</f>
        <v>2086512.5</v>
      </c>
      <c r="L54" s="50">
        <v>2.5569999999999999</v>
      </c>
      <c r="M54" s="2">
        <f>IF(ABS(L54)&gt;3,Table1[[#This Row],[New position]],Table1[[#This Row],[Old position]])</f>
        <v>38</v>
      </c>
    </row>
    <row r="55" spans="1:16">
      <c r="A55" s="18" t="s">
        <v>34</v>
      </c>
      <c r="B55" s="18" t="s">
        <v>17</v>
      </c>
      <c r="C55" s="40">
        <v>87806.23</v>
      </c>
      <c r="D55" s="18">
        <v>13</v>
      </c>
      <c r="E55" s="18">
        <v>24</v>
      </c>
      <c r="F55" s="18">
        <f>Table1[[#This Row],[New position]]-Table1[[#This Row],[Old position]]</f>
        <v>11</v>
      </c>
      <c r="G55" s="26">
        <v>0.52600000000000002</v>
      </c>
      <c r="H55" s="21">
        <v>2089596.68</v>
      </c>
      <c r="I55" s="11"/>
      <c r="K55" s="56">
        <f>Table1[[#This Row],[New position]]*Table1[[#This Row],[Last_Price]]</f>
        <v>2107349.52</v>
      </c>
      <c r="L55" s="50">
        <v>2.5569999999999999</v>
      </c>
      <c r="M55" s="2">
        <f>IF(ABS(L55)&gt;3,Table1[[#This Row],[New position]],Table1[[#This Row],[Old position]])</f>
        <v>13</v>
      </c>
    </row>
    <row r="56" spans="1:16">
      <c r="A56" s="18" t="s">
        <v>26</v>
      </c>
      <c r="B56" s="18" t="s">
        <v>17</v>
      </c>
      <c r="C56" s="40">
        <v>95004</v>
      </c>
      <c r="D56" s="18">
        <v>0</v>
      </c>
      <c r="E56" s="18">
        <v>22</v>
      </c>
      <c r="F56" s="18">
        <f>Table1[[#This Row],[New position]]-Table1[[#This Row],[Old position]]</f>
        <v>22</v>
      </c>
      <c r="G56" s="26">
        <v>0.52600000000000002</v>
      </c>
      <c r="H56" s="21">
        <v>2089596.68</v>
      </c>
      <c r="I56" s="11"/>
      <c r="K56" s="56">
        <f>Table1[[#This Row],[New position]]*Table1[[#This Row],[Last_Price]]</f>
        <v>2090088</v>
      </c>
      <c r="L56" s="50">
        <v>1.867</v>
      </c>
      <c r="M56" s="2">
        <f>IF(ABS(L56)&gt;3,Table1[[#This Row],[New position]],Table1[[#This Row],[Old position]])</f>
        <v>0</v>
      </c>
      <c r="P56" s="58"/>
    </row>
    <row r="57" spans="1:16">
      <c r="A57" s="18" t="s">
        <v>57</v>
      </c>
      <c r="B57" s="18" t="s">
        <v>17</v>
      </c>
      <c r="C57" s="40">
        <v>75320</v>
      </c>
      <c r="D57" s="18">
        <v>-15</v>
      </c>
      <c r="E57" s="18">
        <v>28</v>
      </c>
      <c r="F57" s="18">
        <f>Table1[[#This Row],[New position]]-Table1[[#This Row],[Old position]]</f>
        <v>43</v>
      </c>
      <c r="G57" s="26">
        <v>0.52600000000000002</v>
      </c>
      <c r="H57" s="21">
        <v>2089596.68</v>
      </c>
      <c r="I57" s="11"/>
      <c r="K57" s="56">
        <f>Table1[[#This Row],[New position]]*Table1[[#This Row],[Last_Price]]</f>
        <v>2108960</v>
      </c>
      <c r="L57" s="50"/>
      <c r="M57" s="2"/>
      <c r="P57" s="58"/>
    </row>
    <row r="58" spans="1:16">
      <c r="A58" s="18" t="s">
        <v>28</v>
      </c>
      <c r="B58" s="18" t="s">
        <v>17</v>
      </c>
      <c r="C58" s="40">
        <v>32244</v>
      </c>
      <c r="D58" s="18">
        <v>34</v>
      </c>
      <c r="E58" s="18">
        <v>32</v>
      </c>
      <c r="F58" s="18">
        <f>Table1[[#This Row],[New position]]-Table1[[#This Row],[Old position]]</f>
        <v>-2</v>
      </c>
      <c r="G58" s="26">
        <v>0.26300000000000001</v>
      </c>
      <c r="H58" s="21">
        <v>1044798.34</v>
      </c>
      <c r="I58" s="11"/>
      <c r="K58" s="56">
        <f>Table1[[#This Row],[New position]]*Table1[[#This Row],[Last_Price]]</f>
        <v>1031808</v>
      </c>
      <c r="L58" s="50"/>
      <c r="M58" s="2"/>
      <c r="P58" s="58"/>
    </row>
    <row r="59" spans="1:16">
      <c r="A59" s="18" t="s">
        <v>73</v>
      </c>
      <c r="B59" s="18" t="s">
        <v>17</v>
      </c>
      <c r="C59" s="40">
        <v>46845</v>
      </c>
      <c r="D59" s="18">
        <v>-47</v>
      </c>
      <c r="E59" s="18">
        <v>-22</v>
      </c>
      <c r="F59" s="18">
        <f>Table1[[#This Row],[New position]]-Table1[[#This Row],[Old position]]</f>
        <v>25</v>
      </c>
      <c r="G59" s="26">
        <v>-0.26300000000000001</v>
      </c>
      <c r="H59" s="21">
        <v>1044798.34</v>
      </c>
      <c r="I59" s="11"/>
      <c r="K59" s="56">
        <f>Table1[[#This Row],[New position]]*Table1[[#This Row],[Last_Price]]</f>
        <v>-1030590</v>
      </c>
      <c r="L59" s="50"/>
      <c r="M59" s="2"/>
      <c r="P59" s="58"/>
    </row>
    <row r="60" spans="1:16">
      <c r="A60" s="18" t="s">
        <v>38</v>
      </c>
      <c r="B60" s="18" t="s">
        <v>17</v>
      </c>
      <c r="C60" s="40">
        <v>53455</v>
      </c>
      <c r="D60" s="18">
        <v>-22</v>
      </c>
      <c r="E60" s="18">
        <v>-20</v>
      </c>
      <c r="F60" s="18">
        <f>Table1[[#This Row],[New position]]-Table1[[#This Row],[Old position]]</f>
        <v>2</v>
      </c>
      <c r="G60" s="26">
        <v>-0.26300000000000001</v>
      </c>
      <c r="H60" s="21">
        <v>1044798.34</v>
      </c>
      <c r="I60" s="11"/>
      <c r="K60" s="56">
        <f>Table1[[#This Row],[New position]]*Table1[[#This Row],[Last_Price]]</f>
        <v>-1069100</v>
      </c>
      <c r="L60" s="50"/>
      <c r="M60" s="2"/>
      <c r="P60" s="58"/>
    </row>
    <row r="61" spans="1:16">
      <c r="A61" s="18" t="s">
        <v>74</v>
      </c>
      <c r="B61" s="18" t="s">
        <v>17</v>
      </c>
      <c r="C61" s="40">
        <v>111000</v>
      </c>
      <c r="D61" s="18">
        <v>-21</v>
      </c>
      <c r="E61" s="18">
        <v>-9</v>
      </c>
      <c r="F61" s="18">
        <f>Table1[[#This Row],[New position]]-Table1[[#This Row],[Old position]]</f>
        <v>12</v>
      </c>
      <c r="G61" s="26">
        <v>-0.26300000000000001</v>
      </c>
      <c r="H61" s="21">
        <v>1044798.34</v>
      </c>
      <c r="I61" s="11"/>
      <c r="K61" s="56">
        <f>Table1[[#This Row],[New position]]*Table1[[#This Row],[Last_Price]]</f>
        <v>-999000</v>
      </c>
      <c r="L61" s="50"/>
      <c r="M61" s="2"/>
      <c r="P61" s="58"/>
    </row>
    <row r="62" spans="1:16">
      <c r="A62" s="18" t="s">
        <v>72</v>
      </c>
      <c r="B62" s="18" t="s">
        <v>17</v>
      </c>
      <c r="C62" s="40">
        <v>176300</v>
      </c>
      <c r="D62" s="18">
        <v>-13</v>
      </c>
      <c r="E62" s="18">
        <v>-6</v>
      </c>
      <c r="F62" s="18">
        <f>Table1[[#This Row],[New position]]-Table1[[#This Row],[Old position]]</f>
        <v>7</v>
      </c>
      <c r="G62" s="26">
        <v>-0.26300000000000001</v>
      </c>
      <c r="H62" s="21">
        <v>1044798.34</v>
      </c>
      <c r="I62" s="11"/>
      <c r="K62" s="56">
        <f>Table1[[#This Row],[New position]]*Table1[[#This Row],[Last_Price]]</f>
        <v>-1057800</v>
      </c>
      <c r="L62" s="50"/>
      <c r="M62" s="2"/>
      <c r="P62" s="58"/>
    </row>
    <row r="63" spans="1:16">
      <c r="A63" s="18" t="s">
        <v>61</v>
      </c>
      <c r="B63" s="18" t="s">
        <v>17</v>
      </c>
      <c r="C63" s="40">
        <v>71760</v>
      </c>
      <c r="D63" s="18">
        <v>0</v>
      </c>
      <c r="E63" s="18">
        <v>-15</v>
      </c>
      <c r="F63" s="18">
        <f>Table1[[#This Row],[New position]]-Table1[[#This Row],[Old position]]</f>
        <v>-15</v>
      </c>
      <c r="G63" s="26">
        <v>-0.26300000000000001</v>
      </c>
      <c r="H63" s="21">
        <v>1044798.34</v>
      </c>
      <c r="I63" s="11"/>
      <c r="K63" s="56">
        <f>Table1[[#This Row],[New position]]*Table1[[#This Row],[Last_Price]]</f>
        <v>-1076400</v>
      </c>
      <c r="L63" s="50">
        <v>3.3330000000000002</v>
      </c>
      <c r="M63" s="2">
        <f>IF(ABS(L63)&gt;3,Table1[[#This Row],[New position]],Table1[[#This Row],[Old position]])</f>
        <v>-15</v>
      </c>
    </row>
    <row r="64" spans="1:16">
      <c r="A64" s="18" t="s">
        <v>80</v>
      </c>
      <c r="B64" s="18" t="s">
        <v>17</v>
      </c>
      <c r="C64" s="40">
        <v>38987.5</v>
      </c>
      <c r="D64" s="18">
        <v>0</v>
      </c>
      <c r="E64" s="18">
        <v>-27</v>
      </c>
      <c r="F64" s="18">
        <f>Table1[[#This Row],[New position]]-Table1[[#This Row],[Old position]]</f>
        <v>-27</v>
      </c>
      <c r="G64" s="26">
        <v>-0.26300000000000001</v>
      </c>
      <c r="H64" s="21">
        <v>1044798.34</v>
      </c>
      <c r="I64" s="11"/>
      <c r="J64" s="1"/>
      <c r="K64" s="56">
        <f>Table1[[#This Row],[New position]]*Table1[[#This Row],[Last_Price]]</f>
        <v>-1052662.5</v>
      </c>
      <c r="L64" s="50">
        <v>2.6320000000000001</v>
      </c>
      <c r="M64" s="2">
        <f>IF(ABS(L64)&gt;3,Table1[[#This Row],[New position]],Table1[[#This Row],[Old position]])</f>
        <v>0</v>
      </c>
    </row>
    <row r="65" spans="1:13">
      <c r="A65" s="18" t="s">
        <v>36</v>
      </c>
      <c r="B65" s="18" t="s">
        <v>17</v>
      </c>
      <c r="C65" s="40">
        <v>58012.5</v>
      </c>
      <c r="D65" s="18">
        <v>-40</v>
      </c>
      <c r="E65" s="18">
        <v>0</v>
      </c>
      <c r="F65" s="18">
        <f>Table1[[#This Row],[New position]]-Table1[[#This Row],[Old position]]</f>
        <v>40</v>
      </c>
      <c r="G65" s="26">
        <v>0</v>
      </c>
      <c r="H65" s="21">
        <v>0</v>
      </c>
      <c r="I65" s="11"/>
      <c r="J65" s="15"/>
      <c r="K65" s="56">
        <f>Table1[[#This Row],[New position]]*Table1[[#This Row],[Last_Price]]</f>
        <v>0</v>
      </c>
      <c r="L65" s="50"/>
      <c r="M65" s="2">
        <f>IF(ABS(L65)&gt;3,Table1[[#This Row],[New position]],Table1[[#This Row],[Old position]])</f>
        <v>-40</v>
      </c>
    </row>
    <row r="66" spans="1:13">
      <c r="A66" s="18" t="s">
        <v>48</v>
      </c>
      <c r="B66" s="18" t="s">
        <v>17</v>
      </c>
      <c r="C66" s="40">
        <v>22108.799999999999</v>
      </c>
      <c r="D66" s="18">
        <v>-103</v>
      </c>
      <c r="E66" s="18">
        <v>0</v>
      </c>
      <c r="F66" s="18">
        <f>Table1[[#This Row],[New position]]-Table1[[#This Row],[Old position]]</f>
        <v>103</v>
      </c>
      <c r="G66" s="26">
        <v>0</v>
      </c>
      <c r="H66" s="21">
        <v>0</v>
      </c>
      <c r="I66" s="11"/>
      <c r="J66" s="1"/>
      <c r="K66" s="56">
        <f>Table1[[#This Row],[New position]]*Table1[[#This Row],[Last_Price]]</f>
        <v>0</v>
      </c>
      <c r="L66" s="50">
        <v>0</v>
      </c>
      <c r="M66" s="2">
        <f>IF(ABS(L66)&gt;3,Table1[[#This Row],[New position]],Table1[[#This Row],[Old position]])</f>
        <v>-103</v>
      </c>
    </row>
    <row r="67" spans="1:13">
      <c r="A67" s="18" t="s">
        <v>27</v>
      </c>
      <c r="B67" s="18"/>
      <c r="C67" s="40"/>
      <c r="D67" s="18"/>
      <c r="E67" s="18"/>
      <c r="F67" s="18"/>
      <c r="G67" s="26">
        <v>17.5</v>
      </c>
      <c r="H67" s="21"/>
      <c r="I67" s="11"/>
      <c r="K67" s="45"/>
    </row>
    <row r="68" spans="1:13">
      <c r="A68" s="18" t="s">
        <v>30</v>
      </c>
      <c r="B68" s="18"/>
      <c r="C68" s="40"/>
      <c r="D68" s="18">
        <v>800</v>
      </c>
      <c r="E68" s="18">
        <v>600</v>
      </c>
      <c r="F68" s="18">
        <v>-200</v>
      </c>
      <c r="G68" s="44"/>
      <c r="H68" s="21"/>
      <c r="I68" s="11"/>
    </row>
    <row r="69" spans="1:13">
      <c r="A69" s="43"/>
      <c r="B69" s="10" t="s">
        <v>35</v>
      </c>
      <c r="D69" s="7"/>
      <c r="E69" s="10" t="s">
        <v>32</v>
      </c>
      <c r="F69" s="1"/>
      <c r="G69" s="42"/>
      <c r="H69" s="3" t="s">
        <v>3</v>
      </c>
      <c r="I69" s="9"/>
    </row>
    <row r="70" spans="1:13">
      <c r="B70" s="10" t="s">
        <v>2</v>
      </c>
      <c r="D70" s="7"/>
      <c r="E70" s="10" t="s">
        <v>33</v>
      </c>
      <c r="F70" s="1"/>
      <c r="G70" s="42"/>
      <c r="H70" s="3" t="s">
        <v>4</v>
      </c>
    </row>
    <row r="71" spans="1:13">
      <c r="B71" s="5"/>
      <c r="D71" s="1"/>
      <c r="E71" s="5"/>
      <c r="F71" s="42"/>
      <c r="H71" s="6"/>
    </row>
    <row r="72" spans="1:13">
      <c r="C72"/>
    </row>
    <row r="73" spans="1:13">
      <c r="D73" s="1"/>
      <c r="E73" s="1"/>
      <c r="F73" s="1"/>
      <c r="H73" s="1"/>
    </row>
    <row r="74" spans="1:13">
      <c r="G74" s="45"/>
      <c r="H74" s="62"/>
      <c r="I74" s="1"/>
    </row>
    <row r="75" spans="1:13">
      <c r="A75" s="10"/>
      <c r="G75" s="45"/>
      <c r="H75" s="61"/>
      <c r="K75" s="45"/>
    </row>
    <row r="76" spans="1:13">
      <c r="A76" s="10"/>
      <c r="D76" s="46"/>
      <c r="G76" s="45"/>
      <c r="H76" s="59"/>
    </row>
    <row r="77" spans="1:13">
      <c r="D77" s="46"/>
      <c r="G77" s="45"/>
    </row>
    <row r="78" spans="1:13">
      <c r="A78" s="4"/>
      <c r="D78" s="46"/>
      <c r="G78" s="45"/>
    </row>
    <row r="79" spans="1:13">
      <c r="G79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2022-03-16T10:19:39Z</cp:lastPrinted>
  <dcterms:created xsi:type="dcterms:W3CDTF">2020-06-30T03:42:56Z</dcterms:created>
  <dcterms:modified xsi:type="dcterms:W3CDTF">2022-03-17T03:23:44Z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