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11415" yWindow="2475" windowWidth="21465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H71" i="1" l="1" a="1"/>
  <c r="H71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M16" i="1" l="1"/>
  <c r="K16" i="1"/>
  <c r="M25" i="1"/>
  <c r="K25" i="1"/>
  <c r="M23" i="1"/>
  <c r="K23" i="1"/>
  <c r="M46" i="1"/>
  <c r="K46" i="1"/>
  <c r="K54" i="1"/>
  <c r="K55" i="1"/>
  <c r="K56" i="1"/>
  <c r="K57" i="1"/>
  <c r="K58" i="1"/>
  <c r="K59" i="1"/>
  <c r="M24" i="1" l="1"/>
  <c r="K24" i="1"/>
  <c r="M60" i="1"/>
  <c r="K60" i="1"/>
  <c r="M53" i="1"/>
  <c r="K53" i="1"/>
  <c r="M52" i="1"/>
  <c r="K52" i="1"/>
  <c r="M51" i="1"/>
  <c r="K51" i="1"/>
  <c r="K45" i="1"/>
  <c r="C8" i="1" a="1"/>
  <c r="C8" i="1" s="1"/>
  <c r="M29" i="1" l="1"/>
  <c r="K29" i="1"/>
  <c r="M20" i="1" l="1"/>
  <c r="K20" i="1"/>
  <c r="K30" i="1" l="1"/>
  <c r="M48" i="1"/>
  <c r="K48" i="1"/>
  <c r="K21" i="1"/>
  <c r="M21" i="1"/>
  <c r="K32" i="1"/>
  <c r="M32" i="1"/>
  <c r="K34" i="1" l="1"/>
  <c r="M61" i="1" l="1"/>
  <c r="K61" i="1"/>
  <c r="C7" i="1"/>
  <c r="F11" i="1"/>
  <c r="M11" i="1"/>
  <c r="K11" i="1"/>
  <c r="K12" i="1"/>
  <c r="K13" i="1"/>
  <c r="K14" i="1"/>
  <c r="K15" i="1"/>
  <c r="K17" i="1"/>
  <c r="K18" i="1"/>
  <c r="K19" i="1"/>
  <c r="K22" i="1"/>
  <c r="K26" i="1"/>
  <c r="K27" i="1"/>
  <c r="K28" i="1"/>
  <c r="K31" i="1"/>
  <c r="K33" i="1"/>
  <c r="K35" i="1"/>
  <c r="K36" i="1"/>
  <c r="K37" i="1"/>
  <c r="K38" i="1"/>
  <c r="K39" i="1"/>
  <c r="K40" i="1"/>
  <c r="K41" i="1"/>
  <c r="K42" i="1"/>
  <c r="K43" i="1"/>
  <c r="K44" i="1"/>
  <c r="K47" i="1"/>
  <c r="K49" i="1"/>
  <c r="K50" i="1"/>
  <c r="M12" i="1"/>
  <c r="M13" i="1"/>
  <c r="M14" i="1"/>
  <c r="M15" i="1"/>
  <c r="M17" i="1"/>
  <c r="M18" i="1"/>
  <c r="M19" i="1"/>
  <c r="M22" i="1"/>
  <c r="M26" i="1"/>
  <c r="M27" i="1"/>
  <c r="M28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9" i="1"/>
  <c r="M50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<sst xmlns="http://schemas.openxmlformats.org/spreadsheetml/2006/main" count="125" uniqueCount="76">
  <si>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</si>
  <si>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</si>
  <si>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</si>
  <si>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</si>
  <si>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</si>
  <si>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</si>
  <si>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</si>
  <si>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</si>
  <si>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</si>
  <si>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</si>
  <si>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</si>
  <si>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</si>
  <si>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</si>
  <si>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</si>
  <si>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</si>
  <si>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</si>
  <si>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</si>
  <si>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</si>
  <si>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</si>
  <si>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</si>
  <si>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</si>
  <si>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</si>
  <si>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</si>
  <si>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</si>
  <si>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</si>
  <si>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</si>
  <si>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</si>
  <si>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</si>
  <si>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</si>
  <si>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</si>
  <si>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</si>
  <si>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</si>
  <si>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</si>
  <si>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</si>
  <si>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</si>
  <si>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</si>
  <si>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</si>
  <si>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</si>
  <si>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</si>
  <si>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</si>
  <si>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</si>
  <si>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</si>
  <si>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</si>
  <si>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</si>
  <si>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</si>
  <si>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</si>
  <si>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</si>
  <si>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CYBA</t>
  </si>
  <si>
    <t>WM</t>
  </si>
  <si>
    <t>LTPZ</t>
  </si>
  <si>
    <t>IGLB</t>
  </si>
  <si>
    <t>TEAM</t>
  </si>
  <si>
    <t>PLD</t>
  </si>
  <si>
    <t>FM</t>
  </si>
  <si>
    <t>COIL</t>
  </si>
  <si>
    <t>TMO</t>
  </si>
  <si>
    <t>ODFL</t>
  </si>
  <si>
    <t>CL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</si>
  <si>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</si>
  <si>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</si>
  <si>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</si>
  <si>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</si>
  <si>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</si>
  <si>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</si>
  <si>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</si>
  <si>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</si>
  <si>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</si>
  <si>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</si>
  <si>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</si>
  <si>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</si>
  <si>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</si>
  <si>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</si>
  <si>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</si>
  <si>
    <t>PSA</t>
  </si>
  <si>
    <t>AZO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</si>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</sst>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topLeftCell="A28" zoomScaleNormal="100" workbookViewId="0">
      <selection activeCell="F5" sqref="F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7" customFormat="1" ht="12.75">
      <c r="A1" s="60" t="s">
        <v>0</v>
      </c>
      <c r="B1" s="60"/>
      <c r="C1" s="26">
        <v>44547</v>
      </c>
      <c r="E1" s="28"/>
      <c r="F1" s="28"/>
      <c r="H1" s="29"/>
    </row>
    <row r="2" spans="1:14" s="27" customFormat="1" ht="12.75">
      <c r="A2" s="60" t="s">
        <v>11</v>
      </c>
      <c r="B2" s="60"/>
      <c r="C2" s="30">
        <f>C8/C7</f>
        <v>3.8534112430214922</v>
      </c>
      <c r="D2" s="59"/>
      <c r="E2" s="32"/>
      <c r="F2" s="33"/>
      <c r="H2" s="53"/>
    </row>
    <row r="3" spans="1:14" s="27" customFormat="1" ht="27.75" customHeight="1">
      <c r="A3" s="61" t="s">
        <v>12</v>
      </c>
      <c r="B3" s="61"/>
      <c r="C3" s="38">
        <f>(C8-SUM(H35:H48))/C7</f>
        <v>1.9029186527160036</v>
      </c>
      <c r="D3" s="51"/>
      <c r="E3" s="32"/>
      <c r="F3" s="33"/>
      <c r="H3" s="34"/>
    </row>
    <row r="4" spans="1:14" s="27" customFormat="1" ht="12.75">
      <c r="A4" s="60" t="s">
        <v>9</v>
      </c>
      <c r="B4" s="60"/>
      <c r="C4" s="35">
        <v>62046755</v>
      </c>
      <c r="D4" s="52"/>
      <c r="E4" s="36"/>
      <c r="F4" s="36"/>
      <c r="H4" s="34"/>
    </row>
    <row r="5" spans="1:14" s="27" customFormat="1" ht="12.75">
      <c r="A5" s="60" t="s">
        <v>7</v>
      </c>
      <c r="B5" s="60"/>
      <c r="C5" s="35">
        <v>0</v>
      </c>
      <c r="D5" s="31"/>
      <c r="E5" s="31"/>
      <c r="F5" s="36"/>
      <c r="H5" s="34"/>
      <c r="L5" s="27">
        <v>37377835</v>
      </c>
      <c r="M5" s="27">
        <v>2700000</v>
      </c>
      <c r="N5" s="27">
        <f>L5-M5</f>
        <v>34677835</v>
      </c>
    </row>
    <row r="6" spans="1:14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4" s="27" customFormat="1" ht="12.75">
      <c r="A7" s="60" t="s">
        <v>10</v>
      </c>
      <c r="B7" s="60"/>
      <c r="C7" s="35">
        <f>C4+C5-C6</f>
        <v>62046755</v>
      </c>
      <c r="D7" s="52"/>
      <c r="E7" s="36"/>
      <c r="F7" s="36"/>
      <c r="G7" s="40"/>
    </row>
    <row r="8" spans="1:14" s="27" customFormat="1" ht="27.75" customHeight="1">
      <c r="A8" s="61" t="s">
        <v>6</v>
      </c>
      <c r="B8" s="61"/>
      <c r="C8" s="23" cm="1">
        <f t="array" ref="C8">SUM(ABS(Table1[Target allocation ($)]))</f>
        <v>239091663.30999997</v>
      </c>
      <c r="D8" s="52"/>
      <c r="E8" s="36"/>
      <c r="F8" s="36"/>
      <c r="H8" s="34"/>
      <c r="J8" s="37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4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4" s="2" customFormat="1">
      <c r="A11" s="17" t="s">
        <v>31</v>
      </c>
      <c r="B11" s="17" t="s">
        <v>16</v>
      </c>
      <c r="C11" s="39">
        <v>397.37</v>
      </c>
      <c r="D11" s="17">
        <v>1311</v>
      </c>
      <c r="E11" s="17">
        <v>1105</v>
      </c>
      <c r="F11" s="17">
        <f>Table1[[#This Row],[New position]]-Table1[[#This Row],[Old position]]</f>
        <v>-206</v>
      </c>
      <c r="G11" s="25">
        <v>0.14899999999999999</v>
      </c>
      <c r="H11" s="20">
        <v>439072.76</v>
      </c>
      <c r="I11" s="21"/>
      <c r="J11"/>
      <c r="K11" s="55">
        <f>Table1[[#This Row],[New position]]*Table1[[#This Row],[Last_Price]]</f>
        <v>439093.85</v>
      </c>
      <c r="L11" s="49">
        <v>-0.89900000000000002</v>
      </c>
      <c r="M11" s="2">
        <f>IF(ABS(L11)&gt;3,Table1[[#This Row],[New position]],Table1[[#This Row],[Old position]])</f>
        <v>1311</v>
      </c>
    </row>
    <row r="12" spans="1:14">
      <c r="A12" s="17" t="s">
        <v>36</v>
      </c>
      <c r="B12" s="17" t="s">
        <v>16</v>
      </c>
      <c r="C12" s="39">
        <v>214.41</v>
      </c>
      <c r="D12" s="17">
        <v>4652</v>
      </c>
      <c r="E12" s="17">
        <v>4096</v>
      </c>
      <c r="F12" s="17">
        <f>Table1[[#This Row],[New position]]-Table1[[#This Row],[Old position]]</f>
        <v>-556</v>
      </c>
      <c r="G12" s="25">
        <v>0.29799999999999999</v>
      </c>
      <c r="H12" s="20">
        <v>878145.52</v>
      </c>
      <c r="I12" s="11"/>
      <c r="K12" s="55">
        <f>Table1[[#This Row],[New position]]*Table1[[#This Row],[Last_Price]]</f>
        <v>878223.35999999999</v>
      </c>
      <c r="L12" s="49">
        <v>0.52400000000000002</v>
      </c>
      <c r="M12" s="2">
        <f>IF(ABS(L12)&gt;3,Table1[[#This Row],[New position]],Table1[[#This Row],[Old position]])</f>
        <v>4652</v>
      </c>
    </row>
    <row r="13" spans="1:14">
      <c r="A13" s="17" t="s">
        <v>39</v>
      </c>
      <c r="B13" s="17" t="s">
        <v>16</v>
      </c>
      <c r="C13" s="39">
        <v>326.60000000000002</v>
      </c>
      <c r="D13" s="17">
        <v>3108</v>
      </c>
      <c r="E13" s="17">
        <v>2689</v>
      </c>
      <c r="F13" s="17">
        <f>Table1[[#This Row],[New position]]-Table1[[#This Row],[Old position]]</f>
        <v>-419</v>
      </c>
      <c r="G13" s="25">
        <v>0.29799999999999999</v>
      </c>
      <c r="H13" s="20">
        <v>878145.52</v>
      </c>
      <c r="I13" s="11"/>
      <c r="K13" s="55">
        <f>Table1[[#This Row],[New position]]*Table1[[#This Row],[Last_Price]]</f>
        <v>878227.4</v>
      </c>
      <c r="L13" s="49">
        <v>-0.81599999999999995</v>
      </c>
      <c r="M13" s="2">
        <f>IF(ABS(L13)&gt;3,Table1[[#This Row],[New position]],Table1[[#This Row],[Old position]])</f>
        <v>3108</v>
      </c>
    </row>
    <row r="14" spans="1:14">
      <c r="A14" s="17" t="s">
        <v>44</v>
      </c>
      <c r="B14" s="17" t="s">
        <v>16</v>
      </c>
      <c r="C14" s="39">
        <v>222.89</v>
      </c>
      <c r="D14" s="17">
        <v>4491</v>
      </c>
      <c r="E14" s="17">
        <v>3940</v>
      </c>
      <c r="F14" s="17">
        <f>Table1[[#This Row],[New position]]-Table1[[#This Row],[Old position]]</f>
        <v>-551</v>
      </c>
      <c r="G14" s="25">
        <v>0.29799999999999999</v>
      </c>
      <c r="H14" s="20">
        <v>878145.52</v>
      </c>
      <c r="I14" s="11"/>
      <c r="K14" s="55">
        <f>Table1[[#This Row],[New position]]*Table1[[#This Row],[Last_Price]]</f>
        <v>878186.6</v>
      </c>
      <c r="L14" s="49"/>
      <c r="M14" s="2">
        <f>IF(ABS(L14)&gt;3,Table1[[#This Row],[New position]],Table1[[#This Row],[Old position]])</f>
        <v>4491</v>
      </c>
    </row>
    <row r="15" spans="1:14">
      <c r="A15" s="17" t="s">
        <v>48</v>
      </c>
      <c r="B15" s="17" t="s">
        <v>16</v>
      </c>
      <c r="C15" s="39">
        <v>166.04</v>
      </c>
      <c r="D15" s="17">
        <v>6315</v>
      </c>
      <c r="E15" s="17">
        <v>5289</v>
      </c>
      <c r="F15" s="17">
        <f>Table1[[#This Row],[New position]]-Table1[[#This Row],[Old position]]</f>
        <v>-1026</v>
      </c>
      <c r="G15" s="25">
        <v>0.29799999999999999</v>
      </c>
      <c r="H15" s="20">
        <v>878145.52</v>
      </c>
      <c r="I15" s="48"/>
      <c r="K15" s="55">
        <f>Table1[[#This Row],[New position]]*Table1[[#This Row],[Last_Price]]</f>
        <v>878185.55999999994</v>
      </c>
      <c r="L15" s="49">
        <v>1.839</v>
      </c>
      <c r="M15" s="2">
        <f>IF(ABS(L15)&gt;3,Table1[[#This Row],[New position]],Table1[[#This Row],[Old position]])</f>
        <v>6315</v>
      </c>
    </row>
    <row r="16" spans="1:14">
      <c r="A16" s="17" t="s">
        <v>51</v>
      </c>
      <c r="B16" s="17" t="s">
        <v>16</v>
      </c>
      <c r="C16" s="39">
        <v>340</v>
      </c>
      <c r="D16" s="17">
        <v>2774</v>
      </c>
      <c r="E16" s="17">
        <v>2583</v>
      </c>
      <c r="F16" s="17">
        <f>Table1[[#This Row],[New position]]-Table1[[#This Row],[Old position]]</f>
        <v>-191</v>
      </c>
      <c r="G16" s="25">
        <v>0.29799999999999999</v>
      </c>
      <c r="H16" s="20">
        <v>878145.52</v>
      </c>
      <c r="I16" s="11"/>
      <c r="K16" s="55">
        <f>Table1[[#This Row],[New position]]*Table1[[#This Row],[Last_Price]]</f>
        <v>878220</v>
      </c>
      <c r="L16" s="49">
        <v>-1.0189999999999999</v>
      </c>
      <c r="M16" s="2">
        <f>IF(ABS(L16)&gt;3,Table1[[#This Row],[New position]],Table1[[#This Row],[Old position]])</f>
        <v>2774</v>
      </c>
    </row>
    <row r="17" spans="1:16">
      <c r="A17" s="17" t="s">
        <v>52</v>
      </c>
      <c r="B17" s="17" t="s">
        <v>16</v>
      </c>
      <c r="C17" s="39">
        <v>164</v>
      </c>
      <c r="D17" s="17">
        <v>6148</v>
      </c>
      <c r="E17" s="17">
        <v>5355</v>
      </c>
      <c r="F17" s="17">
        <f>Table1[[#This Row],[New position]]-Table1[[#This Row],[Old position]]</f>
        <v>-793</v>
      </c>
      <c r="G17" s="25">
        <v>0.29799999999999999</v>
      </c>
      <c r="H17" s="20">
        <v>878145.52</v>
      </c>
      <c r="I17" s="11"/>
      <c r="K17" s="55">
        <f>Table1[[#This Row],[New position]]*Table1[[#This Row],[Last_Price]]</f>
        <v>878220</v>
      </c>
      <c r="L17" s="49">
        <v>-1.0189999999999999</v>
      </c>
      <c r="M17" s="2">
        <f>IF(ABS(L17)&gt;3,Table1[[#This Row],[New position]],Table1[[#This Row],[Old position]])</f>
        <v>6148</v>
      </c>
    </row>
    <row r="18" spans="1:16">
      <c r="A18" s="17" t="s">
        <v>55</v>
      </c>
      <c r="B18" s="17" t="s">
        <v>16</v>
      </c>
      <c r="C18" s="39">
        <v>661.25</v>
      </c>
      <c r="D18" s="17">
        <v>1544</v>
      </c>
      <c r="E18" s="17">
        <v>1328</v>
      </c>
      <c r="F18" s="17">
        <f>Table1[[#This Row],[New position]]-Table1[[#This Row],[Old position]]</f>
        <v>-216</v>
      </c>
      <c r="G18" s="25">
        <v>0.29799999999999999</v>
      </c>
      <c r="H18" s="20">
        <v>878145.52</v>
      </c>
      <c r="I18" s="50"/>
      <c r="K18" s="55">
        <f>Table1[[#This Row],[New position]]*Table1[[#This Row],[Last_Price]]</f>
        <v>878140</v>
      </c>
      <c r="L18" s="49">
        <v>1.095</v>
      </c>
      <c r="M18" s="2">
        <f>IF(ABS(L18)&gt;3,Table1[[#This Row],[New position]],Table1[[#This Row],[Old position]])</f>
        <v>1544</v>
      </c>
      <c r="P18" s="56"/>
    </row>
    <row r="19" spans="1:16">
      <c r="A19" s="17" t="s">
        <v>56</v>
      </c>
      <c r="B19" s="17" t="s">
        <v>16</v>
      </c>
      <c r="C19" s="39">
        <v>351.2</v>
      </c>
      <c r="D19" s="17">
        <v>2903</v>
      </c>
      <c r="E19" s="17">
        <v>2500</v>
      </c>
      <c r="F19" s="17">
        <f>Table1[[#This Row],[New position]]-Table1[[#This Row],[Old position]]</f>
        <v>-403</v>
      </c>
      <c r="G19" s="25">
        <v>0.29799999999999999</v>
      </c>
      <c r="H19" s="20">
        <v>878145.52</v>
      </c>
      <c r="I19" s="11"/>
      <c r="K19" s="55">
        <f>Table1[[#This Row],[New position]]*Table1[[#This Row],[Last_Price]]</f>
        <v>878000</v>
      </c>
      <c r="L19" s="49">
        <v>-1.0660000000000001</v>
      </c>
      <c r="M19" s="2">
        <f>IF(ABS(L19)&gt;3,Table1[[#This Row],[New position]],Table1[[#This Row],[Old position]])</f>
        <v>2903</v>
      </c>
    </row>
    <row r="20" spans="1:16">
      <c r="A20" s="17" t="s">
        <v>59</v>
      </c>
      <c r="B20" s="17" t="s">
        <v>16</v>
      </c>
      <c r="C20" s="39">
        <v>151.66</v>
      </c>
      <c r="D20" s="17">
        <v>3376</v>
      </c>
      <c r="E20" s="17">
        <v>2895</v>
      </c>
      <c r="F20" s="17">
        <f>Table1[[#This Row],[New position]]-Table1[[#This Row],[Old position]]</f>
        <v>-481</v>
      </c>
      <c r="G20" s="25">
        <v>0.14899999999999999</v>
      </c>
      <c r="H20" s="20">
        <v>439072.76</v>
      </c>
      <c r="I20" s="11"/>
      <c r="K20" s="55">
        <f>Table1[[#This Row],[New position]]*Table1[[#This Row],[Last_Price]]</f>
        <v>439055.7</v>
      </c>
      <c r="L20" s="49">
        <v>3.165</v>
      </c>
      <c r="M20" s="2">
        <f>IF(ABS(L20)&gt;3,Table1[[#This Row],[New position]],Table1[[#This Row],[Old position]])</f>
        <v>2895</v>
      </c>
    </row>
    <row r="21" spans="1:16">
      <c r="A21" s="17" t="s">
        <v>61</v>
      </c>
      <c r="B21" s="17" t="s">
        <v>16</v>
      </c>
      <c r="C21" s="39">
        <v>19.95</v>
      </c>
      <c r="D21" s="17">
        <v>50365</v>
      </c>
      <c r="E21" s="17">
        <v>44017</v>
      </c>
      <c r="F21" s="17">
        <f>Table1[[#This Row],[New position]]-Table1[[#This Row],[Old position]]</f>
        <v>-6348</v>
      </c>
      <c r="G21" s="25">
        <v>0.29799999999999999</v>
      </c>
      <c r="H21" s="20">
        <v>878145.52</v>
      </c>
      <c r="I21" s="11"/>
      <c r="K21" s="55">
        <f>Table1[[#This Row],[New position]]*Table1[[#This Row],[Last_Price]]</f>
        <v>878139.15</v>
      </c>
      <c r="L21" s="49">
        <v>3.165</v>
      </c>
      <c r="M21" s="2">
        <f>IF(ABS(L21)&gt;3,Table1[[#This Row],[New position]],Table1[[#This Row],[Old position]])</f>
        <v>44017</v>
      </c>
    </row>
    <row r="22" spans="1:16">
      <c r="A22" s="17" t="s">
        <v>63</v>
      </c>
      <c r="B22" s="17" t="s">
        <v>16</v>
      </c>
      <c r="C22" s="39">
        <v>170</v>
      </c>
      <c r="D22" s="17">
        <v>6023</v>
      </c>
      <c r="E22" s="17">
        <v>5166</v>
      </c>
      <c r="F22" s="17">
        <f>Table1[[#This Row],[New position]]-Table1[[#This Row],[Old position]]</f>
        <v>-857</v>
      </c>
      <c r="G22" s="25">
        <v>0.29799999999999999</v>
      </c>
      <c r="H22" s="20">
        <v>878145.52</v>
      </c>
      <c r="I22" s="11"/>
      <c r="K22" s="55">
        <f>Table1[[#This Row],[New position]]*Table1[[#This Row],[Last_Price]]</f>
        <v>878220</v>
      </c>
      <c r="L22" s="49">
        <v>-0.443</v>
      </c>
      <c r="M22" s="2">
        <f>IF(ABS(L22)&gt;3,Table1[[#This Row],[New position]],Table1[[#This Row],[Old position]])</f>
        <v>6023</v>
      </c>
    </row>
    <row r="23" spans="1:16">
      <c r="A23" s="17" t="s">
        <v>64</v>
      </c>
      <c r="B23" s="17" t="s">
        <v>16</v>
      </c>
      <c r="C23" s="39">
        <v>187.77</v>
      </c>
      <c r="D23" s="17">
        <v>5356</v>
      </c>
      <c r="E23" s="17">
        <v>4677</v>
      </c>
      <c r="F23" s="17">
        <f>Table1[[#This Row],[New position]]-Table1[[#This Row],[Old position]]</f>
        <v>-679</v>
      </c>
      <c r="G23" s="25">
        <v>0.29799999999999999</v>
      </c>
      <c r="H23" s="20">
        <v>878145.52</v>
      </c>
      <c r="I23" s="11"/>
      <c r="K23" s="55">
        <f>Table1[[#This Row],[New position]]*Table1[[#This Row],[Last_Price]]</f>
        <v>878200.29</v>
      </c>
      <c r="L23" s="49">
        <v>-0.443</v>
      </c>
      <c r="M23" s="2">
        <f>IF(ABS(L23)&gt;3,Table1[[#This Row],[New position]],Table1[[#This Row],[Old position]])</f>
        <v>5356</v>
      </c>
    </row>
    <row r="24" spans="1:16">
      <c r="A24" s="17" t="s">
        <v>72</v>
      </c>
      <c r="B24" s="17" t="s">
        <v>16</v>
      </c>
      <c r="C24" s="39">
        <v>62.58</v>
      </c>
      <c r="D24" s="17">
        <v>16324</v>
      </c>
      <c r="E24" s="17">
        <v>14032</v>
      </c>
      <c r="F24" s="17">
        <f>Table1[[#This Row],[New position]]-Table1[[#This Row],[Old position]]</f>
        <v>-2292</v>
      </c>
      <c r="G24" s="25">
        <v>0.29799999999999999</v>
      </c>
      <c r="H24" s="20">
        <v>878145.52</v>
      </c>
      <c r="I24" s="11"/>
      <c r="K24" s="55">
        <f>Table1[[#This Row],[New position]]*Table1[[#This Row],[Last_Price]]</f>
        <v>878122.55999999994</v>
      </c>
      <c r="L24" s="49">
        <v>-0.443</v>
      </c>
      <c r="M24" s="2">
        <f>IF(ABS(L24)&gt;3,Table1[[#This Row],[New position]],Table1[[#This Row],[Old position]])</f>
        <v>16324</v>
      </c>
    </row>
    <row r="25" spans="1:16">
      <c r="A25" s="17" t="s">
        <v>73</v>
      </c>
      <c r="B25" s="17" t="s">
        <v>16</v>
      </c>
      <c r="C25" s="39">
        <v>363</v>
      </c>
      <c r="D25" s="17">
        <v>2770</v>
      </c>
      <c r="E25" s="17">
        <v>2419</v>
      </c>
      <c r="F25" s="17">
        <f>Table1[[#This Row],[New position]]-Table1[[#This Row],[Old position]]</f>
        <v>-351</v>
      </c>
      <c r="G25" s="25">
        <v>0.29799999999999999</v>
      </c>
      <c r="H25" s="20">
        <v>878145.52</v>
      </c>
      <c r="I25" s="11"/>
      <c r="K25" s="55">
        <f>Table1[[#This Row],[New position]]*Table1[[#This Row],[Last_Price]]</f>
        <v>878097</v>
      </c>
      <c r="L25" s="49">
        <v>-0.443</v>
      </c>
      <c r="M25" s="2">
        <f>IF(ABS(L25)&gt;3,Table1[[#This Row],[New position]],Table1[[#This Row],[Old position]])</f>
        <v>2770</v>
      </c>
    </row>
    <row r="26" spans="1:16">
      <c r="A26" s="17" t="s">
        <v>74</v>
      </c>
      <c r="B26" s="17" t="s">
        <v>16</v>
      </c>
      <c r="C26" s="39">
        <v>2011.22</v>
      </c>
      <c r="D26" s="17">
        <v>488</v>
      </c>
      <c r="E26" s="17">
        <v>437</v>
      </c>
      <c r="F26" s="17">
        <f>Table1[[#This Row],[New position]]-Table1[[#This Row],[Old position]]</f>
        <v>-51</v>
      </c>
      <c r="G26" s="25">
        <v>0.29799999999999999</v>
      </c>
      <c r="H26" s="20">
        <v>878145.52</v>
      </c>
      <c r="I26" s="11"/>
      <c r="K26" s="55">
        <f>Table1[[#This Row],[New position]]*Table1[[#This Row],[Last_Price]]</f>
        <v>878903.14</v>
      </c>
      <c r="L26" s="49">
        <v>1.1539999999999999</v>
      </c>
      <c r="M26" s="2">
        <f>IF(ABS(L26)&gt;3,Table1[[#This Row],[New position]],Table1[[#This Row],[Old position]])</f>
        <v>488</v>
      </c>
    </row>
    <row r="27" spans="1:16">
      <c r="A27" s="17" t="s">
        <v>13</v>
      </c>
      <c r="B27" s="17" t="s">
        <v>16</v>
      </c>
      <c r="C27" s="39">
        <v>383.35</v>
      </c>
      <c r="D27" s="17">
        <v>229959</v>
      </c>
      <c r="E27" s="17">
        <v>209202</v>
      </c>
      <c r="F27" s="17">
        <f>Table1[[#This Row],[New position]]-Table1[[#This Row],[Old position]]</f>
        <v>-20757</v>
      </c>
      <c r="G27" s="25">
        <v>27.17</v>
      </c>
      <c r="H27" s="20">
        <v>80197562.260000005</v>
      </c>
      <c r="I27" s="11"/>
      <c r="K27" s="55">
        <f>Table1[[#This Row],[New position]]*Table1[[#This Row],[Last_Price]]</f>
        <v>80197586.700000003</v>
      </c>
      <c r="L27" s="49">
        <v>-1.601</v>
      </c>
      <c r="M27" s="2">
        <f>IF(ABS(L27)&gt;3,Table1[[#This Row],[New position]],Table1[[#This Row],[Old position]])</f>
        <v>229959</v>
      </c>
    </row>
    <row r="28" spans="1:16">
      <c r="A28" s="17" t="s">
        <v>29</v>
      </c>
      <c r="B28" s="17" t="s">
        <v>16</v>
      </c>
      <c r="C28" s="39">
        <v>55.29</v>
      </c>
      <c r="D28" s="17">
        <v>29894</v>
      </c>
      <c r="E28" s="17">
        <v>25686</v>
      </c>
      <c r="F28" s="17">
        <f>Table1[[#This Row],[New position]]-Table1[[#This Row],[Old position]]</f>
        <v>-4208</v>
      </c>
      <c r="G28" s="25">
        <v>0.48099999999999998</v>
      </c>
      <c r="H28" s="20">
        <v>1420204.83</v>
      </c>
      <c r="I28" s="11"/>
      <c r="K28" s="55">
        <f>Table1[[#This Row],[New position]]*Table1[[#This Row],[Last_Price]]</f>
        <v>1420178.94</v>
      </c>
      <c r="L28" s="49">
        <v>3.165</v>
      </c>
      <c r="M28" s="2">
        <f>IF(ABS(L28)&gt;3,Table1[[#This Row],[New position]],Table1[[#This Row],[Old position]])</f>
        <v>25686</v>
      </c>
    </row>
    <row r="29" spans="1:16">
      <c r="A29" s="17" t="s">
        <v>38</v>
      </c>
      <c r="B29" s="17" t="s">
        <v>16</v>
      </c>
      <c r="C29" s="39">
        <v>72.069999999999993</v>
      </c>
      <c r="D29" s="17">
        <v>22110</v>
      </c>
      <c r="E29" s="17">
        <v>19706</v>
      </c>
      <c r="F29" s="17">
        <f>Table1[[#This Row],[New position]]-Table1[[#This Row],[Old position]]</f>
        <v>-2404</v>
      </c>
      <c r="G29" s="25">
        <v>0.48099999999999998</v>
      </c>
      <c r="H29" s="20">
        <v>1420204.83</v>
      </c>
      <c r="I29" s="11"/>
      <c r="K29" s="55">
        <f>Table1[[#This Row],[New position]]*Table1[[#This Row],[Last_Price]]</f>
        <v>1420211.42</v>
      </c>
      <c r="L29" s="49">
        <v>3.165</v>
      </c>
      <c r="M29" s="2">
        <f>IF(ABS(L29)&gt;3,Table1[[#This Row],[New position]],Table1[[#This Row],[Old position]])</f>
        <v>19706</v>
      </c>
    </row>
    <row r="30" spans="1:16">
      <c r="A30" s="17">
        <v>2823</v>
      </c>
      <c r="B30" s="17" t="s">
        <v>16</v>
      </c>
      <c r="C30" s="39">
        <v>2.37</v>
      </c>
      <c r="D30" s="17">
        <v>674800</v>
      </c>
      <c r="E30" s="17">
        <v>599200</v>
      </c>
      <c r="F30" s="17">
        <f>Table1[[#This Row],[New position]]-Table1[[#This Row],[Old position]]</f>
        <v>-75600</v>
      </c>
      <c r="G30" s="25">
        <v>0.48099999999999998</v>
      </c>
      <c r="H30" s="20">
        <v>1420204.83</v>
      </c>
      <c r="I30" s="11"/>
      <c r="K30" s="55">
        <f>Table1[[#This Row],[New position]]*Table1[[#This Row],[Last_Price]]</f>
        <v>1420104</v>
      </c>
      <c r="L30" s="49">
        <v>-0.34200000000000003</v>
      </c>
      <c r="M30" s="2">
        <f>IF(ABS(L30)&gt;3,Table1[[#This Row],[New position]],Table1[[#This Row],[Old position]])</f>
        <v>674800</v>
      </c>
    </row>
    <row r="31" spans="1:16">
      <c r="A31" s="17">
        <v>2800</v>
      </c>
      <c r="B31" s="17" t="s">
        <v>16</v>
      </c>
      <c r="C31" s="39">
        <v>2.99</v>
      </c>
      <c r="D31" s="17">
        <v>548000</v>
      </c>
      <c r="E31" s="17">
        <v>475000</v>
      </c>
      <c r="F31" s="17">
        <f>Table1[[#This Row],[New position]]-Table1[[#This Row],[Old position]]</f>
        <v>-73000</v>
      </c>
      <c r="G31" s="25">
        <v>0.48099999999999998</v>
      </c>
      <c r="H31" s="20">
        <v>1420204.83</v>
      </c>
      <c r="I31" s="54"/>
      <c r="K31" s="55">
        <f>Table1[[#This Row],[New position]]*Table1[[#This Row],[Last_Price]]</f>
        <v>1420250</v>
      </c>
      <c r="L31" s="49">
        <v>1.2669999999999999</v>
      </c>
      <c r="M31" s="2">
        <f>IF(ABS(L31)&gt;3,Table1[[#This Row],[New position]],Table1[[#This Row],[Old position]])</f>
        <v>548000</v>
      </c>
    </row>
    <row r="32" spans="1:16">
      <c r="A32" s="17" t="s">
        <v>62</v>
      </c>
      <c r="B32" s="17" t="s">
        <v>16</v>
      </c>
      <c r="C32" s="39">
        <v>100.92</v>
      </c>
      <c r="D32" s="17">
        <v>16233</v>
      </c>
      <c r="E32" s="17">
        <v>14073</v>
      </c>
      <c r="F32" s="17">
        <f>Table1[[#This Row],[New position]]-Table1[[#This Row],[Old position]]</f>
        <v>-2160</v>
      </c>
      <c r="G32" s="25">
        <v>0.48099999999999998</v>
      </c>
      <c r="H32" s="20">
        <v>1420204.83</v>
      </c>
      <c r="I32" s="54"/>
      <c r="K32" s="55">
        <f>Table1[[#This Row],[New position]]*Table1[[#This Row],[Last_Price]]</f>
        <v>1420247.16</v>
      </c>
      <c r="L32" s="49">
        <v>1.014</v>
      </c>
      <c r="M32" s="2">
        <f>IF(ABS(L32)&gt;3,Table1[[#This Row],[New position]],Table1[[#This Row],[Old position]])</f>
        <v>16233</v>
      </c>
    </row>
    <row r="33" spans="1:13">
      <c r="A33" s="17" t="s">
        <v>43</v>
      </c>
      <c r="B33" s="17" t="s">
        <v>16</v>
      </c>
      <c r="C33" s="39">
        <v>40.93</v>
      </c>
      <c r="D33" s="17">
        <v>41131</v>
      </c>
      <c r="E33" s="17">
        <v>34698</v>
      </c>
      <c r="F33" s="17">
        <f>Table1[[#This Row],[New position]]-Table1[[#This Row],[Old position]]</f>
        <v>-6433</v>
      </c>
      <c r="G33" s="25">
        <v>0.48099999999999998</v>
      </c>
      <c r="H33" s="20">
        <v>1420204.83</v>
      </c>
      <c r="I33" s="11"/>
      <c r="K33" s="55">
        <f>Table1[[#This Row],[New position]]*Table1[[#This Row],[Last_Price]]</f>
        <v>1420189.14</v>
      </c>
      <c r="L33" s="49">
        <v>-1.4450000000000001</v>
      </c>
      <c r="M33" s="2">
        <f>IF(ABS(L33)&gt;3,Table1[[#This Row],[New position]],Table1[[#This Row],[Old position]])</f>
        <v>41131</v>
      </c>
    </row>
    <row r="34" spans="1:13">
      <c r="A34" s="17" t="s">
        <v>53</v>
      </c>
      <c r="B34" s="17" t="s">
        <v>16</v>
      </c>
      <c r="C34" s="39">
        <v>33.9</v>
      </c>
      <c r="D34" s="17">
        <v>49026</v>
      </c>
      <c r="E34" s="17">
        <v>41894</v>
      </c>
      <c r="F34" s="17">
        <f>Table1[[#This Row],[New position]]-Table1[[#This Row],[Old position]]</f>
        <v>-7132</v>
      </c>
      <c r="G34" s="25">
        <v>0.48099999999999998</v>
      </c>
      <c r="H34" s="20">
        <v>1420204.83</v>
      </c>
      <c r="I34" s="47"/>
      <c r="K34" s="55">
        <f>Table1[[#This Row],[New position]]*Table1[[#This Row],[Last_Price]]</f>
        <v>1420206.5999999999</v>
      </c>
      <c r="L34" s="49">
        <v>2.0830000000000002</v>
      </c>
      <c r="M34" s="2">
        <f>IF(ABS(L34)&gt;3,Table1[[#This Row],[New position]],Table1[[#This Row],[Old position]])</f>
        <v>49026</v>
      </c>
    </row>
    <row r="35" spans="1:13">
      <c r="A35" s="17" t="s">
        <v>40</v>
      </c>
      <c r="B35" s="17" t="s">
        <v>16</v>
      </c>
      <c r="C35" s="39">
        <v>105.39</v>
      </c>
      <c r="D35" s="17">
        <v>163999</v>
      </c>
      <c r="E35" s="17">
        <v>140039</v>
      </c>
      <c r="F35" s="17">
        <f>Table1[[#This Row],[New position]]-Table1[[#This Row],[Old position]]</f>
        <v>-23960</v>
      </c>
      <c r="G35" s="25">
        <v>5</v>
      </c>
      <c r="H35" s="20">
        <v>14758748.279999999</v>
      </c>
      <c r="I35" s="11"/>
      <c r="K35" s="55">
        <f>Table1[[#This Row],[New position]]*Table1[[#This Row],[Last_Price]]</f>
        <v>14758710.210000001</v>
      </c>
      <c r="L35" s="49">
        <v>3.198</v>
      </c>
      <c r="M35" s="2">
        <f>IF(ABS(L35)&gt;3,Table1[[#This Row],[New position]],Table1[[#This Row],[Old position]])</f>
        <v>140039</v>
      </c>
    </row>
    <row r="36" spans="1:13">
      <c r="A36" s="17" t="s">
        <v>49</v>
      </c>
      <c r="B36" s="17" t="s">
        <v>16</v>
      </c>
      <c r="C36" s="39">
        <v>89.25</v>
      </c>
      <c r="D36" s="17">
        <v>57831</v>
      </c>
      <c r="E36" s="17">
        <v>49609</v>
      </c>
      <c r="F36" s="17">
        <f>Table1[[#This Row],[New position]]-Table1[[#This Row],[Old position]]</f>
        <v>-8222</v>
      </c>
      <c r="G36" s="25">
        <v>1.5</v>
      </c>
      <c r="H36" s="20">
        <v>4427624.4800000004</v>
      </c>
      <c r="I36" s="11"/>
      <c r="K36" s="55">
        <f>Table1[[#This Row],[New position]]*Table1[[#This Row],[Last_Price]]</f>
        <v>4427603.25</v>
      </c>
      <c r="L36" s="49">
        <v>1.794</v>
      </c>
      <c r="M36" s="2">
        <f>IF(ABS(L36)&gt;3,Table1[[#This Row],[New position]],Table1[[#This Row],[Old position]])</f>
        <v>57831</v>
      </c>
    </row>
    <row r="37" spans="1:13">
      <c r="A37" s="17" t="s">
        <v>46</v>
      </c>
      <c r="B37" s="17" t="s">
        <v>17</v>
      </c>
      <c r="C37" s="39">
        <v>131062.5</v>
      </c>
      <c r="D37" s="17">
        <v>40</v>
      </c>
      <c r="E37" s="17">
        <v>34</v>
      </c>
      <c r="F37" s="17">
        <f>Table1[[#This Row],[New position]]-Table1[[#This Row],[Old position]]</f>
        <v>-6</v>
      </c>
      <c r="G37" s="25">
        <v>1.5</v>
      </c>
      <c r="H37" s="20">
        <v>4427624.4800000004</v>
      </c>
      <c r="I37" s="11"/>
      <c r="K37" s="55">
        <f>Table1[[#This Row],[New position]]*Table1[[#This Row],[Last_Price]]</f>
        <v>4456125</v>
      </c>
      <c r="L37" s="49">
        <v>1.581</v>
      </c>
      <c r="M37" s="2">
        <f>IF(ABS(L37)&gt;3,Table1[[#This Row],[New position]],Table1[[#This Row],[Old position]])</f>
        <v>40</v>
      </c>
    </row>
    <row r="38" spans="1:13">
      <c r="A38" s="17" t="s">
        <v>45</v>
      </c>
      <c r="B38" s="17" t="s">
        <v>17</v>
      </c>
      <c r="C38" s="39">
        <v>162187.5</v>
      </c>
      <c r="D38" s="17">
        <v>32</v>
      </c>
      <c r="E38" s="17">
        <v>27</v>
      </c>
      <c r="F38" s="17">
        <f>Table1[[#This Row],[New position]]-Table1[[#This Row],[Old position]]</f>
        <v>-5</v>
      </c>
      <c r="G38" s="25">
        <v>1.5</v>
      </c>
      <c r="H38" s="20">
        <v>4427624.4800000004</v>
      </c>
      <c r="I38" s="46"/>
      <c r="K38" s="55">
        <f>Table1[[#This Row],[New position]]*Table1[[#This Row],[Last_Price]]</f>
        <v>4379062.5</v>
      </c>
      <c r="L38" s="49">
        <v>-1.0680000000000001</v>
      </c>
      <c r="M38" s="2">
        <f>IF(ABS(L38)&gt;3,Table1[[#This Row],[New position]],Table1[[#This Row],[Old position]])</f>
        <v>32</v>
      </c>
    </row>
    <row r="39" spans="1:13">
      <c r="A39" s="17" t="s">
        <v>70</v>
      </c>
      <c r="B39" s="17" t="s">
        <v>17</v>
      </c>
      <c r="C39" s="39">
        <v>198250</v>
      </c>
      <c r="D39" s="17">
        <v>26</v>
      </c>
      <c r="E39" s="17">
        <v>22</v>
      </c>
      <c r="F39" s="17">
        <f>Table1[[#This Row],[New position]]-Table1[[#This Row],[Old position]]</f>
        <v>-4</v>
      </c>
      <c r="G39" s="25">
        <v>1.5</v>
      </c>
      <c r="H39" s="20">
        <v>4427624.4800000004</v>
      </c>
      <c r="I39" s="11"/>
      <c r="K39" s="55">
        <f>Table1[[#This Row],[New position]]*Table1[[#This Row],[Last_Price]]</f>
        <v>4361500</v>
      </c>
      <c r="L39" s="49">
        <v>1.823</v>
      </c>
      <c r="M39" s="2">
        <f>IF(ABS(L39)&gt;3,Table1[[#This Row],[New position]],Table1[[#This Row],[Old position]])</f>
        <v>26</v>
      </c>
    </row>
    <row r="40" spans="1:13" ht="14.25" customHeight="1">
      <c r="A40" s="17" t="s">
        <v>18</v>
      </c>
      <c r="B40" s="17" t="s">
        <v>17</v>
      </c>
      <c r="C40" s="39">
        <v>218367.19</v>
      </c>
      <c r="D40" s="17">
        <v>79</v>
      </c>
      <c r="E40" s="17">
        <v>68</v>
      </c>
      <c r="F40" s="17">
        <f>Table1[[#This Row],[New position]]-Table1[[#This Row],[Old position]]</f>
        <v>-11</v>
      </c>
      <c r="G40" s="25">
        <v>5</v>
      </c>
      <c r="H40" s="20">
        <v>14758748.279999999</v>
      </c>
      <c r="I40" s="48"/>
      <c r="K40" s="55">
        <f>Table1[[#This Row],[New position]]*Table1[[#This Row],[Last_Price]]</f>
        <v>14848968.92</v>
      </c>
      <c r="L40" s="49">
        <v>1.2709999999999999</v>
      </c>
      <c r="M40" s="2">
        <f>IF(ABS(L40)&gt;3,Table1[[#This Row],[New position]],Table1[[#This Row],[Old position]])</f>
        <v>79</v>
      </c>
    </row>
    <row r="41" spans="1:13" ht="14.25" customHeight="1">
      <c r="A41" s="17" t="s">
        <v>25</v>
      </c>
      <c r="B41" s="17" t="s">
        <v>17</v>
      </c>
      <c r="C41" s="39">
        <v>228085.93</v>
      </c>
      <c r="D41" s="17">
        <v>76</v>
      </c>
      <c r="E41" s="17">
        <v>65</v>
      </c>
      <c r="F41" s="17">
        <f>Table1[[#This Row],[New position]]-Table1[[#This Row],[Old position]]</f>
        <v>-11</v>
      </c>
      <c r="G41" s="25">
        <v>5</v>
      </c>
      <c r="H41" s="20">
        <v>14758748.279999999</v>
      </c>
      <c r="I41" s="11"/>
      <c r="K41" s="55">
        <f>Table1[[#This Row],[New position]]*Table1[[#This Row],[Last_Price]]</f>
        <v>14825585.449999999</v>
      </c>
      <c r="L41" s="49">
        <v>2.2989999999999999</v>
      </c>
      <c r="M41" s="2">
        <f>IF(ABS(L41)&gt;3,Table1[[#This Row],[New position]],Table1[[#This Row],[Old position]])</f>
        <v>76</v>
      </c>
    </row>
    <row r="42" spans="1:13" ht="14.25" customHeight="1">
      <c r="A42" s="17" t="s">
        <v>47</v>
      </c>
      <c r="B42" s="17" t="s">
        <v>16</v>
      </c>
      <c r="C42" s="39">
        <v>5.76</v>
      </c>
      <c r="D42" s="17">
        <v>1793869</v>
      </c>
      <c r="E42" s="17">
        <v>1537370</v>
      </c>
      <c r="F42" s="17">
        <f>Table1[[#This Row],[New position]]-Table1[[#This Row],[Old position]]</f>
        <v>-256499</v>
      </c>
      <c r="G42" s="25">
        <v>3</v>
      </c>
      <c r="H42" s="20">
        <v>8855248.9700000007</v>
      </c>
      <c r="I42" s="11"/>
      <c r="K42" s="55">
        <f>Table1[[#This Row],[New position]]*Table1[[#This Row],[Last_Price]]</f>
        <v>8855251.1999999993</v>
      </c>
      <c r="L42" s="49">
        <v>0</v>
      </c>
      <c r="M42" s="2">
        <f>IF(ABS(L42)&gt;3,Table1[[#This Row],[New position]],Table1[[#This Row],[Old position]])</f>
        <v>1793869</v>
      </c>
    </row>
    <row r="43" spans="1:13" ht="14.25" customHeight="1">
      <c r="A43" s="17" t="s">
        <v>50</v>
      </c>
      <c r="B43" s="17" t="s">
        <v>16</v>
      </c>
      <c r="C43" s="39">
        <v>69.75</v>
      </c>
      <c r="D43" s="17">
        <v>73954</v>
      </c>
      <c r="E43" s="17">
        <v>63478</v>
      </c>
      <c r="F43" s="17">
        <f>Table1[[#This Row],[New position]]-Table1[[#This Row],[Old position]]</f>
        <v>-10476</v>
      </c>
      <c r="G43" s="25">
        <v>1.5</v>
      </c>
      <c r="H43" s="20">
        <v>4427624.4800000004</v>
      </c>
      <c r="I43" s="11"/>
      <c r="K43" s="55">
        <f>Table1[[#This Row],[New position]]*Table1[[#This Row],[Last_Price]]</f>
        <v>4427590.5</v>
      </c>
      <c r="L43" s="49">
        <v>2.3260000000000001</v>
      </c>
      <c r="M43" s="2">
        <f>IF(ABS(L43)&gt;3,Table1[[#This Row],[New position]],Table1[[#This Row],[Old position]])</f>
        <v>73954</v>
      </c>
    </row>
    <row r="44" spans="1:13" ht="14.25" customHeight="1">
      <c r="A44" s="17" t="s">
        <v>58</v>
      </c>
      <c r="B44" s="17" t="s">
        <v>17</v>
      </c>
      <c r="C44" s="39">
        <v>127012.79</v>
      </c>
      <c r="D44" s="17">
        <v>136</v>
      </c>
      <c r="E44" s="17">
        <v>116</v>
      </c>
      <c r="F44" s="17">
        <f>Table1[[#This Row],[New position]]-Table1[[#This Row],[Old position]]</f>
        <v>-20</v>
      </c>
      <c r="G44" s="25">
        <v>5</v>
      </c>
      <c r="H44" s="20">
        <v>14758748.279999999</v>
      </c>
      <c r="I44" s="11"/>
      <c r="K44" s="55">
        <f>Table1[[#This Row],[New position]]*Table1[[#This Row],[Last_Price]]</f>
        <v>14733483.639999999</v>
      </c>
      <c r="L44" s="49">
        <v>2.4390000000000001</v>
      </c>
      <c r="M44" s="2">
        <f>IF(ABS(L44)&gt;3,Table1[[#This Row],[New position]],Table1[[#This Row],[Old position]])</f>
        <v>136</v>
      </c>
    </row>
    <row r="45" spans="1:13" ht="14.25" customHeight="1">
      <c r="A45" s="17" t="s">
        <v>60</v>
      </c>
      <c r="B45" s="17" t="s">
        <v>17</v>
      </c>
      <c r="C45" s="39">
        <v>244128.16</v>
      </c>
      <c r="D45" s="17">
        <v>43</v>
      </c>
      <c r="E45" s="17">
        <v>36</v>
      </c>
      <c r="F45" s="17">
        <f>Table1[[#This Row],[New position]]-Table1[[#This Row],[Old position]]</f>
        <v>-7</v>
      </c>
      <c r="G45" s="25">
        <v>3</v>
      </c>
      <c r="H45" s="20">
        <v>8855248.9700000007</v>
      </c>
      <c r="I45" s="11"/>
      <c r="K45" s="55">
        <f>Table1[[#This Row],[New position]]*Table1[[#This Row],[Last_Price]]</f>
        <v>8788613.7599999998</v>
      </c>
      <c r="L45" s="49">
        <v>2.1379999999999999</v>
      </c>
      <c r="M45" s="2">
        <f>IF(ABS(L45)&gt;3,Table1[[#This Row],[New position]],Table1[[#This Row],[Old position]])</f>
        <v>43</v>
      </c>
    </row>
    <row r="46" spans="1:13" ht="14.25" customHeight="1">
      <c r="A46" s="17" t="s">
        <v>71</v>
      </c>
      <c r="B46" s="17" t="s">
        <v>17</v>
      </c>
      <c r="C46" s="39">
        <v>197370.35</v>
      </c>
      <c r="D46" s="17">
        <v>26</v>
      </c>
      <c r="E46" s="17">
        <v>22</v>
      </c>
      <c r="F46" s="17">
        <f>Table1[[#This Row],[New position]]-Table1[[#This Row],[Old position]]</f>
        <v>-4</v>
      </c>
      <c r="G46" s="25">
        <v>1.5</v>
      </c>
      <c r="H46" s="20">
        <v>4427624.4800000004</v>
      </c>
      <c r="I46" s="11"/>
      <c r="K46" s="55">
        <f>Table1[[#This Row],[New position]]*Table1[[#This Row],[Last_Price]]</f>
        <v>4342147.7</v>
      </c>
      <c r="L46" s="49">
        <v>2.1379999999999999</v>
      </c>
      <c r="M46" s="2">
        <f>IF(ABS(L46)&gt;3,Table1[[#This Row],[New position]],Table1[[#This Row],[Old position]])</f>
        <v>26</v>
      </c>
    </row>
    <row r="47" spans="1:13">
      <c r="A47" s="17" t="s">
        <v>65</v>
      </c>
      <c r="B47" s="17" t="s">
        <v>17</v>
      </c>
      <c r="C47" s="39">
        <v>128394.34</v>
      </c>
      <c r="D47" s="17">
        <v>135</v>
      </c>
      <c r="E47" s="17">
        <v>115</v>
      </c>
      <c r="F47" s="17">
        <f>Table1[[#This Row],[New position]]-Table1[[#This Row],[Old position]]</f>
        <v>-20</v>
      </c>
      <c r="G47" s="25">
        <v>5</v>
      </c>
      <c r="H47" s="20">
        <v>14758748.279999999</v>
      </c>
      <c r="I47" s="11"/>
      <c r="K47" s="55">
        <f>Table1[[#This Row],[New position]]*Table1[[#This Row],[Last_Price]]</f>
        <v>14765349.1</v>
      </c>
      <c r="L47" s="49">
        <v>2.5569999999999999</v>
      </c>
      <c r="M47" s="2">
        <f>IF(ABS(L47)&gt;3,Table1[[#This Row],[New position]],Table1[[#This Row],[Old position]])</f>
        <v>135</v>
      </c>
    </row>
    <row r="48" spans="1:13">
      <c r="A48" s="17" t="s">
        <v>41</v>
      </c>
      <c r="B48" s="17" t="s">
        <v>16</v>
      </c>
      <c r="C48" s="39">
        <v>34.380000000000003</v>
      </c>
      <c r="D48" s="17">
        <v>101477</v>
      </c>
      <c r="E48" s="17">
        <v>85857</v>
      </c>
      <c r="F48" s="17">
        <f>Table1[[#This Row],[New position]]-Table1[[#This Row],[Old position]]</f>
        <v>-15620</v>
      </c>
      <c r="G48" s="25">
        <v>1</v>
      </c>
      <c r="H48" s="20">
        <v>2951749.66</v>
      </c>
      <c r="I48" s="11"/>
      <c r="K48" s="55">
        <f>Table1[[#This Row],[New position]]*Table1[[#This Row],[Last_Price]]</f>
        <v>2951763.66</v>
      </c>
      <c r="L48" s="49">
        <v>2.5569999999999999</v>
      </c>
      <c r="M48" s="2">
        <f>IF(ABS(L48)&gt;3,Table1[[#This Row],[New position]],Table1[[#This Row],[Old position]])</f>
        <v>101477</v>
      </c>
    </row>
    <row r="49" spans="1:16">
      <c r="A49" s="17" t="s">
        <v>19</v>
      </c>
      <c r="B49" s="17" t="s">
        <v>17</v>
      </c>
      <c r="C49" s="39">
        <v>89485.2</v>
      </c>
      <c r="D49" s="17">
        <v>20</v>
      </c>
      <c r="E49" s="17">
        <v>17</v>
      </c>
      <c r="F49" s="17">
        <f>Table1[[#This Row],[New position]]-Table1[[#This Row],[Old position]]</f>
        <v>-3</v>
      </c>
      <c r="G49" s="25">
        <v>0.52600000000000002</v>
      </c>
      <c r="H49" s="20">
        <v>1553552.48</v>
      </c>
      <c r="I49" s="11"/>
      <c r="K49" s="55">
        <f>Table1[[#This Row],[New position]]*Table1[[#This Row],[Last_Price]]</f>
        <v>1521248.4</v>
      </c>
      <c r="L49" s="49">
        <v>1.867</v>
      </c>
      <c r="M49" s="2">
        <f>IF(ABS(L49)&gt;3,Table1[[#This Row],[New position]],Table1[[#This Row],[Old position]])</f>
        <v>20</v>
      </c>
      <c r="P49" s="57"/>
    </row>
    <row r="50" spans="1:16">
      <c r="A50" s="17" t="s">
        <v>42</v>
      </c>
      <c r="B50" s="17" t="s">
        <v>17</v>
      </c>
      <c r="C50" s="39">
        <v>35529</v>
      </c>
      <c r="D50" s="17">
        <v>51</v>
      </c>
      <c r="E50" s="17">
        <v>44</v>
      </c>
      <c r="F50" s="17">
        <f>Table1[[#This Row],[New position]]-Table1[[#This Row],[Old position]]</f>
        <v>-7</v>
      </c>
      <c r="G50" s="25">
        <v>0.52600000000000002</v>
      </c>
      <c r="H50" s="20">
        <v>1553552.48</v>
      </c>
      <c r="I50" s="11"/>
      <c r="K50" s="55">
        <f>Table1[[#This Row],[New position]]*Table1[[#This Row],[Last_Price]]</f>
        <v>1563276</v>
      </c>
      <c r="L50" s="49">
        <v>3.3330000000000002</v>
      </c>
      <c r="M50" s="2">
        <f>IF(ABS(L50)&gt;3,Table1[[#This Row],[New position]],Table1[[#This Row],[Old position]])</f>
        <v>44</v>
      </c>
    </row>
    <row r="51" spans="1:16">
      <c r="A51" s="17" t="s">
        <v>66</v>
      </c>
      <c r="B51" s="17" t="s">
        <v>17</v>
      </c>
      <c r="C51" s="39">
        <v>29475</v>
      </c>
      <c r="D51" s="17">
        <v>62</v>
      </c>
      <c r="E51" s="17">
        <v>53</v>
      </c>
      <c r="F51" s="17">
        <f>Table1[[#This Row],[New position]]-Table1[[#This Row],[Old position]]</f>
        <v>-9</v>
      </c>
      <c r="G51" s="25">
        <v>0.52600000000000002</v>
      </c>
      <c r="H51" s="20">
        <v>1553552.48</v>
      </c>
      <c r="I51" s="11"/>
      <c r="K51" s="55">
        <f>Table1[[#This Row],[New position]]*Table1[[#This Row],[Last_Price]]</f>
        <v>1562175</v>
      </c>
      <c r="L51" s="49">
        <v>2.5569999999999999</v>
      </c>
      <c r="M51" s="2">
        <f>IF(ABS(L51)&gt;3,Table1[[#This Row],[New position]],Table1[[#This Row],[Old position]])</f>
        <v>62</v>
      </c>
    </row>
    <row r="52" spans="1:16">
      <c r="A52" s="17" t="s">
        <v>34</v>
      </c>
      <c r="B52" s="17" t="s">
        <v>17</v>
      </c>
      <c r="C52" s="39">
        <v>88181.25</v>
      </c>
      <c r="D52" s="17">
        <v>20</v>
      </c>
      <c r="E52" s="17">
        <v>18</v>
      </c>
      <c r="F52" s="17">
        <f>Table1[[#This Row],[New position]]-Table1[[#This Row],[Old position]]</f>
        <v>-2</v>
      </c>
      <c r="G52" s="25">
        <v>0.52600000000000002</v>
      </c>
      <c r="H52" s="20">
        <v>1553552.48</v>
      </c>
      <c r="I52" s="11"/>
      <c r="K52" s="55">
        <f>Table1[[#This Row],[New position]]*Table1[[#This Row],[Last_Price]]</f>
        <v>1587262.5</v>
      </c>
      <c r="L52" s="49">
        <v>2.5569999999999999</v>
      </c>
      <c r="M52" s="2">
        <f>IF(ABS(L52)&gt;3,Table1[[#This Row],[New position]],Table1[[#This Row],[Old position]])</f>
        <v>20</v>
      </c>
    </row>
    <row r="53" spans="1:16">
      <c r="A53" s="17" t="s">
        <v>26</v>
      </c>
      <c r="B53" s="17" t="s">
        <v>17</v>
      </c>
      <c r="C53" s="39">
        <v>93487.79</v>
      </c>
      <c r="D53" s="17">
        <v>19</v>
      </c>
      <c r="E53" s="17">
        <v>17</v>
      </c>
      <c r="F53" s="17">
        <f>Table1[[#This Row],[New position]]-Table1[[#This Row],[Old position]]</f>
        <v>-2</v>
      </c>
      <c r="G53" s="25">
        <v>0.52600000000000002</v>
      </c>
      <c r="H53" s="20">
        <v>1553552.48</v>
      </c>
      <c r="I53" s="11"/>
      <c r="K53" s="55">
        <f>Table1[[#This Row],[New position]]*Table1[[#This Row],[Last_Price]]</f>
        <v>1589292.43</v>
      </c>
      <c r="L53" s="49">
        <v>1.867</v>
      </c>
      <c r="M53" s="2">
        <f>IF(ABS(L53)&gt;3,Table1[[#This Row],[New position]],Table1[[#This Row],[Old position]])</f>
        <v>19</v>
      </c>
      <c r="P53" s="57"/>
    </row>
    <row r="54" spans="1:16">
      <c r="A54" s="17" t="s">
        <v>54</v>
      </c>
      <c r="B54" s="17" t="s">
        <v>17</v>
      </c>
      <c r="C54" s="39">
        <v>73570</v>
      </c>
      <c r="D54" s="17">
        <v>24</v>
      </c>
      <c r="E54" s="17">
        <v>21</v>
      </c>
      <c r="F54" s="17">
        <f>Table1[[#This Row],[New position]]-Table1[[#This Row],[Old position]]</f>
        <v>-3</v>
      </c>
      <c r="G54" s="25">
        <v>0.52600000000000002</v>
      </c>
      <c r="H54" s="20">
        <v>1553552.48</v>
      </c>
      <c r="I54" s="11"/>
      <c r="K54" s="55">
        <f>Table1[[#This Row],[New position]]*Table1[[#This Row],[Last_Price]]</f>
        <v>1544970</v>
      </c>
      <c r="L54" s="49"/>
      <c r="M54" s="2"/>
      <c r="P54" s="57"/>
    </row>
    <row r="55" spans="1:16">
      <c r="A55" s="17" t="s">
        <v>28</v>
      </c>
      <c r="B55" s="17" t="s">
        <v>17</v>
      </c>
      <c r="C55" s="39">
        <v>32574</v>
      </c>
      <c r="D55" s="17">
        <v>28</v>
      </c>
      <c r="E55" s="17">
        <v>24</v>
      </c>
      <c r="F55" s="17">
        <f>Table1[[#This Row],[New position]]-Table1[[#This Row],[Old position]]</f>
        <v>-4</v>
      </c>
      <c r="G55" s="25">
        <v>0.26300000000000001</v>
      </c>
      <c r="H55" s="20">
        <v>776776.24</v>
      </c>
      <c r="I55" s="11"/>
      <c r="K55" s="55">
        <f>Table1[[#This Row],[New position]]*Table1[[#This Row],[Last_Price]]</f>
        <v>781776</v>
      </c>
      <c r="L55" s="49"/>
      <c r="M55" s="2"/>
      <c r="P55" s="57"/>
    </row>
    <row r="56" spans="1:16">
      <c r="A56" s="17" t="s">
        <v>68</v>
      </c>
      <c r="B56" s="17" t="s">
        <v>17</v>
      </c>
      <c r="C56" s="39">
        <v>46365</v>
      </c>
      <c r="D56" s="17">
        <v>-20</v>
      </c>
      <c r="E56" s="17">
        <v>-17</v>
      </c>
      <c r="F56" s="17">
        <f>Table1[[#This Row],[New position]]-Table1[[#This Row],[Old position]]</f>
        <v>3</v>
      </c>
      <c r="G56" s="25">
        <v>-0.26300000000000001</v>
      </c>
      <c r="H56" s="20">
        <v>776776.24</v>
      </c>
      <c r="I56" s="11"/>
      <c r="K56" s="55">
        <f>Table1[[#This Row],[New position]]*Table1[[#This Row],[Last_Price]]</f>
        <v>-788205</v>
      </c>
      <c r="L56" s="49"/>
      <c r="M56" s="2"/>
      <c r="P56" s="57"/>
    </row>
    <row r="57" spans="1:16">
      <c r="A57" s="17" t="s">
        <v>37</v>
      </c>
      <c r="B57" s="17" t="s">
        <v>17</v>
      </c>
      <c r="C57" s="39">
        <v>53815</v>
      </c>
      <c r="D57" s="17">
        <v>-17</v>
      </c>
      <c r="E57" s="17">
        <v>-14</v>
      </c>
      <c r="F57" s="17">
        <f>Table1[[#This Row],[New position]]-Table1[[#This Row],[Old position]]</f>
        <v>3</v>
      </c>
      <c r="G57" s="25">
        <v>-0.26300000000000001</v>
      </c>
      <c r="H57" s="20">
        <v>776776.24</v>
      </c>
      <c r="I57" s="11"/>
      <c r="K57" s="55">
        <f>Table1[[#This Row],[New position]]*Table1[[#This Row],[Last_Price]]</f>
        <v>-753410</v>
      </c>
      <c r="L57" s="49"/>
      <c r="M57" s="2"/>
      <c r="P57" s="57"/>
    </row>
    <row r="58" spans="1:16">
      <c r="A58" s="17" t="s">
        <v>69</v>
      </c>
      <c r="B58" s="17" t="s">
        <v>17</v>
      </c>
      <c r="C58" s="39">
        <v>112875</v>
      </c>
      <c r="D58" s="17">
        <v>-8</v>
      </c>
      <c r="E58" s="17">
        <v>-7</v>
      </c>
      <c r="F58" s="17">
        <f>Table1[[#This Row],[New position]]-Table1[[#This Row],[Old position]]</f>
        <v>1</v>
      </c>
      <c r="G58" s="25">
        <v>-0.26300000000000001</v>
      </c>
      <c r="H58" s="20">
        <v>776776.24</v>
      </c>
      <c r="I58" s="11"/>
      <c r="K58" s="55">
        <f>Table1[[#This Row],[New position]]*Table1[[#This Row],[Last_Price]]</f>
        <v>-790125</v>
      </c>
      <c r="L58" s="49"/>
      <c r="M58" s="2"/>
      <c r="P58" s="57"/>
    </row>
    <row r="59" spans="1:16">
      <c r="A59" s="17" t="s">
        <v>67</v>
      </c>
      <c r="B59" s="17" t="s">
        <v>17</v>
      </c>
      <c r="C59" s="39">
        <v>179350</v>
      </c>
      <c r="D59" s="17">
        <v>-5</v>
      </c>
      <c r="E59" s="17">
        <v>-4</v>
      </c>
      <c r="F59" s="17">
        <f>Table1[[#This Row],[New position]]-Table1[[#This Row],[Old position]]</f>
        <v>1</v>
      </c>
      <c r="G59" s="25">
        <v>-0.26300000000000001</v>
      </c>
      <c r="H59" s="20">
        <v>776776.24</v>
      </c>
      <c r="I59" s="11"/>
      <c r="K59" s="55">
        <f>Table1[[#This Row],[New position]]*Table1[[#This Row],[Last_Price]]</f>
        <v>-717400</v>
      </c>
      <c r="L59" s="49"/>
      <c r="M59" s="2"/>
      <c r="P59" s="57"/>
    </row>
    <row r="60" spans="1:16">
      <c r="A60" s="17" t="s">
        <v>57</v>
      </c>
      <c r="B60" s="17" t="s">
        <v>17</v>
      </c>
      <c r="C60" s="39">
        <v>70710</v>
      </c>
      <c r="D60" s="17">
        <v>-13</v>
      </c>
      <c r="E60" s="17">
        <v>-11</v>
      </c>
      <c r="F60" s="17">
        <f>Table1[[#This Row],[New position]]-Table1[[#This Row],[Old position]]</f>
        <v>2</v>
      </c>
      <c r="G60" s="25">
        <v>-0.26300000000000001</v>
      </c>
      <c r="H60" s="20">
        <v>776776.24</v>
      </c>
      <c r="I60" s="11"/>
      <c r="K60" s="55">
        <f>Table1[[#This Row],[New position]]*Table1[[#This Row],[Last_Price]]</f>
        <v>-777810</v>
      </c>
      <c r="L60" s="49">
        <v>3.3330000000000002</v>
      </c>
      <c r="M60" s="2">
        <f>IF(ABS(L60)&gt;3,Table1[[#This Row],[New position]],Table1[[#This Row],[Old position]])</f>
        <v>-11</v>
      </c>
    </row>
    <row r="61" spans="1:16">
      <c r="A61" s="17" t="s">
        <v>75</v>
      </c>
      <c r="B61" s="17" t="s">
        <v>17</v>
      </c>
      <c r="C61" s="39">
        <v>38675</v>
      </c>
      <c r="D61" s="17">
        <v>-24</v>
      </c>
      <c r="E61" s="17">
        <v>-20</v>
      </c>
      <c r="F61" s="17">
        <f>Table1[[#This Row],[New position]]-Table1[[#This Row],[Old position]]</f>
        <v>4</v>
      </c>
      <c r="G61" s="25">
        <v>-0.26300000000000001</v>
      </c>
      <c r="H61" s="20">
        <v>776776.24</v>
      </c>
      <c r="I61" s="11"/>
      <c r="J61" s="1"/>
      <c r="K61" s="55">
        <f>Table1[[#This Row],[New position]]*Table1[[#This Row],[Last_Price]]</f>
        <v>-773500</v>
      </c>
      <c r="L61" s="49">
        <v>2.6320000000000001</v>
      </c>
      <c r="M61" s="2">
        <f>IF(ABS(L61)&gt;3,Table1[[#This Row],[New position]],Table1[[#This Row],[Old position]])</f>
        <v>-24</v>
      </c>
    </row>
    <row r="62" spans="1:16">
      <c r="A62" s="17" t="s">
        <v>27</v>
      </c>
      <c r="B62" s="17"/>
      <c r="C62" s="39"/>
      <c r="D62" s="17"/>
      <c r="E62" s="17"/>
      <c r="F62" s="17"/>
      <c r="G62" s="25">
        <v>19</v>
      </c>
      <c r="H62" s="20"/>
      <c r="I62" s="11"/>
      <c r="K62" s="44"/>
    </row>
    <row r="63" spans="1:16">
      <c r="A63" s="17" t="s">
        <v>30</v>
      </c>
      <c r="B63" s="17"/>
      <c r="C63" s="39"/>
      <c r="D63" s="17">
        <v>0</v>
      </c>
      <c r="E63" s="17">
        <v>0</v>
      </c>
      <c r="F63" s="17">
        <v>0</v>
      </c>
      <c r="G63" s="43"/>
      <c r="H63" s="20"/>
      <c r="I63" s="11"/>
    </row>
    <row r="64" spans="1:16">
      <c r="A64" s="42"/>
      <c r="B64" s="10" t="s">
        <v>35</v>
      </c>
      <c r="D64" s="7"/>
      <c r="E64" s="10" t="s">
        <v>32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33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8" cm="1">
        <f t="array" ref="H71">SUM(ABS(H49:H61))</f>
        <v>14758748.560000002</v>
      </c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2022-03-16T10:23:03Z</cp:lastPrinted>
  <dcterms:created xsi:type="dcterms:W3CDTF">2020-06-30T03:42:56Z</dcterms:created>
  <dcterms:modified xsi:type="dcterms:W3CDTF">2022-03-17T03:23:47Z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