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104" documentId="11_A3790106235576D53DB183B4363ED75BD137DA77" xr6:coauthVersionLast="47" xr6:coauthVersionMax="47" xr10:uidLastSave="{1FEF078E-FF91-4BCA-8123-9D7772844FCC}"/>
  <bookViews>
    <workbookView xWindow="1470" yWindow="720" windowWidth="1998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 a="1"/>
  <c r="M13" i="1" s="1"/>
  <c r="M16" i="1" s="1"/>
  <c r="M11" i="1"/>
  <c r="G62" i="1" a="1"/>
  <c r="G62" i="1" s="1"/>
  <c r="N16" i="1" l="1"/>
  <c r="N11" i="1" s="1"/>
  <c r="R14" i="1"/>
  <c r="P14" i="1" s="1"/>
  <c r="C3" i="1"/>
  <c r="F60" i="1"/>
  <c r="F54" i="1"/>
  <c r="F53" i="1"/>
  <c r="F52" i="1"/>
  <c r="F5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5" i="1"/>
  <c r="F56" i="1"/>
  <c r="F57" i="1"/>
  <c r="F58" i="1"/>
  <c r="F59" i="1"/>
  <c r="F61" i="1"/>
  <c r="O16" i="1" l="1"/>
  <c r="O11" i="1" s="1"/>
  <c r="P11" i="1" s="1"/>
  <c r="N12" i="1"/>
  <c r="O12" i="1" s="1"/>
  <c r="P12" i="1" s="1"/>
  <c r="N13" i="1"/>
  <c r="O13" i="1" s="1"/>
  <c r="P13" i="1" s="1"/>
  <c r="C8" i="1" a="1"/>
  <c r="C8" i="1" s="1"/>
  <c r="P17" i="1" l="1"/>
  <c r="C7" i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<sst xmlns="http://schemas.openxmlformats.org/spreadsheetml/2006/main" count="137" uniqueCount="88">
  <si>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</si>
  <si>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</si>
  <si>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</si>
  <si>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</si>
  <si>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</si>
  <si>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</si>
  <si>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</si>
  <si>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</si>
  <si>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</si>
  <si>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</si>
  <si>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</si>
  <si>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</si>
  <si>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</si>
  <si>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</si>
  <si>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</si>
  <si>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</si>
  <si>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</si>
  <si>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</si>
  <si>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</si>
  <si>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</si>
  <si>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</si>
  <si>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</si>
  <si>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</si>
  <si>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</si>
  <si>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</si>
  <si>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</si>
  <si>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</si>
  <si>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</si>
  <si>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</si>
  <si>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</si>
  <si>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</si>
  <si>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</si>
  <si>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</si>
  <si>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</si>
  <si>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</si>
  <si>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</si>
  <si>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</si>
  <si>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</si>
  <si>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</si>
  <si>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</si>
  <si>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</si>
  <si>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</si>
  <si>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</si>
  <si>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</si>
  <si>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</si>
  <si>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</si>
  <si>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</si>
  <si>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</si>
  <si>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</si>
  <si>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</si>
  <si>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</si>
  <si>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</si>
  <si>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</si>
  <si>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</si>
  <si>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</si>
  <si>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</si>
  <si>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</si>
  <si>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</si>
  <si>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</si>
  <si>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</si>
  <si>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</si>
  <si>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</si>
  <si>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</si>
  <si>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</si>
  <si>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</si>
  <si>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</si>
  <si>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</si>
  <si>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UB</t>
  </si>
  <si>
    <t>GBL</t>
  </si>
  <si>
    <t>DRE</t>
  </si>
  <si>
    <t>PSA</t>
  </si>
  <si>
    <t>AZO</t>
  </si>
  <si>
    <t>DGX</t>
  </si>
  <si>
    <t>PG</t>
  </si>
  <si>
    <t>TSR20</t>
  </si>
  <si>
    <t>GF</t>
  </si>
  <si>
    <t>order not filled as EUREX closed</t>
    <phoneticPr fontId="11" type="noConversion"/>
  </si>
  <si>
    <t>original</t>
  </si>
  <si>
    <t>in house</t>
  </si>
  <si>
    <t>quant edge</t>
  </si>
  <si>
    <t>match %</t>
  </si>
  <si>
    <t>equity</t>
  </si>
  <si>
    <t>bond</t>
    <phoneticPr fontId="11" type="noConversion"/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</si>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</sst>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76" formatCode="&quot;$&quot;#,##0.00"/>
    <numFmt numFmtId="177" formatCode="mm/dd/yyyy"/>
    <numFmt numFmtId="178" formatCode="\$#,##0.00"/>
    <numFmt numFmtId="179" formatCode="&quot; $&quot;* #,##0.00\ ;&quot; $&quot;* \(#,##0.00\);&quot; $&quot;* \-#\ ;@\ "/>
    <numFmt numFmtId="180" formatCode="0.000"/>
    <numFmt numFmtId="181" formatCode="_(&quot;$&quot;* #,##0.0000_);_(&quot;$&quot;* \(#,##0.0000\);_(&quot;$&quot;* &quot;-&quot;??_);_(@_)"/>
    <numFmt numFmtId="182" formatCode="\$#,##0.00;\-\$#,##0.00"/>
    <numFmt numFmtId="183" formatCode="_(&quot;$&quot;* #,##0.00000_);_(&quot;$&quot;* \(#,##0.00000\);_(&quot;$&quot;* &quot;-&quot;??_);_(@_)"/>
    <numFmt numFmtId="184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7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8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0" fontId="0" fillId="2" borderId="1" xfId="5" applyNumberFormat="1" applyFont="1" applyFill="1" applyBorder="1"/>
    <xf numFmtId="177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6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8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78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1" fontId="2" fillId="0" borderId="0" xfId="1" applyNumberFormat="1" applyFont="1" applyAlignment="1">
      <alignment vertical="center"/>
    </xf>
    <xf numFmtId="18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80" fontId="2" fillId="0" borderId="0" xfId="0" applyNumberFormat="1" applyFont="1" applyAlignment="1">
      <alignment vertical="center"/>
    </xf>
    <xf numFmtId="180" fontId="0" fillId="0" borderId="0" xfId="0" applyNumberFormat="1"/>
    <xf numFmtId="0" fontId="0" fillId="2" borderId="0" xfId="0" applyFill="1" applyBorder="1"/>
    <xf numFmtId="180" fontId="4" fillId="2" borderId="1" xfId="5" applyNumberFormat="1" applyFont="1" applyFill="1" applyBorder="1"/>
    <xf numFmtId="18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0" fontId="2" fillId="0" borderId="0" xfId="0" applyNumberFormat="1" applyFont="1" applyBorder="1" applyAlignment="1">
      <alignment vertical="center"/>
    </xf>
    <xf numFmtId="182" fontId="2" fillId="0" borderId="0" xfId="0" applyNumberFormat="1" applyFont="1" applyBorder="1" applyAlignment="1">
      <alignment vertical="center"/>
    </xf>
    <xf numFmtId="183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0" applyNumberFormat="1" applyFont="1"/>
    <xf numFmtId="184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80" fontId="2" fillId="0" borderId="0" xfId="0" applyNumberFormat="1" applyFont="1" applyAlignment="1">
      <alignment vertical="center" wrapText="1"/>
    </xf>
    <xf numFmtId="10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6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8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4"/>
  <sheetViews>
    <sheetView tabSelected="1" topLeftCell="C1" zoomScale="68" zoomScaleNormal="68" workbookViewId="0">
      <selection activeCell="P44" sqref="P44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8.625" bestFit="1" customWidth="1"/>
    <col min="12" max="12" width="17.125" style="1" bestFit="1" customWidth="1"/>
    <col min="13" max="13" width="14.875" style="1" customWidth="1"/>
    <col min="14" max="14" width="15.25" style="1" bestFit="1" customWidth="1"/>
    <col min="15" max="15" width="8" style="1" customWidth="1"/>
    <col min="16" max="16" width="8.625" style="1" bestFit="1" customWidth="1"/>
    <col min="17" max="17" width="8.375" style="1" customWidth="1"/>
    <col min="18" max="16384" width="9.125" style="1"/>
  </cols>
  <sheetData>
    <row r="1" spans="1:19" s="27" customFormat="1" ht="12.75">
      <c r="A1" s="62" t="s">
        <v>0</v>
      </c>
      <c r="B1" s="62"/>
      <c r="C1" s="26">
        <v>44561</v>
      </c>
      <c r="E1" s="28"/>
      <c r="F1" s="28"/>
      <c r="H1" s="29"/>
    </row>
    <row r="2" spans="1:19" s="27" customFormat="1" ht="12.75">
      <c r="A2" s="62" t="s">
        <v>11</v>
      </c>
      <c r="B2" s="62"/>
      <c r="C2" s="30">
        <f>C8/C7</f>
        <v>4.1236670542921114</v>
      </c>
      <c r="D2" s="58"/>
      <c r="E2" s="32"/>
      <c r="F2" s="33"/>
      <c r="H2" s="53"/>
    </row>
    <row r="3" spans="1:19" s="27" customFormat="1" ht="27.75" customHeight="1">
      <c r="A3" s="63" t="s">
        <v>12</v>
      </c>
      <c r="B3" s="63"/>
      <c r="C3" s="38">
        <f>(C8-SUM(H35:H48))/C7</f>
        <v>2.1421642232814144</v>
      </c>
      <c r="D3" s="51"/>
      <c r="E3" s="32"/>
      <c r="F3" s="33"/>
      <c r="H3" s="34"/>
    </row>
    <row r="4" spans="1:19" s="27" customFormat="1" ht="12.75">
      <c r="A4" s="62" t="s">
        <v>9</v>
      </c>
      <c r="B4" s="62"/>
      <c r="C4" s="35">
        <v>65082587</v>
      </c>
      <c r="D4" s="52"/>
      <c r="E4" s="36"/>
      <c r="F4" s="36"/>
      <c r="H4" s="34"/>
    </row>
    <row r="5" spans="1:19" s="27" customFormat="1" ht="12.75">
      <c r="A5" s="62" t="s">
        <v>7</v>
      </c>
      <c r="B5" s="62"/>
      <c r="C5" s="35">
        <v>0</v>
      </c>
      <c r="D5" s="31"/>
      <c r="E5" s="31"/>
      <c r="F5" s="36"/>
      <c r="H5" s="34"/>
    </row>
    <row r="6" spans="1:19" s="27" customFormat="1" ht="12.75">
      <c r="A6" s="62" t="s">
        <v>8</v>
      </c>
      <c r="B6" s="62"/>
      <c r="C6" s="35">
        <v>0</v>
      </c>
      <c r="D6" s="52"/>
      <c r="E6" s="36"/>
      <c r="F6" s="36"/>
      <c r="H6" s="34"/>
    </row>
    <row r="7" spans="1:19" s="27" customFormat="1" ht="12.75">
      <c r="A7" s="62" t="s">
        <v>10</v>
      </c>
      <c r="B7" s="62"/>
      <c r="C7" s="35">
        <f>C4+C5-C6</f>
        <v>65082587</v>
      </c>
      <c r="D7" s="52"/>
      <c r="E7" s="36"/>
      <c r="F7" s="36"/>
      <c r="G7" s="40"/>
    </row>
    <row r="8" spans="1:19" s="27" customFormat="1" ht="27.75" customHeight="1">
      <c r="A8" s="63" t="s">
        <v>6</v>
      </c>
      <c r="B8" s="63"/>
      <c r="C8" s="23" cm="1">
        <f t="array" ref="C8">SUM(ABS(Table1[Target allocation ($)]))</f>
        <v>268378919.82000008</v>
      </c>
      <c r="D8" s="52"/>
      <c r="E8" s="36"/>
      <c r="F8" s="36"/>
      <c r="H8" s="34"/>
      <c r="J8" s="37"/>
      <c r="K8" s="37"/>
    </row>
    <row r="9" spans="1:19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9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  <c r="M10" s="2" t="s">
        <v>77</v>
      </c>
      <c r="N10" s="2" t="s">
        <v>78</v>
      </c>
      <c r="O10" s="2" t="s">
        <v>79</v>
      </c>
      <c r="P10" s="2" t="s">
        <v>80</v>
      </c>
    </row>
    <row r="11" spans="1:19" s="2" customFormat="1">
      <c r="A11" s="17" t="s">
        <v>31</v>
      </c>
      <c r="B11" s="17" t="s">
        <v>16</v>
      </c>
      <c r="C11" s="39">
        <v>385.52</v>
      </c>
      <c r="D11" s="17">
        <v>1348</v>
      </c>
      <c r="E11" s="17">
        <v>1348</v>
      </c>
      <c r="F11" s="17">
        <f>Table1[[#This Row],[New position]]-Table1[[#This Row],[Old position]]</f>
        <v>0</v>
      </c>
      <c r="G11" s="25">
        <v>0.14899999999999999</v>
      </c>
      <c r="H11" s="20">
        <v>518459.4</v>
      </c>
      <c r="I11" s="21"/>
      <c r="J11"/>
      <c r="K11"/>
      <c r="L11" s="2" t="s">
        <v>81</v>
      </c>
      <c r="M11" s="59">
        <f>SUM(G11:G34)</f>
        <v>35.007000000000012</v>
      </c>
      <c r="N11" s="2">
        <f>M11*$N$16</f>
        <v>45.461274738974609</v>
      </c>
      <c r="O11" s="2">
        <f>N11*$O$16</f>
        <v>44.329288997974146</v>
      </c>
      <c r="P11" s="60">
        <f>O11/100</f>
        <v>0.44329288997974148</v>
      </c>
    </row>
    <row r="12" spans="1:19">
      <c r="A12" s="17" t="s">
        <v>36</v>
      </c>
      <c r="B12" s="17" t="s">
        <v>16</v>
      </c>
      <c r="C12" s="39">
        <v>225.57</v>
      </c>
      <c r="D12" s="17">
        <v>4511</v>
      </c>
      <c r="E12" s="17">
        <v>4511</v>
      </c>
      <c r="F12" s="17">
        <f>Table1[[#This Row],[New position]]-Table1[[#This Row],[Old position]]</f>
        <v>0</v>
      </c>
      <c r="G12" s="25">
        <v>0.29799999999999999</v>
      </c>
      <c r="H12" s="20">
        <v>1036918.81</v>
      </c>
      <c r="I12" s="11"/>
      <c r="L12" s="1" t="s">
        <v>82</v>
      </c>
      <c r="M12" s="44">
        <f>SUM(G35:G47)</f>
        <v>36</v>
      </c>
      <c r="N12" s="2">
        <f>M12*$N$16</f>
        <v>46.750818139317431</v>
      </c>
      <c r="O12" s="2">
        <f>N12*$O$16</f>
        <v>45.586722767648432</v>
      </c>
      <c r="P12" s="60">
        <f t="shared" ref="P12:P13" si="0">O12/100</f>
        <v>0.4558672276764843</v>
      </c>
    </row>
    <row r="13" spans="1:19">
      <c r="A13" s="17" t="s">
        <v>43</v>
      </c>
      <c r="B13" s="17" t="s">
        <v>16</v>
      </c>
      <c r="C13" s="39">
        <v>228.94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5">
        <v>0.29799999999999999</v>
      </c>
      <c r="H13" s="20">
        <v>1036918.81</v>
      </c>
      <c r="I13" s="11"/>
      <c r="L13" s="1" t="s">
        <v>83</v>
      </c>
      <c r="M13" s="44" cm="1">
        <f t="array" ref="M13">SUM(ABS(G48:G61))</f>
        <v>5.996999999999999</v>
      </c>
      <c r="N13" s="2">
        <f t="shared" ref="N13" si="1">M13*$N$16</f>
        <v>7.7879071217079607</v>
      </c>
      <c r="O13" s="2">
        <f>N13*$O$16</f>
        <v>7.5939882343774334</v>
      </c>
      <c r="P13" s="60">
        <f t="shared" si="0"/>
        <v>7.5939882343774329E-2</v>
      </c>
    </row>
    <row r="14" spans="1:19">
      <c r="A14" s="17" t="s">
        <v>48</v>
      </c>
      <c r="B14" s="17" t="s">
        <v>16</v>
      </c>
      <c r="C14" s="39">
        <v>165.73</v>
      </c>
      <c r="D14" s="17">
        <v>6072</v>
      </c>
      <c r="E14" s="17">
        <v>6257</v>
      </c>
      <c r="F14" s="17">
        <f>Table1[[#This Row],[New position]]-Table1[[#This Row],[Old position]]</f>
        <v>185</v>
      </c>
      <c r="G14" s="25">
        <v>0.29799999999999999</v>
      </c>
      <c r="H14" s="20">
        <v>1036918.81</v>
      </c>
      <c r="I14" s="48"/>
      <c r="L14" s="1" t="s">
        <v>84</v>
      </c>
      <c r="M14" s="1">
        <v>22.995999999999999</v>
      </c>
      <c r="N14" s="1">
        <v>0</v>
      </c>
      <c r="P14" s="60">
        <f>R14</f>
        <v>2.4900000000000002E-2</v>
      </c>
      <c r="R14" s="61">
        <f>(M20+M21)/100</f>
        <v>2.4900000000000002E-2</v>
      </c>
      <c r="S14" s="61"/>
    </row>
    <row r="15" spans="1:19">
      <c r="A15" s="17" t="s">
        <v>53</v>
      </c>
      <c r="B15" s="17" t="s">
        <v>16</v>
      </c>
      <c r="C15" s="39">
        <v>167.97</v>
      </c>
      <c r="D15" s="17">
        <v>6079</v>
      </c>
      <c r="E15" s="17">
        <v>6079</v>
      </c>
      <c r="F15" s="17">
        <f>Table1[[#This Row],[New position]]-Table1[[#This Row],[Old position]]</f>
        <v>0</v>
      </c>
      <c r="G15" s="25">
        <v>0.29799999999999999</v>
      </c>
      <c r="H15" s="20">
        <v>1036918.81</v>
      </c>
      <c r="I15" s="11"/>
      <c r="N15" s="1" t="s">
        <v>85</v>
      </c>
    </row>
    <row r="16" spans="1:19">
      <c r="A16" s="17" t="s">
        <v>56</v>
      </c>
      <c r="B16" s="17" t="s">
        <v>16</v>
      </c>
      <c r="C16" s="39">
        <v>665.45</v>
      </c>
      <c r="D16" s="17">
        <v>1571</v>
      </c>
      <c r="E16" s="17">
        <v>1571</v>
      </c>
      <c r="F16" s="17">
        <f>Table1[[#This Row],[New position]]-Table1[[#This Row],[Old position]]</f>
        <v>0</v>
      </c>
      <c r="G16" s="25">
        <v>0.29799999999999999</v>
      </c>
      <c r="H16" s="20">
        <v>1036918.81</v>
      </c>
      <c r="I16" s="11"/>
      <c r="M16" s="44">
        <f>SUM(M11:M14)</f>
        <v>100</v>
      </c>
      <c r="N16" s="1">
        <f>100/(100-M14)</f>
        <v>1.298633837203262</v>
      </c>
      <c r="O16" s="1">
        <f>(100-R14*100)/100</f>
        <v>0.97510000000000008</v>
      </c>
    </row>
    <row r="17" spans="1:16">
      <c r="A17" s="17" t="s">
        <v>57</v>
      </c>
      <c r="B17" s="17" t="s">
        <v>16</v>
      </c>
      <c r="C17" s="39">
        <v>356.27</v>
      </c>
      <c r="D17" s="17">
        <v>2823</v>
      </c>
      <c r="E17" s="17">
        <v>2910</v>
      </c>
      <c r="F17" s="17">
        <f>Table1[[#This Row],[New position]]-Table1[[#This Row],[Old position]]</f>
        <v>87</v>
      </c>
      <c r="G17" s="25">
        <v>0.29799999999999999</v>
      </c>
      <c r="H17" s="20">
        <v>1036918.81</v>
      </c>
      <c r="I17" s="11"/>
      <c r="P17" s="61">
        <f>SUM(P11:P14)</f>
        <v>1.0000000000000002</v>
      </c>
    </row>
    <row r="18" spans="1:16">
      <c r="A18" s="17" t="s">
        <v>59</v>
      </c>
      <c r="B18" s="17" t="s">
        <v>16</v>
      </c>
      <c r="C18" s="39">
        <v>160.04</v>
      </c>
      <c r="D18" s="17">
        <v>3280</v>
      </c>
      <c r="E18" s="17">
        <v>3280</v>
      </c>
      <c r="F18" s="17">
        <f>Table1[[#This Row],[New position]]-Table1[[#This Row],[Old position]]</f>
        <v>0</v>
      </c>
      <c r="G18" s="25">
        <v>0.14899999999999999</v>
      </c>
      <c r="H18" s="20">
        <v>518459.4</v>
      </c>
      <c r="I18" s="11"/>
      <c r="L18" s="49"/>
      <c r="M18" s="2"/>
    </row>
    <row r="19" spans="1:16">
      <c r="A19" s="17" t="s">
        <v>61</v>
      </c>
      <c r="B19" s="17" t="s">
        <v>16</v>
      </c>
      <c r="C19" s="39">
        <v>20.39</v>
      </c>
      <c r="D19" s="17">
        <v>50851</v>
      </c>
      <c r="E19" s="17">
        <v>50851</v>
      </c>
      <c r="F19" s="17">
        <f>Table1[[#This Row],[New position]]-Table1[[#This Row],[Old position]]</f>
        <v>0</v>
      </c>
      <c r="G19" s="25">
        <v>0.29799999999999999</v>
      </c>
      <c r="H19" s="20">
        <v>1036918.81</v>
      </c>
      <c r="I19" s="50"/>
      <c r="L19" s="49"/>
      <c r="M19" s="2"/>
    </row>
    <row r="20" spans="1:16">
      <c r="A20" s="17" t="s">
        <v>63</v>
      </c>
      <c r="B20" s="17" t="s">
        <v>16</v>
      </c>
      <c r="C20" s="39">
        <v>173.49</v>
      </c>
      <c r="D20" s="17">
        <v>5989</v>
      </c>
      <c r="E20" s="17">
        <v>5989</v>
      </c>
      <c r="F20" s="17">
        <f>Table1[[#This Row],[New position]]-Table1[[#This Row],[Old position]]</f>
        <v>0</v>
      </c>
      <c r="G20" s="25">
        <v>0.29799999999999999</v>
      </c>
      <c r="H20" s="20">
        <v>1036918.81</v>
      </c>
      <c r="I20" s="11"/>
      <c r="L20" s="49" t="s">
        <v>86</v>
      </c>
      <c r="M20" s="2">
        <v>2.4900000000000002</v>
      </c>
    </row>
    <row r="21" spans="1:16">
      <c r="A21" s="17" t="s">
        <v>64</v>
      </c>
      <c r="B21" s="17" t="s">
        <v>16</v>
      </c>
      <c r="C21" s="39">
        <v>199.56</v>
      </c>
      <c r="D21" s="17">
        <v>5274</v>
      </c>
      <c r="E21" s="17">
        <v>5274</v>
      </c>
      <c r="F21" s="17">
        <f>Table1[[#This Row],[New position]]-Table1[[#This Row],[Old position]]</f>
        <v>0</v>
      </c>
      <c r="G21" s="25">
        <v>0.29799999999999999</v>
      </c>
      <c r="H21" s="20">
        <v>1036918.81</v>
      </c>
      <c r="I21" s="11"/>
      <c r="L21" s="49" t="s">
        <v>87</v>
      </c>
      <c r="M21" s="2">
        <v>0</v>
      </c>
    </row>
    <row r="22" spans="1:16">
      <c r="A22" s="17" t="s">
        <v>69</v>
      </c>
      <c r="B22" s="17" t="s">
        <v>16</v>
      </c>
      <c r="C22" s="39">
        <v>65.150000000000006</v>
      </c>
      <c r="D22" s="17">
        <v>15711</v>
      </c>
      <c r="E22" s="17">
        <v>15711</v>
      </c>
      <c r="F22" s="17">
        <f>Table1[[#This Row],[New position]]-Table1[[#This Row],[Old position]]</f>
        <v>0</v>
      </c>
      <c r="G22" s="25">
        <v>0.29799999999999999</v>
      </c>
      <c r="H22" s="20">
        <v>1036918.81</v>
      </c>
      <c r="I22" s="11"/>
      <c r="L22" s="55"/>
      <c r="M22" s="49"/>
      <c r="N22" s="2"/>
    </row>
    <row r="23" spans="1:16">
      <c r="A23" s="17" t="s">
        <v>70</v>
      </c>
      <c r="B23" s="17" t="s">
        <v>16</v>
      </c>
      <c r="C23" s="39">
        <v>372.46</v>
      </c>
      <c r="D23" s="17">
        <v>2795</v>
      </c>
      <c r="E23" s="17">
        <v>2795</v>
      </c>
      <c r="F23" s="17">
        <f>Table1[[#This Row],[New position]]-Table1[[#This Row],[Old position]]</f>
        <v>0</v>
      </c>
      <c r="G23" s="25">
        <v>0.29799999999999999</v>
      </c>
      <c r="H23" s="20">
        <v>1036918.81</v>
      </c>
      <c r="I23" s="11"/>
      <c r="L23" s="55"/>
      <c r="M23" s="49"/>
      <c r="N23" s="2"/>
    </row>
    <row r="24" spans="1:16">
      <c r="A24" s="17" t="s">
        <v>71</v>
      </c>
      <c r="B24" s="17" t="s">
        <v>16</v>
      </c>
      <c r="C24" s="39">
        <v>2084.52</v>
      </c>
      <c r="D24" s="17">
        <v>488</v>
      </c>
      <c r="E24" s="17">
        <v>488</v>
      </c>
      <c r="F24" s="17">
        <f>Table1[[#This Row],[New position]]-Table1[[#This Row],[Old position]]</f>
        <v>0</v>
      </c>
      <c r="G24" s="25">
        <v>0.29799999999999999</v>
      </c>
      <c r="H24" s="20">
        <v>1036918.81</v>
      </c>
      <c r="I24" s="11"/>
      <c r="L24" s="55"/>
      <c r="M24" s="49"/>
      <c r="N24" s="2"/>
    </row>
    <row r="25" spans="1:16">
      <c r="A25" s="17" t="s">
        <v>72</v>
      </c>
      <c r="B25" s="17" t="s">
        <v>16</v>
      </c>
      <c r="C25" s="39">
        <v>171.34</v>
      </c>
      <c r="D25" s="17">
        <v>6122</v>
      </c>
      <c r="E25" s="17">
        <v>6122</v>
      </c>
      <c r="F25" s="17">
        <f>Table1[[#This Row],[New position]]-Table1[[#This Row],[Old position]]</f>
        <v>0</v>
      </c>
      <c r="G25" s="25">
        <v>0.29799999999999999</v>
      </c>
      <c r="H25" s="20">
        <v>1036918.81</v>
      </c>
      <c r="I25" s="11"/>
      <c r="L25" s="55"/>
      <c r="M25" s="49"/>
      <c r="N25" s="2"/>
    </row>
    <row r="26" spans="1:16">
      <c r="A26" s="17" t="s">
        <v>73</v>
      </c>
      <c r="B26" s="17" t="s">
        <v>16</v>
      </c>
      <c r="C26" s="39">
        <v>162.77000000000001</v>
      </c>
      <c r="D26" s="17">
        <v>6342</v>
      </c>
      <c r="E26" s="17">
        <v>6342</v>
      </c>
      <c r="F26" s="17">
        <f>Table1[[#This Row],[New position]]-Table1[[#This Row],[Old position]]</f>
        <v>0</v>
      </c>
      <c r="G26" s="25">
        <v>0.29799999999999999</v>
      </c>
      <c r="H26" s="20">
        <v>1036918.81</v>
      </c>
      <c r="I26" s="11"/>
      <c r="L26" s="55"/>
      <c r="M26" s="49"/>
      <c r="N26" s="55"/>
    </row>
    <row r="27" spans="1:16">
      <c r="A27" s="17" t="s">
        <v>13</v>
      </c>
      <c r="B27" s="17" t="s">
        <v>16</v>
      </c>
      <c r="C27" s="39">
        <v>399.69</v>
      </c>
      <c r="D27" s="17">
        <v>236621</v>
      </c>
      <c r="E27" s="17">
        <v>236621</v>
      </c>
      <c r="F27" s="17">
        <f>Table1[[#This Row],[New position]]-Table1[[#This Row],[Old position]]</f>
        <v>0</v>
      </c>
      <c r="G27" s="25">
        <v>27.17</v>
      </c>
      <c r="H27" s="20">
        <v>94697699.099999994</v>
      </c>
      <c r="I27" s="11"/>
      <c r="L27" s="55"/>
      <c r="M27" s="49"/>
      <c r="N27" s="2"/>
    </row>
    <row r="28" spans="1:16">
      <c r="A28" s="17" t="s">
        <v>29</v>
      </c>
      <c r="B28" s="17" t="s">
        <v>16</v>
      </c>
      <c r="C28" s="39">
        <v>55.37</v>
      </c>
      <c r="D28" s="17">
        <v>30233</v>
      </c>
      <c r="E28" s="17">
        <v>30233</v>
      </c>
      <c r="F28" s="17">
        <f>Table1[[#This Row],[New position]]-Table1[[#This Row],[Old position]]</f>
        <v>0</v>
      </c>
      <c r="G28" s="25">
        <v>0.48099999999999998</v>
      </c>
      <c r="H28" s="20">
        <v>1676985.26</v>
      </c>
      <c r="I28" s="11"/>
      <c r="L28" s="55"/>
      <c r="M28" s="49"/>
      <c r="N28" s="2"/>
    </row>
    <row r="29" spans="1:16">
      <c r="A29" s="17" t="s">
        <v>38</v>
      </c>
      <c r="B29" s="17" t="s">
        <v>16</v>
      </c>
      <c r="C29" s="39">
        <v>71.709999999999994</v>
      </c>
      <c r="D29" s="17">
        <v>24290</v>
      </c>
      <c r="E29" s="17">
        <v>23386</v>
      </c>
      <c r="F29" s="17">
        <f>Table1[[#This Row],[New position]]-Table1[[#This Row],[Old position]]</f>
        <v>-904</v>
      </c>
      <c r="G29" s="25">
        <v>0.48099999999999998</v>
      </c>
      <c r="H29" s="20">
        <v>1676985.26</v>
      </c>
      <c r="I29" s="11"/>
      <c r="L29" s="55"/>
      <c r="M29" s="49"/>
      <c r="N29" s="55"/>
    </row>
    <row r="30" spans="1:16">
      <c r="A30" s="17">
        <v>2823</v>
      </c>
      <c r="B30" s="17" t="s">
        <v>16</v>
      </c>
      <c r="C30" s="39">
        <v>2.35</v>
      </c>
      <c r="D30" s="17">
        <v>713700</v>
      </c>
      <c r="E30" s="17">
        <v>713700</v>
      </c>
      <c r="F30" s="17">
        <f>Table1[[#This Row],[New position]]-Table1[[#This Row],[Old position]]</f>
        <v>0</v>
      </c>
      <c r="G30" s="25">
        <v>0.48099999999999998</v>
      </c>
      <c r="H30" s="20">
        <v>1676985.26</v>
      </c>
      <c r="I30" s="11"/>
      <c r="L30" s="55"/>
      <c r="M30" s="49"/>
      <c r="N30" s="2"/>
    </row>
    <row r="31" spans="1:16">
      <c r="A31" s="17">
        <v>2800</v>
      </c>
      <c r="B31" s="17" t="s">
        <v>16</v>
      </c>
      <c r="C31" s="39">
        <v>3.02</v>
      </c>
      <c r="D31" s="17">
        <v>565000</v>
      </c>
      <c r="E31" s="17">
        <v>565000</v>
      </c>
      <c r="F31" s="17">
        <f>Table1[[#This Row],[New position]]-Table1[[#This Row],[Old position]]</f>
        <v>0</v>
      </c>
      <c r="G31" s="25">
        <v>0.48099999999999998</v>
      </c>
      <c r="H31" s="20">
        <v>1676985.26</v>
      </c>
      <c r="I31" s="11"/>
      <c r="L31" s="55"/>
      <c r="M31" s="49"/>
      <c r="N31" s="2"/>
    </row>
    <row r="32" spans="1:16">
      <c r="A32" s="17" t="s">
        <v>62</v>
      </c>
      <c r="B32" s="17" t="s">
        <v>16</v>
      </c>
      <c r="C32" s="39">
        <v>104.55</v>
      </c>
      <c r="D32" s="17">
        <v>16068</v>
      </c>
      <c r="E32" s="17">
        <v>16068</v>
      </c>
      <c r="F32" s="17">
        <f>Table1[[#This Row],[New position]]-Table1[[#This Row],[Old position]]</f>
        <v>0</v>
      </c>
      <c r="G32" s="25">
        <v>0.48099999999999998</v>
      </c>
      <c r="H32" s="20">
        <v>1676985.26</v>
      </c>
      <c r="I32" s="11"/>
      <c r="L32" s="55"/>
      <c r="M32" s="49"/>
      <c r="N32" s="55"/>
    </row>
    <row r="33" spans="1:14">
      <c r="A33" s="17" t="s">
        <v>42</v>
      </c>
      <c r="B33" s="17" t="s">
        <v>16</v>
      </c>
      <c r="C33" s="39">
        <v>41.15</v>
      </c>
      <c r="D33" s="17">
        <v>39922</v>
      </c>
      <c r="E33" s="17">
        <v>39922</v>
      </c>
      <c r="F33" s="17">
        <f>Table1[[#This Row],[New position]]-Table1[[#This Row],[Old position]]</f>
        <v>0</v>
      </c>
      <c r="G33" s="25">
        <v>0.48099999999999998</v>
      </c>
      <c r="H33" s="20">
        <v>1676985.26</v>
      </c>
      <c r="I33" s="54"/>
      <c r="L33" s="55"/>
      <c r="M33" s="49"/>
      <c r="N33" s="2"/>
    </row>
    <row r="34" spans="1:14">
      <c r="A34" s="17" t="s">
        <v>54</v>
      </c>
      <c r="B34" s="17" t="s">
        <v>16</v>
      </c>
      <c r="C34" s="39">
        <v>34.549999999999997</v>
      </c>
      <c r="D34" s="17">
        <v>48948</v>
      </c>
      <c r="E34" s="17">
        <v>48948</v>
      </c>
      <c r="F34" s="17">
        <f>Table1[[#This Row],[New position]]-Table1[[#This Row],[Old position]]</f>
        <v>0</v>
      </c>
      <c r="G34" s="25">
        <v>0.48099999999999998</v>
      </c>
      <c r="H34" s="20">
        <v>1676985.26</v>
      </c>
      <c r="I34" s="54"/>
      <c r="L34" s="55"/>
      <c r="M34" s="49"/>
      <c r="N34" s="2"/>
    </row>
    <row r="35" spans="1:14">
      <c r="A35" s="17" t="s">
        <v>39</v>
      </c>
      <c r="B35" s="17" t="s">
        <v>16</v>
      </c>
      <c r="C35" s="39">
        <v>105.71</v>
      </c>
      <c r="D35" s="17">
        <v>161702</v>
      </c>
      <c r="E35" s="17">
        <v>161702</v>
      </c>
      <c r="F35" s="17">
        <f>Table1[[#This Row],[New position]]-Table1[[#This Row],[Old position]]</f>
        <v>0</v>
      </c>
      <c r="G35" s="25">
        <v>5</v>
      </c>
      <c r="H35" s="20">
        <v>17427206.809999999</v>
      </c>
      <c r="I35" s="11"/>
      <c r="L35" s="55"/>
      <c r="M35" s="49"/>
      <c r="N35" s="2"/>
    </row>
    <row r="36" spans="1:14">
      <c r="A36" s="17" t="s">
        <v>50</v>
      </c>
      <c r="B36" s="17" t="s">
        <v>16</v>
      </c>
      <c r="C36" s="39">
        <v>91.6</v>
      </c>
      <c r="D36" s="17">
        <v>58214</v>
      </c>
      <c r="E36" s="17">
        <v>58214</v>
      </c>
      <c r="F36" s="17">
        <f>Table1[[#This Row],[New position]]-Table1[[#This Row],[Old position]]</f>
        <v>0</v>
      </c>
      <c r="G36" s="25">
        <v>1.5</v>
      </c>
      <c r="H36" s="20">
        <v>5228162.04</v>
      </c>
      <c r="I36" s="47"/>
      <c r="L36" s="55"/>
      <c r="M36" s="49"/>
      <c r="N36" s="2"/>
    </row>
    <row r="37" spans="1:14">
      <c r="A37" s="17" t="s">
        <v>45</v>
      </c>
      <c r="B37" s="17" t="s">
        <v>17</v>
      </c>
      <c r="C37" s="39">
        <v>130437.5</v>
      </c>
      <c r="D37" s="17">
        <v>40</v>
      </c>
      <c r="E37" s="17">
        <v>40</v>
      </c>
      <c r="F37" s="17">
        <f>Table1[[#This Row],[New position]]-Table1[[#This Row],[Old position]]</f>
        <v>0</v>
      </c>
      <c r="G37" s="25">
        <v>1.5</v>
      </c>
      <c r="H37" s="20">
        <v>5228162.04</v>
      </c>
      <c r="I37" s="11"/>
      <c r="L37" s="55"/>
      <c r="M37" s="49"/>
      <c r="N37" s="2"/>
    </row>
    <row r="38" spans="1:14">
      <c r="A38" s="17" t="s">
        <v>44</v>
      </c>
      <c r="B38" s="17" t="s">
        <v>17</v>
      </c>
      <c r="C38" s="39">
        <v>159906.23999999999</v>
      </c>
      <c r="D38" s="17">
        <v>33</v>
      </c>
      <c r="E38" s="17">
        <v>33</v>
      </c>
      <c r="F38" s="17">
        <f>Table1[[#This Row],[New position]]-Table1[[#This Row],[Old position]]</f>
        <v>0</v>
      </c>
      <c r="G38" s="25">
        <v>1.5</v>
      </c>
      <c r="H38" s="20">
        <v>5228162.04</v>
      </c>
      <c r="I38" s="11"/>
      <c r="L38" s="55"/>
      <c r="M38" s="49"/>
      <c r="N38" s="2"/>
    </row>
    <row r="39" spans="1:14">
      <c r="A39" s="17" t="s">
        <v>67</v>
      </c>
      <c r="B39" s="17" t="s">
        <v>17</v>
      </c>
      <c r="C39" s="39">
        <v>195625</v>
      </c>
      <c r="D39" s="17">
        <v>27</v>
      </c>
      <c r="E39" s="17">
        <v>27</v>
      </c>
      <c r="F39" s="17">
        <f>Table1[[#This Row],[New position]]-Table1[[#This Row],[Old position]]</f>
        <v>0</v>
      </c>
      <c r="G39" s="25">
        <v>1.5</v>
      </c>
      <c r="H39" s="20">
        <v>5228162.04</v>
      </c>
      <c r="I39" s="11"/>
      <c r="L39" s="55"/>
      <c r="M39" s="49"/>
      <c r="N39" s="2"/>
    </row>
    <row r="40" spans="1:14">
      <c r="A40" s="17" t="s">
        <v>18</v>
      </c>
      <c r="B40" s="17" t="s">
        <v>17</v>
      </c>
      <c r="C40" s="39">
        <v>218179.69</v>
      </c>
      <c r="D40" s="17">
        <v>80</v>
      </c>
      <c r="E40" s="17">
        <v>80</v>
      </c>
      <c r="F40" s="17">
        <f>Table1[[#This Row],[New position]]-Table1[[#This Row],[Old position]]</f>
        <v>0</v>
      </c>
      <c r="G40" s="25">
        <v>5</v>
      </c>
      <c r="H40" s="20">
        <v>17427206.809999999</v>
      </c>
      <c r="I40" s="46"/>
      <c r="L40" s="55"/>
      <c r="M40" s="49"/>
      <c r="N40" s="2"/>
    </row>
    <row r="41" spans="1:14">
      <c r="A41" s="17" t="s">
        <v>25</v>
      </c>
      <c r="B41" s="17" t="s">
        <v>17</v>
      </c>
      <c r="C41" s="39">
        <v>227867.18</v>
      </c>
      <c r="D41" s="17">
        <v>77</v>
      </c>
      <c r="E41" s="17">
        <v>77</v>
      </c>
      <c r="F41" s="17">
        <f>Table1[[#This Row],[New position]]-Table1[[#This Row],[Old position]]</f>
        <v>0</v>
      </c>
      <c r="G41" s="25">
        <v>5</v>
      </c>
      <c r="H41" s="20">
        <v>17427206.809999999</v>
      </c>
      <c r="I41" s="11"/>
      <c r="L41" s="55"/>
      <c r="M41" s="49"/>
      <c r="N41" s="2"/>
    </row>
    <row r="42" spans="1:14" ht="14.25" customHeight="1">
      <c r="A42" s="17" t="s">
        <v>47</v>
      </c>
      <c r="B42" s="17" t="s">
        <v>16</v>
      </c>
      <c r="C42" s="39">
        <v>5.82</v>
      </c>
      <c r="D42" s="17">
        <v>1768663</v>
      </c>
      <c r="E42" s="17">
        <v>1768663</v>
      </c>
      <c r="F42" s="17">
        <f>Table1[[#This Row],[New position]]-Table1[[#This Row],[Old position]]</f>
        <v>0</v>
      </c>
      <c r="G42" s="25">
        <v>3</v>
      </c>
      <c r="H42" s="20">
        <v>10456324.09</v>
      </c>
      <c r="I42" s="48"/>
      <c r="L42" s="55"/>
      <c r="M42" s="49"/>
      <c r="N42" s="2"/>
    </row>
    <row r="43" spans="1:14" ht="14.25" customHeight="1">
      <c r="A43" s="17" t="s">
        <v>51</v>
      </c>
      <c r="B43" s="17" t="s">
        <v>16</v>
      </c>
      <c r="C43" s="39">
        <v>69.77</v>
      </c>
      <c r="D43" s="17">
        <v>75826</v>
      </c>
      <c r="E43" s="17">
        <v>75826</v>
      </c>
      <c r="F43" s="17">
        <f>Table1[[#This Row],[New position]]-Table1[[#This Row],[Old position]]</f>
        <v>0</v>
      </c>
      <c r="G43" s="25">
        <v>1.5</v>
      </c>
      <c r="H43" s="20">
        <v>5228162.04</v>
      </c>
      <c r="I43" s="11"/>
      <c r="L43" s="55"/>
      <c r="M43" s="49"/>
      <c r="N43" s="2"/>
    </row>
    <row r="44" spans="1:14" ht="14.25" customHeight="1">
      <c r="A44" s="17" t="s">
        <v>58</v>
      </c>
      <c r="B44" s="17" t="s">
        <v>17</v>
      </c>
      <c r="C44" s="39">
        <v>126876.77</v>
      </c>
      <c r="D44" s="17">
        <v>81</v>
      </c>
      <c r="E44" s="17">
        <v>81</v>
      </c>
      <c r="F44" s="17">
        <f>Table1[[#This Row],[New position]]-Table1[[#This Row],[Old position]]</f>
        <v>0</v>
      </c>
      <c r="G44" s="25">
        <v>3</v>
      </c>
      <c r="H44" s="20">
        <v>10456324.09</v>
      </c>
      <c r="I44" s="11"/>
      <c r="L44" s="55"/>
      <c r="M44" s="49"/>
      <c r="N44" s="2"/>
    </row>
    <row r="45" spans="1:14" ht="14.25" customHeight="1">
      <c r="A45" s="17" t="s">
        <v>60</v>
      </c>
      <c r="B45" s="17" t="s">
        <v>17</v>
      </c>
      <c r="C45" s="39">
        <v>234342.07</v>
      </c>
      <c r="D45" s="17">
        <v>42</v>
      </c>
      <c r="E45" s="17">
        <v>45</v>
      </c>
      <c r="F45" s="17">
        <f>Table1[[#This Row],[New position]]-Table1[[#This Row],[Old position]]</f>
        <v>3</v>
      </c>
      <c r="G45" s="25">
        <v>3</v>
      </c>
      <c r="H45" s="20">
        <v>10456324.09</v>
      </c>
      <c r="I45" s="11" t="s">
        <v>76</v>
      </c>
      <c r="L45" s="55"/>
      <c r="M45" s="49"/>
      <c r="N45" s="2"/>
    </row>
    <row r="46" spans="1:14" ht="14.25" customHeight="1">
      <c r="A46" s="17" t="s">
        <v>68</v>
      </c>
      <c r="B46" s="17" t="s">
        <v>17</v>
      </c>
      <c r="C46" s="39">
        <v>194171.41</v>
      </c>
      <c r="D46" s="17">
        <v>27</v>
      </c>
      <c r="E46" s="17">
        <v>27</v>
      </c>
      <c r="F46" s="17">
        <f>Table1[[#This Row],[New position]]-Table1[[#This Row],[Old position]]</f>
        <v>0</v>
      </c>
      <c r="G46" s="25">
        <v>1.5</v>
      </c>
      <c r="H46" s="20">
        <v>5228162.04</v>
      </c>
      <c r="I46" s="11"/>
      <c r="L46" s="55"/>
      <c r="M46" s="49"/>
      <c r="N46" s="2"/>
    </row>
    <row r="47" spans="1:14" ht="14.25" customHeight="1">
      <c r="A47" s="17" t="s">
        <v>65</v>
      </c>
      <c r="B47" s="17" t="s">
        <v>17</v>
      </c>
      <c r="C47" s="39">
        <v>127884.72</v>
      </c>
      <c r="D47" s="17">
        <v>82</v>
      </c>
      <c r="E47" s="17">
        <v>82</v>
      </c>
      <c r="F47" s="17">
        <f>Table1[[#This Row],[New position]]-Table1[[#This Row],[Old position]]</f>
        <v>0</v>
      </c>
      <c r="G47" s="25">
        <v>3</v>
      </c>
      <c r="H47" s="20">
        <v>10456324.09</v>
      </c>
      <c r="I47" s="11"/>
      <c r="L47" s="55"/>
      <c r="M47" s="49"/>
      <c r="N47" s="2"/>
    </row>
    <row r="48" spans="1:14" ht="14.25" customHeight="1">
      <c r="A48" s="17" t="s">
        <v>40</v>
      </c>
      <c r="B48" s="17" t="s">
        <v>16</v>
      </c>
      <c r="C48" s="39">
        <v>34.590000000000003</v>
      </c>
      <c r="D48" s="17">
        <v>102238</v>
      </c>
      <c r="E48" s="17">
        <v>102238</v>
      </c>
      <c r="F48" s="17">
        <f>Table1[[#This Row],[New position]]-Table1[[#This Row],[Old position]]</f>
        <v>0</v>
      </c>
      <c r="G48" s="25">
        <v>1</v>
      </c>
      <c r="H48" s="20">
        <v>3485441.36</v>
      </c>
      <c r="I48" s="11"/>
      <c r="L48" s="55"/>
      <c r="M48" s="49"/>
      <c r="N48" s="2"/>
    </row>
    <row r="49" spans="1:17">
      <c r="A49" s="17" t="s">
        <v>19</v>
      </c>
      <c r="B49" s="17" t="s">
        <v>17</v>
      </c>
      <c r="C49" s="39">
        <v>95424</v>
      </c>
      <c r="D49" s="17">
        <v>19</v>
      </c>
      <c r="E49" s="17">
        <v>19</v>
      </c>
      <c r="F49" s="17">
        <f>Table1[[#This Row],[New position]]-Table1[[#This Row],[Old position]]</f>
        <v>0</v>
      </c>
      <c r="G49" s="25">
        <v>0.52600000000000002</v>
      </c>
      <c r="H49" s="20">
        <v>1834443.56</v>
      </c>
      <c r="I49" s="11"/>
      <c r="L49" s="55"/>
      <c r="M49" s="49"/>
      <c r="N49" s="2"/>
    </row>
    <row r="50" spans="1:17">
      <c r="A50" s="17" t="s">
        <v>66</v>
      </c>
      <c r="B50" s="17" t="s">
        <v>17</v>
      </c>
      <c r="C50" s="39">
        <v>29837.51</v>
      </c>
      <c r="D50" s="17">
        <v>61</v>
      </c>
      <c r="E50" s="17">
        <v>61</v>
      </c>
      <c r="F50" s="17">
        <f>Table1[[#This Row],[New position]]-Table1[[#This Row],[Old position]]</f>
        <v>0</v>
      </c>
      <c r="G50" s="25">
        <v>0.52600000000000002</v>
      </c>
      <c r="H50" s="20">
        <v>1834443.56</v>
      </c>
      <c r="I50" s="11"/>
      <c r="L50" s="55"/>
      <c r="M50" s="49"/>
      <c r="N50" s="2"/>
    </row>
    <row r="51" spans="1:17">
      <c r="A51" s="17" t="s">
        <v>26</v>
      </c>
      <c r="B51" s="17" t="s">
        <v>17</v>
      </c>
      <c r="C51" s="39">
        <v>99304.79</v>
      </c>
      <c r="D51" s="17">
        <v>19</v>
      </c>
      <c r="E51" s="17">
        <v>18</v>
      </c>
      <c r="F51" s="17">
        <f>Table1[[#This Row],[New position]]-Table1[[#This Row],[Old position]]</f>
        <v>-1</v>
      </c>
      <c r="G51" s="25">
        <v>0.52600000000000002</v>
      </c>
      <c r="H51" s="20">
        <v>1834443.56</v>
      </c>
      <c r="I51" s="11"/>
      <c r="L51" s="55"/>
      <c r="M51" s="49"/>
      <c r="N51" s="2"/>
      <c r="Q51" s="56"/>
    </row>
    <row r="52" spans="1:17">
      <c r="A52" s="17" t="s">
        <v>55</v>
      </c>
      <c r="B52" s="17" t="s">
        <v>17</v>
      </c>
      <c r="C52" s="39">
        <v>78970</v>
      </c>
      <c r="D52" s="17">
        <v>23</v>
      </c>
      <c r="E52" s="17">
        <v>23</v>
      </c>
      <c r="F52" s="17">
        <f>Table1[[#This Row],[New position]]-Table1[[#This Row],[Old position]]</f>
        <v>0</v>
      </c>
      <c r="G52" s="25">
        <v>0.52600000000000002</v>
      </c>
      <c r="H52" s="20">
        <v>1834443.56</v>
      </c>
      <c r="I52" s="11"/>
      <c r="L52" s="55"/>
      <c r="M52" s="49"/>
      <c r="N52" s="2"/>
    </row>
    <row r="53" spans="1:17">
      <c r="A53" s="17" t="s">
        <v>52</v>
      </c>
      <c r="B53" s="17" t="s">
        <v>17</v>
      </c>
      <c r="C53" s="39">
        <v>67500</v>
      </c>
      <c r="D53" s="17">
        <v>27</v>
      </c>
      <c r="E53" s="17">
        <v>27</v>
      </c>
      <c r="F53" s="17">
        <f>Table1[[#This Row],[New position]]-Table1[[#This Row],[Old position]]</f>
        <v>0</v>
      </c>
      <c r="G53" s="25">
        <v>0.52600000000000002</v>
      </c>
      <c r="H53" s="20">
        <v>1834443.56</v>
      </c>
      <c r="I53" s="11"/>
      <c r="L53" s="55"/>
      <c r="M53" s="49"/>
      <c r="N53" s="2"/>
    </row>
    <row r="54" spans="1:17">
      <c r="A54" s="17" t="s">
        <v>41</v>
      </c>
      <c r="B54" s="17" t="s">
        <v>17</v>
      </c>
      <c r="C54" s="39">
        <v>34463.89</v>
      </c>
      <c r="D54" s="17">
        <v>54</v>
      </c>
      <c r="E54" s="17">
        <v>54</v>
      </c>
      <c r="F54" s="17">
        <f>Table1[[#This Row],[New position]]-Table1[[#This Row],[Old position]]</f>
        <v>0</v>
      </c>
      <c r="G54" s="25">
        <v>0.52600000000000002</v>
      </c>
      <c r="H54" s="20">
        <v>1834443.56</v>
      </c>
      <c r="I54" s="11"/>
      <c r="L54" s="55"/>
      <c r="M54" s="49"/>
      <c r="N54" s="2"/>
    </row>
    <row r="55" spans="1:17">
      <c r="A55" s="17" t="s">
        <v>34</v>
      </c>
      <c r="B55" s="17" t="s">
        <v>17</v>
      </c>
      <c r="C55" s="39">
        <v>85256.27</v>
      </c>
      <c r="D55" s="17">
        <v>11</v>
      </c>
      <c r="E55" s="17">
        <v>11</v>
      </c>
      <c r="F55" s="17">
        <f>Table1[[#This Row],[New position]]-Table1[[#This Row],[Old position]]</f>
        <v>0</v>
      </c>
      <c r="G55" s="25">
        <v>0.26300000000000001</v>
      </c>
      <c r="H55" s="20">
        <v>917221.43</v>
      </c>
      <c r="I55" s="11"/>
      <c r="L55" s="55"/>
      <c r="M55" s="49"/>
      <c r="N55" s="2"/>
      <c r="Q55" s="56"/>
    </row>
    <row r="56" spans="1:17">
      <c r="A56" s="17" t="s">
        <v>49</v>
      </c>
      <c r="B56" s="17" t="s">
        <v>17</v>
      </c>
      <c r="C56" s="39">
        <v>125070</v>
      </c>
      <c r="D56" s="17">
        <v>-7</v>
      </c>
      <c r="E56" s="17">
        <v>-7</v>
      </c>
      <c r="F56" s="17">
        <f>Table1[[#This Row],[New position]]-Table1[[#This Row],[Old position]]</f>
        <v>0</v>
      </c>
      <c r="G56" s="25">
        <v>-0.26300000000000001</v>
      </c>
      <c r="H56" s="20">
        <v>917221.43</v>
      </c>
      <c r="I56" s="11"/>
      <c r="L56" s="55"/>
      <c r="M56" s="49"/>
      <c r="N56" s="2"/>
    </row>
    <row r="57" spans="1:17">
      <c r="A57" s="17" t="s">
        <v>74</v>
      </c>
      <c r="B57" s="17" t="s">
        <v>17</v>
      </c>
      <c r="C57" s="39">
        <v>8750</v>
      </c>
      <c r="D57" s="17">
        <v>-101</v>
      </c>
      <c r="E57" s="17">
        <v>-105</v>
      </c>
      <c r="F57" s="17">
        <f>Table1[[#This Row],[New position]]-Table1[[#This Row],[Old position]]</f>
        <v>-4</v>
      </c>
      <c r="G57" s="25">
        <v>-0.26300000000000001</v>
      </c>
      <c r="H57" s="20">
        <v>917221.43</v>
      </c>
      <c r="I57" s="11"/>
      <c r="L57" s="55"/>
      <c r="M57" s="49"/>
      <c r="N57" s="2"/>
    </row>
    <row r="58" spans="1:17">
      <c r="A58" s="17" t="s">
        <v>75</v>
      </c>
      <c r="B58" s="17" t="s">
        <v>17</v>
      </c>
      <c r="C58" s="39">
        <v>84540.45</v>
      </c>
      <c r="D58" s="17">
        <v>-11</v>
      </c>
      <c r="E58" s="17">
        <v>-11</v>
      </c>
      <c r="F58" s="17">
        <f>Table1[[#This Row],[New position]]-Table1[[#This Row],[Old position]]</f>
        <v>0</v>
      </c>
      <c r="G58" s="25">
        <v>-0.26300000000000001</v>
      </c>
      <c r="H58" s="20">
        <v>917221.43</v>
      </c>
      <c r="I58" s="11"/>
      <c r="L58" s="55"/>
      <c r="M58" s="49"/>
      <c r="N58" s="2"/>
    </row>
    <row r="59" spans="1:17">
      <c r="A59" s="17" t="s">
        <v>28</v>
      </c>
      <c r="B59" s="17" t="s">
        <v>17</v>
      </c>
      <c r="C59" s="39">
        <v>33954</v>
      </c>
      <c r="D59" s="17">
        <v>-27</v>
      </c>
      <c r="E59" s="17">
        <v>-27</v>
      </c>
      <c r="F59" s="17">
        <f>Table1[[#This Row],[New position]]-Table1[[#This Row],[Old position]]</f>
        <v>0</v>
      </c>
      <c r="G59" s="25">
        <v>-0.26300000000000001</v>
      </c>
      <c r="H59" s="20">
        <v>917221.43</v>
      </c>
      <c r="I59" s="11"/>
      <c r="L59" s="55"/>
      <c r="M59" s="49"/>
      <c r="N59" s="2"/>
      <c r="Q59" s="56"/>
    </row>
    <row r="60" spans="1:17">
      <c r="A60" s="17" t="s">
        <v>37</v>
      </c>
      <c r="B60" s="17" t="s">
        <v>17</v>
      </c>
      <c r="C60" s="39">
        <v>57095</v>
      </c>
      <c r="D60" s="17">
        <v>-16</v>
      </c>
      <c r="E60" s="17">
        <v>-16</v>
      </c>
      <c r="F60" s="17">
        <f>Table1[[#This Row],[New position]]-Table1[[#This Row],[Old position]]</f>
        <v>0</v>
      </c>
      <c r="G60" s="25">
        <v>-0.26300000000000001</v>
      </c>
      <c r="H60" s="20">
        <v>917221.43</v>
      </c>
      <c r="I60" s="11"/>
      <c r="L60" s="55"/>
      <c r="M60" s="49"/>
      <c r="N60" s="2"/>
      <c r="Q60" s="56"/>
    </row>
    <row r="61" spans="1:17">
      <c r="A61" s="17" t="s">
        <v>46</v>
      </c>
      <c r="B61" s="17" t="s">
        <v>17</v>
      </c>
      <c r="C61" s="39">
        <v>21168</v>
      </c>
      <c r="D61" s="17">
        <v>-42</v>
      </c>
      <c r="E61" s="17">
        <v>-42</v>
      </c>
      <c r="F61" s="17">
        <f>Table1[[#This Row],[New position]]-Table1[[#This Row],[Old position]]</f>
        <v>0</v>
      </c>
      <c r="G61" s="25">
        <v>-0.26300000000000001</v>
      </c>
      <c r="H61" s="20">
        <v>917221.43</v>
      </c>
      <c r="I61" s="11"/>
      <c r="L61" s="55"/>
      <c r="M61" s="49"/>
      <c r="N61" s="2"/>
      <c r="Q61" s="56"/>
    </row>
    <row r="62" spans="1:17">
      <c r="A62" s="17" t="s">
        <v>27</v>
      </c>
      <c r="B62" s="17"/>
      <c r="C62" s="39"/>
      <c r="D62" s="17"/>
      <c r="E62" s="17"/>
      <c r="F62" s="17"/>
      <c r="G62" s="25" cm="1">
        <f t="array" ref="G62">100-SUM(ABS(G11:G61))</f>
        <v>22.995999999999981</v>
      </c>
      <c r="H62" s="20"/>
      <c r="I62" s="11"/>
      <c r="L62" s="44"/>
    </row>
    <row r="63" spans="1:17">
      <c r="A63" s="17" t="s">
        <v>30</v>
      </c>
      <c r="B63" s="17"/>
      <c r="C63" s="39"/>
      <c r="D63" s="17">
        <v>0</v>
      </c>
      <c r="E63" s="17">
        <v>0</v>
      </c>
      <c r="F63" s="17">
        <v>0</v>
      </c>
      <c r="G63" s="43"/>
      <c r="H63" s="20"/>
      <c r="I63" s="11"/>
    </row>
    <row r="64" spans="1:17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2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2">
      <c r="B66" s="5"/>
      <c r="D66" s="1"/>
      <c r="E66" s="5"/>
      <c r="F66" s="41"/>
      <c r="H66" s="6"/>
    </row>
    <row r="67" spans="1:12">
      <c r="C67" s="20"/>
    </row>
    <row r="68" spans="1:12">
      <c r="D68" s="1"/>
      <c r="E68" s="1"/>
      <c r="F68" s="1"/>
      <c r="H68" s="1"/>
    </row>
    <row r="69" spans="1:12">
      <c r="G69" s="44"/>
      <c r="H69" s="1"/>
      <c r="I69" s="1"/>
    </row>
    <row r="70" spans="1:12">
      <c r="A70" s="10"/>
      <c r="G70" s="44"/>
      <c r="H70" s="45"/>
      <c r="L70" s="44"/>
    </row>
    <row r="71" spans="1:12">
      <c r="A71" s="10"/>
      <c r="D71" s="45"/>
      <c r="G71" s="44"/>
      <c r="H71" s="57"/>
    </row>
    <row r="72" spans="1:12">
      <c r="D72" s="45"/>
      <c r="G72" s="44"/>
    </row>
    <row r="73" spans="1:12">
      <c r="A73" s="4"/>
      <c r="D73" s="45"/>
      <c r="G73" s="44"/>
    </row>
    <row r="74" spans="1:12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2022-04-17T15:42:13Z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