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2-2022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1" l="1"/>
  <c r="M12" i="1" l="1"/>
  <c r="M16" i="1" s="1"/>
  <c r="N11" i="1"/>
  <c r="R14" i="1"/>
  <c r="O16" i="1" s="1"/>
  <c r="O11" i="1" l="1"/>
  <c r="P14" i="1"/>
  <c r="N12" i="1"/>
  <c r="O12" i="1" s="1"/>
  <c r="P12" i="1" s="1"/>
  <c r="N13" i="1"/>
  <c r="O13" i="1" s="1"/>
  <c r="P13" i="1" s="1"/>
  <c r="P11" i="1"/>
  <c r="P17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11" i="1" l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<sst xmlns="http://schemas.openxmlformats.org/spreadsheetml/2006/main" count="139" uniqueCount="87">
  <si>
    <t>Date</t>
  </si>
  <si>
    <t>Comments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</si>
  <si>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</si>
  <si>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</si>
  <si>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</si>
  <si>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</si>
  <si>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</si>
  <si>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</si>
  <si>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</si>
  <si>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</si>
  <si>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</si>
  <si>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</si>
  <si>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</si>
  <si>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</si>
  <si>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</si>
  <si>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</si>
  <si>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</si>
  <si>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</si>
  <si>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</si>
  <si>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</si>
  <si>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</si>
  <si>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</si>
  <si>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</si>
  <si>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</si>
  <si>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</si>
  <si>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</si>
  <si>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</si>
  <si>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</si>
  <si>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</si>
  <si>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KC</t>
  </si>
  <si>
    <t>PB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</si>
  <si>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</si>
  <si>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</si>
  <si>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</si>
  <si>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</si>
  <si>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</si>
  <si>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</si>
  <si>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</si>
  <si>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</si>
  <si>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</si>
  <si>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</si>
  <si>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FM</t>
  </si>
  <si>
    <t>ZSLME</t>
  </si>
  <si>
    <t>COIL</t>
  </si>
  <si>
    <t>SCI</t>
  </si>
  <si>
    <t>GBX</t>
  </si>
  <si>
    <t>HG</t>
  </si>
  <si>
    <t>SI</t>
  </si>
  <si>
    <t>PSA</t>
  </si>
  <si>
    <t>PG</t>
  </si>
  <si>
    <t>TSR20</t>
  </si>
  <si>
    <t>EXC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</si>
  <si>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</si>
  <si>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</si>
  <si>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</si>
  <si>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</si>
  <si>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</si>
  <si>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</si>
  <si>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</si>
  <si>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</si>
  <si>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</si>
  <si>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</si>
  <si>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</si>
  <si>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</si>
  <si>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BK</t>
  </si>
  <si>
    <t>MTB</t>
  </si>
  <si>
    <t>EXPE</t>
  </si>
  <si>
    <t>EWU</t>
  </si>
  <si>
    <t>AIG</t>
  </si>
  <si>
    <t>GOIL</t>
  </si>
  <si>
    <t>PA</t>
  </si>
  <si>
    <t>CT</t>
  </si>
  <si>
    <t>LE</t>
  </si>
  <si>
    <t>original</t>
  </si>
  <si>
    <t>in house</t>
  </si>
  <si>
    <t>quant edge</t>
  </si>
  <si>
    <t>match %</t>
  </si>
  <si>
    <t>equity</t>
  </si>
  <si>
    <t>bond</t>
    <phoneticPr fontId="11" type="noConversion"/>
  </si>
  <si>
    <t>commodity</t>
  </si>
  <si>
    <t>cash</t>
  </si>
  <si>
    <t>scale factor</t>
  </si>
  <si>
    <t>QE weight</t>
    <phoneticPr fontId="11" type="noConversion"/>
  </si>
  <si>
    <t>option weight</t>
    <phoneticPr fontId="11" type="noConversion"/>
  </si>
  <si>
    <t>Recommended by:Li Xiaoman</t>
  </si>
  <si>
    <t>Prepared and Checked by:Tang Jiayun</t>
  </si>
  <si>
    <t>Approved by:Lawrence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</si>
</sst>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168" fontId="2" fillId="0" borderId="0" xfId="0" applyNumberFormat="1" applyFont="1" applyAlignment="1">
      <alignment vertical="center" wrapText="1"/>
    </xf>
    <xf numFmtId="10" fontId="2" fillId="0" borderId="0" xfId="5" applyNumberFormat="1" applyFont="1" applyAlignment="1">
      <alignment vertical="center" wrapText="1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5" totalsRowShown="0" headerRowDxfId="13" dataDxfId="11" headerRowBorderDxfId="12" tableBorderDxfId="10" totalsRowBorderDxfId="9">
  <autoFilter ref="A10:I65"/>
  <sortState ref="A11:I65">
    <sortCondition ref="A10:A65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3"/>
  <sheetViews>
    <sheetView tabSelected="1" topLeftCell="A45" zoomScale="89" zoomScaleNormal="89" workbookViewId="0">
      <selection activeCell="I62" sqref="I61:I6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4" width="9.140625" style="1"/>
    <col min="15" max="15" width="9.140625" style="1" customWidth="1"/>
    <col min="16" max="16" width="8.28515625" style="1" customWidth="1"/>
    <col min="17" max="16384" width="9.140625" style="1"/>
  </cols>
  <sheetData>
    <row r="1" spans="1:18" s="26" customFormat="1" ht="12.75">
      <c r="A1" s="63" t="s">
        <v>0</v>
      </c>
      <c r="B1" s="63"/>
      <c r="C1" s="25">
        <v>44620</v>
      </c>
      <c r="E1" s="27"/>
      <c r="F1" s="27"/>
      <c r="H1" s="28"/>
    </row>
    <row r="2" spans="1:18" s="26" customFormat="1">
      <c r="A2" s="63" t="s">
        <v>8</v>
      </c>
      <c r="B2" s="63"/>
      <c r="C2" s="29">
        <f>C8/C7</f>
        <v>2.7131436370801048</v>
      </c>
      <c r="D2"/>
      <c r="E2" s="56"/>
      <c r="F2" s="32"/>
      <c r="H2" s="50"/>
    </row>
    <row r="3" spans="1:18" s="26" customFormat="1" ht="15.75" customHeight="1">
      <c r="A3" s="64" t="s">
        <v>9</v>
      </c>
      <c r="B3" s="64"/>
      <c r="C3" s="37">
        <f>(C8-SUM(H37:H46))/C7</f>
        <v>1.8639918169889818</v>
      </c>
      <c r="D3" s="55"/>
      <c r="E3" s="31"/>
      <c r="F3" s="32"/>
      <c r="H3" s="33"/>
    </row>
    <row r="4" spans="1:18" s="26" customFormat="1" ht="12.75">
      <c r="A4" s="63" t="s">
        <v>6</v>
      </c>
      <c r="B4" s="63"/>
      <c r="C4" s="34">
        <v>50236276</v>
      </c>
      <c r="D4" s="58"/>
      <c r="E4" s="35"/>
      <c r="F4" s="35"/>
      <c r="H4" s="33"/>
    </row>
    <row r="5" spans="1:18" s="26" customFormat="1" ht="12.75">
      <c r="A5" s="63" t="s">
        <v>4</v>
      </c>
      <c r="B5" s="63"/>
      <c r="C5" s="34">
        <v>0</v>
      </c>
      <c r="D5" s="30"/>
      <c r="E5" s="30"/>
      <c r="F5" s="35"/>
      <c r="H5" s="33"/>
    </row>
    <row r="6" spans="1:18" s="26" customFormat="1" ht="12.75">
      <c r="A6" s="63" t="s">
        <v>5</v>
      </c>
      <c r="B6" s="63"/>
      <c r="C6" s="34">
        <v>0</v>
      </c>
      <c r="D6" s="49"/>
      <c r="E6" s="35"/>
      <c r="F6" s="35"/>
      <c r="H6" s="33"/>
    </row>
    <row r="7" spans="1:18" s="26" customFormat="1" ht="12.75">
      <c r="A7" s="63" t="s">
        <v>7</v>
      </c>
      <c r="B7" s="63"/>
      <c r="C7" s="34">
        <f>C4+C5-C6</f>
        <v>50236276</v>
      </c>
      <c r="D7" s="49"/>
      <c r="E7" s="35"/>
      <c r="F7" s="35"/>
      <c r="G7" s="39"/>
    </row>
    <row r="8" spans="1:18" s="26" customFormat="1" ht="13.5" customHeight="1">
      <c r="A8" s="64" t="s">
        <v>3</v>
      </c>
      <c r="B8" s="64"/>
      <c r="C8" s="22" cm="1">
        <f t="array" ref="C8">SUM(ABS(Table1[Target allocation ($)]))</f>
        <v>136298232.57999998</v>
      </c>
      <c r="D8" s="49"/>
      <c r="E8" s="35"/>
      <c r="F8" s="35"/>
      <c r="H8" s="33"/>
      <c r="J8" s="36"/>
    </row>
    <row r="9" spans="1:18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8" s="2" customFormat="1" ht="25.5">
      <c r="A10" s="14" t="s">
        <v>11</v>
      </c>
      <c r="B10" s="15" t="s">
        <v>12</v>
      </c>
      <c r="C10" s="23" t="s">
        <v>18</v>
      </c>
      <c r="D10" s="15" t="s">
        <v>19</v>
      </c>
      <c r="E10" s="12" t="s">
        <v>20</v>
      </c>
      <c r="F10" s="12" t="s">
        <v>2</v>
      </c>
      <c r="G10" s="15" t="s">
        <v>21</v>
      </c>
      <c r="H10" s="18" t="s">
        <v>22</v>
      </c>
      <c r="I10" s="21" t="s">
        <v>1</v>
      </c>
      <c r="M10" s="2" t="s">
        <v>73</v>
      </c>
      <c r="N10" s="2" t="s">
        <v>74</v>
      </c>
      <c r="O10" s="2" t="s">
        <v>75</v>
      </c>
      <c r="P10" s="2" t="s">
        <v>76</v>
      </c>
    </row>
    <row r="11" spans="1:18" s="2" customFormat="1">
      <c r="A11" s="16" t="s">
        <v>35</v>
      </c>
      <c r="B11" s="16" t="s">
        <v>13</v>
      </c>
      <c r="C11" s="38">
        <v>209.91</v>
      </c>
      <c r="D11" s="16">
        <v>2888</v>
      </c>
      <c r="E11" s="16">
        <v>2888</v>
      </c>
      <c r="F11" s="16">
        <f>Table1[[#This Row],[New position]]-Table1[[#This Row],[Old position]]</f>
        <v>0</v>
      </c>
      <c r="G11" s="24">
        <v>0.29799999999999999</v>
      </c>
      <c r="H11" s="19">
        <v>619064.49</v>
      </c>
      <c r="I11" s="10"/>
      <c r="J11"/>
      <c r="K11" s="52"/>
      <c r="L11" s="2" t="s">
        <v>77</v>
      </c>
      <c r="M11" s="60">
        <v>35</v>
      </c>
      <c r="N11" s="2">
        <f>M11*$N$16</f>
        <v>53.435114503816799</v>
      </c>
      <c r="O11" s="2">
        <f>N11*$O$16</f>
        <v>51.773282442748098</v>
      </c>
      <c r="P11" s="61">
        <f>O11/100</f>
        <v>0.51773282442748103</v>
      </c>
    </row>
    <row r="12" spans="1:18">
      <c r="A12" s="16" t="s">
        <v>48</v>
      </c>
      <c r="B12" s="16" t="s">
        <v>13</v>
      </c>
      <c r="C12" s="38">
        <v>362.7</v>
      </c>
      <c r="D12" s="16">
        <v>1721</v>
      </c>
      <c r="E12" s="16">
        <v>1721</v>
      </c>
      <c r="F12" s="16">
        <f>Table1[[#This Row],[New position]]-Table1[[#This Row],[Old position]]</f>
        <v>0</v>
      </c>
      <c r="G12" s="24">
        <v>0.29799999999999999</v>
      </c>
      <c r="H12" s="19">
        <v>619064.49</v>
      </c>
      <c r="I12" s="10"/>
      <c r="K12" s="52"/>
      <c r="L12" s="1" t="s">
        <v>78</v>
      </c>
      <c r="M12" s="43">
        <f>SUM(G37:G45)</f>
        <v>18.5</v>
      </c>
      <c r="N12" s="2">
        <f>M12*$N$16</f>
        <v>28.244274809160306</v>
      </c>
      <c r="O12" s="2">
        <f>N12*$O$16</f>
        <v>27.365877862595418</v>
      </c>
      <c r="P12" s="61">
        <f t="shared" ref="P12:P13" si="0">O12/100</f>
        <v>0.27365877862595417</v>
      </c>
    </row>
    <row r="13" spans="1:18">
      <c r="A13" s="16" t="s">
        <v>49</v>
      </c>
      <c r="B13" s="16" t="s">
        <v>13</v>
      </c>
      <c r="C13" s="38">
        <v>157</v>
      </c>
      <c r="D13" s="16">
        <v>4007</v>
      </c>
      <c r="E13" s="16">
        <v>4007</v>
      </c>
      <c r="F13" s="16">
        <f>Table1[[#This Row],[New position]]-Table1[[#This Row],[Old position]]</f>
        <v>0</v>
      </c>
      <c r="G13" s="24">
        <v>0.29799999999999999</v>
      </c>
      <c r="H13" s="19">
        <v>619064.49</v>
      </c>
      <c r="I13" s="10"/>
      <c r="K13" s="52"/>
      <c r="L13" s="1" t="s">
        <v>79</v>
      </c>
      <c r="M13" s="43">
        <v>12</v>
      </c>
      <c r="N13" s="2">
        <f t="shared" ref="N13" si="1">M13*$N$16</f>
        <v>18.320610687022903</v>
      </c>
      <c r="O13" s="2">
        <f>N13*$O$16</f>
        <v>17.750839694656491</v>
      </c>
      <c r="P13" s="61">
        <f t="shared" si="0"/>
        <v>0.17750839694656492</v>
      </c>
    </row>
    <row r="14" spans="1:18">
      <c r="A14" s="16" t="s">
        <v>51</v>
      </c>
      <c r="B14" s="16" t="s">
        <v>13</v>
      </c>
      <c r="C14" s="38">
        <v>42.6</v>
      </c>
      <c r="D14" s="16">
        <v>14345</v>
      </c>
      <c r="E14" s="16">
        <v>14345</v>
      </c>
      <c r="F14" s="16">
        <f>Table1[[#This Row],[New position]]-Table1[[#This Row],[Old position]]</f>
        <v>0</v>
      </c>
      <c r="G14" s="24">
        <v>0.29799999999999999</v>
      </c>
      <c r="H14" s="19">
        <v>619064.49</v>
      </c>
      <c r="I14" s="10"/>
      <c r="K14" s="52"/>
      <c r="L14" s="1" t="s">
        <v>80</v>
      </c>
      <c r="M14" s="1">
        <v>34.5</v>
      </c>
      <c r="N14" s="1">
        <v>0</v>
      </c>
      <c r="P14" s="61">
        <f>R14</f>
        <v>3.1099999999999999E-2</v>
      </c>
      <c r="R14" s="62">
        <f>(M20+M21)/100</f>
        <v>3.1099999999999999E-2</v>
      </c>
    </row>
    <row r="15" spans="1:18">
      <c r="A15" s="16" t="s">
        <v>52</v>
      </c>
      <c r="B15" s="16" t="s">
        <v>13</v>
      </c>
      <c r="C15" s="38">
        <v>168.38</v>
      </c>
      <c r="D15" s="16">
        <v>3702</v>
      </c>
      <c r="E15" s="16">
        <v>0</v>
      </c>
      <c r="F15" s="16">
        <f>Table1[[#This Row],[New position]]-Table1[[#This Row],[Old position]]</f>
        <v>-3702</v>
      </c>
      <c r="G15" s="24">
        <v>0</v>
      </c>
      <c r="H15" s="19">
        <v>0</v>
      </c>
      <c r="I15" s="10"/>
      <c r="K15" s="52"/>
      <c r="N15" s="1" t="s">
        <v>81</v>
      </c>
    </row>
    <row r="16" spans="1:18">
      <c r="A16" s="16" t="s">
        <v>53</v>
      </c>
      <c r="B16" s="16" t="s">
        <v>13</v>
      </c>
      <c r="C16" s="38">
        <v>349.99</v>
      </c>
      <c r="D16" s="16">
        <v>929</v>
      </c>
      <c r="E16" s="16">
        <v>1769</v>
      </c>
      <c r="F16" s="16">
        <f>Table1[[#This Row],[New position]]-Table1[[#This Row],[Old position]]</f>
        <v>840</v>
      </c>
      <c r="G16" s="59">
        <v>0.29799999999999999</v>
      </c>
      <c r="H16" s="19">
        <v>619064.49</v>
      </c>
      <c r="I16" s="10"/>
      <c r="K16" s="52"/>
      <c r="M16" s="43">
        <f>SUM(M11:M14)</f>
        <v>100</v>
      </c>
      <c r="N16" s="1">
        <f>100/(100-M14)</f>
        <v>1.5267175572519085</v>
      </c>
      <c r="O16" s="1">
        <f>(100-R14*100)/100</f>
        <v>0.96889999999999998</v>
      </c>
    </row>
    <row r="17" spans="1:16">
      <c r="A17" s="16" t="s">
        <v>54</v>
      </c>
      <c r="B17" s="16" t="s">
        <v>13</v>
      </c>
      <c r="C17" s="38">
        <v>274.91000000000003</v>
      </c>
      <c r="D17" s="16">
        <v>2270</v>
      </c>
      <c r="E17" s="16">
        <v>2270</v>
      </c>
      <c r="F17" s="16">
        <f>Table1[[#This Row],[New position]]-Table1[[#This Row],[Old position]]</f>
        <v>0</v>
      </c>
      <c r="G17" s="24">
        <v>0.29799999999999999</v>
      </c>
      <c r="H17" s="19">
        <v>619064.49</v>
      </c>
      <c r="I17" s="10"/>
      <c r="K17" s="52"/>
      <c r="P17" s="62">
        <f>SUM(P11:P14)</f>
        <v>1</v>
      </c>
    </row>
    <row r="18" spans="1:16">
      <c r="A18" s="16" t="s">
        <v>55</v>
      </c>
      <c r="B18" s="16" t="s">
        <v>13</v>
      </c>
      <c r="C18" s="38">
        <v>46.9</v>
      </c>
      <c r="D18" s="16">
        <v>13228</v>
      </c>
      <c r="E18" s="16">
        <v>13228</v>
      </c>
      <c r="F18" s="16">
        <f>Table1[[#This Row],[New position]]-Table1[[#This Row],[Old position]]</f>
        <v>0</v>
      </c>
      <c r="G18" s="24">
        <v>0.29799999999999999</v>
      </c>
      <c r="H18" s="19">
        <v>619064.49</v>
      </c>
      <c r="I18" s="10"/>
      <c r="K18" s="52"/>
      <c r="L18" s="47"/>
      <c r="M18" s="2"/>
    </row>
    <row r="19" spans="1:16">
      <c r="A19" s="16" t="s">
        <v>57</v>
      </c>
      <c r="B19" s="16" t="s">
        <v>13</v>
      </c>
      <c r="C19" s="38">
        <v>204.32</v>
      </c>
      <c r="D19" s="16">
        <v>1538</v>
      </c>
      <c r="E19" s="16">
        <v>1538</v>
      </c>
      <c r="F19" s="16">
        <f>Table1[[#This Row],[New position]]-Table1[[#This Row],[Old position]]</f>
        <v>0</v>
      </c>
      <c r="G19" s="24">
        <v>0.14899999999999999</v>
      </c>
      <c r="H19" s="19">
        <v>309532.24</v>
      </c>
      <c r="I19" s="46"/>
      <c r="K19" s="52"/>
      <c r="L19" s="47"/>
      <c r="M19" s="2"/>
    </row>
    <row r="20" spans="1:16">
      <c r="A20" s="16" t="s">
        <v>59</v>
      </c>
      <c r="B20" s="16" t="s">
        <v>13</v>
      </c>
      <c r="C20" s="38">
        <v>104.3</v>
      </c>
      <c r="D20" s="16">
        <v>6013</v>
      </c>
      <c r="E20" s="16">
        <v>6013</v>
      </c>
      <c r="F20" s="16">
        <f>Table1[[#This Row],[New position]]-Table1[[#This Row],[Old position]]</f>
        <v>0</v>
      </c>
      <c r="G20" s="24">
        <v>0.29799999999999999</v>
      </c>
      <c r="H20" s="19">
        <v>619064.49</v>
      </c>
      <c r="I20" s="10"/>
      <c r="K20" s="52"/>
      <c r="L20" s="47" t="s">
        <v>82</v>
      </c>
      <c r="M20" s="2">
        <v>3.11</v>
      </c>
    </row>
    <row r="21" spans="1:16">
      <c r="A21" s="16" t="s">
        <v>60</v>
      </c>
      <c r="B21" s="16" t="s">
        <v>13</v>
      </c>
      <c r="C21" s="38">
        <v>146.75</v>
      </c>
      <c r="D21" s="16">
        <v>4061</v>
      </c>
      <c r="E21" s="16">
        <v>4218</v>
      </c>
      <c r="F21" s="16">
        <f>Table1[[#This Row],[New position]]-Table1[[#This Row],[Old position]]</f>
        <v>157</v>
      </c>
      <c r="G21" s="24">
        <v>0.29799999999999999</v>
      </c>
      <c r="H21" s="19">
        <v>619064.49</v>
      </c>
      <c r="I21" s="10"/>
      <c r="K21" s="52"/>
      <c r="L21" s="47" t="s">
        <v>83</v>
      </c>
      <c r="M21" s="2">
        <v>0</v>
      </c>
    </row>
    <row r="22" spans="1:16">
      <c r="A22" s="16" t="s">
        <v>61</v>
      </c>
      <c r="B22" s="16" t="s">
        <v>13</v>
      </c>
      <c r="C22" s="38">
        <v>207.02</v>
      </c>
      <c r="D22" s="16">
        <v>3041</v>
      </c>
      <c r="E22" s="16">
        <v>3041</v>
      </c>
      <c r="F22" s="16">
        <f>Table1[[#This Row],[New position]]-Table1[[#This Row],[Old position]]</f>
        <v>0</v>
      </c>
      <c r="G22" s="24">
        <v>0.29799999999999999</v>
      </c>
      <c r="H22" s="19">
        <v>619064.49</v>
      </c>
      <c r="I22" s="10"/>
      <c r="K22" s="52"/>
      <c r="L22" s="47"/>
      <c r="M22" s="2"/>
    </row>
    <row r="23" spans="1:16">
      <c r="A23" s="16" t="s">
        <v>62</v>
      </c>
      <c r="B23" s="16" t="s">
        <v>13</v>
      </c>
      <c r="C23" s="38">
        <v>78.5</v>
      </c>
      <c r="D23" s="16">
        <v>7889</v>
      </c>
      <c r="E23" s="16">
        <v>7889</v>
      </c>
      <c r="F23" s="16">
        <f>Table1[[#This Row],[New position]]-Table1[[#This Row],[Old position]]</f>
        <v>0</v>
      </c>
      <c r="G23" s="24">
        <v>0.29799999999999999</v>
      </c>
      <c r="H23" s="19">
        <v>619064.49</v>
      </c>
      <c r="I23" s="10"/>
      <c r="K23" s="52"/>
      <c r="L23" s="47"/>
      <c r="M23" s="2"/>
    </row>
    <row r="24" spans="1:16">
      <c r="A24" s="16" t="s">
        <v>63</v>
      </c>
      <c r="B24" s="16" t="s">
        <v>13</v>
      </c>
      <c r="C24" s="38">
        <v>24.5</v>
      </c>
      <c r="D24" s="16">
        <v>24885</v>
      </c>
      <c r="E24" s="16">
        <v>12634</v>
      </c>
      <c r="F24" s="16">
        <f>Table1[[#This Row],[New position]]-Table1[[#This Row],[Old position]]</f>
        <v>-12251</v>
      </c>
      <c r="G24" s="24">
        <v>0.14899999999999999</v>
      </c>
      <c r="H24" s="19">
        <v>309532.24</v>
      </c>
      <c r="I24" s="10"/>
      <c r="K24" s="52"/>
      <c r="L24" s="47"/>
      <c r="M24" s="2"/>
    </row>
    <row r="25" spans="1:16">
      <c r="A25" s="16" t="s">
        <v>64</v>
      </c>
      <c r="B25" s="16" t="s">
        <v>13</v>
      </c>
      <c r="C25" s="38">
        <v>53.83</v>
      </c>
      <c r="D25" s="16">
        <v>5691</v>
      </c>
      <c r="E25" s="16">
        <v>0</v>
      </c>
      <c r="F25" s="16">
        <f>Table1[[#This Row],[New position]]-Table1[[#This Row],[Old position]]</f>
        <v>-5691</v>
      </c>
      <c r="G25" s="24">
        <v>0</v>
      </c>
      <c r="H25" s="19">
        <v>0</v>
      </c>
      <c r="I25" s="10"/>
      <c r="K25" s="52"/>
      <c r="L25" s="47"/>
      <c r="M25" s="2"/>
    </row>
    <row r="26" spans="1:16">
      <c r="A26" s="16" t="s">
        <v>65</v>
      </c>
      <c r="B26" s="16" t="s">
        <v>13</v>
      </c>
      <c r="C26" s="38">
        <v>183.03</v>
      </c>
      <c r="D26" s="16">
        <v>1747</v>
      </c>
      <c r="E26" s="16">
        <v>3382</v>
      </c>
      <c r="F26" s="16">
        <f>Table1[[#This Row],[New position]]-Table1[[#This Row],[Old position]]</f>
        <v>1635</v>
      </c>
      <c r="G26" s="24">
        <v>0.29799999999999999</v>
      </c>
      <c r="H26" s="19">
        <v>619064.49</v>
      </c>
      <c r="I26" s="20"/>
      <c r="K26" s="52"/>
      <c r="L26" s="47"/>
      <c r="M26" s="2"/>
    </row>
    <row r="27" spans="1:16">
      <c r="A27" s="16" t="s">
        <v>66</v>
      </c>
      <c r="B27" s="16" t="s">
        <v>13</v>
      </c>
      <c r="C27" s="38">
        <v>199.93</v>
      </c>
      <c r="D27" s="16">
        <v>3098</v>
      </c>
      <c r="E27" s="16">
        <v>3098</v>
      </c>
      <c r="F27" s="16">
        <f>Table1[[#This Row],[New position]]-Table1[[#This Row],[Old position]]</f>
        <v>0</v>
      </c>
      <c r="G27" s="24">
        <v>0.29799999999999999</v>
      </c>
      <c r="H27" s="19">
        <v>619064.49</v>
      </c>
      <c r="I27" s="10"/>
      <c r="K27" s="52"/>
      <c r="L27" s="47"/>
      <c r="M27" s="2"/>
    </row>
    <row r="28" spans="1:16">
      <c r="A28" s="16" t="s">
        <v>68</v>
      </c>
      <c r="B28" s="16" t="s">
        <v>13</v>
      </c>
      <c r="C28" s="38">
        <v>63.16</v>
      </c>
      <c r="D28" s="16">
        <v>0</v>
      </c>
      <c r="E28" s="16">
        <v>9802</v>
      </c>
      <c r="F28" s="16">
        <f>Table1[[#This Row],[New position]]-Table1[[#This Row],[Old position]]</f>
        <v>9802</v>
      </c>
      <c r="G28" s="24">
        <v>0.29799999999999999</v>
      </c>
      <c r="H28" s="19">
        <v>619064.49</v>
      </c>
      <c r="I28" s="10"/>
      <c r="K28" s="52"/>
      <c r="L28" s="47"/>
      <c r="M28" s="2"/>
    </row>
    <row r="29" spans="1:16">
      <c r="A29" s="16" t="s">
        <v>10</v>
      </c>
      <c r="B29" s="16" t="s">
        <v>13</v>
      </c>
      <c r="C29" s="38">
        <v>340.99</v>
      </c>
      <c r="D29" s="16">
        <v>147522</v>
      </c>
      <c r="E29" s="16">
        <v>147522</v>
      </c>
      <c r="F29" s="16">
        <f>Table1[[#This Row],[New position]]-Table1[[#This Row],[Old position]]</f>
        <v>0</v>
      </c>
      <c r="G29" s="24">
        <v>24.5</v>
      </c>
      <c r="H29" s="19">
        <v>50981781.329999998</v>
      </c>
      <c r="I29" s="51"/>
      <c r="K29" s="52"/>
      <c r="L29" s="47"/>
      <c r="M29" s="2"/>
    </row>
    <row r="30" spans="1:16">
      <c r="A30" s="16" t="s">
        <v>27</v>
      </c>
      <c r="B30" s="16" t="s">
        <v>13</v>
      </c>
      <c r="C30" s="38">
        <v>68.88</v>
      </c>
      <c r="D30" s="16">
        <v>53552</v>
      </c>
      <c r="E30" s="16">
        <v>53552</v>
      </c>
      <c r="F30" s="16">
        <f>Table1[[#This Row],[New position]]-Table1[[#This Row],[Old position]]</f>
        <v>0</v>
      </c>
      <c r="G30" s="24">
        <v>1.75</v>
      </c>
      <c r="H30" s="19">
        <v>3641555.81</v>
      </c>
      <c r="I30" s="57"/>
      <c r="K30" s="52"/>
      <c r="L30" s="47"/>
      <c r="M30" s="2"/>
    </row>
    <row r="31" spans="1:16">
      <c r="A31" s="16" t="s">
        <v>56</v>
      </c>
      <c r="B31" s="16" t="s">
        <v>13</v>
      </c>
      <c r="C31" s="38">
        <v>40.36</v>
      </c>
      <c r="D31" s="16">
        <v>19128</v>
      </c>
      <c r="E31" s="16">
        <v>20096</v>
      </c>
      <c r="F31" s="16">
        <f>Table1[[#This Row],[New position]]-Table1[[#This Row],[Old position]]</f>
        <v>968</v>
      </c>
      <c r="G31" s="24">
        <v>0.39</v>
      </c>
      <c r="H31" s="19">
        <v>811073.74</v>
      </c>
      <c r="I31" s="10"/>
      <c r="K31" s="52"/>
      <c r="L31" s="47"/>
      <c r="M31" s="2"/>
    </row>
    <row r="32" spans="1:16">
      <c r="A32" s="16" t="s">
        <v>67</v>
      </c>
      <c r="B32" s="16" t="s">
        <v>13</v>
      </c>
      <c r="C32" s="38">
        <v>33.49</v>
      </c>
      <c r="D32" s="16">
        <v>47803</v>
      </c>
      <c r="E32" s="16">
        <v>47803</v>
      </c>
      <c r="F32" s="16">
        <f>Table1[[#This Row],[New position]]-Table1[[#This Row],[Old position]]</f>
        <v>0</v>
      </c>
      <c r="G32" s="24">
        <v>0.78</v>
      </c>
      <c r="H32" s="19">
        <v>1622147.68</v>
      </c>
      <c r="I32" s="10"/>
      <c r="K32" s="52"/>
      <c r="L32" s="47"/>
      <c r="M32" s="2"/>
    </row>
    <row r="33" spans="1:13">
      <c r="A33" s="16">
        <v>2823</v>
      </c>
      <c r="B33" s="16" t="s">
        <v>13</v>
      </c>
      <c r="C33" s="38">
        <v>2.23</v>
      </c>
      <c r="D33" s="16">
        <v>714500</v>
      </c>
      <c r="E33" s="16">
        <v>714500</v>
      </c>
      <c r="F33" s="16">
        <f>Table1[[#This Row],[New position]]-Table1[[#This Row],[Old position]]</f>
        <v>0</v>
      </c>
      <c r="G33" s="24">
        <v>0.78</v>
      </c>
      <c r="H33" s="19">
        <v>1622147.68</v>
      </c>
      <c r="I33" s="10"/>
      <c r="K33" s="52"/>
      <c r="L33" s="47"/>
      <c r="M33" s="2"/>
    </row>
    <row r="34" spans="1:13">
      <c r="A34" s="16">
        <v>2800</v>
      </c>
      <c r="B34" s="16" t="s">
        <v>13</v>
      </c>
      <c r="C34" s="38">
        <v>2.92</v>
      </c>
      <c r="D34" s="16">
        <v>539500</v>
      </c>
      <c r="E34" s="16">
        <v>539500</v>
      </c>
      <c r="F34" s="16">
        <f>Table1[[#This Row],[New position]]-Table1[[#This Row],[Old position]]</f>
        <v>0</v>
      </c>
      <c r="G34" s="24">
        <v>0.78</v>
      </c>
      <c r="H34" s="19">
        <v>1622147.68</v>
      </c>
      <c r="I34" s="10"/>
      <c r="K34" s="52"/>
      <c r="L34" s="47"/>
      <c r="M34" s="2"/>
    </row>
    <row r="35" spans="1:13">
      <c r="A35" s="16" t="s">
        <v>34</v>
      </c>
      <c r="B35" s="16" t="s">
        <v>13</v>
      </c>
      <c r="C35" s="38">
        <v>45.59</v>
      </c>
      <c r="D35" s="16">
        <v>35247</v>
      </c>
      <c r="E35" s="16">
        <v>35247</v>
      </c>
      <c r="F35" s="16">
        <f>Table1[[#This Row],[New position]]-Table1[[#This Row],[Old position]]</f>
        <v>0</v>
      </c>
      <c r="G35" s="24">
        <v>0.78</v>
      </c>
      <c r="H35" s="19">
        <v>1622147.68</v>
      </c>
      <c r="I35" s="10"/>
      <c r="K35" s="52"/>
      <c r="L35" s="47"/>
      <c r="M35" s="2"/>
    </row>
    <row r="36" spans="1:13">
      <c r="A36" s="16" t="s">
        <v>41</v>
      </c>
      <c r="B36" s="16" t="s">
        <v>13</v>
      </c>
      <c r="C36" s="38">
        <v>33.94</v>
      </c>
      <c r="D36" s="16">
        <v>46816</v>
      </c>
      <c r="E36" s="16">
        <v>46816</v>
      </c>
      <c r="F36" s="16">
        <f>Table1[[#This Row],[New position]]-Table1[[#This Row],[Old position]]</f>
        <v>0</v>
      </c>
      <c r="G36" s="24">
        <v>0.78</v>
      </c>
      <c r="H36" s="19">
        <v>1622147.68</v>
      </c>
      <c r="I36" s="10"/>
      <c r="K36" s="52"/>
      <c r="L36" s="47"/>
      <c r="M36" s="2"/>
    </row>
    <row r="37" spans="1:13">
      <c r="A37" s="16" t="s">
        <v>31</v>
      </c>
      <c r="B37" s="16" t="s">
        <v>13</v>
      </c>
      <c r="C37" s="38">
        <v>105.19</v>
      </c>
      <c r="D37" s="16">
        <v>57918</v>
      </c>
      <c r="E37" s="16">
        <v>57918</v>
      </c>
      <c r="F37" s="16">
        <f>Table1[[#This Row],[New position]]-Table1[[#This Row],[Old position]]</f>
        <v>0</v>
      </c>
      <c r="G37" s="24">
        <v>3</v>
      </c>
      <c r="H37" s="19">
        <v>6242667.0999999996</v>
      </c>
      <c r="I37" s="10"/>
      <c r="K37" s="52"/>
      <c r="L37" s="47"/>
      <c r="M37" s="2"/>
    </row>
    <row r="38" spans="1:13">
      <c r="A38" s="16" t="s">
        <v>40</v>
      </c>
      <c r="B38" s="16" t="s">
        <v>13</v>
      </c>
      <c r="C38" s="38">
        <v>81.83</v>
      </c>
      <c r="D38" s="16">
        <v>18708</v>
      </c>
      <c r="E38" s="16">
        <v>18708</v>
      </c>
      <c r="F38" s="16">
        <f>Table1[[#This Row],[New position]]-Table1[[#This Row],[Old position]]</f>
        <v>0</v>
      </c>
      <c r="G38" s="24">
        <v>0.75</v>
      </c>
      <c r="H38" s="19">
        <v>1560666.78</v>
      </c>
      <c r="I38" s="10"/>
      <c r="K38" s="52"/>
      <c r="L38" s="47"/>
      <c r="M38" s="2"/>
    </row>
    <row r="39" spans="1:13">
      <c r="A39" s="16" t="s">
        <v>37</v>
      </c>
      <c r="B39" s="16" t="s">
        <v>14</v>
      </c>
      <c r="C39" s="38">
        <v>126843.75</v>
      </c>
      <c r="D39" s="16">
        <v>24</v>
      </c>
      <c r="E39" s="16">
        <v>25</v>
      </c>
      <c r="F39" s="16">
        <f>Table1[[#This Row],[New position]]-Table1[[#This Row],[Old position]]</f>
        <v>1</v>
      </c>
      <c r="G39" s="24">
        <v>1.5</v>
      </c>
      <c r="H39" s="19">
        <v>3121333.55</v>
      </c>
      <c r="I39" s="51"/>
      <c r="K39" s="52"/>
      <c r="L39" s="47"/>
      <c r="M39" s="2"/>
    </row>
    <row r="40" spans="1:13">
      <c r="A40" s="16" t="s">
        <v>36</v>
      </c>
      <c r="B40" s="16" t="s">
        <v>14</v>
      </c>
      <c r="C40" s="38">
        <v>155218.75</v>
      </c>
      <c r="D40" s="16">
        <v>20</v>
      </c>
      <c r="E40" s="16">
        <v>20</v>
      </c>
      <c r="F40" s="16">
        <f>Table1[[#This Row],[New position]]-Table1[[#This Row],[Old position]]</f>
        <v>0</v>
      </c>
      <c r="G40" s="24">
        <v>1.5</v>
      </c>
      <c r="H40" s="19">
        <v>3121333.55</v>
      </c>
      <c r="I40" s="45"/>
      <c r="K40" s="52"/>
      <c r="L40" s="47"/>
      <c r="M40" s="2"/>
    </row>
    <row r="41" spans="1:13">
      <c r="A41" s="16" t="s">
        <v>15</v>
      </c>
      <c r="B41" s="16" t="s">
        <v>14</v>
      </c>
      <c r="C41" s="38">
        <v>214867.18</v>
      </c>
      <c r="D41" s="16">
        <v>28</v>
      </c>
      <c r="E41" s="16">
        <v>29</v>
      </c>
      <c r="F41" s="16">
        <f>Table1[[#This Row],[New position]]-Table1[[#This Row],[Old position]]</f>
        <v>1</v>
      </c>
      <c r="G41" s="24">
        <v>3</v>
      </c>
      <c r="H41" s="19">
        <v>6242667.0999999996</v>
      </c>
      <c r="I41" s="10"/>
      <c r="K41" s="52"/>
      <c r="L41" s="47"/>
      <c r="M41" s="2"/>
    </row>
    <row r="42" spans="1:13">
      <c r="A42" s="16" t="s">
        <v>23</v>
      </c>
      <c r="B42" s="16" t="s">
        <v>14</v>
      </c>
      <c r="C42" s="38">
        <v>222859.37</v>
      </c>
      <c r="D42" s="16">
        <v>27</v>
      </c>
      <c r="E42" s="16">
        <v>28</v>
      </c>
      <c r="F42" s="16">
        <f>Table1[[#This Row],[New position]]-Table1[[#This Row],[Old position]]</f>
        <v>1</v>
      </c>
      <c r="G42" s="24">
        <v>3</v>
      </c>
      <c r="H42" s="19">
        <v>6242667.0999999996</v>
      </c>
      <c r="I42" s="48"/>
      <c r="K42" s="52"/>
      <c r="L42" s="47"/>
      <c r="M42" s="2"/>
    </row>
    <row r="43" spans="1:13">
      <c r="A43" s="16" t="s">
        <v>39</v>
      </c>
      <c r="B43" s="16" t="s">
        <v>13</v>
      </c>
      <c r="C43" s="38">
        <v>5.88</v>
      </c>
      <c r="D43" s="16">
        <v>1038090</v>
      </c>
      <c r="E43" s="16">
        <v>1038090</v>
      </c>
      <c r="F43" s="16">
        <f>Table1[[#This Row],[New position]]-Table1[[#This Row],[Old position]]</f>
        <v>0</v>
      </c>
      <c r="G43" s="24">
        <v>3</v>
      </c>
      <c r="H43" s="19">
        <v>6242667.0999999996</v>
      </c>
      <c r="I43" s="10"/>
      <c r="K43" s="52"/>
      <c r="L43" s="47"/>
      <c r="M43" s="2"/>
    </row>
    <row r="44" spans="1:13" ht="14.25" customHeight="1">
      <c r="A44" s="16" t="s">
        <v>58</v>
      </c>
      <c r="B44" s="16" t="s">
        <v>13</v>
      </c>
      <c r="C44" s="38">
        <v>5.69</v>
      </c>
      <c r="D44" s="16">
        <v>716428</v>
      </c>
      <c r="E44" s="16">
        <v>716428</v>
      </c>
      <c r="F44" s="16">
        <f>Table1[[#This Row],[New position]]-Table1[[#This Row],[Old position]]</f>
        <v>0</v>
      </c>
      <c r="G44" s="24">
        <v>2</v>
      </c>
      <c r="H44" s="19">
        <v>4161778.07</v>
      </c>
      <c r="I44" s="10"/>
      <c r="K44" s="52"/>
      <c r="L44" s="47"/>
      <c r="M44" s="2"/>
    </row>
    <row r="45" spans="1:13" ht="14.25" customHeight="1">
      <c r="A45" s="16" t="s">
        <v>45</v>
      </c>
      <c r="B45" s="16" t="s">
        <v>14</v>
      </c>
      <c r="C45" s="38">
        <v>219472.71</v>
      </c>
      <c r="D45" s="16">
        <v>7</v>
      </c>
      <c r="E45" s="16">
        <v>7</v>
      </c>
      <c r="F45" s="16">
        <f>Table1[[#This Row],[New position]]-Table1[[#This Row],[Old position]]</f>
        <v>0</v>
      </c>
      <c r="G45" s="24">
        <v>0.75</v>
      </c>
      <c r="H45" s="19">
        <v>1560666.78</v>
      </c>
      <c r="I45" s="10"/>
      <c r="J45" s="44"/>
      <c r="K45" s="52"/>
      <c r="L45" s="47"/>
      <c r="M45" s="2"/>
    </row>
    <row r="46" spans="1:13" ht="14.25" customHeight="1">
      <c r="A46" s="16" t="s">
        <v>32</v>
      </c>
      <c r="B46" s="16" t="s">
        <v>13</v>
      </c>
      <c r="C46" s="38">
        <v>36.26</v>
      </c>
      <c r="D46" s="16">
        <v>112164</v>
      </c>
      <c r="E46" s="16">
        <v>112164</v>
      </c>
      <c r="F46" s="16">
        <f>Table1[[#This Row],[New position]]-Table1[[#This Row],[Old position]]</f>
        <v>0</v>
      </c>
      <c r="G46" s="24">
        <v>2</v>
      </c>
      <c r="H46" s="19">
        <v>4161778.07</v>
      </c>
      <c r="I46" s="10"/>
      <c r="J46" s="44"/>
      <c r="K46" s="52"/>
      <c r="L46" s="47"/>
      <c r="M46" s="2"/>
    </row>
    <row r="47" spans="1:13" ht="14.25" customHeight="1">
      <c r="A47" s="16" t="s">
        <v>16</v>
      </c>
      <c r="B47" s="16" t="s">
        <v>14</v>
      </c>
      <c r="C47" s="38">
        <v>124689.62</v>
      </c>
      <c r="D47" s="16">
        <v>16</v>
      </c>
      <c r="E47" s="16">
        <v>18</v>
      </c>
      <c r="F47" s="16">
        <f>Table1[[#This Row],[New position]]-Table1[[#This Row],[Old position]]</f>
        <v>2</v>
      </c>
      <c r="G47" s="24">
        <v>1.0529999999999999</v>
      </c>
      <c r="H47" s="19">
        <v>2190409.5499999998</v>
      </c>
      <c r="I47" s="10"/>
      <c r="K47" s="52"/>
      <c r="L47" s="47"/>
      <c r="M47" s="2"/>
    </row>
    <row r="48" spans="1:13" ht="14.25" customHeight="1">
      <c r="A48" s="16" t="s">
        <v>17</v>
      </c>
      <c r="B48" s="16" t="s">
        <v>14</v>
      </c>
      <c r="C48" s="38">
        <v>85828.26</v>
      </c>
      <c r="D48" s="16">
        <v>23</v>
      </c>
      <c r="E48" s="16">
        <v>26</v>
      </c>
      <c r="F48" s="16">
        <f>Table1[[#This Row],[New position]]-Table1[[#This Row],[Old position]]</f>
        <v>3</v>
      </c>
      <c r="G48" s="24">
        <v>1.0529999999999999</v>
      </c>
      <c r="H48" s="19">
        <v>2190409.5499999998</v>
      </c>
      <c r="I48" s="46"/>
      <c r="K48" s="52"/>
      <c r="L48" s="47"/>
      <c r="M48" s="2"/>
    </row>
    <row r="49" spans="1:16" ht="14.25" customHeight="1">
      <c r="A49" s="16" t="s">
        <v>24</v>
      </c>
      <c r="B49" s="16" t="s">
        <v>14</v>
      </c>
      <c r="C49" s="38">
        <v>122623.19</v>
      </c>
      <c r="D49" s="16">
        <v>16</v>
      </c>
      <c r="E49" s="16">
        <v>18</v>
      </c>
      <c r="F49" s="16">
        <f>Table1[[#This Row],[New position]]-Table1[[#This Row],[Old position]]</f>
        <v>2</v>
      </c>
      <c r="G49" s="24">
        <v>1.0529999999999999</v>
      </c>
      <c r="H49" s="19">
        <v>2190409.5499999998</v>
      </c>
      <c r="I49" s="10"/>
      <c r="K49" s="52"/>
      <c r="L49" s="47"/>
      <c r="M49" s="2"/>
    </row>
    <row r="50" spans="1:16" ht="14.25" customHeight="1">
      <c r="A50" s="16" t="s">
        <v>43</v>
      </c>
      <c r="B50" s="16" t="s">
        <v>14</v>
      </c>
      <c r="C50" s="38">
        <v>98570</v>
      </c>
      <c r="D50" s="16">
        <v>20</v>
      </c>
      <c r="E50" s="16">
        <v>22</v>
      </c>
      <c r="F50" s="16">
        <f>Table1[[#This Row],[New position]]-Table1[[#This Row],[Old position]]</f>
        <v>2</v>
      </c>
      <c r="G50" s="24">
        <v>1.0529999999999999</v>
      </c>
      <c r="H50" s="19">
        <v>2190409.5499999998</v>
      </c>
      <c r="I50" s="10"/>
      <c r="K50" s="52"/>
      <c r="L50" s="47"/>
      <c r="M50" s="2"/>
    </row>
    <row r="51" spans="1:16">
      <c r="A51" s="16" t="s">
        <v>69</v>
      </c>
      <c r="B51" s="16" t="s">
        <v>14</v>
      </c>
      <c r="C51" s="38">
        <v>85800</v>
      </c>
      <c r="D51" s="16">
        <v>0</v>
      </c>
      <c r="E51" s="16">
        <v>26</v>
      </c>
      <c r="F51" s="16">
        <f>Table1[[#This Row],[New position]]-Table1[[#This Row],[Old position]]</f>
        <v>26</v>
      </c>
      <c r="G51" s="24">
        <v>1.0529999999999999</v>
      </c>
      <c r="H51" s="19">
        <v>2190409.5499999998</v>
      </c>
      <c r="I51" s="10"/>
      <c r="K51" s="52"/>
      <c r="L51" s="47"/>
      <c r="M51" s="2"/>
      <c r="P51" s="53"/>
    </row>
    <row r="52" spans="1:16">
      <c r="A52" s="16" t="s">
        <v>29</v>
      </c>
      <c r="B52" s="16" t="s">
        <v>14</v>
      </c>
      <c r="C52" s="38">
        <v>88050</v>
      </c>
      <c r="D52" s="16">
        <v>21</v>
      </c>
      <c r="E52" s="16">
        <v>25</v>
      </c>
      <c r="F52" s="16">
        <f>Table1[[#This Row],[New position]]-Table1[[#This Row],[Old position]]</f>
        <v>4</v>
      </c>
      <c r="G52" s="24">
        <v>1.0529999999999999</v>
      </c>
      <c r="H52" s="19">
        <v>2190409.5499999998</v>
      </c>
      <c r="I52" s="10"/>
      <c r="K52" s="52"/>
      <c r="L52" s="47"/>
      <c r="M52" s="2"/>
    </row>
    <row r="53" spans="1:16">
      <c r="A53" s="16" t="s">
        <v>33</v>
      </c>
      <c r="B53" s="16" t="s">
        <v>14</v>
      </c>
      <c r="C53" s="38">
        <v>31700</v>
      </c>
      <c r="D53" s="16">
        <v>61</v>
      </c>
      <c r="E53" s="16">
        <v>35</v>
      </c>
      <c r="F53" s="16">
        <f>Table1[[#This Row],[New position]]-Table1[[#This Row],[Old position]]</f>
        <v>-26</v>
      </c>
      <c r="G53" s="24">
        <v>0.52600000000000002</v>
      </c>
      <c r="H53" s="19">
        <v>1095204.78</v>
      </c>
      <c r="I53" s="10"/>
      <c r="K53" s="52"/>
      <c r="L53" s="47"/>
      <c r="M53" s="2"/>
    </row>
    <row r="54" spans="1:16">
      <c r="A54" s="16" t="s">
        <v>38</v>
      </c>
      <c r="B54" s="16" t="s">
        <v>14</v>
      </c>
      <c r="C54" s="38">
        <v>19779.2</v>
      </c>
      <c r="D54" s="16">
        <v>-49</v>
      </c>
      <c r="E54" s="16">
        <v>-55</v>
      </c>
      <c r="F54" s="16">
        <f>Table1[[#This Row],[New position]]-Table1[[#This Row],[Old position]]</f>
        <v>-6</v>
      </c>
      <c r="G54" s="24">
        <v>-0.52600000000000002</v>
      </c>
      <c r="H54" s="19">
        <v>1095204.78</v>
      </c>
      <c r="I54" s="10"/>
      <c r="K54" s="52"/>
      <c r="L54" s="47"/>
      <c r="M54" s="2"/>
    </row>
    <row r="55" spans="1:16">
      <c r="A55" s="16" t="s">
        <v>42</v>
      </c>
      <c r="B55" s="16" t="s">
        <v>14</v>
      </c>
      <c r="C55" s="38">
        <v>91622.09</v>
      </c>
      <c r="D55" s="16">
        <v>-11</v>
      </c>
      <c r="E55" s="16">
        <v>-12</v>
      </c>
      <c r="F55" s="16">
        <f>Table1[[#This Row],[New position]]-Table1[[#This Row],[Old position]]</f>
        <v>-1</v>
      </c>
      <c r="G55" s="24">
        <v>-0.52600000000000002</v>
      </c>
      <c r="H55" s="19">
        <v>1095204.78</v>
      </c>
      <c r="I55" s="10"/>
      <c r="K55" s="52"/>
      <c r="L55" s="47"/>
      <c r="M55" s="2"/>
    </row>
    <row r="56" spans="1:16">
      <c r="A56" s="16" t="s">
        <v>44</v>
      </c>
      <c r="B56" s="16" t="s">
        <v>14</v>
      </c>
      <c r="C56" s="38">
        <v>14338.18</v>
      </c>
      <c r="D56" s="16">
        <v>-71</v>
      </c>
      <c r="E56" s="16">
        <v>-76</v>
      </c>
      <c r="F56" s="16">
        <f>Table1[[#This Row],[New position]]-Table1[[#This Row],[Old position]]</f>
        <v>-5</v>
      </c>
      <c r="G56" s="24">
        <v>-0.52600000000000002</v>
      </c>
      <c r="H56" s="19">
        <v>1095204.78</v>
      </c>
      <c r="I56" s="10"/>
      <c r="K56" s="52"/>
      <c r="L56" s="47"/>
      <c r="M56" s="2"/>
    </row>
    <row r="57" spans="1:16">
      <c r="A57" s="16" t="s">
        <v>70</v>
      </c>
      <c r="B57" s="16" t="s">
        <v>14</v>
      </c>
      <c r="C57" s="38">
        <v>246750</v>
      </c>
      <c r="D57" s="16">
        <v>0</v>
      </c>
      <c r="E57" s="16">
        <v>-4</v>
      </c>
      <c r="F57" s="16">
        <f>Table1[[#This Row],[New position]]-Table1[[#This Row],[Old position]]</f>
        <v>-4</v>
      </c>
      <c r="G57" s="24">
        <v>-0.52600000000000002</v>
      </c>
      <c r="H57" s="19">
        <v>1095204.78</v>
      </c>
      <c r="I57" s="10"/>
      <c r="K57" s="52"/>
      <c r="L57" s="47"/>
      <c r="M57" s="2"/>
      <c r="P57" s="53"/>
    </row>
    <row r="58" spans="1:16">
      <c r="A58" s="16" t="s">
        <v>71</v>
      </c>
      <c r="B58" s="16" t="s">
        <v>14</v>
      </c>
      <c r="C58" s="38">
        <v>58610</v>
      </c>
      <c r="D58" s="16">
        <v>0</v>
      </c>
      <c r="E58" s="16">
        <v>-19</v>
      </c>
      <c r="F58" s="16">
        <f>Table1[[#This Row],[New position]]-Table1[[#This Row],[Old position]]</f>
        <v>-19</v>
      </c>
      <c r="G58" s="24">
        <v>-0.52600000000000002</v>
      </c>
      <c r="H58" s="19">
        <v>1095204.78</v>
      </c>
      <c r="I58" s="10"/>
      <c r="K58" s="52"/>
      <c r="L58" s="47"/>
      <c r="M58" s="2"/>
    </row>
    <row r="59" spans="1:16">
      <c r="A59" s="16" t="s">
        <v>72</v>
      </c>
      <c r="B59" s="16" t="s">
        <v>14</v>
      </c>
      <c r="C59" s="38">
        <v>56770</v>
      </c>
      <c r="D59" s="16">
        <v>0</v>
      </c>
      <c r="E59" s="16">
        <v>-19</v>
      </c>
      <c r="F59" s="16">
        <f>Table1[[#This Row],[New position]]-Table1[[#This Row],[Old position]]</f>
        <v>-19</v>
      </c>
      <c r="G59" s="24">
        <v>-0.52600000000000002</v>
      </c>
      <c r="H59" s="19">
        <v>1095204.78</v>
      </c>
      <c r="I59" s="10"/>
      <c r="K59" s="52"/>
      <c r="L59" s="47"/>
      <c r="M59" s="2"/>
    </row>
    <row r="60" spans="1:16">
      <c r="A60" s="16" t="s">
        <v>26</v>
      </c>
      <c r="B60" s="16" t="s">
        <v>14</v>
      </c>
      <c r="C60" s="38">
        <v>43050</v>
      </c>
      <c r="D60" s="16">
        <v>46</v>
      </c>
      <c r="E60" s="16">
        <v>0</v>
      </c>
      <c r="F60" s="16">
        <f>Table1[[#This Row],[New position]]-Table1[[#This Row],[Old position]]</f>
        <v>-46</v>
      </c>
      <c r="G60" s="24">
        <v>0</v>
      </c>
      <c r="H60" s="19">
        <v>0</v>
      </c>
      <c r="I60" s="10"/>
      <c r="K60" s="52"/>
      <c r="L60" s="47"/>
      <c r="M60" s="2"/>
    </row>
    <row r="61" spans="1:16">
      <c r="A61" s="16" t="s">
        <v>30</v>
      </c>
      <c r="B61" s="16" t="s">
        <v>14</v>
      </c>
      <c r="C61" s="38">
        <v>59762.75</v>
      </c>
      <c r="D61" s="16">
        <v>-16</v>
      </c>
      <c r="E61" s="16">
        <v>0</v>
      </c>
      <c r="F61" s="16">
        <f>Table1[[#This Row],[New position]]-Table1[[#This Row],[Old position]]</f>
        <v>16</v>
      </c>
      <c r="G61" s="24">
        <v>0</v>
      </c>
      <c r="H61" s="19">
        <v>0</v>
      </c>
      <c r="I61" s="10"/>
      <c r="K61" s="52"/>
      <c r="L61" s="47"/>
      <c r="M61" s="2"/>
      <c r="P61" s="53"/>
    </row>
    <row r="62" spans="1:16">
      <c r="A62" s="16" t="s">
        <v>50</v>
      </c>
      <c r="B62" s="16" t="s">
        <v>14</v>
      </c>
      <c r="C62" s="38">
        <v>9080</v>
      </c>
      <c r="D62" s="16">
        <v>-107</v>
      </c>
      <c r="E62" s="16">
        <v>0</v>
      </c>
      <c r="F62" s="16">
        <f>Table1[[#This Row],[New position]]-Table1[[#This Row],[Old position]]</f>
        <v>107</v>
      </c>
      <c r="G62" s="24">
        <v>0</v>
      </c>
      <c r="H62" s="19">
        <v>0</v>
      </c>
      <c r="I62" s="10"/>
      <c r="K62" s="52"/>
      <c r="L62" s="47"/>
      <c r="M62" s="2"/>
    </row>
    <row r="63" spans="1:16">
      <c r="A63" s="16" t="s">
        <v>46</v>
      </c>
      <c r="B63" s="16" t="s">
        <v>14</v>
      </c>
      <c r="C63" s="38">
        <v>112812.44</v>
      </c>
      <c r="D63" s="16">
        <v>-9</v>
      </c>
      <c r="E63" s="16">
        <v>0</v>
      </c>
      <c r="F63" s="16">
        <f>Table1[[#This Row],[New position]]-Table1[[#This Row],[Old position]]</f>
        <v>9</v>
      </c>
      <c r="G63" s="24">
        <v>0</v>
      </c>
      <c r="H63" s="19">
        <v>0</v>
      </c>
      <c r="I63" s="10"/>
      <c r="K63" s="52"/>
      <c r="L63" s="47"/>
      <c r="M63" s="2"/>
    </row>
    <row r="64" spans="1:16">
      <c r="A64" s="16" t="s">
        <v>47</v>
      </c>
      <c r="B64" s="16" t="s">
        <v>14</v>
      </c>
      <c r="C64" s="38">
        <v>122225</v>
      </c>
      <c r="D64" s="16">
        <v>-8</v>
      </c>
      <c r="E64" s="16">
        <v>0</v>
      </c>
      <c r="F64" s="16">
        <f>Table1[[#This Row],[New position]]-Table1[[#This Row],[Old position]]</f>
        <v>8</v>
      </c>
      <c r="G64" s="24">
        <v>0</v>
      </c>
      <c r="H64" s="19">
        <v>0</v>
      </c>
      <c r="I64" s="10"/>
      <c r="K64" s="52"/>
      <c r="L64" s="47"/>
      <c r="M64" s="2"/>
    </row>
    <row r="65" spans="1:11">
      <c r="A65" s="16" t="s">
        <v>25</v>
      </c>
      <c r="B65" s="16"/>
      <c r="C65" s="38"/>
      <c r="D65" s="16"/>
      <c r="E65" s="16"/>
      <c r="F65" s="16"/>
      <c r="G65" s="24">
        <v>34.5</v>
      </c>
      <c r="H65" s="19"/>
      <c r="I65" s="10"/>
    </row>
    <row r="66" spans="1:11">
      <c r="A66" s="16" t="s">
        <v>28</v>
      </c>
      <c r="B66" s="16"/>
      <c r="C66" s="38"/>
      <c r="D66" s="16">
        <v>0</v>
      </c>
      <c r="E66" s="16">
        <v>0</v>
      </c>
      <c r="F66" s="16">
        <v>0</v>
      </c>
      <c r="G66" s="42"/>
      <c r="H66" s="19"/>
      <c r="I66" s="10"/>
    </row>
    <row r="67" spans="1:11">
      <c r="A67" s="41"/>
      <c r="B67" s="9" t="s">
        <v>84</v>
      </c>
      <c r="D67" s="6"/>
      <c r="E67" s="9" t="s">
        <v>85</v>
      </c>
      <c r="F67" s="1"/>
      <c r="G67" s="40"/>
      <c r="H67" s="3" t="s">
        <v>86</v>
      </c>
      <c r="I67" s="8"/>
    </row>
    <row r="68" spans="1:11">
      <c r="B68" s="4"/>
      <c r="D68" s="1"/>
      <c r="E68" s="4"/>
      <c r="F68" s="40"/>
      <c r="H68" s="5"/>
    </row>
    <row r="69" spans="1:11">
      <c r="K69" s="43"/>
    </row>
    <row r="70" spans="1:11">
      <c r="D70" s="1"/>
      <c r="E70" s="1"/>
      <c r="F70" s="1"/>
      <c r="H70" s="1"/>
    </row>
    <row r="71" spans="1:11">
      <c r="G71" s="43"/>
      <c r="H71" s="1"/>
      <c r="I71" s="1"/>
    </row>
    <row r="72" spans="1:11">
      <c r="A72" s="9"/>
      <c r="G72" s="43"/>
      <c r="H72" s="44"/>
    </row>
    <row r="73" spans="1:11">
      <c r="A73" s="9"/>
      <c r="D73" s="44"/>
      <c r="G73" s="43"/>
      <c r="H73" s="5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2022-04-18T10:54:57Z</cp:lastPrinted>
  <dcterms:created xsi:type="dcterms:W3CDTF">2020-06-30T03:42:56Z</dcterms:created>
  <dcterms:modified xsi:type="dcterms:W3CDTF">2022-04-18T11:01:43Z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