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7-2022/"/>
    </mc:Choice>
  </mc:AlternateContent>
  <xr:revisionPtr revIDLastSave="36" documentId="14_{70E2FA33-5802-4D4E-9F86-F154ECB4D16D}" xr6:coauthVersionLast="47" xr6:coauthVersionMax="47" xr10:uidLastSave="{8FCADE24-3019-4E92-9738-F2BBB01D7D51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6" i="1" l="1"/>
  <c r="M14" i="1" s="1"/>
  <c r="N16" i="1" s="1"/>
  <c r="M12" i="1"/>
  <c r="M13" i="1"/>
  <c r="M11" i="1"/>
  <c r="R14" i="1"/>
  <c r="O16" i="1" s="1"/>
  <c r="P14" i="1" l="1"/>
  <c r="M16" i="1"/>
  <c r="N11" i="1"/>
  <c r="O11" i="1" s="1"/>
  <c r="P11" i="1" s="1"/>
  <c r="N12" i="1"/>
  <c r="O12" i="1" s="1"/>
  <c r="P12" i="1" s="1"/>
  <c r="N13" i="1"/>
  <c r="O13" i="1" s="1"/>
  <c r="P13" i="1" s="1"/>
  <c r="P17" i="1" l="1"/>
  <c r="C3" i="1" l="1"/>
  <c r="F54" i="1"/>
  <c r="F53" i="1"/>
  <c r="F52" i="1"/>
  <c r="F51" i="1"/>
  <c r="F55" i="1" l="1"/>
  <c r="F50" i="1"/>
  <c r="F49" i="1"/>
  <c r="F48" i="1"/>
  <c r="F47" i="1" l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<sst xmlns="http://schemas.openxmlformats.org/spreadsheetml/2006/main" count="125" uniqueCount="82">
  <si>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</si>
  <si>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</si>
  <si>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</si>
  <si>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</si>
  <si>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</si>
  <si>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</si>
  <si>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</si>
  <si>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</si>
  <si>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</si>
  <si>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</si>
  <si>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</si>
  <si>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</si>
  <si>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</si>
  <si>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</si>
  <si>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</si>
  <si>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</si>
  <si>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</si>
  <si>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</si>
  <si>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</si>
  <si>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</si>
  <si>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</si>
  <si>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</si>
  <si>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</si>
  <si>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</si>
  <si>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</si>
  <si>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</si>
  <si>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</si>
  <si>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</si>
  <si>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</si>
  <si>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</si>
  <si>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</si>
  <si>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</si>
  <si>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</si>
  <si>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</si>
  <si>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</si>
  <si>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</si>
  <si>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</si>
  <si>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</si>
  <si>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</si>
  <si>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</si>
  <si>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</si>
  <si>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</si>
  <si>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</si>
  <si>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</si>
  <si>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</si>
  <si>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TSR20</t>
  </si>
  <si>
    <t>ZF</t>
  </si>
  <si>
    <t>MRK</t>
  </si>
  <si>
    <t>ZN</t>
  </si>
  <si>
    <t>ZB</t>
  </si>
  <si>
    <t>3KTB</t>
  </si>
  <si>
    <t>GIS</t>
  </si>
  <si>
    <t>SHYD</t>
  </si>
  <si>
    <t>FMB</t>
  </si>
  <si>
    <t>TN</t>
  </si>
  <si>
    <t>FLKTB</t>
  </si>
  <si>
    <t>RB</t>
  </si>
  <si>
    <t>NG</t>
  </si>
  <si>
    <t>CT</t>
  </si>
  <si>
    <t>HG</t>
  </si>
  <si>
    <t>SI</t>
  </si>
  <si>
    <t>ZSLME</t>
  </si>
  <si>
    <t>DA</t>
  </si>
  <si>
    <t>IGLB</t>
  </si>
  <si>
    <t>HUM</t>
  </si>
  <si>
    <t>DLTR</t>
  </si>
  <si>
    <t>GBL</t>
  </si>
  <si>
    <t>ZC</t>
  </si>
  <si>
    <t>CC</t>
  </si>
  <si>
    <t>CGB</t>
  </si>
  <si>
    <t>OAT</t>
  </si>
  <si>
    <t>original</t>
  </si>
  <si>
    <t>in house</t>
  </si>
  <si>
    <t>quant edge</t>
  </si>
  <si>
    <t>match %</t>
  </si>
  <si>
    <t>equity</t>
  </si>
  <si>
    <t>commodity</t>
  </si>
  <si>
    <t>cash</t>
  </si>
  <si>
    <t>scale factor</t>
  </si>
  <si>
    <t>bond</t>
    <phoneticPr fontId="11" type="noConversion"/>
  </si>
  <si>
    <t>QE weight</t>
    <phoneticPr fontId="11" type="noConversion"/>
  </si>
  <si>
    <t>option weight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</si>
</sst>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  <numFmt numFmtId="175" formatCode="0.000%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68" fontId="2" fillId="0" borderId="0" xfId="0" applyNumberFormat="1" applyFont="1" applyAlignment="1">
      <alignment vertical="center" wrapText="1"/>
    </xf>
    <xf numFmtId="175" fontId="2" fillId="0" borderId="0" xfId="5" applyNumberFormat="1" applyFont="1" applyAlignment="1">
      <alignment vertical="center" wrapText="1"/>
    </xf>
    <xf numFmtId="10" fontId="2" fillId="0" borderId="0" xfId="0" applyNumberFormat="1" applyFont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6" totalsRowShown="0" headerRowDxfId="13" dataDxfId="11" headerRowBorderDxfId="12" tableBorderDxfId="10" totalsRowBorderDxfId="9">
  <autoFilter ref="A10:I56" xr:uid="{00000000-0009-0000-0100-000001000000}"/>
  <sortState xmlns:xlrd2="http://schemas.microsoft.com/office/spreadsheetml/2017/richdata2" ref="A11:I56">
    <sortCondition ref="A10:A56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1"/>
  <sheetViews>
    <sheetView tabSelected="1" topLeftCell="A2" zoomScale="87" zoomScaleNormal="87" workbookViewId="0">
      <selection activeCell="M12" sqref="M12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8" s="26" customFormat="1" ht="12.75">
      <c r="A1" s="57" t="s">
        <v>0</v>
      </c>
      <c r="B1" s="57"/>
      <c r="C1" s="25">
        <v>44771</v>
      </c>
      <c r="E1" s="27"/>
      <c r="F1" s="27"/>
      <c r="H1" s="28"/>
    </row>
    <row r="2" spans="1:18" s="26" customFormat="1">
      <c r="A2" s="57" t="s">
        <v>11</v>
      </c>
      <c r="B2" s="57"/>
      <c r="C2" s="29">
        <f>C8/C7</f>
        <v>3.3707816697982835</v>
      </c>
      <c r="D2"/>
      <c r="E2" s="51"/>
      <c r="F2" s="32"/>
      <c r="H2" s="47"/>
    </row>
    <row r="3" spans="1:18" s="26" customFormat="1" ht="27.75" customHeight="1">
      <c r="A3" s="58" t="s">
        <v>12</v>
      </c>
      <c r="B3" s="58"/>
      <c r="C3" s="37">
        <f>(C8-SUM(H29:H41))/C7</f>
        <v>1.415728109565056</v>
      </c>
      <c r="D3" s="50"/>
      <c r="E3" s="31"/>
      <c r="F3" s="32"/>
      <c r="H3" s="33"/>
    </row>
    <row r="4" spans="1:18" s="26" customFormat="1" ht="12.75">
      <c r="A4" s="57" t="s">
        <v>9</v>
      </c>
      <c r="B4" s="57"/>
      <c r="C4" s="34">
        <v>41161882</v>
      </c>
      <c r="D4" s="53"/>
      <c r="E4" s="35"/>
      <c r="F4" s="35"/>
      <c r="H4" s="33"/>
    </row>
    <row r="5" spans="1:18" s="26" customFormat="1" ht="12.75">
      <c r="A5" s="57" t="s">
        <v>7</v>
      </c>
      <c r="B5" s="57"/>
      <c r="C5" s="34">
        <v>0</v>
      </c>
      <c r="D5" s="30"/>
      <c r="E5" s="30"/>
      <c r="F5" s="35"/>
      <c r="H5" s="33"/>
    </row>
    <row r="6" spans="1:18" s="26" customFormat="1" ht="12.75">
      <c r="A6" s="57" t="s">
        <v>8</v>
      </c>
      <c r="B6" s="57"/>
      <c r="C6" s="34">
        <v>0</v>
      </c>
      <c r="D6" s="46"/>
      <c r="E6" s="35"/>
      <c r="F6" s="35"/>
      <c r="H6" s="33"/>
    </row>
    <row r="7" spans="1:18" s="26" customFormat="1" ht="12.75">
      <c r="A7" s="57" t="s">
        <v>10</v>
      </c>
      <c r="B7" s="57"/>
      <c r="C7" s="34">
        <f>C4+C5-C6</f>
        <v>41161882</v>
      </c>
      <c r="D7" s="46"/>
      <c r="E7" s="35"/>
      <c r="F7" s="35"/>
      <c r="G7" s="39"/>
    </row>
    <row r="8" spans="1:18" s="26" customFormat="1" ht="27.75" customHeight="1">
      <c r="A8" s="58" t="s">
        <v>6</v>
      </c>
      <c r="B8" s="58"/>
      <c r="C8" s="22" cm="1">
        <f t="array" ref="C8">SUM(ABS(Table1[Target allocation ($)]))</f>
        <v>138747717.33999991</v>
      </c>
      <c r="D8" s="46"/>
      <c r="E8" s="35"/>
      <c r="F8" s="35"/>
      <c r="H8" s="33"/>
      <c r="J8" s="36"/>
    </row>
    <row r="9" spans="1:18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8" s="2" customFormat="1" ht="25.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  <c r="M10" s="2" t="s">
        <v>71</v>
      </c>
      <c r="N10" s="2" t="s">
        <v>72</v>
      </c>
      <c r="O10" s="2" t="s">
        <v>73</v>
      </c>
      <c r="P10" s="2" t="s">
        <v>74</v>
      </c>
    </row>
    <row r="11" spans="1:18" s="2" customFormat="1">
      <c r="A11" s="16" t="s">
        <v>29</v>
      </c>
      <c r="B11" s="16" t="s">
        <v>16</v>
      </c>
      <c r="C11" s="38">
        <v>46.27</v>
      </c>
      <c r="D11" s="16">
        <v>10060</v>
      </c>
      <c r="E11" s="16">
        <v>10060</v>
      </c>
      <c r="F11" s="16">
        <f>Table1[[#This Row],[New position]]-Table1[[#This Row],[Old position]]</f>
        <v>0</v>
      </c>
      <c r="G11" s="24">
        <v>0.33300000000000002</v>
      </c>
      <c r="H11" s="19">
        <v>462492.39</v>
      </c>
      <c r="I11" s="10"/>
      <c r="J11"/>
      <c r="K11" s="49"/>
      <c r="L11" s="2" t="s">
        <v>75</v>
      </c>
      <c r="M11" s="59">
        <f>SUM(G11:G28)</f>
        <v>36.995000000000005</v>
      </c>
      <c r="N11" s="2">
        <f>M11*$N$16</f>
        <v>36.997589831288195</v>
      </c>
      <c r="O11" s="2">
        <f>N11*$O$16</f>
        <v>35.687875151260592</v>
      </c>
      <c r="P11" s="60">
        <f>O11/100</f>
        <v>0.3568787515126059</v>
      </c>
    </row>
    <row r="12" spans="1:18">
      <c r="A12" s="16" t="s">
        <v>30</v>
      </c>
      <c r="B12" s="16" t="s">
        <v>16</v>
      </c>
      <c r="C12" s="38">
        <v>340.12</v>
      </c>
      <c r="D12" s="16">
        <v>1324</v>
      </c>
      <c r="E12" s="16">
        <v>1324</v>
      </c>
      <c r="F12" s="16">
        <f>Table1[[#This Row],[New position]]-Table1[[#This Row],[Old position]]</f>
        <v>0</v>
      </c>
      <c r="G12" s="24">
        <v>0.33300000000000002</v>
      </c>
      <c r="H12" s="19">
        <v>462492.39</v>
      </c>
      <c r="I12" s="10"/>
      <c r="K12" s="49"/>
      <c r="L12" s="1" t="s">
        <v>79</v>
      </c>
      <c r="M12" s="43">
        <f>SUM(G29:G40)</f>
        <v>57</v>
      </c>
      <c r="N12" s="2">
        <f>M12*$N$16</f>
        <v>57.003990279319552</v>
      </c>
      <c r="O12" s="2">
        <f>N12*$O$16</f>
        <v>54.986049023431633</v>
      </c>
      <c r="P12" s="60">
        <f t="shared" ref="P12:P13" si="0">O12/100</f>
        <v>0.54986049023431638</v>
      </c>
    </row>
    <row r="13" spans="1:18">
      <c r="A13" s="16" t="s">
        <v>31</v>
      </c>
      <c r="B13" s="16" t="s">
        <v>16</v>
      </c>
      <c r="C13" s="38">
        <v>150</v>
      </c>
      <c r="D13" s="16">
        <v>2974</v>
      </c>
      <c r="E13" s="16">
        <v>3083</v>
      </c>
      <c r="F13" s="16">
        <f>Table1[[#This Row],[New position]]-Table1[[#This Row],[Old position]]</f>
        <v>109</v>
      </c>
      <c r="G13" s="24">
        <v>0.33300000000000002</v>
      </c>
      <c r="H13" s="19">
        <v>462492.39</v>
      </c>
      <c r="I13" s="10"/>
      <c r="K13" s="49"/>
      <c r="L13" s="1" t="s">
        <v>76</v>
      </c>
      <c r="M13" s="43">
        <f>SUM(G41:G48)-G49*7</f>
        <v>5.9979999999999993</v>
      </c>
      <c r="N13" s="2">
        <f t="shared" ref="N13" si="1">M13*$N$16</f>
        <v>5.9984198893922569</v>
      </c>
      <c r="O13" s="2">
        <f>N13*$O$16</f>
        <v>5.78607582530777</v>
      </c>
      <c r="P13" s="60">
        <f t="shared" si="0"/>
        <v>5.7860758253077703E-2</v>
      </c>
    </row>
    <row r="14" spans="1:18">
      <c r="A14" s="16" t="s">
        <v>32</v>
      </c>
      <c r="B14" s="16" t="s">
        <v>16</v>
      </c>
      <c r="C14" s="38">
        <v>98.48</v>
      </c>
      <c r="D14" s="16">
        <v>4682</v>
      </c>
      <c r="E14" s="16">
        <v>4682</v>
      </c>
      <c r="F14" s="16">
        <f>Table1[[#This Row],[New position]]-Table1[[#This Row],[Old position]]</f>
        <v>0</v>
      </c>
      <c r="G14" s="24">
        <v>0.33300000000000002</v>
      </c>
      <c r="H14" s="19">
        <v>462492.39</v>
      </c>
      <c r="I14" s="10"/>
      <c r="K14" s="49"/>
      <c r="L14" s="1" t="s">
        <v>77</v>
      </c>
      <c r="M14" s="43">
        <f>G56</f>
        <v>6.999999999998785E-3</v>
      </c>
      <c r="N14" s="1">
        <v>0</v>
      </c>
      <c r="P14" s="60">
        <f>R14</f>
        <v>3.5400000000000001E-2</v>
      </c>
      <c r="R14" s="61">
        <f>(M20+M21)/100</f>
        <v>3.5400000000000001E-2</v>
      </c>
    </row>
    <row r="15" spans="1:18">
      <c r="A15" s="16" t="s">
        <v>33</v>
      </c>
      <c r="B15" s="16" t="s">
        <v>16</v>
      </c>
      <c r="C15" s="38">
        <v>163.58000000000001</v>
      </c>
      <c r="D15" s="16">
        <v>2810</v>
      </c>
      <c r="E15" s="16">
        <v>2810</v>
      </c>
      <c r="F15" s="16">
        <f>Table1[[#This Row],[New position]]-Table1[[#This Row],[Old position]]</f>
        <v>0</v>
      </c>
      <c r="G15" s="24">
        <v>0.33300000000000002</v>
      </c>
      <c r="H15" s="19">
        <v>462492.39</v>
      </c>
      <c r="I15" s="10"/>
      <c r="K15" s="49"/>
      <c r="N15" s="1" t="s">
        <v>78</v>
      </c>
    </row>
    <row r="16" spans="1:18">
      <c r="A16" s="16" t="s">
        <v>34</v>
      </c>
      <c r="B16" s="16" t="s">
        <v>16</v>
      </c>
      <c r="C16" s="38">
        <v>74.7</v>
      </c>
      <c r="D16" s="16">
        <v>6033</v>
      </c>
      <c r="E16" s="16">
        <v>6033</v>
      </c>
      <c r="F16" s="16">
        <f>Table1[[#This Row],[New position]]-Table1[[#This Row],[Old position]]</f>
        <v>0</v>
      </c>
      <c r="G16" s="54">
        <v>0.33300000000000002</v>
      </c>
      <c r="H16" s="19">
        <v>462492.39</v>
      </c>
      <c r="I16" s="10"/>
      <c r="K16" s="49"/>
      <c r="M16" s="43">
        <f>SUM(M11:M14)</f>
        <v>100.00000000000001</v>
      </c>
      <c r="N16" s="1">
        <f>100/(100-M14)</f>
        <v>1.000070004900343</v>
      </c>
      <c r="O16" s="1">
        <f>(100-R14*100)/100</f>
        <v>0.9645999999999999</v>
      </c>
    </row>
    <row r="17" spans="1:16">
      <c r="A17" s="16" t="s">
        <v>35</v>
      </c>
      <c r="B17" s="16" t="s">
        <v>16</v>
      </c>
      <c r="C17" s="38">
        <v>97.62</v>
      </c>
      <c r="D17" s="16">
        <v>4642</v>
      </c>
      <c r="E17" s="16">
        <v>4642</v>
      </c>
      <c r="F17" s="16">
        <f>Table1[[#This Row],[New position]]-Table1[[#This Row],[Old position]]</f>
        <v>0</v>
      </c>
      <c r="G17" s="24">
        <v>0.33300000000000002</v>
      </c>
      <c r="H17" s="19">
        <v>462492.39</v>
      </c>
      <c r="I17" s="10"/>
      <c r="K17" s="49"/>
      <c r="P17" s="61">
        <f>SUM(P11:P14)</f>
        <v>0.99999999999999989</v>
      </c>
    </row>
    <row r="18" spans="1:16">
      <c r="A18" s="16" t="s">
        <v>36</v>
      </c>
      <c r="B18" s="16" t="s">
        <v>16</v>
      </c>
      <c r="C18" s="38">
        <v>407</v>
      </c>
      <c r="D18" s="16">
        <v>1129</v>
      </c>
      <c r="E18" s="16">
        <v>1129</v>
      </c>
      <c r="F18" s="16">
        <f>Table1[[#This Row],[New position]]-Table1[[#This Row],[Old position]]</f>
        <v>0</v>
      </c>
      <c r="G18" s="24">
        <v>0.33300000000000002</v>
      </c>
      <c r="H18" s="19">
        <v>462492.39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454.46</v>
      </c>
      <c r="D19" s="16">
        <v>1008</v>
      </c>
      <c r="E19" s="16">
        <v>1008</v>
      </c>
      <c r="F19" s="16">
        <f>Table1[[#This Row],[New position]]-Table1[[#This Row],[Old position]]</f>
        <v>0</v>
      </c>
      <c r="G19" s="24">
        <v>0.33300000000000002</v>
      </c>
      <c r="H19" s="19">
        <v>462492.39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224.27</v>
      </c>
      <c r="D20" s="16">
        <v>2060</v>
      </c>
      <c r="E20" s="16">
        <v>2060</v>
      </c>
      <c r="F20" s="16">
        <f>Table1[[#This Row],[New position]]-Table1[[#This Row],[Old position]]</f>
        <v>0</v>
      </c>
      <c r="G20" s="24">
        <v>0.33300000000000002</v>
      </c>
      <c r="H20" s="19">
        <v>462492.39</v>
      </c>
      <c r="I20" s="10"/>
      <c r="K20" s="49"/>
      <c r="L20" s="45" t="s">
        <v>80</v>
      </c>
      <c r="M20" s="2">
        <v>3.54</v>
      </c>
    </row>
    <row r="21" spans="1:16">
      <c r="A21" s="16" t="s">
        <v>44</v>
      </c>
      <c r="B21" s="16" t="s">
        <v>16</v>
      </c>
      <c r="C21" s="38">
        <v>249.75</v>
      </c>
      <c r="D21" s="16">
        <v>1786</v>
      </c>
      <c r="E21" s="16">
        <v>1852</v>
      </c>
      <c r="F21" s="16">
        <f>Table1[[#This Row],[New position]]-Table1[[#This Row],[Old position]]</f>
        <v>66</v>
      </c>
      <c r="G21" s="24">
        <v>0.33300000000000002</v>
      </c>
      <c r="H21" s="19">
        <v>462492.39</v>
      </c>
      <c r="I21" s="10"/>
      <c r="K21" s="49"/>
      <c r="L21" s="45" t="s">
        <v>81</v>
      </c>
      <c r="M21" s="2">
        <v>0</v>
      </c>
    </row>
    <row r="22" spans="1:16">
      <c r="A22" s="16" t="s">
        <v>47</v>
      </c>
      <c r="B22" s="16" t="s">
        <v>16</v>
      </c>
      <c r="C22" s="38">
        <v>90.73</v>
      </c>
      <c r="D22" s="16">
        <v>4878</v>
      </c>
      <c r="E22" s="16">
        <v>5097</v>
      </c>
      <c r="F22" s="16">
        <f>Table1[[#This Row],[New position]]-Table1[[#This Row],[Old position]]</f>
        <v>219</v>
      </c>
      <c r="G22" s="24">
        <v>0.33300000000000002</v>
      </c>
      <c r="H22" s="19">
        <v>462492.39</v>
      </c>
      <c r="I22" s="10"/>
      <c r="K22" s="49"/>
      <c r="L22" s="45"/>
      <c r="M22" s="2"/>
    </row>
    <row r="23" spans="1:16">
      <c r="A23" s="16" t="s">
        <v>51</v>
      </c>
      <c r="B23" s="16" t="s">
        <v>16</v>
      </c>
      <c r="C23" s="38">
        <v>74.599999999999994</v>
      </c>
      <c r="D23" s="16">
        <v>6092</v>
      </c>
      <c r="E23" s="16">
        <v>6092</v>
      </c>
      <c r="F23" s="16">
        <f>Table1[[#This Row],[New position]]-Table1[[#This Row],[Old position]]</f>
        <v>0</v>
      </c>
      <c r="G23" s="24">
        <v>0.33300000000000002</v>
      </c>
      <c r="H23" s="19">
        <v>462487.81</v>
      </c>
      <c r="I23" s="10"/>
      <c r="K23" s="49"/>
      <c r="L23" s="45"/>
      <c r="M23" s="2"/>
    </row>
    <row r="24" spans="1:16">
      <c r="A24" s="16" t="s">
        <v>64</v>
      </c>
      <c r="B24" s="16" t="s">
        <v>16</v>
      </c>
      <c r="C24" s="38">
        <v>484.01</v>
      </c>
      <c r="D24" s="16">
        <v>940</v>
      </c>
      <c r="E24" s="16">
        <v>940</v>
      </c>
      <c r="F24" s="16">
        <f>Table1[[#This Row],[New position]]-Table1[[#This Row],[Old position]]</f>
        <v>0</v>
      </c>
      <c r="G24" s="24">
        <v>0.33300000000000002</v>
      </c>
      <c r="H24" s="19">
        <v>462487.81</v>
      </c>
      <c r="I24" s="10"/>
      <c r="K24" s="49"/>
      <c r="L24" s="45"/>
      <c r="M24" s="2"/>
    </row>
    <row r="25" spans="1:16">
      <c r="A25" s="16" t="s">
        <v>65</v>
      </c>
      <c r="B25" s="16" t="s">
        <v>16</v>
      </c>
      <c r="C25" s="38">
        <v>163.34</v>
      </c>
      <c r="D25" s="16">
        <v>2824</v>
      </c>
      <c r="E25" s="16">
        <v>2824</v>
      </c>
      <c r="F25" s="16">
        <f>Table1[[#This Row],[New position]]-Table1[[#This Row],[Old position]]</f>
        <v>0</v>
      </c>
      <c r="G25" s="24">
        <v>0.33300000000000002</v>
      </c>
      <c r="H25" s="19">
        <v>462487.81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313.37</v>
      </c>
      <c r="D26" s="16">
        <v>131901</v>
      </c>
      <c r="E26" s="16">
        <v>131901</v>
      </c>
      <c r="F26" s="16">
        <f>Table1[[#This Row],[New position]]-Table1[[#This Row],[Old position]]</f>
        <v>0</v>
      </c>
      <c r="G26" s="24">
        <v>30</v>
      </c>
      <c r="H26" s="19">
        <v>41624319.280000001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76.760000000000005</v>
      </c>
      <c r="D27" s="16">
        <v>17853</v>
      </c>
      <c r="E27" s="16">
        <v>17853</v>
      </c>
      <c r="F27" s="16">
        <f>Table1[[#This Row],[New position]]-Table1[[#This Row],[Old position]]</f>
        <v>0</v>
      </c>
      <c r="G27" s="24">
        <v>1</v>
      </c>
      <c r="H27" s="19">
        <v>1387477.31</v>
      </c>
      <c r="I27" s="10"/>
      <c r="K27" s="49"/>
      <c r="L27" s="45"/>
      <c r="M27" s="2"/>
    </row>
    <row r="28" spans="1:16">
      <c r="A28" s="16" t="s">
        <v>37</v>
      </c>
      <c r="B28" s="16" t="s">
        <v>16</v>
      </c>
      <c r="C28" s="38">
        <v>34.89</v>
      </c>
      <c r="D28" s="16">
        <v>37457</v>
      </c>
      <c r="E28" s="16">
        <v>39767</v>
      </c>
      <c r="F28" s="16">
        <f>Table1[[#This Row],[New position]]-Table1[[#This Row],[Old position]]</f>
        <v>2310</v>
      </c>
      <c r="G28" s="24">
        <v>1</v>
      </c>
      <c r="H28" s="19">
        <v>1387477.31</v>
      </c>
      <c r="I28" s="10"/>
      <c r="K28" s="49"/>
      <c r="L28" s="45"/>
      <c r="M28" s="2"/>
    </row>
    <row r="29" spans="1:16">
      <c r="A29" s="16" t="s">
        <v>52</v>
      </c>
      <c r="B29" s="16" t="s">
        <v>16</v>
      </c>
      <c r="C29" s="38">
        <v>23.16</v>
      </c>
      <c r="D29" s="16">
        <v>278125</v>
      </c>
      <c r="E29" s="16">
        <v>278125</v>
      </c>
      <c r="F29" s="16">
        <f>Table1[[#This Row],[New position]]-Table1[[#This Row],[Old position]]</f>
        <v>0</v>
      </c>
      <c r="G29" s="24">
        <v>4.75</v>
      </c>
      <c r="H29" s="38">
        <v>6590517.2199999997</v>
      </c>
      <c r="I29" s="10"/>
      <c r="K29" s="49"/>
      <c r="L29" s="45"/>
      <c r="M29" s="2"/>
    </row>
    <row r="30" spans="1:16">
      <c r="A30" s="16" t="s">
        <v>53</v>
      </c>
      <c r="B30" s="16" t="s">
        <v>16</v>
      </c>
      <c r="C30" s="38">
        <v>51.73</v>
      </c>
      <c r="D30" s="16">
        <v>124494</v>
      </c>
      <c r="E30" s="16">
        <v>124494</v>
      </c>
      <c r="F30" s="16">
        <f>Table1[[#This Row],[New position]]-Table1[[#This Row],[Old position]]</f>
        <v>0</v>
      </c>
      <c r="G30" s="24">
        <v>4.75</v>
      </c>
      <c r="H30" s="19">
        <v>6590517.2199999997</v>
      </c>
      <c r="I30" s="48"/>
      <c r="K30" s="49"/>
      <c r="L30" s="45"/>
      <c r="M30" s="2"/>
    </row>
    <row r="31" spans="1:16">
      <c r="A31" s="16" t="s">
        <v>46</v>
      </c>
      <c r="B31" s="16" t="s">
        <v>17</v>
      </c>
      <c r="C31" s="38">
        <v>113656.25</v>
      </c>
      <c r="D31" s="16">
        <v>56</v>
      </c>
      <c r="E31" s="16">
        <v>58</v>
      </c>
      <c r="F31" s="16">
        <f>Table1[[#This Row],[New position]]-Table1[[#This Row],[Old position]]</f>
        <v>2</v>
      </c>
      <c r="G31" s="24">
        <v>4.75</v>
      </c>
      <c r="H31" s="19">
        <v>6590517.2199999997</v>
      </c>
      <c r="I31" s="52"/>
      <c r="K31" s="49"/>
      <c r="L31" s="45"/>
      <c r="M31" s="2"/>
    </row>
    <row r="32" spans="1:16">
      <c r="A32" s="16" t="s">
        <v>48</v>
      </c>
      <c r="B32" s="16" t="s">
        <v>17</v>
      </c>
      <c r="C32" s="38">
        <v>120828.13</v>
      </c>
      <c r="D32" s="16">
        <v>53</v>
      </c>
      <c r="E32" s="16">
        <v>55</v>
      </c>
      <c r="F32" s="16">
        <f>Table1[[#This Row],[New position]]-Table1[[#This Row],[Old position]]</f>
        <v>2</v>
      </c>
      <c r="G32" s="24">
        <v>4.75</v>
      </c>
      <c r="H32" s="19">
        <v>6590517.2199999997</v>
      </c>
      <c r="I32" s="10"/>
      <c r="K32" s="49"/>
      <c r="L32" s="45"/>
      <c r="M32" s="2"/>
    </row>
    <row r="33" spans="1:13">
      <c r="A33" s="16" t="s">
        <v>54</v>
      </c>
      <c r="B33" s="16" t="s">
        <v>17</v>
      </c>
      <c r="C33" s="38">
        <v>130531.24</v>
      </c>
      <c r="D33" s="16">
        <v>49</v>
      </c>
      <c r="E33" s="16">
        <v>49</v>
      </c>
      <c r="F33" s="16">
        <f>Table1[[#This Row],[New position]]-Table1[[#This Row],[Old position]]</f>
        <v>0</v>
      </c>
      <c r="G33" s="24">
        <v>4.75</v>
      </c>
      <c r="H33" s="19">
        <v>6590517.2199999997</v>
      </c>
      <c r="I33" s="10"/>
      <c r="K33" s="49"/>
      <c r="L33" s="45"/>
      <c r="M33" s="2"/>
    </row>
    <row r="34" spans="1:13">
      <c r="A34" s="16" t="s">
        <v>49</v>
      </c>
      <c r="B34" s="16" t="s">
        <v>17</v>
      </c>
      <c r="C34" s="38">
        <v>142625</v>
      </c>
      <c r="D34" s="16">
        <v>45</v>
      </c>
      <c r="E34" s="16">
        <v>45</v>
      </c>
      <c r="F34" s="16">
        <f>Table1[[#This Row],[New position]]-Table1[[#This Row],[Old position]]</f>
        <v>0</v>
      </c>
      <c r="G34" s="24">
        <v>4.75</v>
      </c>
      <c r="H34" s="19">
        <v>6590517.2199999997</v>
      </c>
      <c r="I34" s="10"/>
      <c r="K34" s="49"/>
      <c r="L34" s="45"/>
      <c r="M34" s="2"/>
    </row>
    <row r="35" spans="1:13">
      <c r="A35" s="16" t="s">
        <v>69</v>
      </c>
      <c r="B35" s="16" t="s">
        <v>17</v>
      </c>
      <c r="C35" s="38">
        <v>101537.2</v>
      </c>
      <c r="D35" s="16">
        <v>64</v>
      </c>
      <c r="E35" s="16">
        <v>64</v>
      </c>
      <c r="F35" s="16">
        <f>Table1[[#This Row],[New position]]-Table1[[#This Row],[Old position]]</f>
        <v>0</v>
      </c>
      <c r="G35" s="24">
        <v>4.75</v>
      </c>
      <c r="H35" s="19">
        <v>6590517.2199999997</v>
      </c>
      <c r="I35" s="48"/>
      <c r="K35" s="49"/>
      <c r="L35" s="45"/>
      <c r="M35" s="2"/>
    </row>
    <row r="36" spans="1:13">
      <c r="A36" s="16" t="s">
        <v>66</v>
      </c>
      <c r="B36" s="16" t="s">
        <v>17</v>
      </c>
      <c r="C36" s="38">
        <v>160287.62</v>
      </c>
      <c r="D36" s="16">
        <v>40</v>
      </c>
      <c r="E36" s="16">
        <v>40</v>
      </c>
      <c r="F36" s="16">
        <f>Table1[[#This Row],[New position]]-Table1[[#This Row],[Old position]]</f>
        <v>0</v>
      </c>
      <c r="G36" s="24">
        <v>4.75</v>
      </c>
      <c r="H36" s="19">
        <v>6590517.2199999997</v>
      </c>
      <c r="I36" s="52"/>
      <c r="K36" s="49"/>
      <c r="L36" s="45"/>
      <c r="M36" s="2"/>
    </row>
    <row r="37" spans="1:13">
      <c r="A37" s="16" t="s">
        <v>70</v>
      </c>
      <c r="B37" s="16" t="s">
        <v>17</v>
      </c>
      <c r="C37" s="38">
        <v>148902.14000000001</v>
      </c>
      <c r="D37" s="16">
        <v>44</v>
      </c>
      <c r="E37" s="16">
        <v>44</v>
      </c>
      <c r="F37" s="16">
        <f>Table1[[#This Row],[New position]]-Table1[[#This Row],[Old position]]</f>
        <v>0</v>
      </c>
      <c r="G37" s="24">
        <v>4.75</v>
      </c>
      <c r="H37" s="19">
        <v>6590517.2199999997</v>
      </c>
      <c r="I37" s="10"/>
      <c r="K37" s="49"/>
      <c r="L37" s="45"/>
      <c r="M37" s="2"/>
    </row>
    <row r="38" spans="1:13">
      <c r="A38" s="16" t="s">
        <v>50</v>
      </c>
      <c r="B38" s="16" t="s">
        <v>17</v>
      </c>
      <c r="C38" s="38">
        <v>81431.820000000007</v>
      </c>
      <c r="D38" s="16">
        <v>80</v>
      </c>
      <c r="E38" s="16">
        <v>80</v>
      </c>
      <c r="F38" s="16">
        <f>Table1[[#This Row],[New position]]-Table1[[#This Row],[Old position]]</f>
        <v>0</v>
      </c>
      <c r="G38" s="24">
        <v>4.75</v>
      </c>
      <c r="H38" s="19">
        <v>6590517.2199999997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89262.55</v>
      </c>
      <c r="D39" s="16">
        <v>73</v>
      </c>
      <c r="E39" s="16">
        <v>73</v>
      </c>
      <c r="F39" s="16">
        <f>Table1[[#This Row],[New position]]-Table1[[#This Row],[Old position]]</f>
        <v>0</v>
      </c>
      <c r="G39" s="24">
        <v>4.75</v>
      </c>
      <c r="H39" s="19">
        <v>6590517.2199999997</v>
      </c>
      <c r="I39" s="55"/>
      <c r="K39" s="49"/>
      <c r="L39" s="45"/>
      <c r="M39" s="2"/>
    </row>
    <row r="40" spans="1:13">
      <c r="A40" s="16" t="s">
        <v>63</v>
      </c>
      <c r="B40" s="16" t="s">
        <v>16</v>
      </c>
      <c r="C40" s="38">
        <v>55.68</v>
      </c>
      <c r="D40" s="16">
        <v>115974</v>
      </c>
      <c r="E40" s="16">
        <v>115974</v>
      </c>
      <c r="F40" s="16">
        <f>Table1[[#This Row],[New position]]-Table1[[#This Row],[Old position]]</f>
        <v>0</v>
      </c>
      <c r="G40" s="24">
        <v>4.75</v>
      </c>
      <c r="H40" s="19">
        <v>6590517.2199999997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33.46</v>
      </c>
      <c r="D41" s="16">
        <v>40629</v>
      </c>
      <c r="E41" s="16">
        <v>40629</v>
      </c>
      <c r="F41" s="16">
        <f>Table1[[#This Row],[New position]]-Table1[[#This Row],[Old position]]</f>
        <v>0</v>
      </c>
      <c r="G41" s="24">
        <v>1</v>
      </c>
      <c r="H41" s="19">
        <v>1387477.31</v>
      </c>
      <c r="I41" s="20"/>
      <c r="K41" s="49"/>
      <c r="L41" s="45"/>
      <c r="M41" s="2"/>
    </row>
    <row r="42" spans="1:13">
      <c r="A42" s="16" t="s">
        <v>38</v>
      </c>
      <c r="B42" s="16" t="s">
        <v>17</v>
      </c>
      <c r="C42" s="38">
        <v>98670</v>
      </c>
      <c r="D42" s="16">
        <v>3</v>
      </c>
      <c r="E42" s="16">
        <v>3</v>
      </c>
      <c r="F42" s="16">
        <f>Table1[[#This Row],[New position]]-Table1[[#This Row],[Old position]]</f>
        <v>0</v>
      </c>
      <c r="G42" s="24">
        <v>0.23799999999999999</v>
      </c>
      <c r="H42" s="19">
        <v>330351.83</v>
      </c>
      <c r="I42" s="10"/>
      <c r="K42" s="49"/>
      <c r="L42" s="45"/>
      <c r="M42" s="2"/>
    </row>
    <row r="43" spans="1:13">
      <c r="A43" s="16" t="s">
        <v>43</v>
      </c>
      <c r="B43" s="16" t="s">
        <v>17</v>
      </c>
      <c r="C43" s="38">
        <v>109600</v>
      </c>
      <c r="D43" s="16">
        <v>3</v>
      </c>
      <c r="E43" s="16">
        <v>3</v>
      </c>
      <c r="F43" s="16">
        <f>Table1[[#This Row],[New position]]-Table1[[#This Row],[Old position]]</f>
        <v>0</v>
      </c>
      <c r="G43" s="24">
        <v>0.23799999999999999</v>
      </c>
      <c r="H43" s="19">
        <v>330351.83</v>
      </c>
      <c r="I43" s="10"/>
      <c r="K43" s="49"/>
      <c r="L43" s="45"/>
      <c r="M43" s="2"/>
    </row>
    <row r="44" spans="1:13">
      <c r="A44" s="16" t="s">
        <v>40</v>
      </c>
      <c r="B44" s="16" t="s">
        <v>17</v>
      </c>
      <c r="C44" s="38">
        <v>104001.67</v>
      </c>
      <c r="D44" s="16">
        <v>3</v>
      </c>
      <c r="E44" s="16">
        <v>3</v>
      </c>
      <c r="F44" s="16">
        <f>Table1[[#This Row],[New position]]-Table1[[#This Row],[Old position]]</f>
        <v>0</v>
      </c>
      <c r="G44" s="24">
        <v>0.23799999999999999</v>
      </c>
      <c r="H44" s="38">
        <v>330351.83</v>
      </c>
      <c r="I44" s="10"/>
      <c r="K44" s="49"/>
      <c r="L44" s="45"/>
      <c r="M44" s="2"/>
    </row>
    <row r="45" spans="1:13">
      <c r="A45" s="16" t="s">
        <v>42</v>
      </c>
      <c r="B45" s="16" t="s">
        <v>17</v>
      </c>
      <c r="C45" s="38">
        <v>152166</v>
      </c>
      <c r="D45" s="16">
        <v>2</v>
      </c>
      <c r="E45" s="16">
        <v>2</v>
      </c>
      <c r="F45" s="16">
        <f>Table1[[#This Row],[New position]]-Table1[[#This Row],[Old position]]</f>
        <v>0</v>
      </c>
      <c r="G45" s="24">
        <v>0.23799999999999999</v>
      </c>
      <c r="H45" s="19">
        <v>330351.83</v>
      </c>
      <c r="I45" s="48"/>
      <c r="K45" s="49"/>
      <c r="L45" s="45"/>
      <c r="M45" s="2"/>
    </row>
    <row r="46" spans="1:13">
      <c r="A46" s="16" t="s">
        <v>56</v>
      </c>
      <c r="B46" s="16" t="s">
        <v>17</v>
      </c>
      <c r="C46" s="38">
        <v>131716</v>
      </c>
      <c r="D46" s="16">
        <v>2</v>
      </c>
      <c r="E46" s="16">
        <v>3</v>
      </c>
      <c r="F46" s="16">
        <f>Table1[[#This Row],[New position]]-Table1[[#This Row],[Old position]]</f>
        <v>1</v>
      </c>
      <c r="G46" s="24">
        <v>0.23799999999999999</v>
      </c>
      <c r="H46" s="19">
        <v>330351.83</v>
      </c>
      <c r="I46" s="52"/>
      <c r="K46" s="49"/>
      <c r="L46" s="45"/>
      <c r="M46" s="2"/>
    </row>
    <row r="47" spans="1:13">
      <c r="A47" s="16" t="s">
        <v>57</v>
      </c>
      <c r="B47" s="16" t="s">
        <v>17</v>
      </c>
      <c r="C47" s="38">
        <v>81193.75</v>
      </c>
      <c r="D47" s="16">
        <v>4</v>
      </c>
      <c r="E47" s="16">
        <v>4</v>
      </c>
      <c r="F47" s="16">
        <f>Table1[[#This Row],[New position]]-Table1[[#This Row],[Old position]]</f>
        <v>0</v>
      </c>
      <c r="G47" s="24">
        <v>0.23799999999999999</v>
      </c>
      <c r="H47" s="19">
        <v>330351.83</v>
      </c>
      <c r="I47" s="10"/>
      <c r="K47" s="49"/>
      <c r="L47" s="45"/>
      <c r="M47" s="2"/>
    </row>
    <row r="48" spans="1:13">
      <c r="A48" s="16" t="s">
        <v>58</v>
      </c>
      <c r="B48" s="16" t="s">
        <v>17</v>
      </c>
      <c r="C48" s="38">
        <v>48475</v>
      </c>
      <c r="D48" s="16">
        <v>7</v>
      </c>
      <c r="E48" s="16">
        <v>7</v>
      </c>
      <c r="F48" s="16">
        <f>Table1[[#This Row],[New position]]-Table1[[#This Row],[Old position]]</f>
        <v>0</v>
      </c>
      <c r="G48" s="24">
        <v>0.23799999999999999</v>
      </c>
      <c r="H48" s="19">
        <v>330351.83</v>
      </c>
      <c r="I48" s="10"/>
      <c r="K48" s="49"/>
      <c r="L48" s="45"/>
      <c r="M48" s="2"/>
    </row>
    <row r="49" spans="1:13">
      <c r="A49" s="16" t="s">
        <v>45</v>
      </c>
      <c r="B49" s="16" t="s">
        <v>17</v>
      </c>
      <c r="C49" s="38">
        <v>7602.15</v>
      </c>
      <c r="D49" s="16">
        <v>-85</v>
      </c>
      <c r="E49" s="16">
        <v>-85</v>
      </c>
      <c r="F49" s="16">
        <f>Table1[[#This Row],[New position]]-Table1[[#This Row],[Old position]]</f>
        <v>0</v>
      </c>
      <c r="G49" s="24">
        <v>-0.47599999999999998</v>
      </c>
      <c r="H49" s="19">
        <v>660703.51</v>
      </c>
      <c r="I49" s="10"/>
      <c r="K49" s="49"/>
      <c r="L49" s="45"/>
      <c r="M49" s="2"/>
    </row>
    <row r="50" spans="1:13">
      <c r="A50" s="16" t="s">
        <v>59</v>
      </c>
      <c r="B50" s="16" t="s">
        <v>17</v>
      </c>
      <c r="C50" s="38">
        <v>87837.43</v>
      </c>
      <c r="D50" s="16">
        <v>-7</v>
      </c>
      <c r="E50" s="16">
        <v>-8</v>
      </c>
      <c r="F50" s="16">
        <f>Table1[[#This Row],[New position]]-Table1[[#This Row],[Old position]]</f>
        <v>-1</v>
      </c>
      <c r="G50" s="24">
        <v>-0.47599999999999998</v>
      </c>
      <c r="H50" s="19">
        <v>660703.51</v>
      </c>
      <c r="I50" s="48"/>
      <c r="K50" s="49"/>
      <c r="L50" s="45"/>
      <c r="M50" s="2"/>
    </row>
    <row r="51" spans="1:13">
      <c r="A51" s="16" t="s">
        <v>60</v>
      </c>
      <c r="B51" s="16" t="s">
        <v>17</v>
      </c>
      <c r="C51" s="38">
        <v>100225</v>
      </c>
      <c r="D51" s="16">
        <v>-7</v>
      </c>
      <c r="E51" s="16">
        <v>-7</v>
      </c>
      <c r="F51" s="16">
        <f>Table1[[#This Row],[New position]]-Table1[[#This Row],[Old position]]</f>
        <v>0</v>
      </c>
      <c r="G51" s="24">
        <v>-0.47599999999999998</v>
      </c>
      <c r="H51" s="19">
        <v>660703.51</v>
      </c>
      <c r="I51" s="10"/>
      <c r="K51" s="49"/>
      <c r="L51" s="45"/>
      <c r="M51" s="2"/>
    </row>
    <row r="52" spans="1:13">
      <c r="A52" s="16" t="s">
        <v>61</v>
      </c>
      <c r="B52" s="16" t="s">
        <v>17</v>
      </c>
      <c r="C52" s="38">
        <v>83978.62</v>
      </c>
      <c r="D52" s="16">
        <v>-8</v>
      </c>
      <c r="E52" s="16">
        <v>-8</v>
      </c>
      <c r="F52" s="16">
        <f>Table1[[#This Row],[New position]]-Table1[[#This Row],[Old position]]</f>
        <v>0</v>
      </c>
      <c r="G52" s="24">
        <v>-0.47599999999999998</v>
      </c>
      <c r="H52" s="19">
        <v>660703.51</v>
      </c>
      <c r="I52" s="10"/>
      <c r="K52" s="49"/>
      <c r="L52" s="45"/>
      <c r="M52" s="2"/>
    </row>
    <row r="53" spans="1:13">
      <c r="A53" s="16" t="s">
        <v>62</v>
      </c>
      <c r="B53" s="16" t="s">
        <v>17</v>
      </c>
      <c r="C53" s="38">
        <v>40431</v>
      </c>
      <c r="D53" s="16">
        <v>-16</v>
      </c>
      <c r="E53" s="16">
        <v>-16</v>
      </c>
      <c r="F53" s="16">
        <f>Table1[[#This Row],[New position]]-Table1[[#This Row],[Old position]]</f>
        <v>0</v>
      </c>
      <c r="G53" s="24">
        <v>-0.47599999999999998</v>
      </c>
      <c r="H53" s="19">
        <v>660703.51</v>
      </c>
      <c r="I53" s="10"/>
      <c r="K53" s="49"/>
      <c r="L53" s="45"/>
      <c r="M53" s="2"/>
    </row>
    <row r="54" spans="1:13">
      <c r="A54" s="16" t="s">
        <v>67</v>
      </c>
      <c r="B54" s="16" t="s">
        <v>17</v>
      </c>
      <c r="C54" s="38">
        <v>31212.48</v>
      </c>
      <c r="D54" s="16">
        <v>-21</v>
      </c>
      <c r="E54" s="16">
        <v>-21</v>
      </c>
      <c r="F54" s="16">
        <f>Table1[[#This Row],[New position]]-Table1[[#This Row],[Old position]]</f>
        <v>0</v>
      </c>
      <c r="G54" s="24">
        <v>-0.47599999999999998</v>
      </c>
      <c r="H54" s="19">
        <v>660703.51</v>
      </c>
      <c r="I54" s="10"/>
      <c r="K54" s="49"/>
      <c r="L54" s="45"/>
      <c r="M54" s="2"/>
    </row>
    <row r="55" spans="1:13">
      <c r="A55" s="16" t="s">
        <v>68</v>
      </c>
      <c r="B55" s="16" t="s">
        <v>17</v>
      </c>
      <c r="C55" s="38">
        <v>23350</v>
      </c>
      <c r="D55" s="16">
        <v>-27</v>
      </c>
      <c r="E55" s="16">
        <v>-28</v>
      </c>
      <c r="F55" s="16">
        <f>Table1[[#This Row],[New position]]-Table1[[#This Row],[Old position]]</f>
        <v>-1</v>
      </c>
      <c r="G55" s="24">
        <v>-0.47599999999999998</v>
      </c>
      <c r="H55" s="19">
        <v>660703.51</v>
      </c>
      <c r="I55" s="10"/>
      <c r="K55" s="49"/>
      <c r="L55" s="45"/>
      <c r="M55" s="2"/>
    </row>
    <row r="56" spans="1:13">
      <c r="A56" s="16"/>
      <c r="B56" s="16"/>
      <c r="C56" s="38"/>
      <c r="D56" s="16"/>
      <c r="E56" s="16"/>
      <c r="F56" s="16"/>
      <c r="G56" s="24">
        <f>100 - SUM(G11:G48)+G55*7</f>
        <v>6.999999999998785E-3</v>
      </c>
      <c r="H56" s="19"/>
      <c r="I56" s="10"/>
      <c r="K56" s="49"/>
    </row>
    <row r="57" spans="1:13">
      <c r="A57" s="16" t="s">
        <v>24</v>
      </c>
      <c r="B57" s="16"/>
      <c r="C57" s="38"/>
      <c r="D57" s="16">
        <v>0</v>
      </c>
      <c r="E57" s="16">
        <v>0</v>
      </c>
      <c r="F57" s="16">
        <v>0</v>
      </c>
      <c r="G57" s="42"/>
      <c r="H57" s="19"/>
      <c r="I57" s="10"/>
      <c r="K57" s="49"/>
    </row>
    <row r="58" spans="1:13">
      <c r="A58" s="41"/>
      <c r="B58" s="9" t="s">
        <v>27</v>
      </c>
      <c r="D58" s="6"/>
      <c r="E58" s="9" t="s">
        <v>25</v>
      </c>
      <c r="F58" s="1"/>
      <c r="G58" s="40"/>
      <c r="H58" s="3" t="s">
        <v>3</v>
      </c>
      <c r="I58" s="8"/>
      <c r="K58" s="49"/>
    </row>
    <row r="59" spans="1:13">
      <c r="B59" s="9" t="s">
        <v>2</v>
      </c>
      <c r="D59" s="6"/>
      <c r="E59" s="9" t="s">
        <v>26</v>
      </c>
      <c r="F59" s="1"/>
      <c r="G59" s="40"/>
      <c r="H59" s="3" t="s">
        <v>4</v>
      </c>
    </row>
    <row r="60" spans="1:13">
      <c r="B60" s="4"/>
      <c r="C60"/>
      <c r="D60" s="1"/>
      <c r="E60" s="4"/>
      <c r="F60" s="40"/>
      <c r="H60" s="5"/>
      <c r="K60" s="43"/>
    </row>
    <row r="61" spans="1:13">
      <c r="C6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2022-08-16T10:13:34Z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