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10-2022/"/>
    </mc:Choice>
  </mc:AlternateContent>
  <xr:revisionPtr revIDLastSave="63" documentId="14_{3388E964-FFDF-4E99-9AC8-78C53ACEEFD9}" xr6:coauthVersionLast="47" xr6:coauthVersionMax="47" xr10:uidLastSave="{B40F031B-D75A-4892-B9B2-D0965A685CFD}"/>
  <bookViews>
    <workbookView xWindow="-120" yWindow="-12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3" l="1"/>
  <c r="H49" i="3"/>
  <c r="G48" i="3" l="1"/>
  <c r="F47" i="3"/>
  <c r="F46" i="3"/>
  <c r="F45" i="3"/>
  <c r="F44" i="3"/>
  <c r="F43" i="3"/>
  <c r="F42" i="3"/>
  <c r="F41" i="3"/>
  <c r="F40" i="3"/>
  <c r="F49" i="3"/>
  <c r="F29" i="3"/>
  <c r="F13" i="3"/>
  <c r="F24" i="3"/>
  <c r="F21" i="3"/>
  <c r="F34" i="3"/>
  <c r="F12" i="3"/>
  <c r="F25" i="3"/>
  <c r="F36" i="3"/>
  <c r="F17" i="3"/>
  <c r="F23" i="3"/>
  <c r="F26" i="3"/>
  <c r="F16" i="3"/>
  <c r="F15" i="3"/>
  <c r="F14" i="3"/>
  <c r="F27" i="3"/>
  <c r="F35" i="3"/>
  <c r="F30" i="3"/>
  <c r="F18" i="3"/>
  <c r="F39" i="3"/>
  <c r="F22" i="3"/>
  <c r="F19" i="3"/>
  <c r="F11" i="3"/>
  <c r="F37" i="3"/>
  <c r="F28" i="3"/>
  <c r="F32" i="3"/>
  <c r="F33" i="3"/>
  <c r="F38" i="3"/>
  <c r="F20" i="3"/>
  <c r="F31" i="3"/>
  <c r="C8" i="3" a="1"/>
  <c r="C8" i="3" s="1"/>
  <c r="C7" i="3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<sst xmlns="http://schemas.openxmlformats.org/spreadsheetml/2006/main" count="100" uniqueCount="65">
  <si>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</si>
  <si>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</si>
  <si>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</si>
  <si>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</si>
  <si>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</si>
  <si>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</si>
  <si>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</si>
  <si>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</si>
  <si>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</si>
  <si>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</si>
  <si>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</si>
  <si>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</si>
  <si>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</si>
  <si>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</si>
  <si>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</si>
  <si>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</si>
  <si>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</si>
  <si>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</si>
  <si>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</si>
  <si>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</si>
  <si>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</si>
  <si>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</si>
  <si>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</si>
  <si>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</si>
  <si>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</si>
  <si>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Tang Jiayun</t>
  </si>
  <si>
    <t>Recommended by:</t>
  </si>
  <si>
    <t>IAU</t>
  </si>
  <si>
    <t>MCK</t>
  </si>
  <si>
    <t>SRE</t>
  </si>
  <si>
    <t>NOC</t>
  </si>
  <si>
    <t>MRK</t>
  </si>
  <si>
    <t>K</t>
  </si>
  <si>
    <t>ZM</t>
  </si>
  <si>
    <t>WM</t>
  </si>
  <si>
    <t>GIS</t>
  </si>
  <si>
    <t>GOIL</t>
  </si>
  <si>
    <t>ZC</t>
  </si>
  <si>
    <t>WEC</t>
  </si>
  <si>
    <t>IXC</t>
  </si>
  <si>
    <t>COIL</t>
  </si>
  <si>
    <t>RB</t>
  </si>
  <si>
    <t>HO</t>
  </si>
  <si>
    <t>ZSLME</t>
  </si>
  <si>
    <t>CTVA</t>
  </si>
  <si>
    <t>ZS</t>
  </si>
  <si>
    <t>GF</t>
  </si>
  <si>
    <t xml:space="preserve">QQQ 03/17/2023 C330 </t>
  </si>
  <si>
    <t>CGZ</t>
  </si>
  <si>
    <t>LLY</t>
  </si>
  <si>
    <t>ZT</t>
  </si>
  <si>
    <t>HSY</t>
  </si>
  <si>
    <t>BMY</t>
  </si>
  <si>
    <t>CT</t>
  </si>
  <si>
    <t>HE</t>
  </si>
  <si>
    <t>GBS</t>
  </si>
  <si>
    <t>MOH</t>
  </si>
  <si>
    <t>ADM</t>
  </si>
  <si>
    <t>AMGN</t>
  </si>
  <si>
    <t>HG</t>
  </si>
  <si>
    <t>SCI</t>
  </si>
  <si>
    <t>LE</t>
  </si>
  <si>
    <t>BTS</t>
  </si>
  <si>
    <t>(Excluding Options)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</si>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</sst>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68" fontId="4" fillId="2" borderId="1" xfId="5" applyNumberFormat="1" applyFont="1" applyFill="1" applyBorder="1"/>
    <xf numFmtId="0" fontId="11" fillId="2" borderId="0" xfId="0" applyFont="1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2" fillId="2" borderId="0" xfId="0" applyFont="1" applyFill="1"/>
    <xf numFmtId="44" fontId="2" fillId="0" borderId="0" xfId="1" applyFont="1"/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Alignment="1">
      <alignment vertical="center"/>
    </xf>
    <xf numFmtId="0" fontId="13" fillId="2" borderId="0" xfId="0" applyFont="1" applyFill="1"/>
    <xf numFmtId="0" fontId="14" fillId="2" borderId="0" xfId="0" applyFont="1" applyFill="1"/>
    <xf numFmtId="44" fontId="0" fillId="0" borderId="0" xfId="0" applyNumberFormat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48" totalsRowShown="0" headerRowDxfId="13" dataDxfId="11" headerRowBorderDxfId="12" tableBorderDxfId="10" totalsRowBorderDxfId="9">
  <autoFilter ref="A10:I48" xr:uid="{00000000-0009-0000-0100-000001000000}"/>
  <sortState xmlns:xlrd2="http://schemas.microsoft.com/office/spreadsheetml/2017/richdata2" ref="A11:I48">
    <sortCondition ref="A10:A4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L53"/>
  <sheetViews>
    <sheetView tabSelected="1" zoomScale="86" zoomScaleNormal="86" workbookViewId="0">
      <selection activeCell="E6" sqref="E6"/>
    </sheetView>
  </sheetViews>
  <sheetFormatPr defaultColWidth="9.140625" defaultRowHeight="15" x14ac:dyDescent="0.2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9.140625" style="1"/>
    <col min="12" max="12" width="14.5703125" style="1" bestFit="1" customWidth="1"/>
    <col min="13" max="16384" width="9.140625" style="1"/>
  </cols>
  <sheetData>
    <row r="1" spans="1:10" s="23" customFormat="1" ht="12.75" x14ac:dyDescent="0.25">
      <c r="A1" s="49" t="s">
        <v>0</v>
      </c>
      <c r="B1" s="49"/>
      <c r="C1" s="22">
        <v>44847</v>
      </c>
      <c r="E1" s="24"/>
      <c r="F1" s="24"/>
      <c r="H1" s="25"/>
    </row>
    <row r="2" spans="1:10" s="23" customFormat="1" x14ac:dyDescent="0.25">
      <c r="A2" s="49" t="s">
        <v>11</v>
      </c>
      <c r="B2" s="49"/>
      <c r="C2" s="26">
        <f>C8/C7</f>
        <v>0.77382653619675357</v>
      </c>
      <c r="D2"/>
      <c r="E2" s="43"/>
      <c r="F2" s="28"/>
      <c r="H2" s="39"/>
    </row>
    <row r="3" spans="1:10" s="23" customFormat="1" ht="27.75" customHeight="1" x14ac:dyDescent="0.25">
      <c r="A3" s="50" t="s">
        <v>12</v>
      </c>
      <c r="B3" s="50"/>
      <c r="C3" s="32">
        <f>(C8-SUM(H29:H33))/C7</f>
        <v>0.69486458664396522</v>
      </c>
      <c r="D3" s="42"/>
      <c r="E3" s="27"/>
      <c r="F3" s="28"/>
      <c r="H3" s="29"/>
    </row>
    <row r="4" spans="1:10" s="23" customFormat="1" ht="12.75" x14ac:dyDescent="0.25">
      <c r="A4" s="49" t="s">
        <v>9</v>
      </c>
      <c r="B4" s="49"/>
      <c r="C4" s="30">
        <v>30715434</v>
      </c>
      <c r="D4" s="45"/>
      <c r="E4" s="28"/>
      <c r="F4" s="28"/>
      <c r="H4" s="29"/>
    </row>
    <row r="5" spans="1:10" s="23" customFormat="1" ht="12.75" x14ac:dyDescent="0.25">
      <c r="A5" s="49" t="s">
        <v>7</v>
      </c>
      <c r="B5" s="49"/>
      <c r="C5" s="30">
        <v>0</v>
      </c>
      <c r="F5" s="28"/>
      <c r="H5" s="29"/>
    </row>
    <row r="6" spans="1:10" s="23" customFormat="1" ht="12.75" x14ac:dyDescent="0.25">
      <c r="A6" s="49" t="s">
        <v>8</v>
      </c>
      <c r="B6" s="49"/>
      <c r="C6" s="30">
        <v>0</v>
      </c>
      <c r="D6" s="38"/>
      <c r="E6" s="28"/>
      <c r="F6" s="28"/>
      <c r="H6" s="29"/>
    </row>
    <row r="7" spans="1:10" s="23" customFormat="1" ht="12.75" x14ac:dyDescent="0.25">
      <c r="A7" s="49" t="s">
        <v>10</v>
      </c>
      <c r="B7" s="49"/>
      <c r="C7" s="30">
        <f>C4+C5-C6</f>
        <v>30715434</v>
      </c>
      <c r="D7" s="38"/>
      <c r="E7" s="28"/>
      <c r="F7" s="28"/>
      <c r="G7" s="33"/>
    </row>
    <row r="8" spans="1:10" s="23" customFormat="1" ht="27.75" customHeight="1" x14ac:dyDescent="0.25">
      <c r="A8" s="50" t="s">
        <v>6</v>
      </c>
      <c r="B8" s="50"/>
      <c r="C8" s="19" cm="1">
        <f t="array" ref="C8">SUM(ABS(Table132[Target allocation ($)]))</f>
        <v>23768417.899999995</v>
      </c>
      <c r="D8" s="38" t="s">
        <v>63</v>
      </c>
      <c r="E8" s="28"/>
      <c r="F8" s="28"/>
      <c r="H8" s="29"/>
      <c r="J8" s="31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4"/>
      <c r="I9" s="1"/>
    </row>
    <row r="10" spans="1:10" s="2" customFormat="1" ht="12.75" x14ac:dyDescent="0.25">
      <c r="A10" s="11" t="s">
        <v>14</v>
      </c>
      <c r="B10" s="12" t="s">
        <v>15</v>
      </c>
      <c r="C10" s="20" t="s">
        <v>18</v>
      </c>
      <c r="D10" s="12" t="s">
        <v>19</v>
      </c>
      <c r="E10" s="9" t="s">
        <v>20</v>
      </c>
      <c r="F10" s="9" t="s">
        <v>5</v>
      </c>
      <c r="G10" s="12" t="s">
        <v>21</v>
      </c>
      <c r="H10" s="15" t="s">
        <v>22</v>
      </c>
      <c r="I10" s="18" t="s">
        <v>1</v>
      </c>
    </row>
    <row r="11" spans="1:10" s="2" customFormat="1" x14ac:dyDescent="0.25">
      <c r="A11" s="13" t="s">
        <v>28</v>
      </c>
      <c r="B11" s="13" t="s">
        <v>16</v>
      </c>
      <c r="C11" s="16">
        <v>343.08</v>
      </c>
      <c r="D11" s="13">
        <v>474</v>
      </c>
      <c r="E11" s="13">
        <v>474</v>
      </c>
      <c r="F11" s="13">
        <f>Table132[[#This Row],[New position]]-Table132[[#This Row],[Old position]]</f>
        <v>0</v>
      </c>
      <c r="G11" s="21">
        <v>0.33300000000000002</v>
      </c>
      <c r="H11" s="16">
        <v>161690.01999999999</v>
      </c>
      <c r="I11" s="46"/>
      <c r="J11"/>
    </row>
    <row r="12" spans="1:10" x14ac:dyDescent="0.25">
      <c r="A12" s="13" t="s">
        <v>29</v>
      </c>
      <c r="B12" s="13" t="s">
        <v>16</v>
      </c>
      <c r="C12" s="16">
        <v>140.69999999999999</v>
      </c>
      <c r="D12" s="13">
        <v>1116</v>
      </c>
      <c r="E12" s="13">
        <v>1116</v>
      </c>
      <c r="F12" s="13">
        <f>Table132[[#This Row],[New position]]-Table132[[#This Row],[Old position]]</f>
        <v>0</v>
      </c>
      <c r="G12" s="21">
        <v>0.33300000000000002</v>
      </c>
      <c r="H12" s="16">
        <v>161690.01999999999</v>
      </c>
      <c r="I12" s="37"/>
    </row>
    <row r="13" spans="1:10" x14ac:dyDescent="0.25">
      <c r="A13" s="13" t="s">
        <v>30</v>
      </c>
      <c r="B13" s="13" t="s">
        <v>16</v>
      </c>
      <c r="C13" s="16">
        <v>489.01</v>
      </c>
      <c r="D13" s="13">
        <v>329</v>
      </c>
      <c r="E13" s="13">
        <v>329</v>
      </c>
      <c r="F13" s="13">
        <f>Table132[[#This Row],[New position]]-Table132[[#This Row],[Old position]]</f>
        <v>0</v>
      </c>
      <c r="G13" s="21">
        <v>0.33300000000000002</v>
      </c>
      <c r="H13" s="16">
        <v>161690.01999999999</v>
      </c>
      <c r="I13" s="44"/>
    </row>
    <row r="14" spans="1:10" x14ac:dyDescent="0.25">
      <c r="A14" s="13" t="s">
        <v>31</v>
      </c>
      <c r="B14" s="13" t="s">
        <v>16</v>
      </c>
      <c r="C14" s="16">
        <v>89.79</v>
      </c>
      <c r="D14" s="13">
        <v>1820</v>
      </c>
      <c r="E14" s="13">
        <v>1820</v>
      </c>
      <c r="F14" s="13">
        <f>Table132[[#This Row],[New position]]-Table132[[#This Row],[Old position]]</f>
        <v>0</v>
      </c>
      <c r="G14" s="21">
        <v>0.33300000000000002</v>
      </c>
      <c r="H14" s="16">
        <v>161690.01999999999</v>
      </c>
      <c r="I14" s="6"/>
    </row>
    <row r="15" spans="1:10" x14ac:dyDescent="0.25">
      <c r="A15" s="13" t="s">
        <v>32</v>
      </c>
      <c r="B15" s="13" t="s">
        <v>16</v>
      </c>
      <c r="C15" s="16">
        <v>71.7</v>
      </c>
      <c r="D15" s="13">
        <v>2324</v>
      </c>
      <c r="E15" s="13">
        <v>2324</v>
      </c>
      <c r="F15" s="13">
        <f>Table132[[#This Row],[New position]]-Table132[[#This Row],[Old position]]</f>
        <v>0</v>
      </c>
      <c r="G15" s="21">
        <v>0.33300000000000002</v>
      </c>
      <c r="H15" s="16">
        <v>161688.42000000001</v>
      </c>
      <c r="I15" s="6"/>
    </row>
    <row r="16" spans="1:10" x14ac:dyDescent="0.25">
      <c r="A16" s="13" t="s">
        <v>34</v>
      </c>
      <c r="B16" s="13" t="s">
        <v>16</v>
      </c>
      <c r="C16" s="16">
        <v>154.35</v>
      </c>
      <c r="D16" s="13">
        <v>1059</v>
      </c>
      <c r="E16" s="13">
        <v>1059</v>
      </c>
      <c r="F16" s="13">
        <f>Table132[[#This Row],[New position]]-Table132[[#This Row],[Old position]]</f>
        <v>0</v>
      </c>
      <c r="G16" s="21">
        <v>0.33300000000000002</v>
      </c>
      <c r="H16" s="16">
        <v>161688.42000000001</v>
      </c>
      <c r="I16" s="6"/>
    </row>
    <row r="17" spans="1:12" x14ac:dyDescent="0.25">
      <c r="A17" s="13" t="s">
        <v>35</v>
      </c>
      <c r="B17" s="13" t="s">
        <v>16</v>
      </c>
      <c r="C17" s="16">
        <v>76.7</v>
      </c>
      <c r="D17" s="13">
        <v>2155</v>
      </c>
      <c r="E17" s="13">
        <v>2155</v>
      </c>
      <c r="F17" s="13">
        <f>Table132[[#This Row],[New position]]-Table132[[#This Row],[Old position]]</f>
        <v>0</v>
      </c>
      <c r="G17" s="21">
        <v>0.33300000000000002</v>
      </c>
      <c r="H17" s="16">
        <v>161688.42000000001</v>
      </c>
      <c r="I17" s="6"/>
    </row>
    <row r="18" spans="1:12" x14ac:dyDescent="0.25">
      <c r="A18" s="13" t="s">
        <v>38</v>
      </c>
      <c r="B18" s="13" t="s">
        <v>16</v>
      </c>
      <c r="C18" s="16">
        <v>82.23</v>
      </c>
      <c r="D18" s="13">
        <v>1931</v>
      </c>
      <c r="E18" s="13">
        <v>1931</v>
      </c>
      <c r="F18" s="13">
        <f>Table132[[#This Row],[New position]]-Table132[[#This Row],[Old position]]</f>
        <v>0</v>
      </c>
      <c r="G18" s="21">
        <v>0.33300000000000002</v>
      </c>
      <c r="H18" s="16">
        <v>161688.42000000001</v>
      </c>
      <c r="I18" s="6"/>
    </row>
    <row r="19" spans="1:12" x14ac:dyDescent="0.25">
      <c r="A19" s="13" t="s">
        <v>44</v>
      </c>
      <c r="B19" s="13" t="s">
        <v>16</v>
      </c>
      <c r="C19" s="16">
        <v>59.8</v>
      </c>
      <c r="D19" s="13">
        <v>2698</v>
      </c>
      <c r="E19" s="13">
        <v>2698</v>
      </c>
      <c r="F19" s="13">
        <f>Table132[[#This Row],[New position]]-Table132[[#This Row],[Old position]]</f>
        <v>0</v>
      </c>
      <c r="G19" s="21">
        <v>0.33300000000000002</v>
      </c>
      <c r="H19" s="16">
        <v>161688.42000000001</v>
      </c>
      <c r="I19" s="6"/>
    </row>
    <row r="20" spans="1:12" x14ac:dyDescent="0.25">
      <c r="A20" s="13" t="s">
        <v>49</v>
      </c>
      <c r="B20" s="13" t="s">
        <v>16</v>
      </c>
      <c r="C20" s="16">
        <v>321</v>
      </c>
      <c r="D20" s="13">
        <v>515</v>
      </c>
      <c r="E20" s="13">
        <v>515</v>
      </c>
      <c r="F20" s="13">
        <f>Table132[[#This Row],[New position]]-Table132[[#This Row],[Old position]]</f>
        <v>0</v>
      </c>
      <c r="G20" s="21">
        <v>0.33300000000000002</v>
      </c>
      <c r="H20" s="16">
        <v>161688.42000000001</v>
      </c>
      <c r="I20" s="6"/>
      <c r="L20" s="41"/>
    </row>
    <row r="21" spans="1:12" x14ac:dyDescent="0.25">
      <c r="A21" s="13" t="s">
        <v>51</v>
      </c>
      <c r="B21" s="13" t="s">
        <v>16</v>
      </c>
      <c r="C21" s="16">
        <v>224.53</v>
      </c>
      <c r="D21" s="13">
        <v>737</v>
      </c>
      <c r="E21" s="13">
        <v>737</v>
      </c>
      <c r="F21" s="13">
        <f>Table132[[#This Row],[New position]]-Table132[[#This Row],[Old position]]</f>
        <v>0</v>
      </c>
      <c r="G21" s="21">
        <v>0.33300000000000002</v>
      </c>
      <c r="H21" s="16">
        <v>161688.42000000001</v>
      </c>
      <c r="I21" s="6"/>
    </row>
    <row r="22" spans="1:12" x14ac:dyDescent="0.25">
      <c r="A22" s="13" t="s">
        <v>52</v>
      </c>
      <c r="B22" s="13" t="s">
        <v>16</v>
      </c>
      <c r="C22" s="16">
        <v>69.25</v>
      </c>
      <c r="D22" s="13">
        <v>2418</v>
      </c>
      <c r="E22" s="13">
        <v>2335</v>
      </c>
      <c r="F22" s="13">
        <f>Table132[[#This Row],[New position]]-Table132[[#This Row],[Old position]]</f>
        <v>-83</v>
      </c>
      <c r="G22" s="21">
        <v>0.33300000000000002</v>
      </c>
      <c r="H22" s="16">
        <v>161688.42000000001</v>
      </c>
      <c r="I22" s="6"/>
    </row>
    <row r="23" spans="1:12" x14ac:dyDescent="0.25">
      <c r="A23" s="13" t="s">
        <v>56</v>
      </c>
      <c r="B23" s="13" t="s">
        <v>16</v>
      </c>
      <c r="C23" s="16">
        <v>351</v>
      </c>
      <c r="D23" s="13">
        <v>470</v>
      </c>
      <c r="E23" s="13">
        <v>470</v>
      </c>
      <c r="F23" s="13">
        <f>Table132[[#This Row],[New position]]-Table132[[#This Row],[Old position]]</f>
        <v>0</v>
      </c>
      <c r="G23" s="21">
        <v>0.33300000000000002</v>
      </c>
      <c r="H23" s="16">
        <v>161688.42000000001</v>
      </c>
      <c r="I23" s="17"/>
    </row>
    <row r="24" spans="1:12" x14ac:dyDescent="0.25">
      <c r="A24" s="13" t="s">
        <v>57</v>
      </c>
      <c r="B24" s="13" t="s">
        <v>16</v>
      </c>
      <c r="C24" s="16">
        <v>85.99</v>
      </c>
      <c r="D24" s="13">
        <v>1919</v>
      </c>
      <c r="E24" s="13">
        <v>1919</v>
      </c>
      <c r="F24" s="13">
        <f>Table132[[#This Row],[New position]]-Table132[[#This Row],[Old position]]</f>
        <v>0</v>
      </c>
      <c r="G24" s="21">
        <v>0.33300000000000002</v>
      </c>
      <c r="H24" s="16">
        <v>161688.42000000001</v>
      </c>
      <c r="I24" s="40"/>
    </row>
    <row r="25" spans="1:12" x14ac:dyDescent="0.25">
      <c r="A25" s="13" t="s">
        <v>58</v>
      </c>
      <c r="B25" s="13" t="s">
        <v>16</v>
      </c>
      <c r="C25" s="16">
        <v>243.14</v>
      </c>
      <c r="D25" s="13">
        <v>694</v>
      </c>
      <c r="E25" s="13">
        <v>665</v>
      </c>
      <c r="F25" s="13">
        <f>Table132[[#This Row],[New position]]-Table132[[#This Row],[Old position]]</f>
        <v>-29</v>
      </c>
      <c r="G25" s="21">
        <v>0.33300000000000002</v>
      </c>
      <c r="H25" s="16">
        <v>161688.42000000001</v>
      </c>
      <c r="I25" s="6"/>
    </row>
    <row r="26" spans="1:12" x14ac:dyDescent="0.25">
      <c r="A26" s="13" t="s">
        <v>13</v>
      </c>
      <c r="B26" s="13" t="s">
        <v>16</v>
      </c>
      <c r="C26" s="16">
        <v>255.19</v>
      </c>
      <c r="D26" s="13">
        <v>44894</v>
      </c>
      <c r="E26" s="13">
        <v>44894</v>
      </c>
      <c r="F26" s="13">
        <f>Table132[[#This Row],[New position]]-Table132[[#This Row],[Old position]]</f>
        <v>0</v>
      </c>
      <c r="G26" s="21">
        <v>24</v>
      </c>
      <c r="H26" s="16">
        <v>11641682.710000001</v>
      </c>
      <c r="I26" s="6"/>
    </row>
    <row r="27" spans="1:12" x14ac:dyDescent="0.25">
      <c r="A27" s="13" t="s">
        <v>23</v>
      </c>
      <c r="B27" s="13" t="s">
        <v>16</v>
      </c>
      <c r="C27" s="16">
        <v>79.239999999999995</v>
      </c>
      <c r="D27" s="13">
        <v>15702</v>
      </c>
      <c r="E27" s="13">
        <v>15702</v>
      </c>
      <c r="F27" s="13">
        <f>Table132[[#This Row],[New position]]-Table132[[#This Row],[Old position]]</f>
        <v>0</v>
      </c>
      <c r="G27" s="21">
        <v>2.5</v>
      </c>
      <c r="H27" s="16">
        <v>1212675.28</v>
      </c>
      <c r="I27" s="6"/>
    </row>
    <row r="28" spans="1:12" x14ac:dyDescent="0.25">
      <c r="A28" s="13" t="s">
        <v>39</v>
      </c>
      <c r="B28" s="13" t="s">
        <v>16</v>
      </c>
      <c r="C28" s="16">
        <v>36.1</v>
      </c>
      <c r="D28" s="13">
        <v>33942</v>
      </c>
      <c r="E28" s="13">
        <v>33942</v>
      </c>
      <c r="F28" s="13">
        <f>Table132[[#This Row],[New position]]-Table132[[#This Row],[Old position]]</f>
        <v>0</v>
      </c>
      <c r="G28" s="21">
        <v>2.5</v>
      </c>
      <c r="H28" s="16">
        <v>1212675.28</v>
      </c>
      <c r="I28" s="6"/>
    </row>
    <row r="29" spans="1:12" x14ac:dyDescent="0.25">
      <c r="A29" s="13" t="s">
        <v>50</v>
      </c>
      <c r="B29" s="13" t="s">
        <v>17</v>
      </c>
      <c r="C29" s="16">
        <v>204414</v>
      </c>
      <c r="D29" s="13">
        <v>2</v>
      </c>
      <c r="E29" s="13">
        <v>2</v>
      </c>
      <c r="F29" s="13">
        <f>Table132[[#This Row],[New position]]-Table132[[#This Row],[Old position]]</f>
        <v>0</v>
      </c>
      <c r="G29" s="21">
        <v>1</v>
      </c>
      <c r="H29" s="16">
        <v>485070.11</v>
      </c>
      <c r="I29" s="44"/>
    </row>
    <row r="30" spans="1:12" x14ac:dyDescent="0.25">
      <c r="A30" s="13" t="s">
        <v>48</v>
      </c>
      <c r="B30" s="13" t="s">
        <v>17</v>
      </c>
      <c r="C30" s="16">
        <v>73711.289999999994</v>
      </c>
      <c r="D30" s="13">
        <v>7</v>
      </c>
      <c r="E30" s="13">
        <v>7</v>
      </c>
      <c r="F30" s="13">
        <f>Table132[[#This Row],[New position]]-Table132[[#This Row],[Old position]]</f>
        <v>0</v>
      </c>
      <c r="G30" s="21">
        <v>1</v>
      </c>
      <c r="H30" s="16">
        <v>485070.11</v>
      </c>
      <c r="I30" s="6"/>
    </row>
    <row r="31" spans="1:12" x14ac:dyDescent="0.25">
      <c r="A31" s="13" t="s">
        <v>55</v>
      </c>
      <c r="B31" s="13" t="s">
        <v>17</v>
      </c>
      <c r="C31" s="16">
        <v>103084.2</v>
      </c>
      <c r="D31" s="13">
        <v>5</v>
      </c>
      <c r="E31" s="13">
        <v>5</v>
      </c>
      <c r="F31" s="13">
        <f>Table132[[#This Row],[New position]]-Table132[[#This Row],[Old position]]</f>
        <v>0</v>
      </c>
      <c r="G31" s="21">
        <v>1</v>
      </c>
      <c r="H31" s="16">
        <v>485070.11</v>
      </c>
      <c r="I31" s="6"/>
    </row>
    <row r="32" spans="1:12" x14ac:dyDescent="0.25">
      <c r="A32" s="13" t="s">
        <v>62</v>
      </c>
      <c r="B32" s="13" t="s">
        <v>17</v>
      </c>
      <c r="C32" s="16">
        <v>101434.8</v>
      </c>
      <c r="D32" s="13">
        <v>5</v>
      </c>
      <c r="E32" s="13">
        <v>5</v>
      </c>
      <c r="F32" s="13">
        <f>Table132[[#This Row],[New position]]-Table132[[#This Row],[Old position]]</f>
        <v>0</v>
      </c>
      <c r="G32" s="21">
        <v>1</v>
      </c>
      <c r="H32" s="16">
        <v>485070.11</v>
      </c>
      <c r="I32" s="44"/>
    </row>
    <row r="33" spans="1:10" x14ac:dyDescent="0.25">
      <c r="A33" s="13" t="s">
        <v>27</v>
      </c>
      <c r="B33" s="13" t="s">
        <v>16</v>
      </c>
      <c r="C33" s="16">
        <v>31.27</v>
      </c>
      <c r="D33" s="13">
        <v>15650</v>
      </c>
      <c r="E33" s="13">
        <v>15650</v>
      </c>
      <c r="F33" s="13">
        <f>Table132[[#This Row],[New position]]-Table132[[#This Row],[Old position]]</f>
        <v>0</v>
      </c>
      <c r="G33" s="21">
        <v>1</v>
      </c>
      <c r="H33" s="16">
        <v>485070.11</v>
      </c>
      <c r="I33" s="46"/>
      <c r="J33" s="48"/>
    </row>
    <row r="34" spans="1:10" x14ac:dyDescent="0.25">
      <c r="A34" s="13" t="s">
        <v>33</v>
      </c>
      <c r="B34" s="13" t="s">
        <v>17</v>
      </c>
      <c r="C34" s="16">
        <v>41300</v>
      </c>
      <c r="D34" s="13">
        <v>12</v>
      </c>
      <c r="E34" s="13">
        <v>11</v>
      </c>
      <c r="F34" s="13">
        <f>Table132[[#This Row],[New position]]-Table132[[#This Row],[Old position]]</f>
        <v>-1</v>
      </c>
      <c r="G34" s="21">
        <v>0.95199999999999996</v>
      </c>
      <c r="H34" s="16">
        <v>461971.56</v>
      </c>
      <c r="I34" s="6"/>
    </row>
    <row r="35" spans="1:10" x14ac:dyDescent="0.25">
      <c r="A35" s="13" t="s">
        <v>45</v>
      </c>
      <c r="B35" s="13" t="s">
        <v>17</v>
      </c>
      <c r="C35" s="16">
        <v>69137.570000000007</v>
      </c>
      <c r="D35" s="13">
        <v>7</v>
      </c>
      <c r="E35" s="13">
        <v>7</v>
      </c>
      <c r="F35" s="13">
        <f>Table132[[#This Row],[New position]]-Table132[[#This Row],[Old position]]</f>
        <v>0</v>
      </c>
      <c r="G35" s="21">
        <v>0.95199999999999996</v>
      </c>
      <c r="H35" s="16">
        <v>461971.56</v>
      </c>
      <c r="I35" s="47"/>
    </row>
    <row r="36" spans="1:10" x14ac:dyDescent="0.25">
      <c r="A36" s="13" t="s">
        <v>36</v>
      </c>
      <c r="B36" s="13" t="s">
        <v>17</v>
      </c>
      <c r="C36" s="16">
        <v>108203.75</v>
      </c>
      <c r="D36" s="13">
        <v>4</v>
      </c>
      <c r="E36" s="13">
        <v>4</v>
      </c>
      <c r="F36" s="13">
        <f>Table132[[#This Row],[New position]]-Table132[[#This Row],[Old position]]</f>
        <v>0</v>
      </c>
      <c r="G36" s="21">
        <v>0.95199999999999996</v>
      </c>
      <c r="H36" s="16">
        <v>461971.56</v>
      </c>
      <c r="I36" s="6"/>
    </row>
    <row r="37" spans="1:10" x14ac:dyDescent="0.25">
      <c r="A37" s="13" t="s">
        <v>37</v>
      </c>
      <c r="B37" s="13" t="s">
        <v>17</v>
      </c>
      <c r="C37" s="16">
        <v>34275</v>
      </c>
      <c r="D37" s="13">
        <v>14</v>
      </c>
      <c r="E37" s="13">
        <v>13</v>
      </c>
      <c r="F37" s="13">
        <f>Table132[[#This Row],[New position]]-Table132[[#This Row],[Old position]]</f>
        <v>-1</v>
      </c>
      <c r="G37" s="21">
        <v>0.95199999999999996</v>
      </c>
      <c r="H37" s="16">
        <v>461971.56</v>
      </c>
      <c r="I37" s="6"/>
    </row>
    <row r="38" spans="1:10" x14ac:dyDescent="0.25">
      <c r="A38" s="13" t="s">
        <v>40</v>
      </c>
      <c r="B38" s="13" t="s">
        <v>17</v>
      </c>
      <c r="C38" s="16">
        <v>91560</v>
      </c>
      <c r="D38" s="13">
        <v>5</v>
      </c>
      <c r="E38" s="13">
        <v>5</v>
      </c>
      <c r="F38" s="13">
        <f>Table132[[#This Row],[New position]]-Table132[[#This Row],[Old position]]</f>
        <v>0</v>
      </c>
      <c r="G38" s="21">
        <v>0.95199999999999996</v>
      </c>
      <c r="H38" s="16">
        <v>461971.56</v>
      </c>
      <c r="I38" s="6"/>
    </row>
    <row r="39" spans="1:10" x14ac:dyDescent="0.25">
      <c r="A39" s="13" t="s">
        <v>41</v>
      </c>
      <c r="B39" s="13" t="s">
        <v>17</v>
      </c>
      <c r="C39" s="16">
        <v>108536.5</v>
      </c>
      <c r="D39" s="13">
        <v>4</v>
      </c>
      <c r="E39" s="13">
        <v>4</v>
      </c>
      <c r="F39" s="13">
        <f>Table132[[#This Row],[New position]]-Table132[[#This Row],[Old position]]</f>
        <v>0</v>
      </c>
      <c r="G39" s="21">
        <v>0.95199999999999996</v>
      </c>
      <c r="H39" s="16">
        <v>461971.56</v>
      </c>
      <c r="I39" s="6"/>
    </row>
    <row r="40" spans="1:10" x14ac:dyDescent="0.25">
      <c r="A40" s="13" t="s">
        <v>42</v>
      </c>
      <c r="B40" s="13" t="s">
        <v>17</v>
      </c>
      <c r="C40" s="16">
        <v>163161</v>
      </c>
      <c r="D40" s="13">
        <v>3</v>
      </c>
      <c r="E40" s="13">
        <v>3</v>
      </c>
      <c r="F40" s="13">
        <f>Table132[[#This Row],[New position]]-Table132[[#This Row],[Old position]]</f>
        <v>0</v>
      </c>
      <c r="G40" s="21">
        <v>0.95199999999999996</v>
      </c>
      <c r="H40" s="16">
        <v>461971.56</v>
      </c>
      <c r="I40" s="44"/>
    </row>
    <row r="41" spans="1:10" x14ac:dyDescent="0.25">
      <c r="A41" s="13" t="s">
        <v>43</v>
      </c>
      <c r="B41" s="13" t="s">
        <v>17</v>
      </c>
      <c r="C41" s="16">
        <v>72612.33</v>
      </c>
      <c r="D41" s="13">
        <v>-3</v>
      </c>
      <c r="E41" s="13">
        <v>-3</v>
      </c>
      <c r="F41" s="13">
        <f>Table132[[#This Row],[New position]]-Table132[[#This Row],[Old position]]</f>
        <v>0</v>
      </c>
      <c r="G41" s="21">
        <v>-0.47599999999999998</v>
      </c>
      <c r="H41" s="16">
        <v>230985.78</v>
      </c>
      <c r="I41" s="46"/>
      <c r="J41" s="48"/>
    </row>
    <row r="42" spans="1:10" x14ac:dyDescent="0.25">
      <c r="A42" s="13" t="s">
        <v>46</v>
      </c>
      <c r="B42" s="13" t="s">
        <v>17</v>
      </c>
      <c r="C42" s="16">
        <v>88325</v>
      </c>
      <c r="D42" s="13">
        <v>-3</v>
      </c>
      <c r="E42" s="13">
        <v>-3</v>
      </c>
      <c r="F42" s="13">
        <f>Table132[[#This Row],[New position]]-Table132[[#This Row],[Old position]]</f>
        <v>0</v>
      </c>
      <c r="G42" s="21">
        <v>-0.47599999999999998</v>
      </c>
      <c r="H42" s="16">
        <v>230985.78</v>
      </c>
      <c r="I42" s="6"/>
    </row>
    <row r="43" spans="1:10" x14ac:dyDescent="0.25">
      <c r="A43" s="13" t="s">
        <v>53</v>
      </c>
      <c r="B43" s="13" t="s">
        <v>17</v>
      </c>
      <c r="C43" s="16">
        <v>41425</v>
      </c>
      <c r="D43" s="13">
        <v>-5</v>
      </c>
      <c r="E43" s="13">
        <v>-6</v>
      </c>
      <c r="F43" s="13">
        <f>Table132[[#This Row],[New position]]-Table132[[#This Row],[Old position]]</f>
        <v>-1</v>
      </c>
      <c r="G43" s="21">
        <v>-0.47599999999999998</v>
      </c>
      <c r="H43" s="16">
        <v>230985.78</v>
      </c>
      <c r="I43" s="47"/>
    </row>
    <row r="44" spans="1:10" x14ac:dyDescent="0.25">
      <c r="A44" s="13" t="s">
        <v>54</v>
      </c>
      <c r="B44" s="13" t="s">
        <v>17</v>
      </c>
      <c r="C44" s="16">
        <v>32260</v>
      </c>
      <c r="D44" s="13">
        <v>-7</v>
      </c>
      <c r="E44" s="13">
        <v>-7</v>
      </c>
      <c r="F44" s="13">
        <f>Table132[[#This Row],[New position]]-Table132[[#This Row],[Old position]]</f>
        <v>0</v>
      </c>
      <c r="G44" s="21">
        <v>-0.47599999999999998</v>
      </c>
      <c r="H44" s="16">
        <v>230985.78</v>
      </c>
      <c r="I44" s="6"/>
    </row>
    <row r="45" spans="1:10" x14ac:dyDescent="0.25">
      <c r="A45" s="13" t="s">
        <v>59</v>
      </c>
      <c r="B45" s="13" t="s">
        <v>17</v>
      </c>
      <c r="C45" s="16">
        <v>84200</v>
      </c>
      <c r="D45" s="13">
        <v>-3</v>
      </c>
      <c r="E45" s="13">
        <v>-3</v>
      </c>
      <c r="F45" s="13">
        <f>Table132[[#This Row],[New position]]-Table132[[#This Row],[Old position]]</f>
        <v>0</v>
      </c>
      <c r="G45" s="21">
        <v>-0.47599999999999998</v>
      </c>
      <c r="H45" s="16">
        <v>230985.78</v>
      </c>
      <c r="I45" s="6"/>
    </row>
    <row r="46" spans="1:10" x14ac:dyDescent="0.25">
      <c r="A46" s="13" t="s">
        <v>60</v>
      </c>
      <c r="B46" s="13" t="s">
        <v>17</v>
      </c>
      <c r="C46" s="16">
        <v>9190</v>
      </c>
      <c r="D46" s="13">
        <v>-25</v>
      </c>
      <c r="E46" s="13">
        <v>-25</v>
      </c>
      <c r="F46" s="13">
        <f>Table132[[#This Row],[New position]]-Table132[[#This Row],[Old position]]</f>
        <v>0</v>
      </c>
      <c r="G46" s="21">
        <v>-0.47599999999999998</v>
      </c>
      <c r="H46" s="16">
        <v>230985.78</v>
      </c>
      <c r="I46" s="6"/>
    </row>
    <row r="47" spans="1:10" x14ac:dyDescent="0.25">
      <c r="A47" s="13" t="s">
        <v>61</v>
      </c>
      <c r="B47" s="13" t="s">
        <v>17</v>
      </c>
      <c r="C47" s="16">
        <v>59340</v>
      </c>
      <c r="D47" s="13">
        <v>-4</v>
      </c>
      <c r="E47" s="13">
        <v>-4</v>
      </c>
      <c r="F47" s="13">
        <f>Table132[[#This Row],[New position]]-Table132[[#This Row],[Old position]]</f>
        <v>0</v>
      </c>
      <c r="G47" s="21">
        <v>-0.47599999999999998</v>
      </c>
      <c r="H47" s="16">
        <v>230985.78</v>
      </c>
      <c r="I47" s="6"/>
    </row>
    <row r="48" spans="1:10" x14ac:dyDescent="0.25">
      <c r="A48" s="13" t="s">
        <v>64</v>
      </c>
      <c r="B48" s="13"/>
      <c r="C48" s="16"/>
      <c r="D48" s="13"/>
      <c r="E48" s="13"/>
      <c r="F48" s="13"/>
      <c r="G48" s="21">
        <f>100 - SUM(G11:G40)+7*G45</f>
        <v>51.009000000000007</v>
      </c>
      <c r="H48" s="16"/>
      <c r="I48" s="6"/>
    </row>
    <row r="49" spans="1:9" x14ac:dyDescent="0.25">
      <c r="A49" s="13" t="s">
        <v>47</v>
      </c>
      <c r="B49" s="13"/>
      <c r="C49" s="16">
        <v>405</v>
      </c>
      <c r="D49" s="13">
        <v>1460</v>
      </c>
      <c r="E49" s="13">
        <v>1460</v>
      </c>
      <c r="F49" s="13">
        <f>E49-D49</f>
        <v>0</v>
      </c>
      <c r="G49" s="36"/>
      <c r="H49" s="16">
        <f>C49*E49</f>
        <v>591300</v>
      </c>
      <c r="I49" s="6"/>
    </row>
    <row r="50" spans="1:9" x14ac:dyDescent="0.25">
      <c r="A50" s="35"/>
      <c r="B50" s="7" t="s">
        <v>26</v>
      </c>
      <c r="D50" s="1"/>
      <c r="E50" s="7" t="s">
        <v>24</v>
      </c>
      <c r="F50" s="1"/>
      <c r="G50" s="34"/>
      <c r="H50" s="3" t="s">
        <v>3</v>
      </c>
      <c r="I50" s="6"/>
    </row>
    <row r="51" spans="1:9" x14ac:dyDescent="0.25">
      <c r="B51" s="7" t="s">
        <v>2</v>
      </c>
      <c r="D51" s="1"/>
      <c r="E51" s="7" t="s">
        <v>25</v>
      </c>
      <c r="F51" s="1"/>
      <c r="G51" s="34"/>
      <c r="H51" s="3" t="s">
        <v>4</v>
      </c>
    </row>
    <row r="52" spans="1:9" x14ac:dyDescent="0.25">
      <c r="B52" s="4"/>
      <c r="C52"/>
      <c r="D52" s="1"/>
      <c r="E52" s="4"/>
      <c r="F52" s="34"/>
      <c r="H52" s="5"/>
    </row>
    <row r="53" spans="1:9" x14ac:dyDescent="0.25">
      <c r="C5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2022-11-07T07:08:03Z</cp:lastPrinted>
  <dcterms:created xsi:type="dcterms:W3CDTF">2020-06-30T03:42:56Z</dcterms:created>
  <dcterms:modified xsi:type="dcterms:W3CDTF">2022-11-07T07:08:05Z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