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15" documentId="14_{BB3AC794-65AF-4C1B-90EF-33557FEE1CAF}" xr6:coauthVersionLast="47" xr6:coauthVersionMax="47" xr10:uidLastSave="{125DF4EA-7C76-45DD-85E2-7D84931AC3FD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7" i="3" l="1"/>
  <c r="F39" i="3" l="1"/>
  <c r="F40" i="3"/>
  <c r="F41" i="3"/>
  <c r="F42" i="3"/>
  <c r="F43" i="3"/>
  <c r="F44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H49" i="3" l="1"/>
  <c r="H48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<sst xmlns="http://schemas.openxmlformats.org/spreadsheetml/2006/main" count="99" uniqueCount="65">
  <si>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</si>
  <si>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</si>
  <si>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</si>
  <si>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</si>
  <si>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</si>
  <si>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</si>
  <si>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</si>
  <si>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</si>
  <si>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</si>
  <si>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</si>
  <si>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</si>
  <si>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</si>
  <si>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</si>
  <si>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</si>
  <si>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</si>
  <si>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</si>
  <si>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</si>
  <si>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</si>
  <si>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</si>
  <si>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</si>
  <si>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</si>
  <si>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</si>
  <si>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</si>
  <si>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</si>
  <si>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</si>
  <si>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</si>
  <si>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</si>
  <si>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</si>
  <si>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</si>
  <si>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</si>
  <si>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</si>
  <si>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</si>
  <si>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</si>
  <si>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WM</t>
  </si>
  <si>
    <t>GIS</t>
  </si>
  <si>
    <t>GOIL</t>
  </si>
  <si>
    <t>ZC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</si>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</sst>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K53"/>
  <sheetViews>
    <sheetView tabSelected="1" zoomScale="118" zoomScaleNormal="118" workbookViewId="0">
      <selection activeCell="K3" sqref="K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4.5703125" style="1" bestFit="1" customWidth="1"/>
    <col min="12" max="16384" width="9.140625" style="1"/>
  </cols>
  <sheetData>
    <row r="1" spans="1:10" s="23" customFormat="1" ht="12.75" x14ac:dyDescent="0.25">
      <c r="A1" s="51" t="s">
        <v>0</v>
      </c>
      <c r="B1" s="51"/>
      <c r="C1" s="22">
        <v>44852</v>
      </c>
      <c r="E1" s="24"/>
      <c r="F1" s="24"/>
      <c r="H1" s="25"/>
    </row>
    <row r="2" spans="1:10" s="23" customFormat="1" x14ac:dyDescent="0.25">
      <c r="A2" s="51" t="s">
        <v>11</v>
      </c>
      <c r="B2" s="51"/>
      <c r="C2" s="26">
        <f>C8/C7</f>
        <v>0.8083783510974436</v>
      </c>
      <c r="D2"/>
      <c r="E2" s="43"/>
      <c r="F2" s="28"/>
      <c r="H2" s="39"/>
    </row>
    <row r="3" spans="1:10" s="23" customFormat="1" ht="27.75" customHeight="1" x14ac:dyDescent="0.25">
      <c r="A3" s="52" t="s">
        <v>12</v>
      </c>
      <c r="B3" s="52"/>
      <c r="C3" s="32">
        <f>(C8-SUM(H29:H33))/C7</f>
        <v>0.7258907013966468</v>
      </c>
      <c r="D3" s="42"/>
      <c r="E3" s="27"/>
      <c r="F3" s="28"/>
      <c r="H3" s="29"/>
    </row>
    <row r="4" spans="1:10" s="23" customFormat="1" ht="12.75" x14ac:dyDescent="0.25">
      <c r="A4" s="51" t="s">
        <v>9</v>
      </c>
      <c r="B4" s="51"/>
      <c r="C4" s="30">
        <v>32128169</v>
      </c>
      <c r="D4" s="45"/>
      <c r="E4" s="28"/>
      <c r="F4" s="28"/>
      <c r="H4" s="29"/>
    </row>
    <row r="5" spans="1:10" s="23" customFormat="1" ht="12.75" x14ac:dyDescent="0.25">
      <c r="A5" s="51" t="s">
        <v>7</v>
      </c>
      <c r="B5" s="51"/>
      <c r="C5" s="30">
        <v>0</v>
      </c>
      <c r="F5" s="28"/>
      <c r="H5" s="29"/>
    </row>
    <row r="6" spans="1:10" s="23" customFormat="1" ht="12.75" x14ac:dyDescent="0.25">
      <c r="A6" s="51" t="s">
        <v>8</v>
      </c>
      <c r="B6" s="51"/>
      <c r="C6" s="30">
        <v>0</v>
      </c>
      <c r="D6" s="38"/>
      <c r="E6" s="28"/>
      <c r="F6" s="28"/>
      <c r="H6" s="29"/>
    </row>
    <row r="7" spans="1:10" s="23" customFormat="1" ht="12.75" x14ac:dyDescent="0.25">
      <c r="A7" s="51" t="s">
        <v>10</v>
      </c>
      <c r="B7" s="51"/>
      <c r="C7" s="30">
        <f>C4+C5-C6</f>
        <v>32128169</v>
      </c>
      <c r="D7" s="38"/>
      <c r="E7" s="28"/>
      <c r="F7" s="28"/>
      <c r="G7" s="33"/>
    </row>
    <row r="8" spans="1:10" s="23" customFormat="1" ht="27.75" customHeight="1" x14ac:dyDescent="0.25">
      <c r="A8" s="52" t="s">
        <v>6</v>
      </c>
      <c r="B8" s="52"/>
      <c r="C8" s="19" cm="1">
        <f t="array" ref="C8">SUM(ABS(Table132[Target allocation ($)]))</f>
        <v>25971716.280000005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357.09</v>
      </c>
      <c r="D11" s="13">
        <v>491</v>
      </c>
      <c r="E11" s="13">
        <v>491</v>
      </c>
      <c r="F11" s="13">
        <f>Table132[[#This Row],[New position]]-Table132[[#This Row],[Old position]]</f>
        <v>0</v>
      </c>
      <c r="G11" s="21">
        <v>0.33300000000000002</v>
      </c>
      <c r="H11" s="16">
        <v>176678.46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475.09</v>
      </c>
      <c r="D12" s="13">
        <v>370</v>
      </c>
      <c r="E12" s="13">
        <v>370</v>
      </c>
      <c r="F12" s="13">
        <f>Table132[[#This Row],[New position]]-Table132[[#This Row],[Old position]]</f>
        <v>0</v>
      </c>
      <c r="G12" s="21">
        <v>0.33300000000000002</v>
      </c>
      <c r="H12" s="16">
        <v>176678.46</v>
      </c>
      <c r="I12" s="37"/>
    </row>
    <row r="13" spans="1:10" x14ac:dyDescent="0.25">
      <c r="A13" s="13" t="s">
        <v>30</v>
      </c>
      <c r="B13" s="13" t="s">
        <v>16</v>
      </c>
      <c r="C13" s="16">
        <v>94.12</v>
      </c>
      <c r="D13" s="13">
        <v>1880</v>
      </c>
      <c r="E13" s="13">
        <v>1880</v>
      </c>
      <c r="F13" s="13">
        <f>Table132[[#This Row],[New position]]-Table132[[#This Row],[Old position]]</f>
        <v>0</v>
      </c>
      <c r="G13" s="21">
        <v>0.33300000000000002</v>
      </c>
      <c r="H13" s="16">
        <v>176678.46</v>
      </c>
      <c r="I13" s="44"/>
    </row>
    <row r="14" spans="1:10" x14ac:dyDescent="0.25">
      <c r="A14" s="13" t="s">
        <v>31</v>
      </c>
      <c r="B14" s="13" t="s">
        <v>16</v>
      </c>
      <c r="C14" s="16">
        <v>72.22</v>
      </c>
      <c r="D14" s="13">
        <v>2398</v>
      </c>
      <c r="E14" s="13">
        <v>2398</v>
      </c>
      <c r="F14" s="13">
        <f>Table132[[#This Row],[New position]]-Table132[[#This Row],[Old position]]</f>
        <v>0</v>
      </c>
      <c r="G14" s="21">
        <v>0.33300000000000002</v>
      </c>
      <c r="H14" s="16">
        <v>176676.71</v>
      </c>
      <c r="I14" s="6"/>
    </row>
    <row r="15" spans="1:10" x14ac:dyDescent="0.25">
      <c r="A15" s="13" t="s">
        <v>33</v>
      </c>
      <c r="B15" s="13" t="s">
        <v>16</v>
      </c>
      <c r="C15" s="16">
        <v>158.4</v>
      </c>
      <c r="D15" s="13">
        <v>1105</v>
      </c>
      <c r="E15" s="13">
        <v>1105</v>
      </c>
      <c r="F15" s="13">
        <f>Table132[[#This Row],[New position]]-Table132[[#This Row],[Old position]]</f>
        <v>0</v>
      </c>
      <c r="G15" s="21">
        <v>0.33300000000000002</v>
      </c>
      <c r="H15" s="16">
        <v>176676.71</v>
      </c>
      <c r="I15" s="6"/>
    </row>
    <row r="16" spans="1:10" x14ac:dyDescent="0.25">
      <c r="A16" s="13" t="s">
        <v>34</v>
      </c>
      <c r="B16" s="13" t="s">
        <v>16</v>
      </c>
      <c r="C16" s="16">
        <v>77.41</v>
      </c>
      <c r="D16" s="13">
        <v>2155</v>
      </c>
      <c r="E16" s="13">
        <v>2282</v>
      </c>
      <c r="F16" s="13">
        <f>Table132[[#This Row],[New position]]-Table132[[#This Row],[Old position]]</f>
        <v>127</v>
      </c>
      <c r="G16" s="21">
        <v>0.33300000000000002</v>
      </c>
      <c r="H16" s="16">
        <v>176676.71</v>
      </c>
      <c r="I16" s="6"/>
    </row>
    <row r="17" spans="1:11" x14ac:dyDescent="0.25">
      <c r="A17" s="13" t="s">
        <v>42</v>
      </c>
      <c r="B17" s="13" t="s">
        <v>16</v>
      </c>
      <c r="C17" s="16">
        <v>60.36</v>
      </c>
      <c r="D17" s="13">
        <v>2926</v>
      </c>
      <c r="E17" s="13">
        <v>2926</v>
      </c>
      <c r="F17" s="13">
        <f>Table132[[#This Row],[New position]]-Table132[[#This Row],[Old position]]</f>
        <v>0</v>
      </c>
      <c r="G17" s="21">
        <v>0.33300000000000002</v>
      </c>
      <c r="H17" s="16">
        <v>176676.71</v>
      </c>
      <c r="I17" s="6"/>
    </row>
    <row r="18" spans="1:11" x14ac:dyDescent="0.25">
      <c r="A18" s="13" t="s">
        <v>47</v>
      </c>
      <c r="B18" s="13" t="s">
        <v>16</v>
      </c>
      <c r="C18" s="16">
        <v>332.76</v>
      </c>
      <c r="D18" s="13">
        <v>515</v>
      </c>
      <c r="E18" s="13">
        <v>531</v>
      </c>
      <c r="F18" s="13">
        <f>Table132[[#This Row],[New position]]-Table132[[#This Row],[Old position]]</f>
        <v>16</v>
      </c>
      <c r="G18" s="21">
        <v>0.33300000000000002</v>
      </c>
      <c r="H18" s="16">
        <v>176676.71</v>
      </c>
      <c r="I18" s="6"/>
    </row>
    <row r="19" spans="1:11" x14ac:dyDescent="0.25">
      <c r="A19" s="13" t="s">
        <v>49</v>
      </c>
      <c r="B19" s="13" t="s">
        <v>16</v>
      </c>
      <c r="C19" s="16">
        <v>225.72</v>
      </c>
      <c r="D19" s="13">
        <v>763</v>
      </c>
      <c r="E19" s="13">
        <v>763</v>
      </c>
      <c r="F19" s="13">
        <f>Table132[[#This Row],[New position]]-Table132[[#This Row],[Old position]]</f>
        <v>0</v>
      </c>
      <c r="G19" s="21">
        <v>0.33300000000000002</v>
      </c>
      <c r="H19" s="16">
        <v>176676.71</v>
      </c>
      <c r="I19" s="6"/>
    </row>
    <row r="20" spans="1:11" x14ac:dyDescent="0.25">
      <c r="A20" s="13" t="s">
        <v>50</v>
      </c>
      <c r="B20" s="13" t="s">
        <v>16</v>
      </c>
      <c r="C20" s="16">
        <v>71.8</v>
      </c>
      <c r="D20" s="13">
        <v>2457</v>
      </c>
      <c r="E20" s="13">
        <v>2457</v>
      </c>
      <c r="F20" s="13">
        <f>Table132[[#This Row],[New position]]-Table132[[#This Row],[Old position]]</f>
        <v>0</v>
      </c>
      <c r="G20" s="21">
        <v>0.33300000000000002</v>
      </c>
      <c r="H20" s="16">
        <v>176676.71</v>
      </c>
      <c r="I20" s="6"/>
      <c r="K20" s="41"/>
    </row>
    <row r="21" spans="1:11" x14ac:dyDescent="0.25">
      <c r="A21" s="13" t="s">
        <v>53</v>
      </c>
      <c r="B21" s="13" t="s">
        <v>16</v>
      </c>
      <c r="C21" s="16">
        <v>352.46</v>
      </c>
      <c r="D21" s="13">
        <v>487</v>
      </c>
      <c r="E21" s="13">
        <v>487</v>
      </c>
      <c r="F21" s="13">
        <f>Table132[[#This Row],[New position]]-Table132[[#This Row],[Old position]]</f>
        <v>0</v>
      </c>
      <c r="G21" s="21">
        <v>0.33300000000000002</v>
      </c>
      <c r="H21" s="16">
        <v>176676.71</v>
      </c>
      <c r="I21" s="6"/>
    </row>
    <row r="22" spans="1:11" x14ac:dyDescent="0.25">
      <c r="A22" s="13" t="s">
        <v>54</v>
      </c>
      <c r="B22" s="13" t="s">
        <v>16</v>
      </c>
      <c r="C22" s="16">
        <v>86.07</v>
      </c>
      <c r="D22" s="13">
        <v>2062</v>
      </c>
      <c r="E22" s="13">
        <v>2062</v>
      </c>
      <c r="F22" s="13">
        <f>Table132[[#This Row],[New position]]-Table132[[#This Row],[Old position]]</f>
        <v>0</v>
      </c>
      <c r="G22" s="21">
        <v>0.33300000000000002</v>
      </c>
      <c r="H22" s="16">
        <v>176676.71</v>
      </c>
      <c r="I22" s="6"/>
    </row>
    <row r="23" spans="1:11" x14ac:dyDescent="0.25">
      <c r="A23" s="13" t="s">
        <v>55</v>
      </c>
      <c r="B23" s="13" t="s">
        <v>16</v>
      </c>
      <c r="C23" s="16">
        <v>252.96</v>
      </c>
      <c r="D23" s="13">
        <v>694</v>
      </c>
      <c r="E23" s="13">
        <v>694</v>
      </c>
      <c r="F23" s="13">
        <f>Table132[[#This Row],[New position]]-Table132[[#This Row],[Old position]]</f>
        <v>0</v>
      </c>
      <c r="G23" s="21">
        <v>0.33300000000000002</v>
      </c>
      <c r="H23" s="16">
        <v>176676.71</v>
      </c>
      <c r="I23" s="17"/>
    </row>
    <row r="24" spans="1:11" x14ac:dyDescent="0.25">
      <c r="A24" s="13" t="s">
        <v>60</v>
      </c>
      <c r="B24" s="13" t="s">
        <v>16</v>
      </c>
      <c r="C24" s="16">
        <v>289.92</v>
      </c>
      <c r="D24" s="13">
        <v>583</v>
      </c>
      <c r="E24" s="13">
        <v>609</v>
      </c>
      <c r="F24" s="13">
        <f>Table132[[#This Row],[New position]]-Table132[[#This Row],[Old position]]</f>
        <v>26</v>
      </c>
      <c r="G24" s="21">
        <v>0.33300000000000002</v>
      </c>
      <c r="H24" s="16">
        <v>176676.71</v>
      </c>
      <c r="I24" s="40"/>
    </row>
    <row r="25" spans="1:11" x14ac:dyDescent="0.25">
      <c r="A25" s="13" t="s">
        <v>61</v>
      </c>
      <c r="B25" s="13" t="s">
        <v>16</v>
      </c>
      <c r="C25" s="16">
        <v>498.79</v>
      </c>
      <c r="D25" s="13">
        <v>345</v>
      </c>
      <c r="E25" s="13">
        <v>345</v>
      </c>
      <c r="F25" s="13">
        <f>Table132[[#This Row],[New position]]-Table132[[#This Row],[Old position]]</f>
        <v>0</v>
      </c>
      <c r="G25" s="21">
        <v>0.33300000000000002</v>
      </c>
      <c r="H25" s="16">
        <v>176676.71</v>
      </c>
      <c r="I25" s="6"/>
    </row>
    <row r="26" spans="1:11" x14ac:dyDescent="0.25">
      <c r="A26" s="13" t="s">
        <v>13</v>
      </c>
      <c r="B26" s="13" t="s">
        <v>16</v>
      </c>
      <c r="C26" s="16">
        <v>273.76</v>
      </c>
      <c r="D26" s="13">
        <v>46421</v>
      </c>
      <c r="E26" s="13">
        <v>46421</v>
      </c>
      <c r="F26" s="13">
        <f>Table132[[#This Row],[New position]]-Table132[[#This Row],[Old position]]</f>
        <v>0</v>
      </c>
      <c r="G26" s="21">
        <v>24</v>
      </c>
      <c r="H26" s="16">
        <v>12720850.369999999</v>
      </c>
      <c r="I26" s="6"/>
    </row>
    <row r="27" spans="1:11" x14ac:dyDescent="0.25">
      <c r="A27" s="13" t="s">
        <v>23</v>
      </c>
      <c r="B27" s="13" t="s">
        <v>16</v>
      </c>
      <c r="C27" s="16">
        <v>81.89</v>
      </c>
      <c r="D27" s="13">
        <v>15702</v>
      </c>
      <c r="E27" s="13">
        <v>16181</v>
      </c>
      <c r="F27" s="13">
        <f>Table132[[#This Row],[New position]]-Table132[[#This Row],[Old position]]</f>
        <v>479</v>
      </c>
      <c r="G27" s="21">
        <v>2.5</v>
      </c>
      <c r="H27" s="16">
        <v>1325088.58</v>
      </c>
      <c r="I27" s="6"/>
    </row>
    <row r="28" spans="1:11" x14ac:dyDescent="0.25">
      <c r="A28" s="13" t="s">
        <v>37</v>
      </c>
      <c r="B28" s="13" t="s">
        <v>16</v>
      </c>
      <c r="C28" s="16">
        <v>36.72</v>
      </c>
      <c r="D28" s="13">
        <v>35733</v>
      </c>
      <c r="E28" s="13">
        <v>35733</v>
      </c>
      <c r="F28" s="13">
        <f>Table132[[#This Row],[New position]]-Table132[[#This Row],[Old position]]</f>
        <v>0</v>
      </c>
      <c r="G28" s="21">
        <v>2.5</v>
      </c>
      <c r="H28" s="16">
        <v>1325088.58</v>
      </c>
      <c r="I28" s="6"/>
    </row>
    <row r="29" spans="1:11" x14ac:dyDescent="0.25">
      <c r="A29" s="13" t="s">
        <v>48</v>
      </c>
      <c r="B29" s="13" t="s">
        <v>17</v>
      </c>
      <c r="C29" s="16">
        <v>204547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530035.43000000005</v>
      </c>
      <c r="I29" s="44"/>
    </row>
    <row r="30" spans="1:11" x14ac:dyDescent="0.25">
      <c r="A30" s="13" t="s">
        <v>46</v>
      </c>
      <c r="B30" s="13" t="s">
        <v>17</v>
      </c>
      <c r="C30" s="16">
        <v>74896.86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530035.43000000005</v>
      </c>
      <c r="I30" s="6"/>
    </row>
    <row r="31" spans="1:11" x14ac:dyDescent="0.25">
      <c r="A31" s="13" t="s">
        <v>52</v>
      </c>
      <c r="B31" s="13" t="s">
        <v>17</v>
      </c>
      <c r="C31" s="16">
        <v>104983.8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530035.43000000005</v>
      </c>
      <c r="I31" s="6"/>
    </row>
    <row r="32" spans="1:11" x14ac:dyDescent="0.25">
      <c r="A32" s="13" t="s">
        <v>57</v>
      </c>
      <c r="B32" s="13" t="s">
        <v>17</v>
      </c>
      <c r="C32" s="16">
        <v>103504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530035.43000000005</v>
      </c>
      <c r="I32" s="44"/>
    </row>
    <row r="33" spans="1:10" x14ac:dyDescent="0.25">
      <c r="A33" s="13" t="s">
        <v>27</v>
      </c>
      <c r="B33" s="13" t="s">
        <v>16</v>
      </c>
      <c r="C33" s="16">
        <v>31.36</v>
      </c>
      <c r="D33" s="13">
        <v>16576</v>
      </c>
      <c r="E33" s="13">
        <v>16576</v>
      </c>
      <c r="F33" s="13">
        <f>Table132[[#This Row],[New position]]-Table132[[#This Row],[Old position]]</f>
        <v>0</v>
      </c>
      <c r="G33" s="21">
        <v>1</v>
      </c>
      <c r="H33" s="16">
        <v>530035.43000000005</v>
      </c>
      <c r="I33" s="46"/>
      <c r="J33" s="48"/>
    </row>
    <row r="34" spans="1:10" x14ac:dyDescent="0.25">
      <c r="A34" s="13" t="s">
        <v>32</v>
      </c>
      <c r="B34" s="13" t="s">
        <v>17</v>
      </c>
      <c r="C34" s="16">
        <v>40870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278966.02</v>
      </c>
      <c r="I34" s="6"/>
    </row>
    <row r="35" spans="1:10" x14ac:dyDescent="0.25">
      <c r="A35" s="13" t="s">
        <v>35</v>
      </c>
      <c r="B35" s="13" t="s">
        <v>17</v>
      </c>
      <c r="C35" s="16">
        <v>112925</v>
      </c>
      <c r="D35" s="13">
        <v>2</v>
      </c>
      <c r="E35" s="13">
        <v>2</v>
      </c>
      <c r="F35" s="13">
        <f>Table132[[#This Row],[New position]]-Table132[[#This Row],[Old position]]</f>
        <v>0</v>
      </c>
      <c r="G35" s="21">
        <v>0.52600000000000002</v>
      </c>
      <c r="H35" s="16">
        <v>278966.02</v>
      </c>
      <c r="I35" s="47"/>
    </row>
    <row r="36" spans="1:10" x14ac:dyDescent="0.25">
      <c r="A36" s="13" t="s">
        <v>36</v>
      </c>
      <c r="B36" s="13" t="s">
        <v>17</v>
      </c>
      <c r="C36" s="16">
        <v>33912.5</v>
      </c>
      <c r="D36" s="13">
        <v>8</v>
      </c>
      <c r="E36" s="13">
        <v>8</v>
      </c>
      <c r="F36" s="13">
        <f>Table132[[#This Row],[New position]]-Table132[[#This Row],[Old position]]</f>
        <v>0</v>
      </c>
      <c r="G36" s="21">
        <v>0.52600000000000002</v>
      </c>
      <c r="H36" s="16">
        <v>278966.02</v>
      </c>
      <c r="I36" s="6"/>
    </row>
    <row r="37" spans="1:10" x14ac:dyDescent="0.25">
      <c r="A37" s="13" t="s">
        <v>38</v>
      </c>
      <c r="B37" s="13" t="s">
        <v>17</v>
      </c>
      <c r="C37" s="16">
        <v>90030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278966.02</v>
      </c>
      <c r="I37" s="6"/>
    </row>
    <row r="38" spans="1:10" x14ac:dyDescent="0.25">
      <c r="A38" s="13" t="s">
        <v>39</v>
      </c>
      <c r="B38" s="13" t="s">
        <v>17</v>
      </c>
      <c r="C38" s="16">
        <v>101949</v>
      </c>
      <c r="D38" s="13">
        <v>2</v>
      </c>
      <c r="E38" s="13">
        <v>3</v>
      </c>
      <c r="F38" s="13">
        <f>Table132[[#This Row],[New position]]-Table132[[#This Row],[Old position]]</f>
        <v>1</v>
      </c>
      <c r="G38" s="21">
        <v>0.52600000000000002</v>
      </c>
      <c r="H38" s="16">
        <v>278966.02</v>
      </c>
      <c r="I38" s="6"/>
    </row>
    <row r="39" spans="1:10" x14ac:dyDescent="0.25">
      <c r="A39" s="13" t="s">
        <v>40</v>
      </c>
      <c r="B39" s="13" t="s">
        <v>17</v>
      </c>
      <c r="C39" s="16">
        <v>155774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278966.02</v>
      </c>
      <c r="I39" s="44"/>
    </row>
    <row r="40" spans="1:10" x14ac:dyDescent="0.25">
      <c r="A40" s="13" t="s">
        <v>43</v>
      </c>
      <c r="B40" s="13" t="s">
        <v>17</v>
      </c>
      <c r="C40" s="16">
        <v>69037.5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278966.02</v>
      </c>
      <c r="I40" s="6"/>
    </row>
    <row r="41" spans="1:10" x14ac:dyDescent="0.25">
      <c r="A41" s="13" t="s">
        <v>41</v>
      </c>
      <c r="B41" s="13" t="s">
        <v>17</v>
      </c>
      <c r="C41" s="16">
        <v>72153.289999999994</v>
      </c>
      <c r="D41" s="13">
        <v>-7</v>
      </c>
      <c r="E41" s="13">
        <v>-8</v>
      </c>
      <c r="F41" s="13">
        <f>Table132[[#This Row],[New position]]-Table132[[#This Row],[Old position]]</f>
        <v>-1</v>
      </c>
      <c r="G41" s="21">
        <v>-1.0529999999999999</v>
      </c>
      <c r="H41" s="16">
        <v>557932.26</v>
      </c>
      <c r="I41" s="6"/>
    </row>
    <row r="42" spans="1:10" x14ac:dyDescent="0.25">
      <c r="A42" s="13" t="s">
        <v>44</v>
      </c>
      <c r="B42" s="13" t="s">
        <v>17</v>
      </c>
      <c r="C42" s="16">
        <v>88650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-1.0529999999999999</v>
      </c>
      <c r="H42" s="16">
        <v>557932.26</v>
      </c>
      <c r="I42" s="44"/>
    </row>
    <row r="43" spans="1:10" x14ac:dyDescent="0.25">
      <c r="A43" s="13" t="s">
        <v>51</v>
      </c>
      <c r="B43" s="13" t="s">
        <v>17</v>
      </c>
      <c r="C43" s="16">
        <v>41695</v>
      </c>
      <c r="D43" s="13">
        <v>-13</v>
      </c>
      <c r="E43" s="13">
        <v>-13</v>
      </c>
      <c r="F43" s="13">
        <f>Table132[[#This Row],[New position]]-Table132[[#This Row],[Old position]]</f>
        <v>0</v>
      </c>
      <c r="G43" s="21">
        <v>-1.0529999999999999</v>
      </c>
      <c r="H43" s="16">
        <v>557932.26</v>
      </c>
      <c r="I43" s="46"/>
      <c r="J43" s="48"/>
    </row>
    <row r="44" spans="1:10" x14ac:dyDescent="0.25">
      <c r="A44" s="13" t="s">
        <v>56</v>
      </c>
      <c r="B44" s="13" t="s">
        <v>17</v>
      </c>
      <c r="C44" s="16">
        <v>59694.44</v>
      </c>
      <c r="D44" s="13">
        <v>-9</v>
      </c>
      <c r="E44" s="13">
        <v>-9</v>
      </c>
      <c r="F44" s="13">
        <f>Table132[[#This Row],[New position]]-Table132[[#This Row],[Old position]]</f>
        <v>0</v>
      </c>
      <c r="G44" s="21">
        <v>-1.0529999999999999</v>
      </c>
      <c r="H44" s="16">
        <v>557932.26</v>
      </c>
      <c r="I44" s="6"/>
    </row>
    <row r="45" spans="1:10" x14ac:dyDescent="0.25">
      <c r="A45" s="13" t="s">
        <v>62</v>
      </c>
      <c r="B45" s="13" t="s">
        <v>17</v>
      </c>
      <c r="C45" s="16">
        <v>73337.710000000006</v>
      </c>
      <c r="D45" s="13">
        <v>-7</v>
      </c>
      <c r="E45" s="13">
        <v>-8</v>
      </c>
      <c r="F45" s="13">
        <f>Table132[[#This Row],[New position]]-Table132[[#This Row],[Old position]]</f>
        <v>-1</v>
      </c>
      <c r="G45" s="21">
        <v>-1.0529999999999999</v>
      </c>
      <c r="H45" s="16">
        <v>557932.26</v>
      </c>
      <c r="I45" s="47"/>
    </row>
    <row r="46" spans="1:10" x14ac:dyDescent="0.25">
      <c r="A46" s="13" t="s">
        <v>63</v>
      </c>
      <c r="B46" s="13" t="s">
        <v>17</v>
      </c>
      <c r="C46" s="16">
        <v>63840</v>
      </c>
      <c r="D46" s="13">
        <v>-8</v>
      </c>
      <c r="E46" s="13">
        <v>-9</v>
      </c>
      <c r="F46" s="13">
        <f>Table132[[#This Row],[New position]]-Table132[[#This Row],[Old position]]</f>
        <v>-1</v>
      </c>
      <c r="G46" s="21">
        <v>-1.0529999999999999</v>
      </c>
      <c r="H46" s="16">
        <v>557932.26</v>
      </c>
      <c r="I46" s="6"/>
    </row>
    <row r="47" spans="1:10" x14ac:dyDescent="0.25">
      <c r="A47" s="13" t="s">
        <v>58</v>
      </c>
      <c r="B47" s="13"/>
      <c r="C47" s="16"/>
      <c r="D47" s="13"/>
      <c r="E47" s="13"/>
      <c r="F47" s="13"/>
      <c r="G47" s="21">
        <f>100 - SUM(G11:G39)+6.5*G46</f>
        <v>51.004499999999979</v>
      </c>
      <c r="H47" s="16"/>
      <c r="I47" s="6"/>
    </row>
    <row r="48" spans="1:10" x14ac:dyDescent="0.25">
      <c r="A48" s="13" t="s">
        <v>45</v>
      </c>
      <c r="B48" s="13"/>
      <c r="C48" s="16">
        <v>401</v>
      </c>
      <c r="D48" s="13">
        <v>1280</v>
      </c>
      <c r="E48" s="50">
        <v>1197.192414021164</v>
      </c>
      <c r="F48" s="50">
        <v>-82.807585978835959</v>
      </c>
      <c r="G48" s="36"/>
      <c r="H48" s="16">
        <f>E48*C48</f>
        <v>480074.15802248678</v>
      </c>
      <c r="I48" s="6"/>
    </row>
    <row r="49" spans="1:9" x14ac:dyDescent="0.25">
      <c r="A49" s="13" t="s">
        <v>59</v>
      </c>
      <c r="B49" s="13"/>
      <c r="C49" s="16">
        <v>2078</v>
      </c>
      <c r="D49" s="13">
        <v>180</v>
      </c>
      <c r="E49" s="49">
        <v>262.80758597883596</v>
      </c>
      <c r="F49" s="50">
        <v>82.807585978835959</v>
      </c>
      <c r="G49" s="36"/>
      <c r="H49" s="16">
        <f>C49*E49</f>
        <v>546114.16366402118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