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2/11-2022/"/>
    </mc:Choice>
  </mc:AlternateContent>
  <xr:revisionPtr revIDLastSave="183" documentId="14_{4E422093-78EE-472B-8E7A-957C7FE743DF}" xr6:coauthVersionLast="47" xr6:coauthVersionMax="47" xr10:uidLastSave="{1E0CB065-7870-4FBD-A736-DA3DB480184C}"/>
  <bookViews>
    <workbookView xWindow="1680" yWindow="18030" windowWidth="21600" windowHeight="11385" activeTab="1" xr2:uid="{00000000-000D-0000-FFFF-FFFF00000000}"/>
  </bookViews>
  <sheets>
    <sheet name="Sheet1" sheetId="3" r:id="rId1"/>
    <sheet name="Sheet2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4" l="1"/>
  <c r="E11" i="4"/>
  <c r="H14" i="4"/>
  <c r="E16" i="4"/>
  <c r="E12" i="4"/>
  <c r="C7" i="4" l="1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C16" i="4"/>
  <c r="A16" i="4"/>
  <c r="A15" i="4"/>
  <c r="D14" i="4"/>
  <c r="E14" i="4" s="1"/>
  <c r="A14" i="4"/>
  <c r="A13" i="4"/>
  <c r="A12" i="4"/>
  <c r="A11" i="4"/>
  <c r="A50" i="4" s="1"/>
  <c r="D16" i="4" l="1"/>
  <c r="D12" i="4" s="1"/>
  <c r="F12" i="4" s="1"/>
  <c r="F47" i="3"/>
  <c r="F48" i="3"/>
  <c r="F49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11" i="3"/>
  <c r="D13" i="4" l="1"/>
  <c r="E13" i="4" s="1"/>
  <c r="F13" i="4" s="1"/>
  <c r="D11" i="4"/>
  <c r="C8" i="3" a="1"/>
  <c r="C8" i="3" s="1"/>
  <c r="C3" i="3" s="1"/>
  <c r="C7" i="3"/>
  <c r="F11" i="4" l="1"/>
  <c r="F17" i="4" s="1"/>
  <c r="D7" i="4"/>
  <c r="C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<sst xmlns="http://schemas.openxmlformats.org/spreadsheetml/2006/main" count="115" uniqueCount="77">
  <si>
    <t>Date</t>
  </si>
  <si>
    <t>Leverage</t>
  </si>
  <si>
    <t>Leverage for Equities and Commodities</t>
  </si>
  <si>
    <t>Current NAV</t>
  </si>
  <si>
    <t>Subscription</t>
  </si>
  <si>
    <t>Redemption</t>
  </si>
  <si>
    <t>Final NAV</t>
  </si>
  <si>
    <t>Total Current value Allocation (USD)</t>
  </si>
  <si>
    <t>(Excluding Options)</t>
  </si>
  <si>
    <t>Symbol</t>
  </si>
  <si>
    <t>SecType</t>
  </si>
  <si>
    <t>Last_Price</t>
  </si>
  <si>
    <t>Old position</t>
  </si>
  <si>
    <t>New position</t>
  </si>
  <si>
    <t>Change</t>
  </si>
  <si>
    <t>Weights (%)</t>
  </si>
  <si>
    <t>Target allocation ($)</t>
  </si>
  <si>
    <t>Comments</t>
  </si>
  <si>
    <t>original</t>
  </si>
  <si>
    <t>in house</t>
  </si>
  <si>
    <t>quant edge</t>
  </si>
  <si>
    <t>match %</t>
  </si>
  <si>
    <t>MCK</t>
  </si>
  <si>
    <t>STK</t>
  </si>
  <si>
    <t>equity</t>
  </si>
  <si>
    <t>NOC</t>
  </si>
  <si>
    <t>bond</t>
    <phoneticPr fontId="11" type="noConversion"/>
  </si>
  <si>
    <t>MRK</t>
  </si>
  <si>
    <t>commodity</t>
  </si>
  <si>
    <t>GIS</t>
  </si>
  <si>
    <t>cash + option</t>
  </si>
  <si>
    <t>LLY</t>
  </si>
  <si>
    <t>scale factor</t>
  </si>
  <si>
    <t>AMGN</t>
  </si>
  <si>
    <t>HUM</t>
  </si>
  <si>
    <t>AZO</t>
  </si>
  <si>
    <t>CAH</t>
  </si>
  <si>
    <t>ROL</t>
  </si>
  <si>
    <t>QE weight</t>
    <phoneticPr fontId="11" type="noConversion"/>
  </si>
  <si>
    <t>ORLY</t>
  </si>
  <si>
    <t>option weight</t>
    <phoneticPr fontId="11" type="noConversion"/>
  </si>
  <si>
    <t>GILD</t>
  </si>
  <si>
    <t>CEG</t>
  </si>
  <si>
    <t>CI</t>
  </si>
  <si>
    <t>PGR</t>
  </si>
  <si>
    <t>: Inputs, need to change manually</t>
  </si>
  <si>
    <t>QQQ</t>
  </si>
  <si>
    <t>: Outputs, copy to asset allocation file</t>
  </si>
  <si>
    <t>XLE</t>
  </si>
  <si>
    <t>IXC</t>
  </si>
  <si>
    <t>CGF</t>
  </si>
  <si>
    <t>FUT</t>
  </si>
  <si>
    <t>CGB</t>
  </si>
  <si>
    <t>BTS</t>
  </si>
  <si>
    <t>BTP</t>
  </si>
  <si>
    <t>3KTB</t>
  </si>
  <si>
    <t>FLKTB</t>
  </si>
  <si>
    <t>IGSB</t>
  </si>
  <si>
    <t>IGIB</t>
  </si>
  <si>
    <t>IGLB</t>
  </si>
  <si>
    <t>HYG</t>
  </si>
  <si>
    <t>IAU</t>
  </si>
  <si>
    <t>ZM</t>
  </si>
  <si>
    <t>ZS</t>
  </si>
  <si>
    <t>ZL</t>
  </si>
  <si>
    <t>GOIL</t>
  </si>
  <si>
    <t>COIL</t>
  </si>
  <si>
    <t>RB</t>
  </si>
  <si>
    <t>HO</t>
  </si>
  <si>
    <t>ZC</t>
  </si>
  <si>
    <t>ZW</t>
  </si>
  <si>
    <t>CL</t>
  </si>
  <si>
    <t>Recommended by:</t>
  </si>
  <si>
    <t>Prepared and Checked by:</t>
  </si>
  <si>
    <t>Approved by:</t>
  </si>
  <si>
    <t>Li Xiaoman</t>
  </si>
  <si>
    <t>Lawrence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</si>
</sst>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  <numFmt numFmtId="175" formatCode="0.000%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0" fontId="2" fillId="0" borderId="0" xfId="0" applyNumberFormat="1" applyFont="1"/>
    <xf numFmtId="168" fontId="2" fillId="0" borderId="0" xfId="0" applyNumberFormat="1" applyFont="1" applyAlignment="1">
      <alignment vertical="center" wrapText="1"/>
    </xf>
    <xf numFmtId="168" fontId="2" fillId="0" borderId="0" xfId="0" applyNumberFormat="1" applyFont="1"/>
    <xf numFmtId="0" fontId="0" fillId="0" borderId="0" xfId="0" applyAlignment="1">
      <alignment vertical="center"/>
    </xf>
    <xf numFmtId="168" fontId="2" fillId="5" borderId="0" xfId="0" applyNumberFormat="1" applyFont="1" applyFill="1" applyAlignment="1">
      <alignment vertical="center" wrapText="1"/>
    </xf>
    <xf numFmtId="168" fontId="2" fillId="5" borderId="0" xfId="0" applyNumberFormat="1" applyFont="1" applyFill="1"/>
    <xf numFmtId="0" fontId="2" fillId="5" borderId="0" xfId="0" applyFont="1" applyFill="1" applyAlignment="1">
      <alignment vertical="center" wrapText="1"/>
    </xf>
    <xf numFmtId="175" fontId="2" fillId="6" borderId="0" xfId="5" applyNumberFormat="1" applyFont="1" applyFill="1" applyAlignment="1">
      <alignment vertical="center" wrapText="1"/>
    </xf>
    <xf numFmtId="0" fontId="2" fillId="5" borderId="0" xfId="0" applyFont="1" applyFill="1"/>
    <xf numFmtId="0" fontId="2" fillId="6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4" totalsRowShown="0" headerRowDxfId="13" dataDxfId="11" headerRowBorderDxfId="12" tableBorderDxfId="10" totalsRowBorderDxfId="9">
  <autoFilter ref="A10:I54" xr:uid="{00000000-0009-0000-0100-000001000000}"/>
  <sortState xmlns:xlrd2="http://schemas.microsoft.com/office/spreadsheetml/2017/richdata2" ref="A11:I51">
    <sortCondition ref="A10:A51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U58"/>
  <sheetViews>
    <sheetView topLeftCell="A31" zoomScaleNormal="100" workbookViewId="0">
      <selection activeCell="K45" sqref="K45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3" width="16.85546875" customWidth="1"/>
    <col min="22" max="16384" width="9.140625" style="1"/>
  </cols>
  <sheetData>
    <row r="1" spans="1:13" s="17" customFormat="1" ht="12.75" x14ac:dyDescent="0.25">
      <c r="A1" s="56" t="s">
        <v>0</v>
      </c>
      <c r="B1" s="56"/>
      <c r="C1" s="16">
        <v>44895</v>
      </c>
      <c r="E1" s="18"/>
      <c r="F1" s="18"/>
      <c r="H1" s="19"/>
    </row>
    <row r="2" spans="1:13" s="17" customFormat="1" x14ac:dyDescent="0.25">
      <c r="A2" s="56" t="s">
        <v>1</v>
      </c>
      <c r="B2" s="56"/>
      <c r="C2" s="20">
        <f>C8/C7</f>
        <v>2.5578969938935168</v>
      </c>
      <c r="D2"/>
      <c r="E2" s="33"/>
      <c r="F2" s="22"/>
      <c r="H2" s="31"/>
    </row>
    <row r="3" spans="1:13" s="17" customFormat="1" ht="27.75" customHeight="1" x14ac:dyDescent="0.25">
      <c r="A3" s="57" t="s">
        <v>2</v>
      </c>
      <c r="B3" s="57"/>
      <c r="C3" s="26">
        <f>(C8-SUM(H29:H39))/C7</f>
        <v>1.1510530930955496</v>
      </c>
      <c r="D3" s="32"/>
      <c r="E3" s="21"/>
      <c r="F3" s="22"/>
      <c r="H3" s="23"/>
    </row>
    <row r="4" spans="1:13" s="17" customFormat="1" ht="12.75" x14ac:dyDescent="0.25">
      <c r="A4" s="56" t="s">
        <v>3</v>
      </c>
      <c r="B4" s="56"/>
      <c r="C4" s="24">
        <v>32756990</v>
      </c>
      <c r="D4" s="34"/>
      <c r="E4" s="22"/>
      <c r="F4" s="22"/>
      <c r="H4" s="23"/>
    </row>
    <row r="5" spans="1:13" s="17" customFormat="1" ht="12.75" x14ac:dyDescent="0.25">
      <c r="A5" s="56" t="s">
        <v>4</v>
      </c>
      <c r="B5" s="56"/>
      <c r="C5" s="24">
        <v>0</v>
      </c>
      <c r="F5" s="22"/>
      <c r="H5" s="23"/>
    </row>
    <row r="6" spans="1:13" s="17" customFormat="1" ht="12.75" x14ac:dyDescent="0.25">
      <c r="A6" s="56" t="s">
        <v>5</v>
      </c>
      <c r="B6" s="56"/>
      <c r="C6" s="24">
        <v>0</v>
      </c>
      <c r="D6" s="30"/>
      <c r="E6" s="22"/>
      <c r="F6" s="22"/>
      <c r="H6" s="23"/>
    </row>
    <row r="7" spans="1:13" s="17" customFormat="1" ht="12.75" x14ac:dyDescent="0.25">
      <c r="A7" s="56" t="s">
        <v>6</v>
      </c>
      <c r="B7" s="56"/>
      <c r="C7" s="24">
        <f>C4+C5-C6</f>
        <v>32756990</v>
      </c>
      <c r="D7" s="30"/>
      <c r="E7" s="22"/>
      <c r="F7" s="22"/>
      <c r="G7" s="27"/>
    </row>
    <row r="8" spans="1:13" s="17" customFormat="1" ht="27.75" customHeight="1" x14ac:dyDescent="0.25">
      <c r="A8" s="57" t="s">
        <v>7</v>
      </c>
      <c r="B8" s="57"/>
      <c r="C8" s="15" cm="1">
        <f t="array" ref="C8">SUM(ABS(Table132[Target allocation ($)]))</f>
        <v>83789006.249999985</v>
      </c>
      <c r="D8" s="30" t="s">
        <v>8</v>
      </c>
      <c r="E8" s="22"/>
      <c r="F8" s="22"/>
      <c r="H8" s="23"/>
      <c r="J8" s="25"/>
      <c r="K8" s="25"/>
      <c r="L8" s="25"/>
      <c r="M8" s="25"/>
    </row>
    <row r="9" spans="1:13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3" s="2" customFormat="1" ht="12.75" x14ac:dyDescent="0.25">
      <c r="A10" s="9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F10" s="11" t="s">
        <v>14</v>
      </c>
      <c r="G10" s="13" t="s">
        <v>15</v>
      </c>
      <c r="H10" s="14" t="s">
        <v>16</v>
      </c>
      <c r="I10" s="14" t="s">
        <v>17</v>
      </c>
    </row>
    <row r="11" spans="1:13" s="2" customFormat="1" x14ac:dyDescent="0.25">
      <c r="A11" s="36" t="s">
        <v>22</v>
      </c>
      <c r="B11" s="36" t="s">
        <v>23</v>
      </c>
      <c r="C11" s="43">
        <v>381.24</v>
      </c>
      <c r="D11" s="36">
        <v>742</v>
      </c>
      <c r="E11" s="36">
        <v>742</v>
      </c>
      <c r="F11" s="41">
        <f t="shared" ref="F11:F49" si="0">E11-D11</f>
        <v>0</v>
      </c>
      <c r="G11" s="42">
        <v>0.33300000000000002</v>
      </c>
      <c r="H11" s="43">
        <v>279296.77</v>
      </c>
      <c r="I11" s="37"/>
      <c r="J11"/>
      <c r="K11"/>
      <c r="L11"/>
      <c r="M11"/>
    </row>
    <row r="12" spans="1:13" x14ac:dyDescent="0.25">
      <c r="A12" s="36" t="s">
        <v>25</v>
      </c>
      <c r="B12" s="36" t="s">
        <v>23</v>
      </c>
      <c r="C12" s="43">
        <v>528.35</v>
      </c>
      <c r="D12" s="36">
        <v>543</v>
      </c>
      <c r="E12" s="36">
        <v>543</v>
      </c>
      <c r="F12" s="41">
        <f t="shared" si="0"/>
        <v>0</v>
      </c>
      <c r="G12" s="42">
        <v>0.33300000000000002</v>
      </c>
      <c r="H12" s="43">
        <v>279296.77</v>
      </c>
      <c r="I12" s="39"/>
    </row>
    <row r="13" spans="1:13" x14ac:dyDescent="0.25">
      <c r="A13" s="36" t="s">
        <v>27</v>
      </c>
      <c r="B13" s="36" t="s">
        <v>23</v>
      </c>
      <c r="C13" s="43">
        <v>108.5</v>
      </c>
      <c r="D13" s="36">
        <v>2646</v>
      </c>
      <c r="E13" s="36">
        <v>2646</v>
      </c>
      <c r="F13" s="41">
        <f t="shared" si="0"/>
        <v>0</v>
      </c>
      <c r="G13" s="42">
        <v>0.33300000000000002</v>
      </c>
      <c r="H13" s="44">
        <v>279296.77</v>
      </c>
      <c r="I13" s="38"/>
    </row>
    <row r="14" spans="1:13" x14ac:dyDescent="0.25">
      <c r="A14" s="36" t="s">
        <v>29</v>
      </c>
      <c r="B14" s="36" t="s">
        <v>23</v>
      </c>
      <c r="C14" s="43">
        <v>82.84</v>
      </c>
      <c r="D14" s="36">
        <v>3414</v>
      </c>
      <c r="E14" s="36">
        <v>3414</v>
      </c>
      <c r="F14" s="41">
        <f t="shared" si="0"/>
        <v>0</v>
      </c>
      <c r="G14" s="42">
        <v>0.33300000000000002</v>
      </c>
      <c r="H14" s="43">
        <v>279294</v>
      </c>
      <c r="I14" s="39"/>
    </row>
    <row r="15" spans="1:13" x14ac:dyDescent="0.25">
      <c r="A15" s="36" t="s">
        <v>31</v>
      </c>
      <c r="B15" s="36" t="s">
        <v>23</v>
      </c>
      <c r="C15" s="43">
        <v>366.49</v>
      </c>
      <c r="D15" s="36">
        <v>781</v>
      </c>
      <c r="E15" s="36">
        <v>781</v>
      </c>
      <c r="F15" s="41">
        <f t="shared" si="0"/>
        <v>0</v>
      </c>
      <c r="G15" s="42">
        <v>0.33300000000000002</v>
      </c>
      <c r="H15" s="43">
        <v>279294</v>
      </c>
      <c r="I15" s="39"/>
    </row>
    <row r="16" spans="1:13" x14ac:dyDescent="0.25">
      <c r="A16" s="36" t="s">
        <v>33</v>
      </c>
      <c r="B16" s="36" t="s">
        <v>23</v>
      </c>
      <c r="C16" s="43">
        <v>281.39999999999998</v>
      </c>
      <c r="D16" s="36">
        <v>997</v>
      </c>
      <c r="E16" s="36">
        <v>997</v>
      </c>
      <c r="F16" s="41">
        <f t="shared" si="0"/>
        <v>0</v>
      </c>
      <c r="G16" s="42">
        <v>0.33300000000000002</v>
      </c>
      <c r="H16" s="43">
        <v>279294</v>
      </c>
      <c r="I16" s="39"/>
    </row>
    <row r="17" spans="1:9" x14ac:dyDescent="0.25">
      <c r="A17" s="36" t="s">
        <v>34</v>
      </c>
      <c r="B17" s="36" t="s">
        <v>23</v>
      </c>
      <c r="C17" s="43">
        <v>533.14</v>
      </c>
      <c r="D17" s="36">
        <v>525</v>
      </c>
      <c r="E17" s="36">
        <v>525</v>
      </c>
      <c r="F17" s="41">
        <f t="shared" si="0"/>
        <v>0</v>
      </c>
      <c r="G17" s="42">
        <v>0.33300000000000002</v>
      </c>
      <c r="H17" s="43">
        <v>279294</v>
      </c>
      <c r="I17" s="39"/>
    </row>
    <row r="18" spans="1:9" x14ac:dyDescent="0.25">
      <c r="A18" s="36" t="s">
        <v>35</v>
      </c>
      <c r="B18" s="36" t="s">
        <v>23</v>
      </c>
      <c r="C18" s="43">
        <v>2556.0500000000002</v>
      </c>
      <c r="D18" s="36">
        <v>112</v>
      </c>
      <c r="E18" s="36">
        <v>112</v>
      </c>
      <c r="F18" s="41">
        <f t="shared" si="0"/>
        <v>0</v>
      </c>
      <c r="G18" s="42">
        <v>0.33300000000000002</v>
      </c>
      <c r="H18" s="43">
        <v>279294</v>
      </c>
      <c r="I18" s="39"/>
    </row>
    <row r="19" spans="1:9" x14ac:dyDescent="0.25">
      <c r="A19" s="36" t="s">
        <v>36</v>
      </c>
      <c r="B19" s="36" t="s">
        <v>23</v>
      </c>
      <c r="C19" s="43">
        <v>78.650000000000006</v>
      </c>
      <c r="D19" s="36">
        <v>3603</v>
      </c>
      <c r="E19" s="36">
        <v>3603</v>
      </c>
      <c r="F19" s="41">
        <f t="shared" si="0"/>
        <v>0</v>
      </c>
      <c r="G19" s="42">
        <v>0.33300000000000002</v>
      </c>
      <c r="H19" s="43">
        <v>279294</v>
      </c>
      <c r="I19" s="39"/>
    </row>
    <row r="20" spans="1:9" x14ac:dyDescent="0.25">
      <c r="A20" s="36" t="s">
        <v>37</v>
      </c>
      <c r="B20" s="36" t="s">
        <v>23</v>
      </c>
      <c r="C20" s="43">
        <v>39.83</v>
      </c>
      <c r="D20" s="36">
        <v>7116</v>
      </c>
      <c r="E20" s="36">
        <v>7116</v>
      </c>
      <c r="F20" s="41">
        <f t="shared" si="0"/>
        <v>0</v>
      </c>
      <c r="G20" s="42">
        <v>0.33300000000000002</v>
      </c>
      <c r="H20" s="43">
        <v>279294</v>
      </c>
      <c r="I20" s="39"/>
    </row>
    <row r="21" spans="1:9" x14ac:dyDescent="0.25">
      <c r="A21" s="36" t="s">
        <v>39</v>
      </c>
      <c r="B21" s="36" t="s">
        <v>23</v>
      </c>
      <c r="C21" s="43">
        <v>849.73</v>
      </c>
      <c r="D21" s="36">
        <v>332</v>
      </c>
      <c r="E21" s="36">
        <v>332</v>
      </c>
      <c r="F21" s="41">
        <f t="shared" si="0"/>
        <v>0</v>
      </c>
      <c r="G21" s="42">
        <v>0.33300000000000002</v>
      </c>
      <c r="H21" s="43">
        <v>279294</v>
      </c>
      <c r="I21" s="39"/>
    </row>
    <row r="22" spans="1:9" x14ac:dyDescent="0.25">
      <c r="A22" s="36" t="s">
        <v>41</v>
      </c>
      <c r="B22" s="36" t="s">
        <v>23</v>
      </c>
      <c r="C22" s="43">
        <v>85.61</v>
      </c>
      <c r="D22" s="36">
        <v>3309</v>
      </c>
      <c r="E22" s="36">
        <v>3309</v>
      </c>
      <c r="F22" s="41">
        <f t="shared" si="0"/>
        <v>0</v>
      </c>
      <c r="G22" s="42">
        <v>0.33300000000000002</v>
      </c>
      <c r="H22" s="43">
        <v>279294</v>
      </c>
      <c r="I22" s="39"/>
    </row>
    <row r="23" spans="1:9" x14ac:dyDescent="0.25">
      <c r="A23" s="36" t="s">
        <v>42</v>
      </c>
      <c r="B23" s="36" t="s">
        <v>23</v>
      </c>
      <c r="C23" s="43">
        <v>94.43</v>
      </c>
      <c r="D23" s="36">
        <v>2925</v>
      </c>
      <c r="E23" s="36">
        <v>2925</v>
      </c>
      <c r="F23" s="41">
        <f t="shared" si="0"/>
        <v>0</v>
      </c>
      <c r="G23" s="42">
        <v>0.33300000000000002</v>
      </c>
      <c r="H23" s="45">
        <v>279294</v>
      </c>
      <c r="I23" s="40"/>
    </row>
    <row r="24" spans="1:9" x14ac:dyDescent="0.25">
      <c r="A24" s="36" t="s">
        <v>43</v>
      </c>
      <c r="B24" s="36" t="s">
        <v>23</v>
      </c>
      <c r="C24" s="43">
        <v>320.7</v>
      </c>
      <c r="D24" s="36">
        <v>884</v>
      </c>
      <c r="E24" s="36">
        <v>884</v>
      </c>
      <c r="F24" s="41">
        <f t="shared" si="0"/>
        <v>0</v>
      </c>
      <c r="G24" s="42">
        <v>0.33300000000000002</v>
      </c>
      <c r="H24" s="43">
        <v>279294</v>
      </c>
      <c r="I24" s="39"/>
    </row>
    <row r="25" spans="1:9" x14ac:dyDescent="0.25">
      <c r="A25" s="36" t="s">
        <v>44</v>
      </c>
      <c r="B25" s="36" t="s">
        <v>23</v>
      </c>
      <c r="C25" s="43">
        <v>131.12</v>
      </c>
      <c r="D25" s="36">
        <v>2117</v>
      </c>
      <c r="E25" s="36">
        <v>2117</v>
      </c>
      <c r="F25" s="41">
        <f t="shared" si="0"/>
        <v>0</v>
      </c>
      <c r="G25" s="42">
        <v>0.33300000000000002</v>
      </c>
      <c r="H25" s="43">
        <v>279294</v>
      </c>
      <c r="I25" s="39"/>
    </row>
    <row r="26" spans="1:9" x14ac:dyDescent="0.25">
      <c r="A26" s="36" t="s">
        <v>46</v>
      </c>
      <c r="B26" s="36" t="s">
        <v>23</v>
      </c>
      <c r="C26" s="43">
        <v>281.81</v>
      </c>
      <c r="D26" s="36">
        <v>87978</v>
      </c>
      <c r="E26" s="36">
        <v>87978</v>
      </c>
      <c r="F26" s="41">
        <f t="shared" si="0"/>
        <v>0</v>
      </c>
      <c r="G26" s="42">
        <v>30</v>
      </c>
      <c r="H26" s="43">
        <v>25136711.760000002</v>
      </c>
      <c r="I26" s="39"/>
    </row>
    <row r="27" spans="1:9" x14ac:dyDescent="0.25">
      <c r="A27" s="36" t="s">
        <v>48</v>
      </c>
      <c r="B27" s="36" t="s">
        <v>23</v>
      </c>
      <c r="C27" s="43">
        <v>91.34</v>
      </c>
      <c r="D27" s="36">
        <v>22785</v>
      </c>
      <c r="E27" s="36">
        <v>22785</v>
      </c>
      <c r="F27" s="41">
        <f t="shared" si="0"/>
        <v>0</v>
      </c>
      <c r="G27" s="42">
        <v>2.5</v>
      </c>
      <c r="H27" s="43">
        <v>2094725.98</v>
      </c>
      <c r="I27" s="39"/>
    </row>
    <row r="28" spans="1:9" x14ac:dyDescent="0.25">
      <c r="A28" s="36" t="s">
        <v>49</v>
      </c>
      <c r="B28" s="36" t="s">
        <v>23</v>
      </c>
      <c r="C28" s="43">
        <v>41.04</v>
      </c>
      <c r="D28" s="36">
        <v>51107</v>
      </c>
      <c r="E28" s="36">
        <v>51107</v>
      </c>
      <c r="F28" s="41">
        <f t="shared" si="0"/>
        <v>0</v>
      </c>
      <c r="G28" s="42">
        <v>2.5</v>
      </c>
      <c r="H28" s="43">
        <v>2094725.98</v>
      </c>
      <c r="I28" s="39"/>
    </row>
    <row r="29" spans="1:9" x14ac:dyDescent="0.25">
      <c r="A29" s="36" t="s">
        <v>50</v>
      </c>
      <c r="B29" s="36" t="s">
        <v>51</v>
      </c>
      <c r="C29" s="43">
        <v>82985.440000000002</v>
      </c>
      <c r="D29" s="36">
        <v>54</v>
      </c>
      <c r="E29" s="36">
        <v>54</v>
      </c>
      <c r="F29" s="41">
        <f t="shared" si="0"/>
        <v>0</v>
      </c>
      <c r="G29" s="42">
        <v>5.4</v>
      </c>
      <c r="H29" s="44">
        <v>4524608.12</v>
      </c>
      <c r="I29" s="38"/>
    </row>
    <row r="30" spans="1:9" x14ac:dyDescent="0.25">
      <c r="A30" s="36" t="s">
        <v>52</v>
      </c>
      <c r="B30" s="36" t="s">
        <v>51</v>
      </c>
      <c r="C30" s="43">
        <v>92789.24</v>
      </c>
      <c r="D30" s="36">
        <v>49</v>
      </c>
      <c r="E30" s="36">
        <v>49</v>
      </c>
      <c r="F30" s="41">
        <f t="shared" si="0"/>
        <v>0</v>
      </c>
      <c r="G30" s="42">
        <v>5.4</v>
      </c>
      <c r="H30" s="43">
        <v>4524608.12</v>
      </c>
      <c r="I30" s="39"/>
    </row>
    <row r="31" spans="1:9" x14ac:dyDescent="0.25">
      <c r="A31" s="36" t="s">
        <v>53</v>
      </c>
      <c r="B31" s="36" t="s">
        <v>51</v>
      </c>
      <c r="C31" s="43">
        <v>110752.37</v>
      </c>
      <c r="D31" s="36">
        <v>41</v>
      </c>
      <c r="E31" s="36">
        <v>41</v>
      </c>
      <c r="F31" s="41">
        <f t="shared" si="0"/>
        <v>0</v>
      </c>
      <c r="G31" s="42">
        <v>5.4</v>
      </c>
      <c r="H31" s="43">
        <v>4524608.12</v>
      </c>
      <c r="I31" s="39"/>
    </row>
    <row r="32" spans="1:9" x14ac:dyDescent="0.25">
      <c r="A32" s="36" t="s">
        <v>54</v>
      </c>
      <c r="B32" s="36" t="s">
        <v>51</v>
      </c>
      <c r="C32" s="43">
        <v>123738.77</v>
      </c>
      <c r="D32" s="36">
        <v>35</v>
      </c>
      <c r="E32" s="36">
        <v>37</v>
      </c>
      <c r="F32" s="41">
        <f t="shared" si="0"/>
        <v>2</v>
      </c>
      <c r="G32" s="42">
        <v>5.4</v>
      </c>
      <c r="H32" s="44">
        <v>4524608.12</v>
      </c>
      <c r="I32" s="38"/>
    </row>
    <row r="33" spans="1:13" x14ac:dyDescent="0.25">
      <c r="A33" s="36" t="s">
        <v>55</v>
      </c>
      <c r="B33" s="36" t="s">
        <v>51</v>
      </c>
      <c r="C33" s="43">
        <v>78738.66</v>
      </c>
      <c r="D33" s="36">
        <v>59</v>
      </c>
      <c r="E33" s="36">
        <v>57</v>
      </c>
      <c r="F33" s="41">
        <f t="shared" si="0"/>
        <v>-2</v>
      </c>
      <c r="G33" s="42">
        <v>5.4</v>
      </c>
      <c r="H33" s="43">
        <v>4524608.12</v>
      </c>
      <c r="I33" s="37"/>
      <c r="J33" s="35"/>
      <c r="K33" s="35"/>
      <c r="L33" s="35"/>
      <c r="M33" s="35"/>
    </row>
    <row r="34" spans="1:13" x14ac:dyDescent="0.25">
      <c r="A34" s="36" t="s">
        <v>56</v>
      </c>
      <c r="B34" s="36" t="s">
        <v>51</v>
      </c>
      <c r="C34" s="43">
        <v>84362.85</v>
      </c>
      <c r="D34" s="36">
        <v>54</v>
      </c>
      <c r="E34" s="36">
        <v>54</v>
      </c>
      <c r="F34" s="41">
        <f t="shared" si="0"/>
        <v>0</v>
      </c>
      <c r="G34" s="42">
        <v>5.4</v>
      </c>
      <c r="H34" s="43">
        <v>4524608.12</v>
      </c>
      <c r="I34" s="39"/>
    </row>
    <row r="35" spans="1:13" x14ac:dyDescent="0.25">
      <c r="A35" s="36" t="s">
        <v>57</v>
      </c>
      <c r="B35" s="36" t="s">
        <v>23</v>
      </c>
      <c r="C35" s="43">
        <v>49.73</v>
      </c>
      <c r="D35" s="36">
        <v>91874</v>
      </c>
      <c r="E35" s="36">
        <v>91874</v>
      </c>
      <c r="F35" s="41">
        <f t="shared" si="0"/>
        <v>0</v>
      </c>
      <c r="G35" s="42">
        <v>5.4</v>
      </c>
      <c r="H35" s="43">
        <v>4524608.12</v>
      </c>
      <c r="I35" s="39"/>
    </row>
    <row r="36" spans="1:13" x14ac:dyDescent="0.25">
      <c r="A36" s="36" t="s">
        <v>58</v>
      </c>
      <c r="B36" s="36" t="s">
        <v>23</v>
      </c>
      <c r="C36" s="43">
        <v>49.57</v>
      </c>
      <c r="D36" s="36">
        <v>90317</v>
      </c>
      <c r="E36" s="36">
        <v>90317</v>
      </c>
      <c r="F36" s="41">
        <f t="shared" si="0"/>
        <v>0</v>
      </c>
      <c r="G36" s="42">
        <v>5.4</v>
      </c>
      <c r="H36" s="43">
        <v>4524608.12</v>
      </c>
      <c r="I36" s="39"/>
    </row>
    <row r="37" spans="1:13" x14ac:dyDescent="0.25">
      <c r="A37" s="36" t="s">
        <v>59</v>
      </c>
      <c r="B37" s="36" t="s">
        <v>23</v>
      </c>
      <c r="C37" s="43">
        <v>50.5</v>
      </c>
      <c r="D37" s="36">
        <v>87958</v>
      </c>
      <c r="E37" s="36">
        <v>87958</v>
      </c>
      <c r="F37" s="41">
        <f t="shared" si="0"/>
        <v>0</v>
      </c>
      <c r="G37" s="42">
        <v>5.4</v>
      </c>
      <c r="H37" s="43">
        <v>4524608.12</v>
      </c>
      <c r="I37" s="39"/>
    </row>
    <row r="38" spans="1:13" x14ac:dyDescent="0.25">
      <c r="A38" s="36" t="s">
        <v>60</v>
      </c>
      <c r="B38" s="36" t="s">
        <v>23</v>
      </c>
      <c r="C38" s="43">
        <v>74.55</v>
      </c>
      <c r="D38" s="36">
        <v>60923</v>
      </c>
      <c r="E38" s="36">
        <v>60923</v>
      </c>
      <c r="F38" s="41">
        <f t="shared" si="0"/>
        <v>0</v>
      </c>
      <c r="G38" s="42">
        <v>5.4</v>
      </c>
      <c r="H38" s="43">
        <v>4524608.12</v>
      </c>
      <c r="I38" s="39"/>
    </row>
    <row r="39" spans="1:13" x14ac:dyDescent="0.25">
      <c r="A39" s="36" t="s">
        <v>61</v>
      </c>
      <c r="B39" s="36" t="s">
        <v>23</v>
      </c>
      <c r="C39" s="43">
        <v>33.39</v>
      </c>
      <c r="D39" s="36">
        <v>25510</v>
      </c>
      <c r="E39" s="36">
        <v>25510</v>
      </c>
      <c r="F39" s="41">
        <f t="shared" si="0"/>
        <v>0</v>
      </c>
      <c r="G39" s="42">
        <v>1</v>
      </c>
      <c r="H39" s="43">
        <v>837890.39</v>
      </c>
      <c r="I39" s="39"/>
    </row>
    <row r="40" spans="1:13" x14ac:dyDescent="0.25">
      <c r="A40" s="36" t="s">
        <v>62</v>
      </c>
      <c r="B40" s="36" t="s">
        <v>51</v>
      </c>
      <c r="C40" s="43">
        <v>41230</v>
      </c>
      <c r="D40" s="36">
        <v>8</v>
      </c>
      <c r="E40" s="36">
        <v>8</v>
      </c>
      <c r="F40" s="41">
        <f t="shared" si="0"/>
        <v>0</v>
      </c>
      <c r="G40" s="42">
        <v>0.38500000000000001</v>
      </c>
      <c r="H40" s="43">
        <v>322265.55</v>
      </c>
      <c r="I40" s="39"/>
    </row>
    <row r="41" spans="1:13" x14ac:dyDescent="0.25">
      <c r="A41" s="36" t="s">
        <v>63</v>
      </c>
      <c r="B41" s="36" t="s">
        <v>51</v>
      </c>
      <c r="C41" s="43">
        <v>73600</v>
      </c>
      <c r="D41" s="36">
        <v>4</v>
      </c>
      <c r="E41" s="36">
        <v>4</v>
      </c>
      <c r="F41" s="41">
        <f t="shared" si="0"/>
        <v>0</v>
      </c>
      <c r="G41" s="42">
        <v>0.38500000000000001</v>
      </c>
      <c r="H41" s="43">
        <v>322265.55</v>
      </c>
      <c r="I41" s="39"/>
    </row>
    <row r="42" spans="1:13" x14ac:dyDescent="0.25">
      <c r="A42" s="36" t="s">
        <v>64</v>
      </c>
      <c r="B42" s="36" t="s">
        <v>51</v>
      </c>
      <c r="C42" s="43">
        <v>44028</v>
      </c>
      <c r="D42" s="36">
        <v>7</v>
      </c>
      <c r="E42" s="36">
        <v>7</v>
      </c>
      <c r="F42" s="41">
        <f t="shared" si="0"/>
        <v>0</v>
      </c>
      <c r="G42" s="42">
        <v>0.38500000000000001</v>
      </c>
      <c r="H42" s="43">
        <v>322265.55</v>
      </c>
      <c r="I42" s="39"/>
    </row>
    <row r="43" spans="1:13" x14ac:dyDescent="0.25">
      <c r="A43" s="36" t="s">
        <v>65</v>
      </c>
      <c r="B43" s="36" t="s">
        <v>51</v>
      </c>
      <c r="C43" s="43">
        <v>92187.5</v>
      </c>
      <c r="D43" s="36">
        <v>-4</v>
      </c>
      <c r="E43" s="36">
        <v>-3</v>
      </c>
      <c r="F43" s="41">
        <f t="shared" si="0"/>
        <v>1</v>
      </c>
      <c r="G43" s="42">
        <v>-0.38500000000000001</v>
      </c>
      <c r="H43" s="44">
        <v>322265.55</v>
      </c>
      <c r="I43" s="38"/>
    </row>
    <row r="44" spans="1:13" x14ac:dyDescent="0.25">
      <c r="A44" s="36" t="s">
        <v>66</v>
      </c>
      <c r="B44" s="36" t="s">
        <v>51</v>
      </c>
      <c r="C44" s="43">
        <v>85930</v>
      </c>
      <c r="D44" s="36">
        <v>-4</v>
      </c>
      <c r="E44" s="36">
        <v>-4</v>
      </c>
      <c r="F44" s="41">
        <f t="shared" si="0"/>
        <v>0</v>
      </c>
      <c r="G44" s="42">
        <v>-0.38500000000000001</v>
      </c>
      <c r="H44" s="43">
        <v>322265.55</v>
      </c>
      <c r="I44" s="37"/>
      <c r="J44" s="35"/>
      <c r="K44" s="35"/>
      <c r="L44" s="35"/>
      <c r="M44" s="35"/>
    </row>
    <row r="45" spans="1:13" x14ac:dyDescent="0.25">
      <c r="A45" s="36" t="s">
        <v>67</v>
      </c>
      <c r="B45" s="36" t="s">
        <v>51</v>
      </c>
      <c r="C45" s="43">
        <v>98071.67</v>
      </c>
      <c r="D45" s="36">
        <v>-3</v>
      </c>
      <c r="E45" s="36">
        <v>-3</v>
      </c>
      <c r="F45" s="41">
        <f t="shared" si="0"/>
        <v>0</v>
      </c>
      <c r="G45" s="42">
        <v>-0.38500000000000001</v>
      </c>
      <c r="H45" s="43">
        <v>322265.55</v>
      </c>
      <c r="I45" s="39"/>
    </row>
    <row r="46" spans="1:13" x14ac:dyDescent="0.25">
      <c r="A46" s="36" t="s">
        <v>68</v>
      </c>
      <c r="B46" s="36" t="s">
        <v>51</v>
      </c>
      <c r="C46" s="43">
        <v>139686.5</v>
      </c>
      <c r="D46" s="36">
        <v>-2</v>
      </c>
      <c r="E46" s="36">
        <v>-2</v>
      </c>
      <c r="F46" s="41">
        <f t="shared" si="0"/>
        <v>0</v>
      </c>
      <c r="G46" s="42">
        <v>-0.38500000000000001</v>
      </c>
      <c r="H46" s="43">
        <v>322265.55</v>
      </c>
      <c r="I46" s="39"/>
    </row>
    <row r="47" spans="1:13" x14ac:dyDescent="0.25">
      <c r="A47" s="36" t="s">
        <v>69</v>
      </c>
      <c r="B47" s="36" t="s">
        <v>51</v>
      </c>
      <c r="C47" s="43">
        <v>33587.53</v>
      </c>
      <c r="D47" s="36">
        <v>-19</v>
      </c>
      <c r="E47" s="36">
        <v>-19</v>
      </c>
      <c r="F47" s="41">
        <f t="shared" si="0"/>
        <v>0</v>
      </c>
      <c r="G47" s="42">
        <v>-0.76900000000000002</v>
      </c>
      <c r="H47" s="43">
        <v>644531.26</v>
      </c>
      <c r="I47" s="37"/>
      <c r="J47" s="35"/>
      <c r="K47" s="35"/>
      <c r="L47" s="35"/>
      <c r="M47" s="35"/>
    </row>
    <row r="48" spans="1:13" x14ac:dyDescent="0.25">
      <c r="A48" s="36" t="s">
        <v>70</v>
      </c>
      <c r="B48" s="36" t="s">
        <v>51</v>
      </c>
      <c r="C48" s="43">
        <v>39387.5</v>
      </c>
      <c r="D48" s="36">
        <v>-16</v>
      </c>
      <c r="E48" s="36">
        <v>-16</v>
      </c>
      <c r="F48" s="41">
        <f t="shared" si="0"/>
        <v>0</v>
      </c>
      <c r="G48" s="42">
        <v>-0.76900000000000002</v>
      </c>
      <c r="H48" s="43">
        <v>644531.26</v>
      </c>
      <c r="I48" s="39"/>
    </row>
    <row r="49" spans="1:9" x14ac:dyDescent="0.25">
      <c r="A49" s="36" t="s">
        <v>71</v>
      </c>
      <c r="B49" s="36" t="s">
        <v>51</v>
      </c>
      <c r="C49" s="43">
        <v>79880</v>
      </c>
      <c r="D49" s="36">
        <v>-8</v>
      </c>
      <c r="E49" s="36">
        <v>-8</v>
      </c>
      <c r="F49" s="41">
        <f t="shared" si="0"/>
        <v>0</v>
      </c>
      <c r="G49" s="42">
        <v>-0.76900000000000002</v>
      </c>
      <c r="H49" s="43">
        <v>644531.26</v>
      </c>
      <c r="I49" s="39"/>
    </row>
    <row r="50" spans="1:9" x14ac:dyDescent="0.25">
      <c r="A50" s="36"/>
      <c r="B50" s="36"/>
      <c r="C50" s="43"/>
      <c r="D50" s="36"/>
      <c r="E50" s="36"/>
      <c r="F50" s="41"/>
      <c r="G50" s="42"/>
      <c r="H50" s="43"/>
      <c r="I50" s="39"/>
    </row>
    <row r="51" spans="1:9" x14ac:dyDescent="0.25">
      <c r="A51" s="36"/>
      <c r="B51" s="36"/>
      <c r="C51" s="43"/>
      <c r="D51" s="36"/>
      <c r="E51" s="36"/>
      <c r="F51" s="41"/>
      <c r="G51" s="42"/>
      <c r="H51" s="43"/>
      <c r="I51" s="39"/>
    </row>
    <row r="52" spans="1:9" x14ac:dyDescent="0.25">
      <c r="A52" s="36"/>
      <c r="B52" s="36"/>
      <c r="C52" s="43"/>
      <c r="D52" s="36"/>
      <c r="E52" s="36"/>
      <c r="F52" s="41"/>
      <c r="G52" s="42"/>
      <c r="H52" s="43"/>
      <c r="I52" s="39"/>
    </row>
    <row r="53" spans="1:9" x14ac:dyDescent="0.25">
      <c r="A53" s="36"/>
      <c r="B53" s="36"/>
      <c r="C53" s="43"/>
      <c r="D53" s="36"/>
      <c r="E53" s="36"/>
      <c r="F53" s="41"/>
      <c r="G53" s="42"/>
      <c r="H53" s="43"/>
      <c r="I53" s="39"/>
    </row>
    <row r="54" spans="1:9" x14ac:dyDescent="0.25">
      <c r="A54" s="36"/>
      <c r="B54" s="36"/>
      <c r="C54" s="43"/>
      <c r="D54" s="36"/>
      <c r="E54" s="36"/>
      <c r="F54" s="41"/>
      <c r="G54" s="42"/>
      <c r="H54" s="43"/>
      <c r="I54" s="39"/>
    </row>
    <row r="55" spans="1:9" x14ac:dyDescent="0.25">
      <c r="A55" s="29"/>
      <c r="B55" s="7" t="s">
        <v>72</v>
      </c>
      <c r="D55" s="1"/>
      <c r="E55" s="7" t="s">
        <v>73</v>
      </c>
      <c r="F55" s="1"/>
      <c r="G55" s="28"/>
      <c r="H55" s="3" t="s">
        <v>74</v>
      </c>
      <c r="I55" s="6"/>
    </row>
    <row r="56" spans="1:9" x14ac:dyDescent="0.25">
      <c r="B56" s="7" t="s">
        <v>75</v>
      </c>
      <c r="D56" s="1"/>
      <c r="E56" s="7" t="s">
        <v>75</v>
      </c>
      <c r="F56" s="1"/>
      <c r="G56" s="28"/>
      <c r="H56" s="3" t="s">
        <v>76</v>
      </c>
    </row>
    <row r="57" spans="1:9" x14ac:dyDescent="0.25">
      <c r="B57" s="4"/>
      <c r="C57"/>
      <c r="D57" s="1"/>
      <c r="E57" s="4"/>
      <c r="F57" s="28"/>
      <c r="H57" s="5"/>
    </row>
    <row r="58" spans="1:9" x14ac:dyDescent="0.25">
      <c r="C58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rintOptions gridLines="1"/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B28B-15C1-4155-8F0C-454E35D2559D}">
  <dimension ref="A1:H50"/>
  <sheetViews>
    <sheetView tabSelected="1" workbookViewId="0">
      <selection activeCell="J7" sqref="J7"/>
    </sheetView>
  </sheetViews>
  <sheetFormatPr defaultRowHeight="15" x14ac:dyDescent="0.25"/>
  <cols>
    <col min="1" max="4" width="9.140625" style="1"/>
    <col min="5" max="5" width="9.42578125" style="1" bestFit="1" customWidth="1"/>
    <col min="6" max="8" width="9.140625" style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27">
        <f>SUM(C11:C14)</f>
        <v>100</v>
      </c>
      <c r="D7" s="17">
        <f>SUM(D11:D14)</f>
        <v>100</v>
      </c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0"/>
      <c r="B9" s="10"/>
      <c r="C9" s="10"/>
      <c r="D9" s="10"/>
      <c r="E9" s="10"/>
      <c r="F9" s="10"/>
      <c r="G9" s="10"/>
      <c r="H9" s="10"/>
    </row>
    <row r="10" spans="1:8" ht="25.5" x14ac:dyDescent="0.25">
      <c r="A10" s="2"/>
      <c r="B10" s="2"/>
      <c r="C10" s="2" t="s">
        <v>18</v>
      </c>
      <c r="D10" s="2" t="s">
        <v>19</v>
      </c>
      <c r="E10" s="2" t="s">
        <v>20</v>
      </c>
      <c r="F10" s="2" t="s">
        <v>21</v>
      </c>
      <c r="G10" s="2"/>
      <c r="H10" s="2"/>
    </row>
    <row r="11" spans="1:8" x14ac:dyDescent="0.25">
      <c r="A11" s="2">
        <f>ABS(Table132[[#This Row],[Weights (%)]])</f>
        <v>0.33300000000000002</v>
      </c>
      <c r="B11" s="2" t="s">
        <v>24</v>
      </c>
      <c r="C11" s="50">
        <v>34</v>
      </c>
      <c r="D11" s="2">
        <f>C11*$D$16</f>
        <v>34</v>
      </c>
      <c r="E11" s="2">
        <f>D11*$E$16</f>
        <v>32.538000000000004</v>
      </c>
      <c r="F11" s="53">
        <f>E11/100</f>
        <v>0.32538000000000006</v>
      </c>
      <c r="G11" s="2"/>
      <c r="H11" s="2"/>
    </row>
    <row r="12" spans="1:8" x14ac:dyDescent="0.25">
      <c r="A12" s="2">
        <f>ABS(Table132[[#This Row],[Weights (%)]])</f>
        <v>0.33300000000000002</v>
      </c>
      <c r="B12" s="1" t="s">
        <v>26</v>
      </c>
      <c r="C12" s="51">
        <v>33.999999999999993</v>
      </c>
      <c r="D12" s="2">
        <f>C12*$D$16</f>
        <v>33.999999999999993</v>
      </c>
      <c r="E12" s="2">
        <f>D12*$E$16</f>
        <v>32.537999999999997</v>
      </c>
      <c r="F12" s="53">
        <f>E12/100</f>
        <v>0.32537999999999995</v>
      </c>
    </row>
    <row r="13" spans="1:8" x14ac:dyDescent="0.25">
      <c r="A13" s="2">
        <f>ABS(Table132[[#This Row],[Weights (%)]])</f>
        <v>0.33300000000000002</v>
      </c>
      <c r="B13" s="1" t="s">
        <v>28</v>
      </c>
      <c r="C13" s="51">
        <v>6</v>
      </c>
      <c r="D13" s="2">
        <f>C13*$D$16</f>
        <v>6</v>
      </c>
      <c r="E13" s="2">
        <f>D13*$E$16</f>
        <v>5.7420000000000009</v>
      </c>
      <c r="F13" s="53">
        <f>E13/100</f>
        <v>5.7420000000000006E-2</v>
      </c>
    </row>
    <row r="14" spans="1:8" x14ac:dyDescent="0.25">
      <c r="A14" s="2">
        <f>ABS(Table132[[#This Row],[Weights (%)]])</f>
        <v>0.33300000000000002</v>
      </c>
      <c r="B14" s="1" t="s">
        <v>30</v>
      </c>
      <c r="C14" s="51">
        <v>26</v>
      </c>
      <c r="D14" s="47">
        <f>C14</f>
        <v>26</v>
      </c>
      <c r="E14" s="2">
        <f>D14*$E$16</f>
        <v>24.882000000000001</v>
      </c>
      <c r="F14" s="53">
        <f>H14+E14/100</f>
        <v>0.29182000000000002</v>
      </c>
      <c r="H14" s="46">
        <f>(C20+C21)/100</f>
        <v>4.2999999999999997E-2</v>
      </c>
    </row>
    <row r="15" spans="1:8" x14ac:dyDescent="0.25">
      <c r="A15" s="2">
        <f>ABS(Table132[[#This Row],[Weights (%)]])</f>
        <v>0.33300000000000002</v>
      </c>
      <c r="D15" s="1" t="s">
        <v>32</v>
      </c>
    </row>
    <row r="16" spans="1:8" x14ac:dyDescent="0.25">
      <c r="A16" s="2">
        <f>ABS(Table132[[#This Row],[Weights (%)]])</f>
        <v>0.33300000000000002</v>
      </c>
      <c r="C16" s="48">
        <f>100-C14</f>
        <v>74</v>
      </c>
      <c r="D16" s="1">
        <f>C16/SUM(C11:C13)</f>
        <v>1</v>
      </c>
      <c r="E16" s="1">
        <f>(100-H14*100)/100</f>
        <v>0.95700000000000007</v>
      </c>
    </row>
    <row r="17" spans="1:6" x14ac:dyDescent="0.25">
      <c r="A17" s="2">
        <f>ABS(Table132[[#This Row],[Weights (%)]])</f>
        <v>0.33300000000000002</v>
      </c>
      <c r="F17" s="46">
        <f>SUM(F11:F14)</f>
        <v>1</v>
      </c>
    </row>
    <row r="18" spans="1:6" x14ac:dyDescent="0.25">
      <c r="A18" s="2">
        <f>ABS(Table132[[#This Row],[Weights (%)]])</f>
        <v>0.33300000000000002</v>
      </c>
      <c r="B18" s="49"/>
      <c r="C18" s="2"/>
    </row>
    <row r="19" spans="1:6" x14ac:dyDescent="0.25">
      <c r="A19" s="2">
        <f>ABS(Table132[[#This Row],[Weights (%)]])</f>
        <v>0.33300000000000002</v>
      </c>
      <c r="B19" s="49"/>
      <c r="C19" s="2"/>
    </row>
    <row r="20" spans="1:6" x14ac:dyDescent="0.25">
      <c r="A20" s="2">
        <f>ABS(Table132[[#This Row],[Weights (%)]])</f>
        <v>0.33300000000000002</v>
      </c>
      <c r="B20" s="49" t="s">
        <v>38</v>
      </c>
      <c r="C20" s="52">
        <v>4.3</v>
      </c>
    </row>
    <row r="21" spans="1:6" x14ac:dyDescent="0.25">
      <c r="A21" s="2">
        <f>ABS(Table132[[#This Row],[Weights (%)]])</f>
        <v>0.33300000000000002</v>
      </c>
      <c r="B21" s="49" t="s">
        <v>40</v>
      </c>
      <c r="C21" s="2">
        <v>0</v>
      </c>
    </row>
    <row r="22" spans="1:6" x14ac:dyDescent="0.25">
      <c r="A22" s="2">
        <f>ABS(Table132[[#This Row],[Weights (%)]])</f>
        <v>0.33300000000000002</v>
      </c>
    </row>
    <row r="23" spans="1:6" x14ac:dyDescent="0.25">
      <c r="A23" s="2">
        <f>ABS(Table132[[#This Row],[Weights (%)]])</f>
        <v>0.33300000000000002</v>
      </c>
    </row>
    <row r="24" spans="1:6" x14ac:dyDescent="0.25">
      <c r="A24" s="2">
        <f>ABS(Table132[[#This Row],[Weights (%)]])</f>
        <v>0.33300000000000002</v>
      </c>
    </row>
    <row r="25" spans="1:6" x14ac:dyDescent="0.25">
      <c r="A25" s="2">
        <f>ABS(Table132[[#This Row],[Weights (%)]])</f>
        <v>0.33300000000000002</v>
      </c>
      <c r="B25" s="54"/>
      <c r="C25" s="1" t="s">
        <v>45</v>
      </c>
    </row>
    <row r="26" spans="1:6" x14ac:dyDescent="0.25">
      <c r="A26" s="2">
        <f>ABS(Table132[[#This Row],[Weights (%)]])</f>
        <v>30</v>
      </c>
      <c r="B26" s="55"/>
      <c r="C26" s="1" t="s">
        <v>47</v>
      </c>
    </row>
    <row r="27" spans="1:6" x14ac:dyDescent="0.25">
      <c r="A27" s="2">
        <f>ABS(Table132[[#This Row],[Weights (%)]])</f>
        <v>2.5</v>
      </c>
    </row>
    <row r="28" spans="1:6" x14ac:dyDescent="0.25">
      <c r="A28" s="2">
        <f>ABS(Table132[[#This Row],[Weights (%)]])</f>
        <v>2.5</v>
      </c>
    </row>
    <row r="29" spans="1:6" x14ac:dyDescent="0.25">
      <c r="A29" s="2">
        <f>ABS(Table132[[#This Row],[Weights (%)]])</f>
        <v>5.4</v>
      </c>
    </row>
    <row r="30" spans="1:6" x14ac:dyDescent="0.25">
      <c r="A30" s="2">
        <f>ABS(Table132[[#This Row],[Weights (%)]])</f>
        <v>5.4</v>
      </c>
    </row>
    <row r="31" spans="1:6" x14ac:dyDescent="0.25">
      <c r="A31" s="2">
        <f>ABS(Table132[[#This Row],[Weights (%)]])</f>
        <v>5.4</v>
      </c>
    </row>
    <row r="32" spans="1:6" x14ac:dyDescent="0.25">
      <c r="A32" s="2">
        <f>ABS(Table132[[#This Row],[Weights (%)]])</f>
        <v>5.4</v>
      </c>
    </row>
    <row r="33" spans="1:1" x14ac:dyDescent="0.25">
      <c r="A33" s="2">
        <f>ABS(Table132[[#This Row],[Weights (%)]])</f>
        <v>5.4</v>
      </c>
    </row>
    <row r="34" spans="1:1" x14ac:dyDescent="0.25">
      <c r="A34" s="2">
        <f>ABS(Table132[[#This Row],[Weights (%)]])</f>
        <v>5.4</v>
      </c>
    </row>
    <row r="35" spans="1:1" x14ac:dyDescent="0.25">
      <c r="A35" s="2">
        <f>ABS(Table132[[#This Row],[Weights (%)]])</f>
        <v>5.4</v>
      </c>
    </row>
    <row r="36" spans="1:1" x14ac:dyDescent="0.25">
      <c r="A36" s="2">
        <f>ABS(Table132[[#This Row],[Weights (%)]])</f>
        <v>5.4</v>
      </c>
    </row>
    <row r="37" spans="1:1" x14ac:dyDescent="0.25">
      <c r="A37" s="2">
        <f>ABS(Table132[[#This Row],[Weights (%)]])</f>
        <v>5.4</v>
      </c>
    </row>
    <row r="38" spans="1:1" x14ac:dyDescent="0.25">
      <c r="A38" s="2">
        <f>ABS(Table132[[#This Row],[Weights (%)]])</f>
        <v>5.4</v>
      </c>
    </row>
    <row r="39" spans="1:1" x14ac:dyDescent="0.25">
      <c r="A39" s="2">
        <f>ABS(Table132[[#This Row],[Weights (%)]])</f>
        <v>1</v>
      </c>
    </row>
    <row r="40" spans="1:1" x14ac:dyDescent="0.25">
      <c r="A40" s="2">
        <f>ABS(Table132[[#This Row],[Weights (%)]])</f>
        <v>0.38500000000000001</v>
      </c>
    </row>
    <row r="41" spans="1:1" x14ac:dyDescent="0.25">
      <c r="A41" s="2">
        <f>ABS(Table132[[#This Row],[Weights (%)]])</f>
        <v>0.38500000000000001</v>
      </c>
    </row>
    <row r="42" spans="1:1" x14ac:dyDescent="0.25">
      <c r="A42" s="2">
        <f>ABS(Table132[[#This Row],[Weights (%)]])</f>
        <v>0.38500000000000001</v>
      </c>
    </row>
    <row r="43" spans="1:1" x14ac:dyDescent="0.25">
      <c r="A43" s="2">
        <f>ABS(Table132[[#This Row],[Weights (%)]])</f>
        <v>0.38500000000000001</v>
      </c>
    </row>
    <row r="44" spans="1:1" x14ac:dyDescent="0.25">
      <c r="A44" s="2">
        <f>ABS(Table132[[#This Row],[Weights (%)]])</f>
        <v>0.38500000000000001</v>
      </c>
    </row>
    <row r="45" spans="1:1" x14ac:dyDescent="0.25">
      <c r="A45" s="2">
        <f>ABS(Table132[[#This Row],[Weights (%)]])</f>
        <v>0.38500000000000001</v>
      </c>
    </row>
    <row r="46" spans="1:1" x14ac:dyDescent="0.25">
      <c r="A46" s="2">
        <f>ABS(Table132[[#This Row],[Weights (%)]])</f>
        <v>0.38500000000000001</v>
      </c>
    </row>
    <row r="47" spans="1:1" x14ac:dyDescent="0.25">
      <c r="A47" s="2">
        <f>ABS(Table132[[#This Row],[Weights (%)]])</f>
        <v>0.76900000000000002</v>
      </c>
    </row>
    <row r="48" spans="1:1" x14ac:dyDescent="0.25">
      <c r="A48" s="2">
        <f>ABS(Table132[[#This Row],[Weights (%)]])</f>
        <v>0.76900000000000002</v>
      </c>
    </row>
    <row r="49" spans="1:1" x14ac:dyDescent="0.25">
      <c r="A49" s="2">
        <f>ABS(Table132[[#This Row],[Weights (%)]])</f>
        <v>0.76900000000000002</v>
      </c>
    </row>
    <row r="50" spans="1:1" x14ac:dyDescent="0.25">
      <c r="A50" s="1">
        <f>SUM(A11:A49)</f>
        <v>99.997000000000085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Golden Horse</dc:creator>
  <cp:keywords/>
  <dc:description/>
  <cp:lastModifiedBy>Li Xiaoman</cp:lastModifiedBy>
  <cp:revision/>
  <cp:lastPrinted>2023-01-09T09:08:28Z</cp:lastPrinted>
  <dcterms:created xsi:type="dcterms:W3CDTF">2020-06-30T03:42:56Z</dcterms:created>
  <dcterms:modified xsi:type="dcterms:W3CDTF">2023-01-18T10:59:58Z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