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90" documentId="14_{A48F4B07-3EF3-43E5-91B2-4CA340E6013A}" xr6:coauthVersionLast="47" xr6:coauthVersionMax="47" xr10:uidLastSave="{ABDEA374-47F2-4361-B7E9-B20FBF281674}"/>
  <bookViews>
    <workbookView xWindow="31320" yWindow="1065" windowWidth="24090" windowHeight="1426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C5" i="3"/>
  <c r="G74" i="3"/>
  <c r="G73" i="3"/>
  <c r="G72" i="3"/>
  <c r="G71" i="3"/>
  <c r="G75" i="3" l="1" a="1"/>
  <c r="G75" i="3" s="1"/>
  <c r="F58" i="3"/>
  <c r="F59" i="3"/>
  <c r="F60" i="3"/>
  <c r="F61" i="3"/>
  <c r="F62" i="3"/>
  <c r="F63" i="3"/>
  <c r="F64" i="3"/>
  <c r="F65" i="3"/>
  <c r="F66" i="3"/>
  <c r="F67" i="3"/>
  <c r="F68" i="3"/>
  <c r="F69" i="3"/>
  <c r="C12" i="3" a="1"/>
  <c r="C12" i="3" s="1"/>
  <c r="F56" i="3" l="1"/>
  <c r="F57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C11" i="3"/>
  <c r="C7" i="3" s="1"/>
  <c r="C3" i="3" l="1"/>
  <c r="C4" i="3"/>
  <c r="C2" i="3"/>
</calcChain>
</file>

<file path=xl/sharedStrings.xml><?xml version="1.0" encoding="utf-8"?>
<sst xmlns="http://schemas.openxmlformats.org/spreadsheetml/2006/main" count="149" uniqueCount="90">
  <si>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</si>
  <si>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</si>
  <si>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</si>
  <si>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</si>
  <si>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</si>
  <si>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</si>
  <si>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</si>
  <si>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</si>
  <si>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</si>
  <si>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</si>
  <si>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</si>
  <si>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</si>
  <si>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</si>
  <si>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</si>
  <si>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</si>
  <si>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</si>
  <si>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</si>
  <si>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</si>
  <si>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</si>
  <si>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</si>
  <si>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</si>
  <si>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</si>
  <si>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</si>
  <si>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</si>
  <si>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</si>
  <si>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</si>
  <si>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</si>
  <si>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</si>
  <si>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</si>
  <si>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</si>
  <si>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</si>
  <si>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SGEN</t>
  </si>
  <si>
    <t>CC</t>
  </si>
  <si>
    <t>IGSB</t>
  </si>
  <si>
    <t>HYG</t>
  </si>
  <si>
    <t>SI</t>
  </si>
  <si>
    <t>GE</t>
  </si>
  <si>
    <t>FPE</t>
  </si>
  <si>
    <t>BTP</t>
  </si>
  <si>
    <t>PANW</t>
  </si>
  <si>
    <t>WST</t>
  </si>
  <si>
    <t>HYD</t>
  </si>
  <si>
    <t>TDG</t>
  </si>
  <si>
    <t>ZC</t>
  </si>
  <si>
    <t>FDX</t>
  </si>
  <si>
    <t>PH</t>
  </si>
  <si>
    <t>PWR</t>
  </si>
  <si>
    <t>KSA</t>
  </si>
  <si>
    <t>SCI</t>
  </si>
  <si>
    <t>VRSK</t>
  </si>
  <si>
    <t>FMB</t>
  </si>
  <si>
    <t>LLY</t>
  </si>
  <si>
    <t>BR</t>
  </si>
  <si>
    <t>BTS</t>
  </si>
  <si>
    <t>ALI</t>
  </si>
  <si>
    <t>ETN</t>
  </si>
  <si>
    <t>RSG</t>
  </si>
  <si>
    <t>ZO</t>
  </si>
  <si>
    <t>BRO</t>
  </si>
  <si>
    <t>CEG</t>
  </si>
  <si>
    <t>EWZ</t>
  </si>
  <si>
    <t>GBS</t>
  </si>
  <si>
    <t>GBM</t>
  </si>
  <si>
    <t>HG</t>
  </si>
  <si>
    <t>ZSLME</t>
  </si>
  <si>
    <t>KE</t>
  </si>
  <si>
    <t>HE</t>
  </si>
  <si>
    <t>ZW</t>
  </si>
  <si>
    <t>Charles Yan</t>
  </si>
  <si>
    <t>Leverage for Equities</t>
  </si>
  <si>
    <t>Leverage for Bonds</t>
  </si>
  <si>
    <t>Leverage for Commodities</t>
  </si>
  <si>
    <t>CHD</t>
  </si>
  <si>
    <t>ANET</t>
  </si>
  <si>
    <t>INDA</t>
  </si>
  <si>
    <t>IGIB</t>
  </si>
  <si>
    <t>COIL</t>
  </si>
  <si>
    <t>CL</t>
  </si>
  <si>
    <t>RB</t>
  </si>
  <si>
    <t>HO</t>
  </si>
  <si>
    <t>PB</t>
  </si>
  <si>
    <t>GOIL</t>
  </si>
  <si>
    <t>CT</t>
  </si>
  <si>
    <t>DA</t>
  </si>
  <si>
    <t>Equities</t>
  </si>
  <si>
    <t>Bonds</t>
  </si>
  <si>
    <t>Commodities</t>
  </si>
  <si>
    <t>Precious</t>
  </si>
  <si>
    <t>Only executed 3, since IB system did not allow an order above average 4.</t>
  </si>
  <si>
    <t>Leverage for 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</si>
</sst>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Sheet1!$F$71:$F$75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Sheet1!$G$71:$G$75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  <c:pt idx="4">
                  <c:v>37.004999999999995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0-49FF-B371-DFCE8B6C596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176210</xdr:colOff>
      <xdr:row>3</xdr:row>
      <xdr:rowOff>42911</xdr:rowOff>
    </xdr:from>
    <xdr:to>
      <xdr:col>8</xdr:col>
      <xdr:colOff>1915559</xdr:colOff>
      <xdr:row>6</xdr:row>
      <xdr:rowOff>162857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1188" y="589563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99393</xdr:colOff>
      <xdr:row>0</xdr:row>
      <xdr:rowOff>33130</xdr:rowOff>
    </xdr:from>
    <xdr:to>
      <xdr:col>6</xdr:col>
      <xdr:colOff>389282</xdr:colOff>
      <xdr:row>12</xdr:row>
      <xdr:rowOff>8282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347FA6-F0A7-C4C6-0CB7-77B0D2940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79" totalsRowShown="0" headerRowDxfId="13" dataDxfId="11" headerRowBorderDxfId="12" tableBorderDxfId="10" totalsRowBorderDxfId="9">
  <autoFilter ref="A14:I79" xr:uid="{00000000-0009-0000-0100-000001000000}"/>
  <sortState xmlns:xlrd2="http://schemas.microsoft.com/office/spreadsheetml/2017/richdata2" ref="A15:I78">
    <sortCondition ref="A14:A7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83"/>
  <sheetViews>
    <sheetView tabSelected="1" topLeftCell="A55" zoomScale="115" zoomScaleNormal="115" workbookViewId="0">
      <selection activeCell="I9" sqref="I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5" t="s">
        <v>0</v>
      </c>
      <c r="B1" s="55"/>
      <c r="C1" s="12">
        <v>45174</v>
      </c>
      <c r="E1" s="14"/>
      <c r="F1" s="14"/>
      <c r="G1" s="49"/>
      <c r="H1" s="14"/>
    </row>
    <row r="2" spans="1:18" s="13" customFormat="1" x14ac:dyDescent="0.25">
      <c r="A2" s="55" t="s">
        <v>10</v>
      </c>
      <c r="B2" s="55"/>
      <c r="C2" s="15">
        <f>C12/C11</f>
        <v>2.7987119779569034</v>
      </c>
      <c r="D2"/>
      <c r="E2" s="25"/>
      <c r="F2" s="17"/>
      <c r="G2" s="17"/>
      <c r="H2" s="16"/>
    </row>
    <row r="3" spans="1:18" s="13" customFormat="1" x14ac:dyDescent="0.25">
      <c r="A3" s="57" t="s">
        <v>69</v>
      </c>
      <c r="B3" s="58"/>
      <c r="C3" s="15">
        <f>SUM(H15:H35)/C11</f>
        <v>1.6436879793930785</v>
      </c>
      <c r="D3"/>
      <c r="E3" s="25"/>
      <c r="F3" s="17"/>
      <c r="G3" s="17"/>
      <c r="H3" s="16"/>
    </row>
    <row r="4" spans="1:18" s="13" customFormat="1" x14ac:dyDescent="0.25">
      <c r="A4" s="57" t="s">
        <v>70</v>
      </c>
      <c r="B4" s="58"/>
      <c r="C4" s="15">
        <f>SUM(H36:H46)/C11</f>
        <v>0.88847999889525131</v>
      </c>
      <c r="D4"/>
      <c r="E4" s="25"/>
      <c r="F4" s="17"/>
      <c r="G4" s="17"/>
      <c r="H4" s="16"/>
    </row>
    <row r="5" spans="1:18" s="13" customFormat="1" x14ac:dyDescent="0.25">
      <c r="A5" s="53" t="s">
        <v>89</v>
      </c>
      <c r="B5" s="54"/>
      <c r="C5" s="15">
        <f>SUM(H47)/C11</f>
        <v>4.4423999944762566E-2</v>
      </c>
      <c r="D5"/>
      <c r="E5" s="25"/>
      <c r="F5" s="17"/>
      <c r="G5" s="17"/>
      <c r="H5" s="16"/>
    </row>
    <row r="6" spans="1:18" s="13" customFormat="1" x14ac:dyDescent="0.25">
      <c r="A6" s="57" t="s">
        <v>71</v>
      </c>
      <c r="B6" s="58"/>
      <c r="C6" s="15">
        <f>SUM(H48:H69)/C11</f>
        <v>0.22211999972381283</v>
      </c>
      <c r="D6"/>
      <c r="E6" s="25"/>
      <c r="F6" s="17"/>
      <c r="G6" s="17"/>
      <c r="H6" s="16"/>
    </row>
    <row r="7" spans="1:18" s="13" customFormat="1" ht="27.75" customHeight="1" x14ac:dyDescent="0.25">
      <c r="A7" s="56" t="s">
        <v>11</v>
      </c>
      <c r="B7" s="56"/>
      <c r="C7" s="20">
        <f>(C12-SUM(H36:H47))/C11</f>
        <v>1.8658079791168896</v>
      </c>
      <c r="D7" s="24"/>
      <c r="E7" s="16"/>
      <c r="F7" s="17"/>
      <c r="G7" s="17"/>
      <c r="H7" s="16"/>
    </row>
    <row r="8" spans="1:18" s="13" customFormat="1" ht="12.75" x14ac:dyDescent="0.25">
      <c r="A8" s="55" t="s">
        <v>8</v>
      </c>
      <c r="B8" s="55"/>
      <c r="C8" s="18">
        <v>37170443.049999997</v>
      </c>
      <c r="D8" s="26"/>
      <c r="E8" s="17"/>
      <c r="F8" s="17"/>
      <c r="G8" s="17"/>
      <c r="H8" s="16"/>
    </row>
    <row r="9" spans="1:18" s="13" customFormat="1" ht="12.75" x14ac:dyDescent="0.25">
      <c r="A9" s="55" t="s">
        <v>6</v>
      </c>
      <c r="B9" s="55"/>
      <c r="C9" s="18">
        <v>0</v>
      </c>
      <c r="F9" s="17"/>
      <c r="H9" s="42"/>
    </row>
    <row r="10" spans="1:18" s="13" customFormat="1" ht="12.75" x14ac:dyDescent="0.25">
      <c r="A10" s="55" t="s">
        <v>7</v>
      </c>
      <c r="B10" s="55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5" t="s">
        <v>9</v>
      </c>
      <c r="B11" s="55"/>
      <c r="C11" s="18">
        <f>C8+C9-C10</f>
        <v>37170443.049999997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6" t="s">
        <v>5</v>
      </c>
      <c r="B12" s="56"/>
      <c r="C12" s="11">
        <f t="array" ref="C12">SUM(ABS(Table132[Target allocation ($)]))</f>
        <v>104029364.18999992</v>
      </c>
      <c r="D12" s="23" t="s">
        <v>25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13</v>
      </c>
      <c r="B14" s="7" t="s">
        <v>14</v>
      </c>
      <c r="C14" s="7" t="s">
        <v>17</v>
      </c>
      <c r="D14" s="7" t="s">
        <v>18</v>
      </c>
      <c r="E14" s="7" t="s">
        <v>19</v>
      </c>
      <c r="F14" s="9" t="s">
        <v>4</v>
      </c>
      <c r="G14" s="7" t="s">
        <v>20</v>
      </c>
      <c r="H14" s="44" t="s">
        <v>21</v>
      </c>
      <c r="I14" s="10" t="s">
        <v>1</v>
      </c>
    </row>
    <row r="15" spans="1:18" s="2" customFormat="1" x14ac:dyDescent="0.25">
      <c r="A15" s="39" t="s">
        <v>51</v>
      </c>
      <c r="B15" s="39" t="s">
        <v>15</v>
      </c>
      <c r="C15" s="39">
        <v>559.33000000000004</v>
      </c>
      <c r="D15" s="39">
        <v>910</v>
      </c>
      <c r="E15" s="28">
        <v>984</v>
      </c>
      <c r="F15" s="38">
        <f>Table132[[#This Row],[New position]]-Table132[[#This Row],[Old position]]</f>
        <v>74</v>
      </c>
      <c r="G15" s="39">
        <v>0.33300000000000002</v>
      </c>
      <c r="H15" s="39">
        <v>550419.87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40</v>
      </c>
      <c r="B16" s="39" t="s">
        <v>15</v>
      </c>
      <c r="C16" s="39">
        <v>407.69</v>
      </c>
      <c r="D16" s="39">
        <v>1217</v>
      </c>
      <c r="E16" s="28">
        <v>1350</v>
      </c>
      <c r="F16" s="38">
        <f>Table132[[#This Row],[New position]]-Table132[[#This Row],[Old position]]</f>
        <v>133</v>
      </c>
      <c r="G16" s="39">
        <v>0.33300000000000002</v>
      </c>
      <c r="H16" s="39">
        <v>550419.87</v>
      </c>
      <c r="I16" s="30"/>
      <c r="L16"/>
      <c r="M16"/>
      <c r="N16"/>
      <c r="O16"/>
      <c r="P16"/>
      <c r="Q16"/>
      <c r="R16"/>
    </row>
    <row r="17" spans="1:18" x14ac:dyDescent="0.25">
      <c r="A17" s="39" t="s">
        <v>36</v>
      </c>
      <c r="B17" s="39" t="s">
        <v>15</v>
      </c>
      <c r="C17" s="39">
        <v>113.8</v>
      </c>
      <c r="D17" s="39">
        <v>4355</v>
      </c>
      <c r="E17" s="28">
        <v>4837</v>
      </c>
      <c r="F17" s="38">
        <f>Table132[[#This Row],[New position]]-Table132[[#This Row],[Old position]]</f>
        <v>482</v>
      </c>
      <c r="G17" s="39">
        <v>0.33300000000000002</v>
      </c>
      <c r="H17" s="39">
        <v>550419.87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46</v>
      </c>
      <c r="B18" s="39" t="s">
        <v>15</v>
      </c>
      <c r="C18" s="39">
        <v>212.36</v>
      </c>
      <c r="D18" s="39">
        <v>2375</v>
      </c>
      <c r="E18" s="28">
        <v>2592</v>
      </c>
      <c r="F18" s="38">
        <f>Table132[[#This Row],[New position]]-Table132[[#This Row],[Old position]]</f>
        <v>217</v>
      </c>
      <c r="G18" s="39">
        <v>0.33300000000000002</v>
      </c>
      <c r="H18" s="39">
        <v>550419.87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55</v>
      </c>
      <c r="B19" s="39" t="s">
        <v>15</v>
      </c>
      <c r="C19" s="39">
        <v>233</v>
      </c>
      <c r="D19" s="39">
        <v>2164</v>
      </c>
      <c r="E19" s="28">
        <v>2362</v>
      </c>
      <c r="F19" s="38">
        <f>Table132[[#This Row],[New position]]-Table132[[#This Row],[Old position]]</f>
        <v>198</v>
      </c>
      <c r="G19" s="39">
        <v>0.33300000000000002</v>
      </c>
      <c r="H19" s="39">
        <v>550419.87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31</v>
      </c>
      <c r="B20" s="39" t="s">
        <v>15</v>
      </c>
      <c r="C20" s="39">
        <v>207.91</v>
      </c>
      <c r="D20" s="39">
        <v>2407</v>
      </c>
      <c r="E20" s="28">
        <v>2647</v>
      </c>
      <c r="F20" s="38">
        <f>Table132[[#This Row],[New position]]-Table132[[#This Row],[Old position]]</f>
        <v>240</v>
      </c>
      <c r="G20" s="39">
        <v>0.33300000000000002</v>
      </c>
      <c r="H20" s="39">
        <v>550419.87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49</v>
      </c>
      <c r="B21" s="39" t="s">
        <v>15</v>
      </c>
      <c r="C21" s="39">
        <v>242.84</v>
      </c>
      <c r="D21" s="39">
        <v>2060</v>
      </c>
      <c r="E21" s="28">
        <v>2267</v>
      </c>
      <c r="F21" s="38">
        <f>Table132[[#This Row],[New position]]-Table132[[#This Row],[Old position]]</f>
        <v>207</v>
      </c>
      <c r="G21" s="39">
        <v>0.33300000000000002</v>
      </c>
      <c r="H21" s="39">
        <v>550419.87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58</v>
      </c>
      <c r="B22" s="39" t="s">
        <v>15</v>
      </c>
      <c r="C22" s="39">
        <v>74.2</v>
      </c>
      <c r="D22" s="39">
        <v>6716</v>
      </c>
      <c r="E22" s="28">
        <v>7418</v>
      </c>
      <c r="F22" s="38">
        <f>Table132[[#This Row],[New position]]-Table132[[#This Row],[Old position]]</f>
        <v>702</v>
      </c>
      <c r="G22" s="39">
        <v>0.33300000000000002</v>
      </c>
      <c r="H22" s="39">
        <v>550419.87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39</v>
      </c>
      <c r="B23" s="39" t="s">
        <v>15</v>
      </c>
      <c r="C23" s="39">
        <v>241.09</v>
      </c>
      <c r="D23" s="39">
        <v>2093</v>
      </c>
      <c r="E23" s="28">
        <v>2283</v>
      </c>
      <c r="F23" s="38">
        <f>Table132[[#This Row],[New position]]-Table132[[#This Row],[Old position]]</f>
        <v>190</v>
      </c>
      <c r="G23" s="39">
        <v>0.33300000000000002</v>
      </c>
      <c r="H23" s="39">
        <v>550419.87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44</v>
      </c>
      <c r="B24" s="39" t="s">
        <v>15</v>
      </c>
      <c r="C24" s="39">
        <v>260.5</v>
      </c>
      <c r="D24" s="39">
        <v>1886</v>
      </c>
      <c r="E24" s="28">
        <v>2113</v>
      </c>
      <c r="F24" s="38">
        <f>Table132[[#This Row],[New position]]-Table132[[#This Row],[Old position]]</f>
        <v>227</v>
      </c>
      <c r="G24" s="39">
        <v>0.33300000000000002</v>
      </c>
      <c r="H24" s="39">
        <v>550419.87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52</v>
      </c>
      <c r="B25" s="39" t="s">
        <v>15</v>
      </c>
      <c r="C25" s="39">
        <v>187.74</v>
      </c>
      <c r="D25" s="39">
        <v>2664</v>
      </c>
      <c r="E25" s="28">
        <v>2932</v>
      </c>
      <c r="F25" s="38">
        <f>Table132[[#This Row],[New position]]-Table132[[#This Row],[Old position]]</f>
        <v>268</v>
      </c>
      <c r="G25" s="39">
        <v>0.33300000000000002</v>
      </c>
      <c r="H25" s="39">
        <v>550419.87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42</v>
      </c>
      <c r="B26" s="39" t="s">
        <v>15</v>
      </c>
      <c r="C26" s="39">
        <v>911.32</v>
      </c>
      <c r="D26" s="39">
        <v>551</v>
      </c>
      <c r="E26" s="28">
        <v>604</v>
      </c>
      <c r="F26" s="38">
        <f>Table132[[#This Row],[New position]]-Table132[[#This Row],[Old position]]</f>
        <v>53</v>
      </c>
      <c r="G26" s="39">
        <v>0.33300000000000002</v>
      </c>
      <c r="H26" s="39">
        <v>550419.87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59</v>
      </c>
      <c r="B27" s="39" t="s">
        <v>15</v>
      </c>
      <c r="C27" s="39">
        <v>107.29</v>
      </c>
      <c r="D27" s="39">
        <v>4708</v>
      </c>
      <c r="E27" s="28">
        <v>5130</v>
      </c>
      <c r="F27" s="38">
        <f>Table132[[#This Row],[New position]]-Table132[[#This Row],[Old position]]</f>
        <v>422</v>
      </c>
      <c r="G27" s="39">
        <v>0.33300000000000002</v>
      </c>
      <c r="H27" s="39">
        <v>550419.87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72</v>
      </c>
      <c r="B28" s="39" t="s">
        <v>15</v>
      </c>
      <c r="C28" s="39">
        <v>96.26</v>
      </c>
      <c r="D28" s="39">
        <v>0</v>
      </c>
      <c r="E28" s="28">
        <v>5718</v>
      </c>
      <c r="F28" s="38">
        <f>Table132[[#This Row],[New position]]-Table132[[#This Row],[Old position]]</f>
        <v>5718</v>
      </c>
      <c r="G28" s="39">
        <v>0.33300000000000002</v>
      </c>
      <c r="H28" s="39">
        <v>550419.87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73</v>
      </c>
      <c r="B29" s="39" t="s">
        <v>15</v>
      </c>
      <c r="C29" s="39">
        <v>197.36</v>
      </c>
      <c r="D29" s="39">
        <v>0</v>
      </c>
      <c r="E29" s="28">
        <v>2789</v>
      </c>
      <c r="F29" s="38">
        <f>Table132[[#This Row],[New position]]-Table132[[#This Row],[Old position]]</f>
        <v>2789</v>
      </c>
      <c r="G29" s="39">
        <v>0.33300000000000002</v>
      </c>
      <c r="H29" s="39">
        <v>550419.87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45</v>
      </c>
      <c r="B30" s="39" t="s">
        <v>15</v>
      </c>
      <c r="C30" s="39">
        <v>422.46</v>
      </c>
      <c r="D30" s="39">
        <v>1189</v>
      </c>
      <c r="E30" s="28">
        <v>0</v>
      </c>
      <c r="F30" s="38">
        <f>Table132[[#This Row],[New position]]-Table132[[#This Row],[Old position]]</f>
        <v>-1189</v>
      </c>
      <c r="G30" s="39">
        <v>0</v>
      </c>
      <c r="H30" s="39">
        <v>0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56</v>
      </c>
      <c r="B31" s="39" t="s">
        <v>15</v>
      </c>
      <c r="C31" s="39">
        <v>144.9</v>
      </c>
      <c r="D31" s="39">
        <v>3412</v>
      </c>
      <c r="E31" s="28">
        <v>0</v>
      </c>
      <c r="F31" s="38">
        <f>Table132[[#This Row],[New position]]-Table132[[#This Row],[Old position]]</f>
        <v>-3412</v>
      </c>
      <c r="G31" s="39">
        <v>0</v>
      </c>
      <c r="H31" s="39">
        <v>0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12</v>
      </c>
      <c r="B32" s="39" t="s">
        <v>15</v>
      </c>
      <c r="C32" s="39">
        <v>376.27</v>
      </c>
      <c r="D32" s="39">
        <v>118989</v>
      </c>
      <c r="E32" s="28">
        <v>131655</v>
      </c>
      <c r="F32" s="38">
        <f>Table132[[#This Row],[New position]]-Table132[[#This Row],[Old position]]</f>
        <v>12666</v>
      </c>
      <c r="G32" s="39">
        <v>30</v>
      </c>
      <c r="H32" s="39">
        <v>49537792.859999999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47</v>
      </c>
      <c r="B33" s="39" t="s">
        <v>15</v>
      </c>
      <c r="C33" s="39">
        <v>40.96</v>
      </c>
      <c r="D33" s="39">
        <v>36195</v>
      </c>
      <c r="E33" s="28">
        <v>40314</v>
      </c>
      <c r="F33" s="38">
        <f>Table132[[#This Row],[New position]]-Table132[[#This Row],[Old position]]</f>
        <v>4119</v>
      </c>
      <c r="G33" s="39">
        <v>1</v>
      </c>
      <c r="H33" s="39">
        <v>1651259.76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74</v>
      </c>
      <c r="B34" s="39" t="s">
        <v>15</v>
      </c>
      <c r="C34" s="39">
        <v>44.24</v>
      </c>
      <c r="D34" s="39">
        <v>0</v>
      </c>
      <c r="E34" s="28">
        <v>37325</v>
      </c>
      <c r="F34" s="38">
        <f>Table132[[#This Row],[New position]]-Table132[[#This Row],[Old position]]</f>
        <v>37325</v>
      </c>
      <c r="G34" s="39">
        <v>1</v>
      </c>
      <c r="H34" s="39">
        <v>1651259.76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60</v>
      </c>
      <c r="B35" s="39" t="s">
        <v>15</v>
      </c>
      <c r="C35" s="39">
        <v>31.2</v>
      </c>
      <c r="D35" s="39">
        <v>46919</v>
      </c>
      <c r="E35" s="28">
        <v>0</v>
      </c>
      <c r="F35" s="38">
        <f>Table132[[#This Row],[New position]]-Table132[[#This Row],[Old position]]</f>
        <v>-46919</v>
      </c>
      <c r="G35" s="39">
        <v>0</v>
      </c>
      <c r="H35" s="39">
        <v>0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28</v>
      </c>
      <c r="B36" s="39" t="s">
        <v>15</v>
      </c>
      <c r="C36" s="39">
        <v>97.07</v>
      </c>
      <c r="D36" s="39">
        <v>30685</v>
      </c>
      <c r="E36" s="28">
        <v>34022</v>
      </c>
      <c r="F36" s="38">
        <f>Table132[[#This Row],[New position]]-Table132[[#This Row],[Old position]]</f>
        <v>3337</v>
      </c>
      <c r="G36" s="39">
        <v>2</v>
      </c>
      <c r="H36" s="39">
        <v>3302519.52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33</v>
      </c>
      <c r="B37" s="39" t="s">
        <v>15</v>
      </c>
      <c r="C37" s="39">
        <v>50.04</v>
      </c>
      <c r="D37" s="39">
        <v>59535</v>
      </c>
      <c r="E37" s="28">
        <v>65998</v>
      </c>
      <c r="F37" s="38">
        <f>Table132[[#This Row],[New position]]-Table132[[#This Row],[Old position]]</f>
        <v>6463</v>
      </c>
      <c r="G37" s="39">
        <v>2</v>
      </c>
      <c r="H37" s="39">
        <v>3302519.52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34</v>
      </c>
      <c r="B38" s="39" t="s">
        <v>15</v>
      </c>
      <c r="C38" s="39">
        <v>75.069999999999993</v>
      </c>
      <c r="D38" s="39">
        <v>39708</v>
      </c>
      <c r="E38" s="28">
        <v>43993</v>
      </c>
      <c r="F38" s="38">
        <f>Table132[[#This Row],[New position]]-Table132[[#This Row],[Old position]]</f>
        <v>4285</v>
      </c>
      <c r="G38" s="39">
        <v>2</v>
      </c>
      <c r="H38" s="39">
        <v>3302519.52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37</v>
      </c>
      <c r="B39" s="39" t="s">
        <v>15</v>
      </c>
      <c r="C39" s="39">
        <v>16.149999999999999</v>
      </c>
      <c r="D39" s="39">
        <v>185174</v>
      </c>
      <c r="E39" s="28">
        <v>204490</v>
      </c>
      <c r="F39" s="38">
        <f>Table132[[#This Row],[New position]]-Table132[[#This Row],[Old position]]</f>
        <v>19316</v>
      </c>
      <c r="G39" s="39">
        <v>2</v>
      </c>
      <c r="H39" s="39">
        <v>3302519.52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41</v>
      </c>
      <c r="B40" s="39" t="s">
        <v>15</v>
      </c>
      <c r="C40" s="39">
        <v>50.47</v>
      </c>
      <c r="D40" s="39">
        <v>58808</v>
      </c>
      <c r="E40" s="28">
        <v>65435</v>
      </c>
      <c r="F40" s="38">
        <f>Table132[[#This Row],[New position]]-Table132[[#This Row],[Old position]]</f>
        <v>6627</v>
      </c>
      <c r="G40" s="39">
        <v>2</v>
      </c>
      <c r="H40" s="39">
        <v>3302519.52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50</v>
      </c>
      <c r="B41" s="39" t="s">
        <v>15</v>
      </c>
      <c r="C41" s="39">
        <v>50.06</v>
      </c>
      <c r="D41" s="39">
        <v>59665</v>
      </c>
      <c r="E41" s="28">
        <v>65971</v>
      </c>
      <c r="F41" s="38">
        <f>Table132[[#This Row],[New position]]-Table132[[#This Row],[Old position]]</f>
        <v>6306</v>
      </c>
      <c r="G41" s="39">
        <v>2</v>
      </c>
      <c r="H41" s="39">
        <v>3302519.52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75</v>
      </c>
      <c r="B42" s="39" t="s">
        <v>15</v>
      </c>
      <c r="C42" s="39">
        <v>49.72</v>
      </c>
      <c r="D42" s="39">
        <v>0</v>
      </c>
      <c r="E42" s="28">
        <v>66422</v>
      </c>
      <c r="F42" s="38">
        <f>Table132[[#This Row],[New position]]-Table132[[#This Row],[Old position]]</f>
        <v>66422</v>
      </c>
      <c r="G42" s="39">
        <v>2</v>
      </c>
      <c r="H42" s="39">
        <v>3302519.52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53</v>
      </c>
      <c r="B43" s="39" t="s">
        <v>16</v>
      </c>
      <c r="C43" s="39">
        <v>104790</v>
      </c>
      <c r="D43" s="39">
        <v>26</v>
      </c>
      <c r="E43" s="28">
        <v>32</v>
      </c>
      <c r="F43" s="38">
        <f>Table132[[#This Row],[New position]]-Table132[[#This Row],[Old position]]</f>
        <v>6</v>
      </c>
      <c r="G43" s="39">
        <v>2</v>
      </c>
      <c r="H43" s="39">
        <v>3302519.52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38</v>
      </c>
      <c r="B44" s="39" t="s">
        <v>16</v>
      </c>
      <c r="C44" s="39">
        <v>113510</v>
      </c>
      <c r="D44" s="39">
        <v>24</v>
      </c>
      <c r="E44" s="28">
        <v>0</v>
      </c>
      <c r="F44" s="38">
        <f>Table132[[#This Row],[New position]]-Table132[[#This Row],[Old position]]</f>
        <v>-24</v>
      </c>
      <c r="G44" s="39">
        <v>0</v>
      </c>
      <c r="H44" s="39">
        <v>0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61</v>
      </c>
      <c r="B45" s="39" t="s">
        <v>16</v>
      </c>
      <c r="C45" s="39">
        <v>105335</v>
      </c>
      <c r="D45" s="39">
        <v>26</v>
      </c>
      <c r="E45" s="28">
        <v>31</v>
      </c>
      <c r="F45" s="38">
        <f>Table132[[#This Row],[New position]]-Table132[[#This Row],[Old position]]</f>
        <v>5</v>
      </c>
      <c r="G45" s="39">
        <v>2</v>
      </c>
      <c r="H45" s="39">
        <v>3302519.52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62</v>
      </c>
      <c r="B46" s="39" t="s">
        <v>16</v>
      </c>
      <c r="C46" s="39">
        <v>116780</v>
      </c>
      <c r="D46" s="39">
        <v>23</v>
      </c>
      <c r="E46" s="28">
        <v>28</v>
      </c>
      <c r="F46" s="38">
        <f>Table132[[#This Row],[New position]]-Table132[[#This Row],[Old position]]</f>
        <v>5</v>
      </c>
      <c r="G46" s="39">
        <v>2</v>
      </c>
      <c r="H46" s="39">
        <v>3302519.52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24</v>
      </c>
      <c r="B47" s="39" t="s">
        <v>15</v>
      </c>
      <c r="C47" s="39">
        <v>36.549999999999997</v>
      </c>
      <c r="D47" s="39">
        <v>40549</v>
      </c>
      <c r="E47" s="28">
        <v>45178</v>
      </c>
      <c r="F47" s="38">
        <f>Table132[[#This Row],[New position]]-Table132[[#This Row],[Old position]]</f>
        <v>4629</v>
      </c>
      <c r="G47" s="39">
        <v>1</v>
      </c>
      <c r="H47" s="39">
        <v>1651259.76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27</v>
      </c>
      <c r="B48" s="39" t="s">
        <v>16</v>
      </c>
      <c r="C48" s="39">
        <v>29310.400000000001</v>
      </c>
      <c r="D48" s="39">
        <v>25</v>
      </c>
      <c r="E48" s="28">
        <v>28</v>
      </c>
      <c r="F48" s="38">
        <f>Table132[[#This Row],[New position]]-Table132[[#This Row],[Old position]]</f>
        <v>3</v>
      </c>
      <c r="G48" s="39">
        <v>0.5</v>
      </c>
      <c r="H48" s="39">
        <v>825629.88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32</v>
      </c>
      <c r="B49" s="39" t="s">
        <v>16</v>
      </c>
      <c r="C49" s="39">
        <v>36040</v>
      </c>
      <c r="D49" s="39">
        <v>19</v>
      </c>
      <c r="E49" s="28">
        <v>23</v>
      </c>
      <c r="F49" s="38">
        <f>Table132[[#This Row],[New position]]-Table132[[#This Row],[Old position]]</f>
        <v>4</v>
      </c>
      <c r="G49" s="39">
        <v>0.5</v>
      </c>
      <c r="H49" s="39">
        <v>825629.88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76</v>
      </c>
      <c r="B50" s="39" t="s">
        <v>16</v>
      </c>
      <c r="C50" s="39">
        <v>88320</v>
      </c>
      <c r="D50" s="39">
        <v>0</v>
      </c>
      <c r="E50" s="28">
        <v>9</v>
      </c>
      <c r="F50" s="38">
        <f>Table132[[#This Row],[New position]]-Table132[[#This Row],[Old position]]</f>
        <v>9</v>
      </c>
      <c r="G50" s="39">
        <v>0.5</v>
      </c>
      <c r="H50" s="39">
        <v>825629.88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77</v>
      </c>
      <c r="B51" s="39" t="s">
        <v>16</v>
      </c>
      <c r="C51" s="39">
        <v>84550</v>
      </c>
      <c r="D51" s="39">
        <v>0</v>
      </c>
      <c r="E51" s="28">
        <v>10</v>
      </c>
      <c r="F51" s="38">
        <f>Table132[[#This Row],[New position]]-Table132[[#This Row],[Old position]]</f>
        <v>10</v>
      </c>
      <c r="G51" s="39">
        <v>0.5</v>
      </c>
      <c r="H51" s="39">
        <v>825629.88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78</v>
      </c>
      <c r="B52" s="39" t="s">
        <v>16</v>
      </c>
      <c r="C52" s="39">
        <v>109208.4</v>
      </c>
      <c r="D52" s="39">
        <v>0</v>
      </c>
      <c r="E52" s="28">
        <v>8</v>
      </c>
      <c r="F52" s="38">
        <f>Table132[[#This Row],[New position]]-Table132[[#This Row],[Old position]]</f>
        <v>8</v>
      </c>
      <c r="G52" s="39">
        <v>0.5</v>
      </c>
      <c r="H52" s="39">
        <v>825629.88</v>
      </c>
      <c r="I52" s="32"/>
      <c r="L52"/>
      <c r="M52"/>
      <c r="N52"/>
      <c r="O52"/>
      <c r="P52"/>
      <c r="Q52"/>
      <c r="R52"/>
    </row>
    <row r="53" spans="1:18" x14ac:dyDescent="0.25">
      <c r="A53" s="39" t="s">
        <v>79</v>
      </c>
      <c r="B53" s="39" t="s">
        <v>16</v>
      </c>
      <c r="C53" s="39">
        <v>132543.6</v>
      </c>
      <c r="D53" s="39">
        <v>0</v>
      </c>
      <c r="E53" s="28">
        <v>6</v>
      </c>
      <c r="F53" s="38">
        <f>Table132[[#This Row],[New position]]-Table132[[#This Row],[Old position]]</f>
        <v>6</v>
      </c>
      <c r="G53" s="39">
        <v>0.5</v>
      </c>
      <c r="H53" s="39">
        <v>825629.88</v>
      </c>
      <c r="I53" s="32"/>
      <c r="L53"/>
      <c r="M53"/>
      <c r="N53"/>
      <c r="O53"/>
      <c r="P53"/>
      <c r="Q53"/>
      <c r="R53"/>
    </row>
    <row r="54" spans="1:18" x14ac:dyDescent="0.25">
      <c r="A54" s="39" t="s">
        <v>80</v>
      </c>
      <c r="B54" s="39" t="s">
        <v>16</v>
      </c>
      <c r="C54" s="39">
        <v>55525</v>
      </c>
      <c r="D54" s="39">
        <v>0</v>
      </c>
      <c r="E54" s="28">
        <v>15</v>
      </c>
      <c r="F54" s="38">
        <f>Table132[[#This Row],[New position]]-Table132[[#This Row],[Old position]]</f>
        <v>15</v>
      </c>
      <c r="G54" s="39">
        <v>0.5</v>
      </c>
      <c r="H54" s="39">
        <v>825629.88</v>
      </c>
      <c r="I54" s="32"/>
      <c r="L54"/>
      <c r="M54"/>
      <c r="N54"/>
      <c r="O54"/>
      <c r="P54"/>
      <c r="Q54"/>
      <c r="R54"/>
    </row>
    <row r="55" spans="1:18" x14ac:dyDescent="0.25">
      <c r="A55" s="39" t="s">
        <v>81</v>
      </c>
      <c r="B55" s="39" t="s">
        <v>16</v>
      </c>
      <c r="C55" s="39">
        <v>91900</v>
      </c>
      <c r="D55" s="39">
        <v>0</v>
      </c>
      <c r="E55" s="28">
        <v>9</v>
      </c>
      <c r="F55" s="38">
        <f>Table132[[#This Row],[New position]]-Table132[[#This Row],[Old position]]</f>
        <v>9</v>
      </c>
      <c r="G55" s="39">
        <v>0.5</v>
      </c>
      <c r="H55" s="39">
        <v>825629.88</v>
      </c>
      <c r="I55" s="32"/>
      <c r="L55"/>
      <c r="M55"/>
      <c r="N55"/>
      <c r="O55"/>
      <c r="P55"/>
      <c r="Q55"/>
      <c r="R55"/>
    </row>
    <row r="56" spans="1:18" x14ac:dyDescent="0.25">
      <c r="A56" s="39" t="s">
        <v>82</v>
      </c>
      <c r="B56" s="39" t="s">
        <v>16</v>
      </c>
      <c r="C56" s="39">
        <v>44000</v>
      </c>
      <c r="D56" s="39">
        <v>0</v>
      </c>
      <c r="E56" s="28">
        <v>19</v>
      </c>
      <c r="F56" s="38">
        <f>Table132[[#This Row],[New position]]-Table132[[#This Row],[Old position]]</f>
        <v>19</v>
      </c>
      <c r="G56" s="39">
        <v>0.5</v>
      </c>
      <c r="H56" s="39">
        <v>825629.88</v>
      </c>
      <c r="I56" s="32"/>
      <c r="L56"/>
      <c r="M56"/>
      <c r="N56"/>
      <c r="O56"/>
      <c r="P56"/>
      <c r="Q56"/>
      <c r="R56"/>
    </row>
    <row r="57" spans="1:18" x14ac:dyDescent="0.25">
      <c r="A57" s="39" t="s">
        <v>83</v>
      </c>
      <c r="B57" s="39" t="s">
        <v>16</v>
      </c>
      <c r="C57" s="39">
        <v>37120</v>
      </c>
      <c r="D57" s="39">
        <v>0</v>
      </c>
      <c r="E57" s="28">
        <v>22</v>
      </c>
      <c r="F57" s="38">
        <f>Table132[[#This Row],[New position]]-Table132[[#This Row],[Old position]]</f>
        <v>22</v>
      </c>
      <c r="G57" s="39">
        <v>0.5</v>
      </c>
      <c r="H57" s="39">
        <v>825629.88</v>
      </c>
      <c r="I57" s="33"/>
      <c r="L57"/>
      <c r="M57"/>
      <c r="N57"/>
      <c r="O57"/>
      <c r="P57"/>
      <c r="Q57"/>
      <c r="R57"/>
    </row>
    <row r="58" spans="1:18" x14ac:dyDescent="0.25">
      <c r="A58" s="39" t="s">
        <v>48</v>
      </c>
      <c r="B58" s="39" t="s">
        <v>16</v>
      </c>
      <c r="C58" s="39">
        <v>11770</v>
      </c>
      <c r="D58" s="39">
        <v>59</v>
      </c>
      <c r="E58" s="28">
        <v>0</v>
      </c>
      <c r="F58" s="38">
        <f>Table132[[#This Row],[New position]]-Table132[[#This Row],[Old position]]</f>
        <v>-59</v>
      </c>
      <c r="G58" s="39">
        <v>0</v>
      </c>
      <c r="H58" s="39">
        <v>0</v>
      </c>
      <c r="I58" s="34"/>
      <c r="L58"/>
      <c r="M58"/>
      <c r="N58"/>
      <c r="O58"/>
      <c r="P58"/>
      <c r="Q58"/>
      <c r="R58"/>
    </row>
    <row r="59" spans="1:18" x14ac:dyDescent="0.25">
      <c r="A59" s="39" t="s">
        <v>35</v>
      </c>
      <c r="B59" s="39" t="s">
        <v>16</v>
      </c>
      <c r="C59" s="39">
        <v>119200</v>
      </c>
      <c r="D59" s="39">
        <v>6</v>
      </c>
      <c r="E59" s="28">
        <v>0</v>
      </c>
      <c r="F59" s="38">
        <f>Table132[[#This Row],[New position]]-Table132[[#This Row],[Old position]]</f>
        <v>-6</v>
      </c>
      <c r="G59" s="39">
        <v>0</v>
      </c>
      <c r="H59" s="39">
        <v>0</v>
      </c>
      <c r="I59" s="32"/>
      <c r="L59"/>
      <c r="M59"/>
      <c r="N59"/>
      <c r="O59"/>
      <c r="P59"/>
      <c r="Q59"/>
      <c r="R59"/>
    </row>
    <row r="60" spans="1:18" x14ac:dyDescent="0.25">
      <c r="A60" s="39" t="s">
        <v>29</v>
      </c>
      <c r="B60" s="39" t="s">
        <v>16</v>
      </c>
      <c r="C60" s="39">
        <v>72010</v>
      </c>
      <c r="D60" s="39">
        <v>10</v>
      </c>
      <c r="E60" s="28">
        <v>0</v>
      </c>
      <c r="F60" s="38">
        <f>Table132[[#This Row],[New position]]-Table132[[#This Row],[Old position]]</f>
        <v>-10</v>
      </c>
      <c r="G60" s="39">
        <v>0</v>
      </c>
      <c r="H60" s="39">
        <v>0</v>
      </c>
      <c r="I60" s="29"/>
      <c r="L60"/>
      <c r="M60"/>
      <c r="N60"/>
      <c r="O60"/>
      <c r="P60"/>
      <c r="Q60"/>
      <c r="R60"/>
    </row>
    <row r="61" spans="1:18" x14ac:dyDescent="0.25">
      <c r="A61" s="39" t="s">
        <v>57</v>
      </c>
      <c r="B61" s="39" t="s">
        <v>16</v>
      </c>
      <c r="C61" s="39">
        <v>24350</v>
      </c>
      <c r="D61" s="39">
        <v>28</v>
      </c>
      <c r="E61" s="28">
        <v>0</v>
      </c>
      <c r="F61" s="38">
        <f>Table132[[#This Row],[New position]]-Table132[[#This Row],[Old position]]</f>
        <v>-28</v>
      </c>
      <c r="G61" s="39">
        <v>0</v>
      </c>
      <c r="H61" s="39">
        <v>0</v>
      </c>
      <c r="I61" s="30"/>
      <c r="L61"/>
      <c r="M61"/>
      <c r="N61"/>
      <c r="O61"/>
      <c r="P61"/>
      <c r="Q61"/>
      <c r="R61"/>
    </row>
    <row r="62" spans="1:18" x14ac:dyDescent="0.25">
      <c r="A62" s="39" t="s">
        <v>30</v>
      </c>
      <c r="B62" s="39" t="s">
        <v>16</v>
      </c>
      <c r="C62" s="39">
        <v>127150</v>
      </c>
      <c r="D62" s="39">
        <v>6</v>
      </c>
      <c r="E62" s="28">
        <v>0</v>
      </c>
      <c r="F62" s="38">
        <f>Table132[[#This Row],[New position]]-Table132[[#This Row],[Old position]]</f>
        <v>-6</v>
      </c>
      <c r="G62" s="39">
        <v>0</v>
      </c>
      <c r="H62" s="39">
        <v>0</v>
      </c>
      <c r="I62" s="31"/>
      <c r="L62"/>
      <c r="M62"/>
      <c r="N62"/>
      <c r="O62"/>
      <c r="P62"/>
      <c r="Q62"/>
      <c r="R62"/>
    </row>
    <row r="63" spans="1:18" x14ac:dyDescent="0.25">
      <c r="A63" s="39" t="s">
        <v>54</v>
      </c>
      <c r="B63" s="39" t="s">
        <v>16</v>
      </c>
      <c r="C63" s="39">
        <v>54087.86</v>
      </c>
      <c r="D63" s="39">
        <v>-7</v>
      </c>
      <c r="E63" s="28">
        <v>0</v>
      </c>
      <c r="F63" s="38">
        <f>Table132[[#This Row],[New position]]-Table132[[#This Row],[Old position]]</f>
        <v>7</v>
      </c>
      <c r="G63" s="39">
        <v>0</v>
      </c>
      <c r="H63" s="39">
        <v>0</v>
      </c>
      <c r="I63" s="32" t="s">
        <v>88</v>
      </c>
      <c r="L63"/>
      <c r="M63"/>
      <c r="N63"/>
      <c r="O63"/>
      <c r="P63"/>
      <c r="Q63"/>
      <c r="R63"/>
    </row>
    <row r="64" spans="1:18" x14ac:dyDescent="0.25">
      <c r="A64" s="39" t="s">
        <v>63</v>
      </c>
      <c r="B64" s="39" t="s">
        <v>16</v>
      </c>
      <c r="C64" s="39">
        <v>95600</v>
      </c>
      <c r="D64" s="39">
        <v>-4</v>
      </c>
      <c r="E64" s="28">
        <v>0</v>
      </c>
      <c r="F64" s="38">
        <f>Table132[[#This Row],[New position]]-Table132[[#This Row],[Old position]]</f>
        <v>4</v>
      </c>
      <c r="G64" s="39">
        <v>0</v>
      </c>
      <c r="H64" s="39">
        <v>0</v>
      </c>
      <c r="I64" s="32"/>
      <c r="L64"/>
      <c r="M64"/>
      <c r="N64"/>
      <c r="O64"/>
      <c r="P64"/>
      <c r="Q64"/>
      <c r="R64"/>
    </row>
    <row r="65" spans="1:18" x14ac:dyDescent="0.25">
      <c r="A65" s="39" t="s">
        <v>64</v>
      </c>
      <c r="B65" s="39" t="s">
        <v>16</v>
      </c>
      <c r="C65" s="39">
        <v>61675</v>
      </c>
      <c r="D65" s="39">
        <v>-6</v>
      </c>
      <c r="E65" s="28">
        <v>0</v>
      </c>
      <c r="F65" s="38">
        <f>Table132[[#This Row],[New position]]-Table132[[#This Row],[Old position]]</f>
        <v>6</v>
      </c>
      <c r="G65" s="39">
        <v>0</v>
      </c>
      <c r="H65" s="39">
        <v>0</v>
      </c>
      <c r="I65" s="32"/>
      <c r="L65"/>
      <c r="M65"/>
      <c r="N65"/>
      <c r="O65"/>
      <c r="P65"/>
      <c r="Q65"/>
      <c r="R65"/>
    </row>
    <row r="66" spans="1:18" x14ac:dyDescent="0.25">
      <c r="A66" s="39" t="s">
        <v>43</v>
      </c>
      <c r="B66" s="39" t="s">
        <v>16</v>
      </c>
      <c r="C66" s="39">
        <v>24075</v>
      </c>
      <c r="D66" s="39">
        <v>-15</v>
      </c>
      <c r="E66" s="28">
        <v>0</v>
      </c>
      <c r="F66" s="38">
        <f>Table132[[#This Row],[New position]]-Table132[[#This Row],[Old position]]</f>
        <v>15</v>
      </c>
      <c r="G66" s="39">
        <v>0</v>
      </c>
      <c r="H66" s="39">
        <v>0</v>
      </c>
      <c r="I66" s="32"/>
      <c r="L66"/>
      <c r="M66"/>
      <c r="N66"/>
      <c r="O66"/>
      <c r="P66"/>
      <c r="Q66"/>
      <c r="R66"/>
    </row>
    <row r="67" spans="1:18" x14ac:dyDescent="0.25">
      <c r="A67" s="39" t="s">
        <v>65</v>
      </c>
      <c r="B67" s="39" t="s">
        <v>16</v>
      </c>
      <c r="C67" s="39">
        <v>36187.5</v>
      </c>
      <c r="D67" s="39">
        <v>-10</v>
      </c>
      <c r="E67" s="28">
        <v>0</v>
      </c>
      <c r="F67" s="38">
        <f>Table132[[#This Row],[New position]]-Table132[[#This Row],[Old position]]</f>
        <v>10</v>
      </c>
      <c r="G67" s="39">
        <v>0</v>
      </c>
      <c r="H67" s="39">
        <v>0</v>
      </c>
      <c r="I67" s="32"/>
      <c r="L67"/>
      <c r="M67"/>
      <c r="N67"/>
      <c r="O67"/>
      <c r="P67"/>
      <c r="Q67"/>
      <c r="R67"/>
    </row>
    <row r="68" spans="1:18" x14ac:dyDescent="0.25">
      <c r="A68" s="39" t="s">
        <v>66</v>
      </c>
      <c r="B68" s="39" t="s">
        <v>16</v>
      </c>
      <c r="C68" s="39">
        <v>33250</v>
      </c>
      <c r="D68" s="39">
        <v>-11</v>
      </c>
      <c r="E68" s="28">
        <v>0</v>
      </c>
      <c r="F68" s="38">
        <f>Table132[[#This Row],[New position]]-Table132[[#This Row],[Old position]]</f>
        <v>11</v>
      </c>
      <c r="G68" s="39">
        <v>0</v>
      </c>
      <c r="H68" s="39">
        <v>0</v>
      </c>
      <c r="I68" s="32"/>
      <c r="L68"/>
      <c r="M68"/>
      <c r="N68"/>
      <c r="O68"/>
      <c r="P68"/>
      <c r="Q68"/>
      <c r="R68"/>
    </row>
    <row r="69" spans="1:18" x14ac:dyDescent="0.25">
      <c r="A69" s="39" t="s">
        <v>67</v>
      </c>
      <c r="B69" s="39" t="s">
        <v>16</v>
      </c>
      <c r="C69" s="39">
        <v>30000</v>
      </c>
      <c r="D69" s="39">
        <v>-12</v>
      </c>
      <c r="E69" s="28">
        <v>0</v>
      </c>
      <c r="F69" s="38">
        <f>Table132[[#This Row],[New position]]-Table132[[#This Row],[Old position]]</f>
        <v>12</v>
      </c>
      <c r="G69" s="39">
        <v>0</v>
      </c>
      <c r="H69" s="39">
        <v>0</v>
      </c>
      <c r="I69" s="32"/>
      <c r="L69"/>
      <c r="M69"/>
      <c r="N69"/>
      <c r="O69"/>
      <c r="P69"/>
      <c r="Q69"/>
      <c r="R69"/>
    </row>
    <row r="70" spans="1:18" x14ac:dyDescent="0.25">
      <c r="A70" s="39"/>
      <c r="B70" s="39"/>
      <c r="C70" s="39"/>
      <c r="D70" s="39"/>
      <c r="E70" s="28"/>
      <c r="F70" s="38"/>
      <c r="G70" s="39"/>
      <c r="H70" s="39"/>
      <c r="I70" s="32"/>
      <c r="L70"/>
      <c r="M70"/>
      <c r="N70"/>
      <c r="O70"/>
      <c r="P70"/>
      <c r="Q70"/>
      <c r="R70"/>
    </row>
    <row r="71" spans="1:18" x14ac:dyDescent="0.25">
      <c r="A71" s="39" t="s">
        <v>84</v>
      </c>
      <c r="B71" s="39"/>
      <c r="C71" s="39"/>
      <c r="D71" s="39"/>
      <c r="E71" s="28"/>
      <c r="F71" s="59" t="s">
        <v>84</v>
      </c>
      <c r="G71" s="39">
        <f>SUM(G15:G35)</f>
        <v>36.995000000000005</v>
      </c>
      <c r="H71" s="39"/>
      <c r="I71" s="32"/>
      <c r="L71"/>
      <c r="M71"/>
      <c r="N71"/>
      <c r="O71"/>
      <c r="P71"/>
      <c r="Q71"/>
      <c r="R71"/>
    </row>
    <row r="72" spans="1:18" x14ac:dyDescent="0.25">
      <c r="A72" s="39" t="s">
        <v>85</v>
      </c>
      <c r="B72" s="50"/>
      <c r="C72" s="51"/>
      <c r="D72" s="40"/>
      <c r="E72" s="41"/>
      <c r="F72" s="59" t="s">
        <v>85</v>
      </c>
      <c r="G72" s="39">
        <f>SUM(G36:G46)</f>
        <v>20</v>
      </c>
      <c r="H72" s="52"/>
      <c r="I72" s="32"/>
      <c r="L72"/>
      <c r="M72"/>
      <c r="N72"/>
      <c r="O72"/>
      <c r="P72"/>
      <c r="Q72"/>
      <c r="R72"/>
    </row>
    <row r="73" spans="1:18" x14ac:dyDescent="0.25">
      <c r="A73" s="50" t="s">
        <v>87</v>
      </c>
      <c r="B73" s="39"/>
      <c r="C73" s="39"/>
      <c r="D73" s="39"/>
      <c r="E73" s="28"/>
      <c r="F73" s="60" t="s">
        <v>87</v>
      </c>
      <c r="G73" s="39">
        <f>SUM(G47)</f>
        <v>1</v>
      </c>
      <c r="H73" s="39"/>
      <c r="I73" s="33"/>
    </row>
    <row r="74" spans="1:18" x14ac:dyDescent="0.25">
      <c r="A74" s="39" t="s">
        <v>86</v>
      </c>
      <c r="B74" s="39"/>
      <c r="C74" s="39"/>
      <c r="D74" s="39"/>
      <c r="E74" s="28"/>
      <c r="F74" s="59" t="s">
        <v>86</v>
      </c>
      <c r="G74" s="39">
        <f>SUM(G48:G69)</f>
        <v>5</v>
      </c>
      <c r="H74" s="39"/>
      <c r="I74" s="34"/>
    </row>
    <row r="75" spans="1:18" x14ac:dyDescent="0.25">
      <c r="A75" s="39" t="s">
        <v>26</v>
      </c>
      <c r="B75" s="39"/>
      <c r="C75" s="39"/>
      <c r="D75" s="39"/>
      <c r="E75" s="28"/>
      <c r="F75" s="59" t="s">
        <v>26</v>
      </c>
      <c r="G75" s="39">
        <f t="array" ref="G75">100-SUM(ABS(G15:G69))</f>
        <v>37.004999999999995</v>
      </c>
      <c r="H75" s="39"/>
      <c r="I75" s="32"/>
    </row>
    <row r="76" spans="1:18" x14ac:dyDescent="0.25">
      <c r="A76" s="28"/>
      <c r="B76" s="28"/>
      <c r="C76" s="37"/>
      <c r="D76" s="28"/>
      <c r="E76" s="28"/>
      <c r="F76" s="28"/>
      <c r="G76" s="39"/>
      <c r="H76" s="45"/>
      <c r="I76" s="35"/>
    </row>
    <row r="77" spans="1:18" x14ac:dyDescent="0.25">
      <c r="A77" s="28"/>
      <c r="B77" s="28"/>
      <c r="C77" s="37"/>
      <c r="D77" s="28"/>
      <c r="E77" s="28"/>
      <c r="F77" s="28"/>
      <c r="G77" s="39"/>
      <c r="H77" s="45"/>
      <c r="I77" s="32"/>
    </row>
    <row r="78" spans="1:18" x14ac:dyDescent="0.25">
      <c r="A78" s="28"/>
      <c r="B78" s="28"/>
      <c r="C78" s="37"/>
      <c r="D78" s="28"/>
      <c r="E78" s="28"/>
      <c r="F78" s="36"/>
      <c r="G78" s="39"/>
      <c r="H78" s="45"/>
      <c r="I78" s="32"/>
    </row>
    <row r="79" spans="1:18" x14ac:dyDescent="0.25">
      <c r="A79" s="28"/>
      <c r="B79" s="28"/>
      <c r="C79" s="37"/>
      <c r="D79" s="28"/>
      <c r="E79" s="28"/>
      <c r="F79" s="36"/>
      <c r="G79" s="39"/>
      <c r="H79" s="45"/>
      <c r="I79" s="32"/>
    </row>
    <row r="80" spans="1:18" x14ac:dyDescent="0.25">
      <c r="A80" s="22"/>
      <c r="B80" s="5" t="s">
        <v>23</v>
      </c>
      <c r="D80" s="1"/>
      <c r="E80" s="5" t="s">
        <v>22</v>
      </c>
      <c r="F80" s="1"/>
      <c r="G80" s="5"/>
      <c r="H80" s="46" t="s">
        <v>2</v>
      </c>
      <c r="I80" s="4"/>
    </row>
    <row r="81" spans="2:8" x14ac:dyDescent="0.25">
      <c r="B81" s="5" t="s">
        <v>68</v>
      </c>
      <c r="D81" s="1"/>
      <c r="E81" s="5" t="s">
        <v>68</v>
      </c>
      <c r="F81" s="1"/>
      <c r="G81" s="5"/>
      <c r="H81" s="46" t="s">
        <v>3</v>
      </c>
    </row>
    <row r="82" spans="2:8" x14ac:dyDescent="0.25">
      <c r="B82" s="3"/>
      <c r="C82"/>
      <c r="D82" s="1"/>
      <c r="E82" s="3"/>
      <c r="F82" s="21"/>
      <c r="G82" s="3"/>
      <c r="H82" s="47"/>
    </row>
    <row r="83" spans="2:8" x14ac:dyDescent="0.25">
      <c r="C83"/>
    </row>
  </sheetData>
  <mergeCells count="11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2023-09-08T03:04:40Z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