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20" documentId="14_{A48F4B07-3EF3-43E5-91B2-4CA340E6013A}" xr6:coauthVersionLast="47" xr6:coauthVersionMax="47" xr10:uidLastSave="{3C27FB72-D277-4DCC-AF5F-8E721CE8103C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3" l="1" a="1"/>
  <c r="G63" i="3" s="1"/>
  <c r="C12" i="3" a="1"/>
  <c r="C12" i="3" s="1"/>
  <c r="G62" i="3"/>
  <c r="G61" i="3"/>
  <c r="G60" i="3"/>
  <c r="G59" i="3"/>
  <c r="F53" i="3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G64" i="3" l="1"/>
  <c r="C6" i="3"/>
  <c r="C3" i="3"/>
  <c r="C5" i="3"/>
  <c r="C4" i="3"/>
  <c r="C7" i="3"/>
  <c r="C2" i="3"/>
</calcChain>
</file>

<file path=xl/sharedStrings.xml><?xml version="1.0" encoding="utf-8"?>
<sst xmlns="http://schemas.openxmlformats.org/spreadsheetml/2006/main" count="117" uniqueCount="74">
  <si>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</si>
  <si>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</si>
  <si>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</si>
  <si>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</si>
  <si>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</si>
  <si>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</si>
  <si>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</si>
  <si>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</si>
  <si>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</si>
  <si>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</si>
  <si>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</si>
  <si>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</si>
  <si>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</si>
  <si>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</si>
  <si>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</si>
  <si>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</si>
  <si>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</si>
  <si>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</si>
  <si>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</si>
  <si>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</si>
  <si>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</si>
  <si>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</si>
  <si>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</si>
  <si>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</si>
  <si>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</si>
  <si>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</si>
  <si>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</si>
  <si>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</si>
  <si>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</si>
  <si>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</si>
  <si>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</si>
  <si>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</si>
  <si>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</si>
  <si>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</si>
  <si>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</si>
  <si>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HYD</t>
  </si>
  <si>
    <t>PWR</t>
  </si>
  <si>
    <t>KSA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</si>
  <si>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</si>
  <si>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</si>
  <si>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</si>
  <si>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</si>
  <si>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</si>
  <si>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</si>
  <si>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</si>
  <si>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</si>
  <si>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</si>
  <si>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</si>
  <si>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</si>
  <si>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</si>
  <si>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</si>
  <si>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</si>
  <si>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</si>
  <si>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</si>
  <si>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</si>
  <si>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</si>
  <si>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</si>
  <si>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</si>
  <si>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</si>
  <si>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</si>
  <si>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</si>
  <si>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</si>
  <si>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</si>
  <si>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</si>
  <si>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</si>
  <si>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</si>
  <si>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CARR</t>
  </si>
  <si>
    <t>RSG</t>
  </si>
  <si>
    <t>BRK B</t>
  </si>
  <si>
    <t>XLE</t>
  </si>
  <si>
    <t>SB</t>
  </si>
  <si>
    <t>TSR20</t>
  </si>
  <si>
    <t>ZO</t>
  </si>
  <si>
    <t>Cash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</si>
</sst>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Sheet1!$F$59:$F$63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Sheet1!$G$59:$G$63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7" totalsRowShown="0" headerRowDxfId="13" dataDxfId="11" headerRowBorderDxfId="12" tableBorderDxfId="10" totalsRowBorderDxfId="9">
  <autoFilter ref="A14:I67" xr:uid="{00000000-0009-0000-0100-000001000000}"/>
  <sortState xmlns:xlrd2="http://schemas.microsoft.com/office/spreadsheetml/2017/richdata2" ref="A15:I66">
    <sortCondition ref="A14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5"/>
  <sheetViews>
    <sheetView tabSelected="1" zoomScale="115" zoomScaleNormal="115" workbookViewId="0">
      <selection activeCell="C8" sqref="C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8" t="s">
        <v>0</v>
      </c>
      <c r="B1" s="58"/>
      <c r="C1" s="12">
        <v>45184</v>
      </c>
      <c r="E1" s="14"/>
      <c r="F1" s="14"/>
      <c r="G1" s="49"/>
      <c r="H1" s="14"/>
    </row>
    <row r="2" spans="1:18" s="13" customFormat="1" x14ac:dyDescent="0.25">
      <c r="A2" s="58" t="s">
        <v>10</v>
      </c>
      <c r="B2" s="58"/>
      <c r="C2" s="15">
        <f>C12/C11</f>
        <v>3.3638377206261154</v>
      </c>
      <c r="D2"/>
      <c r="E2" s="25"/>
      <c r="F2" s="17"/>
      <c r="G2" s="17"/>
      <c r="H2" s="16"/>
    </row>
    <row r="3" spans="1:18" s="13" customFormat="1" x14ac:dyDescent="0.25">
      <c r="A3" s="60" t="s">
        <v>49</v>
      </c>
      <c r="B3" s="61"/>
      <c r="C3" s="15">
        <f>SUM(H15:H32)/C11</f>
        <v>1.975587221054268</v>
      </c>
      <c r="D3"/>
      <c r="E3" s="25"/>
      <c r="F3" s="17"/>
      <c r="G3" s="17"/>
      <c r="H3" s="16"/>
    </row>
    <row r="4" spans="1:18" s="13" customFormat="1" x14ac:dyDescent="0.25">
      <c r="A4" s="60" t="s">
        <v>50</v>
      </c>
      <c r="B4" s="61"/>
      <c r="C4" s="15">
        <f>SUM(H33:H42)/C11</f>
        <v>1.0678850002862164</v>
      </c>
      <c r="D4"/>
      <c r="E4" s="25"/>
      <c r="F4" s="17"/>
      <c r="G4" s="17"/>
      <c r="H4" s="16"/>
    </row>
    <row r="5" spans="1:18" s="13" customFormat="1" x14ac:dyDescent="0.25">
      <c r="A5" s="60" t="s">
        <v>63</v>
      </c>
      <c r="B5" s="61"/>
      <c r="C5" s="15">
        <f>SUM(H43)/C11</f>
        <v>5.3394249880938729E-2</v>
      </c>
      <c r="D5"/>
      <c r="E5" s="25"/>
      <c r="F5" s="17"/>
      <c r="G5" s="17"/>
      <c r="H5" s="16"/>
    </row>
    <row r="6" spans="1:18" s="13" customFormat="1" x14ac:dyDescent="0.25">
      <c r="A6" s="60" t="s">
        <v>51</v>
      </c>
      <c r="B6" s="61"/>
      <c r="C6" s="15">
        <f>SUM(H44:H53)/C11</f>
        <v>0.26697124940469369</v>
      </c>
      <c r="D6"/>
      <c r="E6" s="25"/>
      <c r="F6" s="17"/>
      <c r="G6" s="17"/>
      <c r="H6" s="16"/>
    </row>
    <row r="7" spans="1:18" s="13" customFormat="1" ht="27.75" customHeight="1" x14ac:dyDescent="0.25">
      <c r="A7" s="59" t="s">
        <v>64</v>
      </c>
      <c r="B7" s="59"/>
      <c r="C7" s="20">
        <f>(C12-SUM(H33:H43))/C11</f>
        <v>2.2425584704589605</v>
      </c>
      <c r="D7" s="24"/>
      <c r="E7" s="16"/>
      <c r="F7" s="17"/>
      <c r="G7" s="17"/>
      <c r="H7" s="16"/>
    </row>
    <row r="8" spans="1:18" s="13" customFormat="1" ht="12.75" x14ac:dyDescent="0.25">
      <c r="A8" s="58" t="s">
        <v>8</v>
      </c>
      <c r="B8" s="58"/>
      <c r="C8" s="18">
        <v>37489102</v>
      </c>
      <c r="D8" s="26"/>
      <c r="E8" s="17"/>
      <c r="F8" s="17"/>
      <c r="G8" s="17"/>
      <c r="H8" s="16"/>
    </row>
    <row r="9" spans="1:18" s="13" customFormat="1" ht="12.75" x14ac:dyDescent="0.25">
      <c r="A9" s="58" t="s">
        <v>6</v>
      </c>
      <c r="B9" s="58"/>
      <c r="C9" s="18">
        <v>0</v>
      </c>
      <c r="F9" s="17"/>
      <c r="H9" s="42"/>
    </row>
    <row r="10" spans="1:18" s="13" customFormat="1" ht="12.75" x14ac:dyDescent="0.25">
      <c r="A10" s="58" t="s">
        <v>7</v>
      </c>
      <c r="B10" s="58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8" t="s">
        <v>9</v>
      </c>
      <c r="B11" s="58"/>
      <c r="C11" s="18">
        <f>C8+C9-C10</f>
        <v>37489102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9" t="s">
        <v>5</v>
      </c>
      <c r="B12" s="59"/>
      <c r="C12" s="11">
        <f t="array" ref="C12">SUM(ABS(Table132[Target allocation ($)]))</f>
        <v>126107255.41999994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40</v>
      </c>
      <c r="B15" s="39" t="s">
        <v>14</v>
      </c>
      <c r="C15" s="52">
        <v>591</v>
      </c>
      <c r="D15" s="39">
        <v>1097</v>
      </c>
      <c r="E15" s="28">
        <v>1097</v>
      </c>
      <c r="F15" s="38">
        <f>Table132[[#This Row],[New position]]-Table132[[#This Row],[Old position]]</f>
        <v>0</v>
      </c>
      <c r="G15" s="39">
        <v>0.33300000000000002</v>
      </c>
      <c r="H15" s="52">
        <v>667234.09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38</v>
      </c>
      <c r="B16" s="39" t="s">
        <v>14</v>
      </c>
      <c r="C16" s="52">
        <v>248.49</v>
      </c>
      <c r="D16" s="39">
        <v>2647</v>
      </c>
      <c r="E16" s="28">
        <v>2647</v>
      </c>
      <c r="F16" s="38">
        <f>Table132[[#This Row],[New position]]-Table132[[#This Row],[Old position]]</f>
        <v>0</v>
      </c>
      <c r="G16" s="39">
        <v>0.33300000000000002</v>
      </c>
      <c r="H16" s="52">
        <v>667234.09</v>
      </c>
      <c r="I16" s="30"/>
      <c r="K16" s="57"/>
      <c r="L16"/>
      <c r="M16"/>
      <c r="N16"/>
      <c r="O16"/>
      <c r="P16"/>
      <c r="Q16"/>
      <c r="R16"/>
    </row>
    <row r="17" spans="1:18" x14ac:dyDescent="0.25">
      <c r="A17" s="39" t="s">
        <v>43</v>
      </c>
      <c r="B17" s="39" t="s">
        <v>14</v>
      </c>
      <c r="C17" s="52">
        <v>222.15</v>
      </c>
      <c r="D17" s="39">
        <v>2986</v>
      </c>
      <c r="E17" s="28">
        <v>2986</v>
      </c>
      <c r="F17" s="38">
        <f>Table132[[#This Row],[New position]]-Table132[[#This Row],[Old position]]</f>
        <v>0</v>
      </c>
      <c r="G17" s="39">
        <v>0.33300000000000002</v>
      </c>
      <c r="H17" s="52">
        <v>667234.09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115.65</v>
      </c>
      <c r="D18" s="39">
        <v>5777</v>
      </c>
      <c r="E18" s="28">
        <v>5777</v>
      </c>
      <c r="F18" s="38">
        <f>Table132[[#This Row],[New position]]-Table132[[#This Row],[Old position]]</f>
        <v>0</v>
      </c>
      <c r="G18" s="39">
        <v>0.33300000000000002</v>
      </c>
      <c r="H18" s="52">
        <v>667234.09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27</v>
      </c>
      <c r="B19" s="39" t="s">
        <v>14</v>
      </c>
      <c r="C19" s="52">
        <v>206.5</v>
      </c>
      <c r="D19" s="39">
        <v>3165</v>
      </c>
      <c r="E19" s="28">
        <v>3165</v>
      </c>
      <c r="F19" s="38">
        <f>Table132[[#This Row],[New position]]-Table132[[#This Row],[Old position]]</f>
        <v>0</v>
      </c>
      <c r="G19" s="39">
        <v>0.33300000000000002</v>
      </c>
      <c r="H19" s="52">
        <v>667234.09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34</v>
      </c>
      <c r="B20" s="39" t="s">
        <v>14</v>
      </c>
      <c r="C20" s="52">
        <v>397.9</v>
      </c>
      <c r="D20" s="39">
        <v>1646</v>
      </c>
      <c r="E20" s="28">
        <v>1646</v>
      </c>
      <c r="F20" s="38">
        <f>Table132[[#This Row],[New position]]-Table132[[#This Row],[Old position]]</f>
        <v>0</v>
      </c>
      <c r="G20" s="39">
        <v>0.33300000000000002</v>
      </c>
      <c r="H20" s="52">
        <v>667234.09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202.79</v>
      </c>
      <c r="D21" s="39">
        <v>3300</v>
      </c>
      <c r="E21" s="28">
        <v>3300</v>
      </c>
      <c r="F21" s="38">
        <f>Table132[[#This Row],[New position]]-Table132[[#This Row],[Old position]]</f>
        <v>0</v>
      </c>
      <c r="G21" s="39">
        <v>0.33300000000000002</v>
      </c>
      <c r="H21" s="52">
        <v>667234.09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33</v>
      </c>
      <c r="B22" s="39" t="s">
        <v>14</v>
      </c>
      <c r="C22" s="52">
        <v>245.61</v>
      </c>
      <c r="D22" s="39">
        <v>2672</v>
      </c>
      <c r="E22" s="28">
        <v>2672</v>
      </c>
      <c r="F22" s="38">
        <f>Table132[[#This Row],[New position]]-Table132[[#This Row],[Old position]]</f>
        <v>0</v>
      </c>
      <c r="G22" s="39">
        <v>0.33300000000000002</v>
      </c>
      <c r="H22" s="52">
        <v>667234.09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41</v>
      </c>
      <c r="B23" s="39" t="s">
        <v>14</v>
      </c>
      <c r="C23" s="52">
        <v>188.03</v>
      </c>
      <c r="D23" s="39">
        <v>3446</v>
      </c>
      <c r="E23" s="28">
        <v>3446</v>
      </c>
      <c r="F23" s="38">
        <f>Table132[[#This Row],[New position]]-Table132[[#This Row],[Old position]]</f>
        <v>0</v>
      </c>
      <c r="G23" s="39">
        <v>0.33300000000000002</v>
      </c>
      <c r="H23" s="52">
        <v>667234.09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44</v>
      </c>
      <c r="B24" s="39" t="s">
        <v>14</v>
      </c>
      <c r="C24" s="52">
        <v>73.28</v>
      </c>
      <c r="D24" s="39">
        <v>8848</v>
      </c>
      <c r="E24" s="28">
        <v>8848</v>
      </c>
      <c r="F24" s="38">
        <f>Table132[[#This Row],[New position]]-Table132[[#This Row],[Old position]]</f>
        <v>0</v>
      </c>
      <c r="G24" s="39">
        <v>0.33300000000000002</v>
      </c>
      <c r="H24" s="52">
        <v>667234.09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45</v>
      </c>
      <c r="B25" s="39" t="s">
        <v>14</v>
      </c>
      <c r="C25" s="52">
        <v>112.46</v>
      </c>
      <c r="D25" s="39">
        <v>5955</v>
      </c>
      <c r="E25" s="28">
        <v>5955</v>
      </c>
      <c r="F25" s="38">
        <f>Table132[[#This Row],[New position]]-Table132[[#This Row],[Old position]]</f>
        <v>0</v>
      </c>
      <c r="G25" s="39">
        <v>0.33300000000000002</v>
      </c>
      <c r="H25" s="52">
        <v>667234.09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65</v>
      </c>
      <c r="B26" s="39" t="s">
        <v>14</v>
      </c>
      <c r="C26" s="52">
        <v>165.25</v>
      </c>
      <c r="D26" s="39">
        <v>3951</v>
      </c>
      <c r="E26" s="28">
        <v>3951</v>
      </c>
      <c r="F26" s="38">
        <f>Table132[[#This Row],[New position]]-Table132[[#This Row],[Old position]]</f>
        <v>0</v>
      </c>
      <c r="G26" s="39">
        <v>0.33300000000000002</v>
      </c>
      <c r="H26" s="52">
        <v>667234.09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66</v>
      </c>
      <c r="B27" s="39" t="s">
        <v>14</v>
      </c>
      <c r="C27" s="52">
        <v>54.7</v>
      </c>
      <c r="D27" s="39">
        <v>12147</v>
      </c>
      <c r="E27" s="28">
        <v>12147</v>
      </c>
      <c r="F27" s="38">
        <f>Table132[[#This Row],[New position]]-Table132[[#This Row],[Old position]]</f>
        <v>0</v>
      </c>
      <c r="G27" s="39">
        <v>0.33300000000000002</v>
      </c>
      <c r="H27" s="52">
        <v>667234.09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67</v>
      </c>
      <c r="B28" s="39" t="s">
        <v>14</v>
      </c>
      <c r="C28" s="52">
        <v>150.44</v>
      </c>
      <c r="D28" s="39">
        <v>4425</v>
      </c>
      <c r="E28" s="28">
        <v>4425</v>
      </c>
      <c r="F28" s="38">
        <f>Table132[[#This Row],[New position]]-Table132[[#This Row],[Old position]]</f>
        <v>0</v>
      </c>
      <c r="G28" s="39">
        <v>0.33300000000000002</v>
      </c>
      <c r="H28" s="52">
        <v>667234.09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68</v>
      </c>
      <c r="B29" s="39" t="s">
        <v>14</v>
      </c>
      <c r="C29" s="52">
        <v>370.7</v>
      </c>
      <c r="D29" s="39">
        <v>1782</v>
      </c>
      <c r="E29" s="28">
        <v>1782</v>
      </c>
      <c r="F29" s="38">
        <f>Table132[[#This Row],[New position]]-Table132[[#This Row],[Old position]]</f>
        <v>0</v>
      </c>
      <c r="G29" s="39">
        <v>0.33300000000000002</v>
      </c>
      <c r="H29" s="52">
        <v>667234.09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52">
        <v>377.36</v>
      </c>
      <c r="D30" s="39">
        <v>155046</v>
      </c>
      <c r="E30" s="28">
        <v>155046</v>
      </c>
      <c r="F30" s="38">
        <f>Table132[[#This Row],[New position]]-Table132[[#This Row],[Old position]]</f>
        <v>0</v>
      </c>
      <c r="G30" s="39">
        <v>30</v>
      </c>
      <c r="H30" s="45">
        <v>60051074.530000001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37</v>
      </c>
      <c r="B31" s="39" t="s">
        <v>14</v>
      </c>
      <c r="C31" s="52">
        <v>39.729999999999997</v>
      </c>
      <c r="D31" s="39">
        <v>50040</v>
      </c>
      <c r="E31" s="28">
        <v>50040</v>
      </c>
      <c r="F31" s="38">
        <f>Table132[[#This Row],[New position]]-Table132[[#This Row],[Old position]]</f>
        <v>0</v>
      </c>
      <c r="G31" s="39">
        <v>1</v>
      </c>
      <c r="H31" s="45">
        <v>2001702.48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69</v>
      </c>
      <c r="B32" s="39" t="s">
        <v>14</v>
      </c>
      <c r="C32" s="52">
        <v>93.54</v>
      </c>
      <c r="D32" s="39">
        <v>21086</v>
      </c>
      <c r="E32" s="28">
        <v>21086</v>
      </c>
      <c r="F32" s="38">
        <f>Table132[[#This Row],[New position]]-Table132[[#This Row],[Old position]]</f>
        <v>0</v>
      </c>
      <c r="G32" s="39">
        <v>1</v>
      </c>
      <c r="H32" s="45">
        <v>2001702.48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52">
        <v>97.3</v>
      </c>
      <c r="D33" s="39">
        <v>39954</v>
      </c>
      <c r="E33" s="28">
        <v>39954</v>
      </c>
      <c r="F33" s="38">
        <f>Table132[[#This Row],[New position]]-Table132[[#This Row],[Old position]]</f>
        <v>0</v>
      </c>
      <c r="G33" s="39">
        <v>2</v>
      </c>
      <c r="H33" s="45">
        <v>4003404.97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52">
        <v>49.97</v>
      </c>
      <c r="D34" s="39">
        <v>77701</v>
      </c>
      <c r="E34" s="28">
        <v>80116</v>
      </c>
      <c r="F34" s="38">
        <f>Table132[[#This Row],[New position]]-Table132[[#This Row],[Old position]]</f>
        <v>2415</v>
      </c>
      <c r="G34" s="39">
        <v>2</v>
      </c>
      <c r="H34" s="52">
        <v>4003404.97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30</v>
      </c>
      <c r="B35" s="39" t="s">
        <v>14</v>
      </c>
      <c r="C35" s="52">
        <v>74.92</v>
      </c>
      <c r="D35" s="39">
        <v>52002</v>
      </c>
      <c r="E35" s="28">
        <v>52002</v>
      </c>
      <c r="F35" s="38">
        <f>Table132[[#This Row],[New position]]-Table132[[#This Row],[Old position]]</f>
        <v>0</v>
      </c>
      <c r="G35" s="39">
        <v>2</v>
      </c>
      <c r="H35" s="52">
        <v>4003404.97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32</v>
      </c>
      <c r="B36" s="39" t="s">
        <v>14</v>
      </c>
      <c r="C36" s="52">
        <v>16.18</v>
      </c>
      <c r="D36" s="39">
        <v>241113</v>
      </c>
      <c r="E36" s="28">
        <v>241113</v>
      </c>
      <c r="F36" s="38">
        <f>Table132[[#This Row],[New position]]-Table132[[#This Row],[Old position]]</f>
        <v>0</v>
      </c>
      <c r="G36" s="39">
        <v>2</v>
      </c>
      <c r="H36" s="52">
        <v>4003404.97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39</v>
      </c>
      <c r="B37" s="39" t="s">
        <v>14</v>
      </c>
      <c r="C37" s="52">
        <v>49.96</v>
      </c>
      <c r="D37" s="39">
        <v>77607</v>
      </c>
      <c r="E37" s="28">
        <v>80132</v>
      </c>
      <c r="F37" s="38">
        <f>Table132[[#This Row],[New position]]-Table132[[#This Row],[Old position]]</f>
        <v>2525</v>
      </c>
      <c r="G37" s="39">
        <v>2</v>
      </c>
      <c r="H37" s="52">
        <v>4003404.97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52</v>
      </c>
      <c r="B38" s="39" t="s">
        <v>14</v>
      </c>
      <c r="C38" s="52">
        <v>49.5</v>
      </c>
      <c r="D38" s="39">
        <v>78375</v>
      </c>
      <c r="E38" s="28">
        <v>80877</v>
      </c>
      <c r="F38" s="38">
        <f>Table132[[#This Row],[New position]]-Table132[[#This Row],[Old position]]</f>
        <v>2502</v>
      </c>
      <c r="G38" s="39">
        <v>2</v>
      </c>
      <c r="H38" s="52">
        <v>4003404.97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35</v>
      </c>
      <c r="B39" s="39" t="s">
        <v>14</v>
      </c>
      <c r="C39" s="52">
        <v>50.35</v>
      </c>
      <c r="D39" s="39">
        <v>77222</v>
      </c>
      <c r="E39" s="28">
        <v>77222</v>
      </c>
      <c r="F39" s="38">
        <f>Table132[[#This Row],[New position]]-Table132[[#This Row],[Old position]]</f>
        <v>0</v>
      </c>
      <c r="G39" s="39">
        <v>2</v>
      </c>
      <c r="H39" s="52">
        <v>4003404.97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42</v>
      </c>
      <c r="B40" s="39" t="s">
        <v>15</v>
      </c>
      <c r="C40" s="52">
        <v>104460</v>
      </c>
      <c r="D40" s="39">
        <v>37</v>
      </c>
      <c r="E40" s="28">
        <v>37</v>
      </c>
      <c r="F40" s="38">
        <f>Table132[[#This Row],[New position]]-Table132[[#This Row],[Old position]]</f>
        <v>0</v>
      </c>
      <c r="G40" s="39">
        <v>2</v>
      </c>
      <c r="H40" s="52">
        <v>4003404.97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46</v>
      </c>
      <c r="B41" s="39" t="s">
        <v>15</v>
      </c>
      <c r="C41" s="52">
        <v>105035</v>
      </c>
      <c r="D41" s="39">
        <v>37</v>
      </c>
      <c r="E41" s="28">
        <v>37</v>
      </c>
      <c r="F41" s="38">
        <f>Table132[[#This Row],[New position]]-Table132[[#This Row],[Old position]]</f>
        <v>0</v>
      </c>
      <c r="G41" s="39">
        <v>2</v>
      </c>
      <c r="H41" s="52">
        <v>4003404.97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47</v>
      </c>
      <c r="B42" s="39" t="s">
        <v>15</v>
      </c>
      <c r="C42" s="52">
        <v>116360</v>
      </c>
      <c r="D42" s="39">
        <v>34</v>
      </c>
      <c r="E42" s="28">
        <v>34</v>
      </c>
      <c r="F42" s="38">
        <f>Table132[[#This Row],[New position]]-Table132[[#This Row],[Old position]]</f>
        <v>0</v>
      </c>
      <c r="G42" s="39">
        <v>2</v>
      </c>
      <c r="H42" s="52">
        <v>4003404.97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52">
        <v>36.31</v>
      </c>
      <c r="D43" s="39">
        <v>54888</v>
      </c>
      <c r="E43" s="28">
        <v>54888</v>
      </c>
      <c r="F43" s="38">
        <f>Table132[[#This Row],[New position]]-Table132[[#This Row],[Old position]]</f>
        <v>0</v>
      </c>
      <c r="G43" s="39">
        <v>1</v>
      </c>
      <c r="H43" s="52">
        <v>2001702.48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28</v>
      </c>
      <c r="B44" s="39" t="s">
        <v>15</v>
      </c>
      <c r="C44" s="52">
        <v>37550</v>
      </c>
      <c r="D44" s="39">
        <v>27</v>
      </c>
      <c r="E44" s="28">
        <v>27</v>
      </c>
      <c r="F44" s="38">
        <f>Table132[[#This Row],[New position]]-Table132[[#This Row],[Old position]]</f>
        <v>0</v>
      </c>
      <c r="G44" s="39">
        <v>0.5</v>
      </c>
      <c r="H44" s="52">
        <v>1000851.24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53</v>
      </c>
      <c r="B45" s="39" t="s">
        <v>15</v>
      </c>
      <c r="C45" s="52">
        <v>91310</v>
      </c>
      <c r="D45" s="39">
        <v>11</v>
      </c>
      <c r="E45" s="28">
        <v>11</v>
      </c>
      <c r="F45" s="38">
        <f>Table132[[#This Row],[New position]]-Table132[[#This Row],[Old position]]</f>
        <v>0</v>
      </c>
      <c r="G45" s="39">
        <v>0.5</v>
      </c>
      <c r="H45" s="52">
        <v>1000851.24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54</v>
      </c>
      <c r="B46" s="39" t="s">
        <v>15</v>
      </c>
      <c r="C46" s="52">
        <v>89930</v>
      </c>
      <c r="D46" s="39">
        <v>11</v>
      </c>
      <c r="E46" s="28">
        <v>11</v>
      </c>
      <c r="F46" s="38">
        <f>Table132[[#This Row],[New position]]-Table132[[#This Row],[Old position]]</f>
        <v>0</v>
      </c>
      <c r="G46" s="39">
        <v>0.5</v>
      </c>
      <c r="H46" s="52">
        <v>1000851.24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55</v>
      </c>
      <c r="B47" s="39" t="s">
        <v>15</v>
      </c>
      <c r="C47" s="52">
        <v>132364.38</v>
      </c>
      <c r="D47" s="39">
        <v>8</v>
      </c>
      <c r="E47" s="28">
        <v>8</v>
      </c>
      <c r="F47" s="38">
        <f>Table132[[#This Row],[New position]]-Table132[[#This Row],[Old position]]</f>
        <v>0</v>
      </c>
      <c r="G47" s="39">
        <v>0.5</v>
      </c>
      <c r="H47" s="52">
        <v>1000851.24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56</v>
      </c>
      <c r="B48" s="39" t="s">
        <v>15</v>
      </c>
      <c r="C48" s="52">
        <v>56751.83</v>
      </c>
      <c r="D48" s="39">
        <v>18</v>
      </c>
      <c r="E48" s="28">
        <v>18</v>
      </c>
      <c r="F48" s="38">
        <f>Table132[[#This Row],[New position]]-Table132[[#This Row],[Old position]]</f>
        <v>0</v>
      </c>
      <c r="G48" s="39">
        <v>0.5</v>
      </c>
      <c r="H48" s="52">
        <v>1000851.24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57</v>
      </c>
      <c r="B49" s="39" t="s">
        <v>15</v>
      </c>
      <c r="C49" s="52">
        <v>99950</v>
      </c>
      <c r="D49" s="39">
        <v>10</v>
      </c>
      <c r="E49" s="28">
        <v>10</v>
      </c>
      <c r="F49" s="38">
        <f>Table132[[#This Row],[New position]]-Table132[[#This Row],[Old position]]</f>
        <v>0</v>
      </c>
      <c r="G49" s="39">
        <v>0.5</v>
      </c>
      <c r="H49" s="52">
        <v>1000851.24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58</v>
      </c>
      <c r="B50" s="39" t="s">
        <v>15</v>
      </c>
      <c r="C50" s="52">
        <v>36784.81</v>
      </c>
      <c r="D50" s="39">
        <v>27</v>
      </c>
      <c r="E50" s="28">
        <v>27</v>
      </c>
      <c r="F50" s="38">
        <f>Table132[[#This Row],[New position]]-Table132[[#This Row],[Old position]]</f>
        <v>0</v>
      </c>
      <c r="G50" s="39">
        <v>0.5</v>
      </c>
      <c r="H50" s="52">
        <v>1000851.24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70</v>
      </c>
      <c r="B51" s="39" t="s">
        <v>15</v>
      </c>
      <c r="C51" s="52">
        <v>30878.39</v>
      </c>
      <c r="D51" s="39">
        <v>33</v>
      </c>
      <c r="E51" s="28">
        <v>32</v>
      </c>
      <c r="F51" s="38">
        <f>Table132[[#This Row],[New position]]-Table132[[#This Row],[Old position]]</f>
        <v>-1</v>
      </c>
      <c r="G51" s="39">
        <v>0.5</v>
      </c>
      <c r="H51" s="52">
        <v>1000851.24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71</v>
      </c>
      <c r="B52" s="39" t="s">
        <v>15</v>
      </c>
      <c r="C52" s="52">
        <v>7240</v>
      </c>
      <c r="D52" s="39">
        <v>134</v>
      </c>
      <c r="E52" s="28">
        <v>134</v>
      </c>
      <c r="F52" s="38">
        <f>Table132[[#This Row],[New position]]-Table132[[#This Row],[Old position]]</f>
        <v>0</v>
      </c>
      <c r="G52" s="39">
        <v>0.5</v>
      </c>
      <c r="H52" s="52">
        <v>1000851.24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72</v>
      </c>
      <c r="B53" s="50" t="s">
        <v>15</v>
      </c>
      <c r="C53" s="52">
        <v>24097.51</v>
      </c>
      <c r="D53" s="55">
        <v>41</v>
      </c>
      <c r="E53" s="56">
        <v>41</v>
      </c>
      <c r="F53" s="38">
        <f>Table132[[#This Row],[New position]]-Table132[[#This Row],[Old position]]</f>
        <v>0</v>
      </c>
      <c r="G53" s="39">
        <v>0.5</v>
      </c>
      <c r="H53" s="52">
        <v>1000851.24</v>
      </c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2"/>
      <c r="D54" s="55"/>
      <c r="E54" s="56"/>
      <c r="F54" s="38"/>
      <c r="G54" s="39"/>
      <c r="H54" s="52"/>
      <c r="I54" s="32"/>
      <c r="L54"/>
      <c r="M54"/>
      <c r="N54"/>
      <c r="O54"/>
      <c r="P54"/>
      <c r="Q54"/>
      <c r="R54"/>
    </row>
    <row r="55" spans="1:18" x14ac:dyDescent="0.25">
      <c r="A55" s="50"/>
      <c r="B55" s="50"/>
      <c r="C55" s="52"/>
      <c r="D55" s="55"/>
      <c r="E55" s="56"/>
      <c r="F55" s="38"/>
      <c r="G55" s="39"/>
      <c r="H55" s="52"/>
      <c r="I55" s="32"/>
      <c r="L55"/>
      <c r="M55"/>
      <c r="N55"/>
      <c r="O55"/>
      <c r="P55"/>
      <c r="Q55"/>
      <c r="R55"/>
    </row>
    <row r="56" spans="1:18" x14ac:dyDescent="0.25">
      <c r="A56" s="39"/>
      <c r="B56" s="39"/>
      <c r="C56" s="39"/>
      <c r="D56" s="39"/>
      <c r="E56" s="28"/>
      <c r="F56" s="38"/>
      <c r="G56" s="39"/>
      <c r="H56" s="39"/>
      <c r="I56" s="32"/>
      <c r="L56"/>
      <c r="M56"/>
      <c r="N56"/>
      <c r="O56"/>
      <c r="P56"/>
      <c r="Q56"/>
      <c r="R56"/>
    </row>
    <row r="57" spans="1:18" x14ac:dyDescent="0.25">
      <c r="A57" s="39"/>
      <c r="B57" s="39"/>
      <c r="C57" s="39"/>
      <c r="D57" s="39"/>
      <c r="E57" s="28"/>
      <c r="F57" s="38"/>
      <c r="G57" s="39"/>
      <c r="H57" s="39"/>
      <c r="I57" s="32"/>
      <c r="L57"/>
      <c r="M57"/>
      <c r="N57"/>
      <c r="O57"/>
      <c r="P57"/>
      <c r="Q57"/>
      <c r="R57"/>
    </row>
    <row r="58" spans="1:18" x14ac:dyDescent="0.25">
      <c r="A58" s="39"/>
      <c r="B58" s="39"/>
      <c r="C58" s="39"/>
      <c r="D58" s="39"/>
      <c r="E58" s="28"/>
      <c r="F58" s="38"/>
      <c r="G58" s="39"/>
      <c r="H58" s="39"/>
      <c r="I58" s="32"/>
      <c r="L58"/>
      <c r="M58"/>
      <c r="N58"/>
      <c r="O58"/>
      <c r="P58"/>
      <c r="Q58"/>
      <c r="R58"/>
    </row>
    <row r="59" spans="1:18" x14ac:dyDescent="0.25">
      <c r="A59" s="39" t="s">
        <v>59</v>
      </c>
      <c r="B59" s="39"/>
      <c r="C59" s="39"/>
      <c r="D59" s="39"/>
      <c r="E59" s="28"/>
      <c r="F59" s="53" t="s">
        <v>59</v>
      </c>
      <c r="G59" s="39">
        <f>SUM(G15:G32)</f>
        <v>36.995000000000005</v>
      </c>
      <c r="H59" s="39"/>
      <c r="I59" s="32"/>
      <c r="L59"/>
      <c r="M59"/>
      <c r="N59"/>
      <c r="O59"/>
      <c r="P59"/>
      <c r="Q59"/>
      <c r="R59"/>
    </row>
    <row r="60" spans="1:18" x14ac:dyDescent="0.25">
      <c r="A60" s="39" t="s">
        <v>60</v>
      </c>
      <c r="B60" s="50"/>
      <c r="C60" s="51"/>
      <c r="D60" s="40"/>
      <c r="E60" s="41"/>
      <c r="F60" s="53" t="s">
        <v>60</v>
      </c>
      <c r="G60" s="39">
        <f>SUM(G33:G42)</f>
        <v>20</v>
      </c>
      <c r="H60" s="52"/>
      <c r="I60" s="32"/>
      <c r="L60"/>
      <c r="M60"/>
      <c r="N60"/>
      <c r="O60"/>
      <c r="P60"/>
      <c r="Q60"/>
      <c r="R60"/>
    </row>
    <row r="61" spans="1:18" x14ac:dyDescent="0.25">
      <c r="A61" s="50" t="s">
        <v>62</v>
      </c>
      <c r="B61" s="39"/>
      <c r="C61" s="39"/>
      <c r="D61" s="39"/>
      <c r="E61" s="28"/>
      <c r="F61" s="54" t="s">
        <v>62</v>
      </c>
      <c r="G61" s="39">
        <f>SUM(G43)</f>
        <v>1</v>
      </c>
      <c r="H61" s="39"/>
      <c r="I61" s="33"/>
      <c r="L61"/>
      <c r="M61"/>
      <c r="N61"/>
      <c r="O61"/>
      <c r="P61"/>
      <c r="Q61"/>
      <c r="R61"/>
    </row>
    <row r="62" spans="1:18" x14ac:dyDescent="0.25">
      <c r="A62" s="39" t="s">
        <v>61</v>
      </c>
      <c r="B62" s="39"/>
      <c r="C62" s="39"/>
      <c r="D62" s="39"/>
      <c r="E62" s="28"/>
      <c r="F62" s="53" t="s">
        <v>61</v>
      </c>
      <c r="G62" s="39">
        <f>SUM(G44:G53)</f>
        <v>5</v>
      </c>
      <c r="H62" s="39"/>
      <c r="I62" s="34"/>
      <c r="L62"/>
      <c r="M62"/>
      <c r="N62"/>
      <c r="O62"/>
      <c r="P62"/>
      <c r="Q62"/>
      <c r="R62"/>
    </row>
    <row r="63" spans="1:18" x14ac:dyDescent="0.25">
      <c r="A63" s="39" t="s">
        <v>25</v>
      </c>
      <c r="B63" s="39"/>
      <c r="C63" s="39"/>
      <c r="D63" s="39"/>
      <c r="E63" s="28"/>
      <c r="F63" s="53" t="s">
        <v>25</v>
      </c>
      <c r="G63" s="39">
        <f t="array" ref="G63">100-SUM(ABS(G15:G57))</f>
        <v>37.004999999999995</v>
      </c>
      <c r="H63" s="39"/>
      <c r="I63" s="32"/>
      <c r="L63"/>
      <c r="M63"/>
      <c r="N63"/>
      <c r="O63"/>
      <c r="P63"/>
      <c r="Q63"/>
      <c r="R63"/>
    </row>
    <row r="64" spans="1:18" x14ac:dyDescent="0.25">
      <c r="A64" s="28" t="s">
        <v>73</v>
      </c>
      <c r="B64" s="28"/>
      <c r="C64" s="37"/>
      <c r="D64" s="28"/>
      <c r="E64" s="28"/>
      <c r="F64" s="36"/>
      <c r="G64" s="39">
        <f>C11*G63/100</f>
        <v>13872842.195099998</v>
      </c>
      <c r="H64" s="45"/>
      <c r="I64" s="35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28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36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8"/>
      <c r="B67" s="28"/>
      <c r="C67" s="37"/>
      <c r="D67" s="28"/>
      <c r="E67" s="28"/>
      <c r="F67" s="36"/>
      <c r="G67" s="39"/>
      <c r="H67" s="45"/>
      <c r="I67" s="32"/>
      <c r="L67"/>
      <c r="M67"/>
      <c r="N67"/>
      <c r="O67"/>
      <c r="P67"/>
      <c r="Q67"/>
      <c r="R67"/>
    </row>
    <row r="68" spans="1:18" x14ac:dyDescent="0.25">
      <c r="A68" s="22"/>
      <c r="B68" s="5" t="s">
        <v>22</v>
      </c>
      <c r="D68" s="1"/>
      <c r="E68" s="5" t="s">
        <v>21</v>
      </c>
      <c r="F68" s="1"/>
      <c r="G68" s="5"/>
      <c r="H68" s="46" t="s">
        <v>2</v>
      </c>
      <c r="I68" s="4"/>
      <c r="L68"/>
      <c r="M68"/>
      <c r="N68"/>
      <c r="O68"/>
      <c r="P68"/>
      <c r="Q68"/>
      <c r="R68"/>
    </row>
    <row r="69" spans="1:18" x14ac:dyDescent="0.25">
      <c r="B69" s="5" t="s">
        <v>48</v>
      </c>
      <c r="D69" s="1"/>
      <c r="E69" s="5" t="s">
        <v>48</v>
      </c>
      <c r="F69" s="1"/>
      <c r="G69" s="5"/>
      <c r="H69" s="46" t="s">
        <v>3</v>
      </c>
      <c r="L69"/>
      <c r="M69"/>
      <c r="N69"/>
      <c r="O69"/>
      <c r="P69"/>
      <c r="Q69"/>
      <c r="R69"/>
    </row>
    <row r="70" spans="1:18" x14ac:dyDescent="0.25">
      <c r="B70" s="3"/>
      <c r="C70"/>
      <c r="D70" s="1"/>
      <c r="E70" s="3"/>
      <c r="F70" s="21"/>
      <c r="G70" s="3"/>
      <c r="H70" s="47"/>
      <c r="L70"/>
      <c r="M70"/>
      <c r="N70"/>
      <c r="O70"/>
      <c r="P70"/>
      <c r="Q70"/>
      <c r="R70"/>
    </row>
    <row r="71" spans="1:18" x14ac:dyDescent="0.25">
      <c r="C71"/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2023-09-15T11:21:23Z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