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42" documentId="14_{A48F4B07-3EF3-43E5-91B2-4CA340E6013A}" xr6:coauthVersionLast="47" xr6:coauthVersionMax="47" xr10:uidLastSave="{21B7EF7E-DA44-44F9-9C50-2CF0DFE5BA3C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3" l="1"/>
  <c r="G65" i="3"/>
  <c r="G64" i="3"/>
  <c r="G63" i="3"/>
  <c r="F54" i="3"/>
  <c r="F55" i="3"/>
  <c r="F56" i="3"/>
  <c r="F57" i="3"/>
  <c r="F58" i="3"/>
  <c r="G67" i="3" a="1"/>
  <c r="G67" i="3" s="1"/>
  <c r="C12" i="3" a="1"/>
  <c r="C12" i="3" s="1"/>
  <c r="F53" i="3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3" i="3" l="1"/>
  <c r="C5" i="3"/>
  <c r="C6" i="3"/>
  <c r="C4" i="3"/>
  <c r="G68" i="3"/>
  <c r="C7" i="3"/>
  <c r="C2" i="3"/>
</calcChain>
</file>

<file path=xl/sharedStrings.xml><?xml version="1.0" encoding="utf-8"?>
<sst xmlns="http://schemas.openxmlformats.org/spreadsheetml/2006/main" count="129" uniqueCount="81">
  <si>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</si>
  <si>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</si>
  <si>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</si>
  <si>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</si>
  <si>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</si>
  <si>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</si>
  <si>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</si>
  <si>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</si>
  <si>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</si>
  <si>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</si>
  <si>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</si>
  <si>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</si>
  <si>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</si>
  <si>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</si>
  <si>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</si>
  <si>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</si>
  <si>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</si>
  <si>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</si>
  <si>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</si>
  <si>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</si>
  <si>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</si>
  <si>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</si>
  <si>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</si>
  <si>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</si>
  <si>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</si>
  <si>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</si>
  <si>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</si>
  <si>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</si>
  <si>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</si>
  <si>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</si>
  <si>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</si>
  <si>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</si>
  <si>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</si>
  <si>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</si>
  <si>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</si>
  <si>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HYD</t>
  </si>
  <si>
    <t>PWR</t>
  </si>
  <si>
    <t>KSA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</si>
  <si>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</si>
  <si>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</si>
  <si>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</si>
  <si>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</si>
  <si>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</si>
  <si>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</si>
  <si>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</si>
  <si>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</si>
  <si>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</si>
  <si>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</si>
  <si>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</si>
  <si>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</si>
  <si>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</si>
  <si>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</si>
  <si>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</si>
  <si>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</si>
  <si>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</si>
  <si>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</si>
  <si>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</si>
  <si>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</si>
  <si>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</si>
  <si>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</si>
  <si>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</si>
  <si>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</si>
  <si>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</si>
  <si>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</si>
  <si>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</si>
  <si>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</si>
  <si>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CARR</t>
  </si>
  <si>
    <t>RSG</t>
  </si>
  <si>
    <t>BRK B</t>
  </si>
  <si>
    <t>XLE</t>
  </si>
  <si>
    <t>SB</t>
  </si>
  <si>
    <t>TSR20</t>
  </si>
  <si>
    <t>ZO</t>
  </si>
  <si>
    <t>Cash Amount</t>
  </si>
  <si>
    <t>BKNG</t>
  </si>
  <si>
    <t>XLF</t>
  </si>
  <si>
    <t>R</t>
  </si>
  <si>
    <t>SCI</t>
  </si>
  <si>
    <t>GF</t>
  </si>
  <si>
    <t>Order on XLE was cancelled before trading.</t>
  </si>
  <si>
    <t>One future was left and will be traded as planned.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</si>
</sst>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10" fontId="2" fillId="0" borderId="0" xfId="0" applyNumberFormat="1" applyFont="1"/>
    <xf numFmtId="0" fontId="17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Sheet1!$F$63:$F$67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Sheet1!$G$63:$G$67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71" totalsRowShown="0" headerRowDxfId="13" dataDxfId="11" headerRowBorderDxfId="12" tableBorderDxfId="10" totalsRowBorderDxfId="9">
  <autoFilter ref="A14:I71" xr:uid="{00000000-0009-0000-0100-000001000000}"/>
  <sortState xmlns:xlrd2="http://schemas.microsoft.com/office/spreadsheetml/2017/richdata2" ref="A15:I70">
    <sortCondition ref="A14:A7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9"/>
  <sheetViews>
    <sheetView tabSelected="1" topLeftCell="A42" zoomScale="115" zoomScaleNormal="115" workbookViewId="0">
      <selection activeCell="M53" sqref="M5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9" t="s">
        <v>0</v>
      </c>
      <c r="B1" s="59"/>
      <c r="C1" s="12">
        <v>45187</v>
      </c>
      <c r="E1" s="14"/>
      <c r="F1" s="14"/>
      <c r="G1" s="49"/>
      <c r="H1" s="14"/>
    </row>
    <row r="2" spans="1:18" s="13" customFormat="1" x14ac:dyDescent="0.25">
      <c r="A2" s="59" t="s">
        <v>10</v>
      </c>
      <c r="B2" s="59"/>
      <c r="C2" s="15">
        <f>C12/C11</f>
        <v>2.9472999606353274</v>
      </c>
      <c r="D2"/>
      <c r="E2" s="25"/>
      <c r="F2" s="17"/>
      <c r="G2" s="17"/>
      <c r="H2" s="16"/>
    </row>
    <row r="3" spans="1:18" s="13" customFormat="1" x14ac:dyDescent="0.25">
      <c r="A3" s="61" t="s">
        <v>49</v>
      </c>
      <c r="B3" s="62"/>
      <c r="C3" s="15">
        <f>SUM(H15:H34)/C11</f>
        <v>1.7339064795073147</v>
      </c>
      <c r="D3"/>
      <c r="E3" s="25"/>
      <c r="F3" s="17"/>
      <c r="G3" s="17"/>
      <c r="H3" s="16"/>
    </row>
    <row r="4" spans="1:18" s="13" customFormat="1" x14ac:dyDescent="0.25">
      <c r="A4" s="61" t="s">
        <v>50</v>
      </c>
      <c r="B4" s="62"/>
      <c r="C4" s="15">
        <f>SUM(H35:H45)/C11</f>
        <v>0.93337960086770255</v>
      </c>
      <c r="D4"/>
      <c r="E4" s="25"/>
      <c r="F4" s="17"/>
      <c r="G4" s="17"/>
      <c r="H4" s="16"/>
    </row>
    <row r="5" spans="1:18" s="13" customFormat="1" x14ac:dyDescent="0.25">
      <c r="A5" s="61" t="s">
        <v>63</v>
      </c>
      <c r="B5" s="62"/>
      <c r="C5" s="15">
        <f>SUM(H46)/C11</f>
        <v>4.6668980043385128E-2</v>
      </c>
      <c r="D5"/>
      <c r="E5" s="25"/>
      <c r="F5" s="17"/>
      <c r="G5" s="17"/>
      <c r="H5" s="16"/>
    </row>
    <row r="6" spans="1:18" s="13" customFormat="1" x14ac:dyDescent="0.25">
      <c r="A6" s="61" t="s">
        <v>51</v>
      </c>
      <c r="B6" s="62"/>
      <c r="C6" s="15">
        <f>SUM(H47:H58)/C11</f>
        <v>0.23334490021692564</v>
      </c>
      <c r="D6"/>
      <c r="E6" s="25"/>
      <c r="F6" s="17"/>
      <c r="G6" s="17"/>
      <c r="H6" s="16"/>
    </row>
    <row r="7" spans="1:18" s="13" customFormat="1" ht="27.75" customHeight="1" x14ac:dyDescent="0.25">
      <c r="A7" s="60" t="s">
        <v>64</v>
      </c>
      <c r="B7" s="60"/>
      <c r="C7" s="20">
        <f>(C12-SUM(H33:H43))/C11</f>
        <v>2.0534350968784203</v>
      </c>
      <c r="D7" s="24"/>
      <c r="E7" s="16"/>
      <c r="F7" s="17"/>
      <c r="G7" s="17"/>
      <c r="H7" s="16"/>
    </row>
    <row r="8" spans="1:18" s="13" customFormat="1" ht="12.75" x14ac:dyDescent="0.25">
      <c r="A8" s="59" t="s">
        <v>8</v>
      </c>
      <c r="B8" s="59"/>
      <c r="C8" s="18">
        <v>35956098</v>
      </c>
      <c r="D8" s="26"/>
      <c r="E8" s="17"/>
      <c r="F8" s="17"/>
      <c r="G8" s="17"/>
      <c r="H8" s="16"/>
    </row>
    <row r="9" spans="1:18" s="13" customFormat="1" ht="12.75" x14ac:dyDescent="0.25">
      <c r="A9" s="59" t="s">
        <v>6</v>
      </c>
      <c r="B9" s="59"/>
      <c r="C9" s="18">
        <v>0</v>
      </c>
      <c r="F9" s="17"/>
      <c r="H9" s="42"/>
    </row>
    <row r="10" spans="1:18" s="13" customFormat="1" ht="12.75" x14ac:dyDescent="0.25">
      <c r="A10" s="59" t="s">
        <v>7</v>
      </c>
      <c r="B10" s="59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9" t="s">
        <v>9</v>
      </c>
      <c r="B11" s="59"/>
      <c r="C11" s="18">
        <f>C8+C9-C10</f>
        <v>35956098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60" t="s">
        <v>5</v>
      </c>
      <c r="B12" s="60"/>
      <c r="C12" s="11">
        <f t="array" ref="C12">SUM(ABS(Table132[Target allocation ($)]))</f>
        <v>105973406.21999997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40</v>
      </c>
      <c r="B15" s="39" t="s">
        <v>14</v>
      </c>
      <c r="C15" s="52">
        <v>575.5</v>
      </c>
      <c r="D15" s="39">
        <v>1097</v>
      </c>
      <c r="E15" s="28">
        <v>972</v>
      </c>
      <c r="F15" s="38">
        <f>Table132[[#This Row],[New position]]-Table132[[#This Row],[Old position]]</f>
        <v>-125</v>
      </c>
      <c r="G15" s="39">
        <v>0.33300000000000002</v>
      </c>
      <c r="H15" s="52">
        <v>559344.75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38</v>
      </c>
      <c r="B16" s="39" t="s">
        <v>14</v>
      </c>
      <c r="C16" s="52">
        <v>245.65</v>
      </c>
      <c r="D16" s="39">
        <v>2647</v>
      </c>
      <c r="E16" s="28">
        <v>2277</v>
      </c>
      <c r="F16" s="38">
        <f>Table132[[#This Row],[New position]]-Table132[[#This Row],[Old position]]</f>
        <v>-370</v>
      </c>
      <c r="G16" s="39">
        <v>0.33300000000000002</v>
      </c>
      <c r="H16" s="52">
        <v>559344.75</v>
      </c>
      <c r="I16" s="30"/>
      <c r="K16" s="57"/>
      <c r="L16"/>
      <c r="M16"/>
      <c r="N16"/>
      <c r="O16"/>
      <c r="P16"/>
      <c r="Q16"/>
      <c r="R16"/>
    </row>
    <row r="17" spans="1:18" x14ac:dyDescent="0.25">
      <c r="A17" s="39" t="s">
        <v>43</v>
      </c>
      <c r="B17" s="39" t="s">
        <v>14</v>
      </c>
      <c r="C17" s="52">
        <v>217.64</v>
      </c>
      <c r="D17" s="39">
        <v>2986</v>
      </c>
      <c r="E17" s="28">
        <v>2570</v>
      </c>
      <c r="F17" s="38">
        <f>Table132[[#This Row],[New position]]-Table132[[#This Row],[Old position]]</f>
        <v>-416</v>
      </c>
      <c r="G17" s="39">
        <v>0.33300000000000002</v>
      </c>
      <c r="H17" s="52">
        <v>559344.75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115.4</v>
      </c>
      <c r="D18" s="39">
        <v>5777</v>
      </c>
      <c r="E18" s="28">
        <v>4847</v>
      </c>
      <c r="F18" s="38">
        <f>Table132[[#This Row],[New position]]-Table132[[#This Row],[Old position]]</f>
        <v>-930</v>
      </c>
      <c r="G18" s="39">
        <v>0.33300000000000002</v>
      </c>
      <c r="H18" s="52">
        <v>559344.75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208.4</v>
      </c>
      <c r="D19" s="39">
        <v>3165</v>
      </c>
      <c r="E19" s="28">
        <v>2684</v>
      </c>
      <c r="F19" s="38">
        <f>Table132[[#This Row],[New position]]-Table132[[#This Row],[Old position]]</f>
        <v>-481</v>
      </c>
      <c r="G19" s="39">
        <v>0.33300000000000002</v>
      </c>
      <c r="H19" s="52">
        <v>559344.75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394.18</v>
      </c>
      <c r="D20" s="39">
        <v>1646</v>
      </c>
      <c r="E20" s="28">
        <v>1419</v>
      </c>
      <c r="F20" s="38">
        <f>Table132[[#This Row],[New position]]-Table132[[#This Row],[Old position]]</f>
        <v>-227</v>
      </c>
      <c r="G20" s="39">
        <v>0.33300000000000002</v>
      </c>
      <c r="H20" s="52">
        <v>559344.75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199.24</v>
      </c>
      <c r="D21" s="39">
        <v>3300</v>
      </c>
      <c r="E21" s="28">
        <v>2807</v>
      </c>
      <c r="F21" s="38">
        <f>Table132[[#This Row],[New position]]-Table132[[#This Row],[Old position]]</f>
        <v>-493</v>
      </c>
      <c r="G21" s="39">
        <v>0.33300000000000002</v>
      </c>
      <c r="H21" s="52">
        <v>559344.75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239.05</v>
      </c>
      <c r="D22" s="39">
        <v>2672</v>
      </c>
      <c r="E22" s="28">
        <v>2340</v>
      </c>
      <c r="F22" s="38">
        <f>Table132[[#This Row],[New position]]-Table132[[#This Row],[Old position]]</f>
        <v>-332</v>
      </c>
      <c r="G22" s="39">
        <v>0.33300000000000002</v>
      </c>
      <c r="H22" s="52">
        <v>559344.75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41</v>
      </c>
      <c r="B23" s="39" t="s">
        <v>14</v>
      </c>
      <c r="C23" s="52">
        <v>185.14</v>
      </c>
      <c r="D23" s="39">
        <v>3446</v>
      </c>
      <c r="E23" s="28">
        <v>3021</v>
      </c>
      <c r="F23" s="38">
        <f>Table132[[#This Row],[New position]]-Table132[[#This Row],[Old position]]</f>
        <v>-425</v>
      </c>
      <c r="G23" s="39">
        <v>0.33300000000000002</v>
      </c>
      <c r="H23" s="52">
        <v>559344.75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44</v>
      </c>
      <c r="B24" s="39" t="s">
        <v>14</v>
      </c>
      <c r="C24" s="52">
        <v>72.63</v>
      </c>
      <c r="D24" s="39">
        <v>8848</v>
      </c>
      <c r="E24" s="28">
        <v>7701</v>
      </c>
      <c r="F24" s="38">
        <f>Table132[[#This Row],[New position]]-Table132[[#This Row],[Old position]]</f>
        <v>-1147</v>
      </c>
      <c r="G24" s="39">
        <v>0.33300000000000002</v>
      </c>
      <c r="H24" s="52">
        <v>559344.75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45</v>
      </c>
      <c r="B25" s="39" t="s">
        <v>14</v>
      </c>
      <c r="C25" s="52">
        <v>109.93</v>
      </c>
      <c r="D25" s="39">
        <v>5955</v>
      </c>
      <c r="E25" s="28">
        <v>5088</v>
      </c>
      <c r="F25" s="38">
        <f>Table132[[#This Row],[New position]]-Table132[[#This Row],[Old position]]</f>
        <v>-867</v>
      </c>
      <c r="G25" s="39">
        <v>0.33300000000000002</v>
      </c>
      <c r="H25" s="52">
        <v>559344.75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65</v>
      </c>
      <c r="B26" s="39" t="s">
        <v>14</v>
      </c>
      <c r="C26" s="52">
        <v>164.9</v>
      </c>
      <c r="D26" s="39">
        <v>3951</v>
      </c>
      <c r="E26" s="28">
        <v>3392</v>
      </c>
      <c r="F26" s="38">
        <f>Table132[[#This Row],[New position]]-Table132[[#This Row],[Old position]]</f>
        <v>-559</v>
      </c>
      <c r="G26" s="39">
        <v>0.33300000000000002</v>
      </c>
      <c r="H26" s="52">
        <v>559344.75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67</v>
      </c>
      <c r="B27" s="39" t="s">
        <v>14</v>
      </c>
      <c r="C27" s="52">
        <v>150.13999999999999</v>
      </c>
      <c r="D27" s="39">
        <v>4425</v>
      </c>
      <c r="E27" s="28">
        <v>3725</v>
      </c>
      <c r="F27" s="38">
        <f>Table132[[#This Row],[New position]]-Table132[[#This Row],[Old position]]</f>
        <v>-700</v>
      </c>
      <c r="G27" s="39">
        <v>0.33300000000000002</v>
      </c>
      <c r="H27" s="52">
        <v>559344.75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68</v>
      </c>
      <c r="B28" s="39" t="s">
        <v>14</v>
      </c>
      <c r="C28" s="52">
        <v>368.15</v>
      </c>
      <c r="D28" s="39">
        <v>1782</v>
      </c>
      <c r="E28" s="28">
        <v>1519</v>
      </c>
      <c r="F28" s="38">
        <f>Table132[[#This Row],[New position]]-Table132[[#This Row],[Old position]]</f>
        <v>-263</v>
      </c>
      <c r="G28" s="39">
        <v>0.33300000000000002</v>
      </c>
      <c r="H28" s="52">
        <v>559344.75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74</v>
      </c>
      <c r="B29" s="39" t="s">
        <v>14</v>
      </c>
      <c r="C29" s="52">
        <v>3460.15</v>
      </c>
      <c r="D29" s="39">
        <v>0</v>
      </c>
      <c r="E29" s="28">
        <v>162</v>
      </c>
      <c r="F29" s="38">
        <f>Table132[[#This Row],[New position]]-Table132[[#This Row],[Old position]]</f>
        <v>162</v>
      </c>
      <c r="G29" s="39">
        <v>0.33300000000000002</v>
      </c>
      <c r="H29" s="52">
        <v>559344.75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66</v>
      </c>
      <c r="B30" s="39" t="s">
        <v>14</v>
      </c>
      <c r="C30" s="52">
        <v>54.46</v>
      </c>
      <c r="D30" s="39">
        <v>12147</v>
      </c>
      <c r="E30" s="28">
        <v>0</v>
      </c>
      <c r="F30" s="38">
        <f>Table132[[#This Row],[New position]]-Table132[[#This Row],[Old position]]</f>
        <v>-12147</v>
      </c>
      <c r="G30" s="39">
        <v>0</v>
      </c>
      <c r="H30" s="45">
        <v>0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11</v>
      </c>
      <c r="B31" s="39" t="s">
        <v>14</v>
      </c>
      <c r="C31" s="52">
        <v>369.09</v>
      </c>
      <c r="D31" s="39">
        <v>155046</v>
      </c>
      <c r="E31" s="28">
        <v>136392</v>
      </c>
      <c r="F31" s="38">
        <f>Table132[[#This Row],[New position]]-Table132[[#This Row],[Old position]]</f>
        <v>-18654</v>
      </c>
      <c r="G31" s="39">
        <v>30</v>
      </c>
      <c r="H31" s="45">
        <v>50341032.549999997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75</v>
      </c>
      <c r="B32" s="39" t="s">
        <v>14</v>
      </c>
      <c r="C32" s="52">
        <v>34.83</v>
      </c>
      <c r="D32" s="39">
        <v>0</v>
      </c>
      <c r="E32" s="28">
        <v>48178</v>
      </c>
      <c r="F32" s="38">
        <f>Table132[[#This Row],[New position]]-Table132[[#This Row],[Old position]]</f>
        <v>48178</v>
      </c>
      <c r="G32" s="39">
        <v>1</v>
      </c>
      <c r="H32" s="45">
        <v>1678034.42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69</v>
      </c>
      <c r="B33" s="39" t="s">
        <v>14</v>
      </c>
      <c r="C33" s="52">
        <v>91.78</v>
      </c>
      <c r="D33" s="39">
        <v>21086</v>
      </c>
      <c r="E33" s="39">
        <v>21086</v>
      </c>
      <c r="F33" s="38">
        <f>Table132[[#This Row],[New position]]-Table132[[#This Row],[Old position]]</f>
        <v>0</v>
      </c>
      <c r="G33" s="39">
        <v>1</v>
      </c>
      <c r="H33" s="45">
        <v>1935273.08</v>
      </c>
      <c r="I33" s="32" t="s">
        <v>79</v>
      </c>
      <c r="L33"/>
      <c r="M33"/>
      <c r="N33"/>
      <c r="O33"/>
      <c r="P33"/>
      <c r="Q33"/>
      <c r="R33"/>
    </row>
    <row r="34" spans="1:18" x14ac:dyDescent="0.25">
      <c r="A34" s="39" t="s">
        <v>37</v>
      </c>
      <c r="B34" s="39" t="s">
        <v>14</v>
      </c>
      <c r="C34" s="52">
        <v>39.68</v>
      </c>
      <c r="D34" s="39">
        <v>50040</v>
      </c>
      <c r="E34" s="28">
        <v>0</v>
      </c>
      <c r="F34" s="38">
        <f>Table132[[#This Row],[New position]]-Table132[[#This Row],[Old position]]</f>
        <v>-50040</v>
      </c>
      <c r="G34" s="39">
        <v>0</v>
      </c>
      <c r="H34" s="52">
        <v>0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26</v>
      </c>
      <c r="B35" s="39" t="s">
        <v>14</v>
      </c>
      <c r="C35" s="52">
        <v>97.24</v>
      </c>
      <c r="D35" s="39">
        <v>39954</v>
      </c>
      <c r="E35" s="28">
        <v>34513</v>
      </c>
      <c r="F35" s="38">
        <f>Table132[[#This Row],[New position]]-Table132[[#This Row],[Old position]]</f>
        <v>-5441</v>
      </c>
      <c r="G35" s="39">
        <v>2</v>
      </c>
      <c r="H35" s="52">
        <v>3356068.84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29</v>
      </c>
      <c r="B36" s="39" t="s">
        <v>14</v>
      </c>
      <c r="C36" s="52">
        <v>49.95</v>
      </c>
      <c r="D36" s="39">
        <v>80116</v>
      </c>
      <c r="E36" s="28">
        <v>67189</v>
      </c>
      <c r="F36" s="38">
        <f>Table132[[#This Row],[New position]]-Table132[[#This Row],[Old position]]</f>
        <v>-12927</v>
      </c>
      <c r="G36" s="39">
        <v>2</v>
      </c>
      <c r="H36" s="52">
        <v>3356068.84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30</v>
      </c>
      <c r="B37" s="39" t="s">
        <v>14</v>
      </c>
      <c r="C37" s="52">
        <v>74.7</v>
      </c>
      <c r="D37" s="39">
        <v>52002</v>
      </c>
      <c r="E37" s="28">
        <v>44927</v>
      </c>
      <c r="F37" s="38">
        <f>Table132[[#This Row],[New position]]-Table132[[#This Row],[Old position]]</f>
        <v>-7075</v>
      </c>
      <c r="G37" s="39">
        <v>2</v>
      </c>
      <c r="H37" s="52">
        <v>3356068.84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32</v>
      </c>
      <c r="B38" s="39" t="s">
        <v>14</v>
      </c>
      <c r="C38" s="52">
        <v>16.2</v>
      </c>
      <c r="D38" s="39">
        <v>241113</v>
      </c>
      <c r="E38" s="28">
        <v>207165</v>
      </c>
      <c r="F38" s="38">
        <f>Table132[[#This Row],[New position]]-Table132[[#This Row],[Old position]]</f>
        <v>-33948</v>
      </c>
      <c r="G38" s="39">
        <v>2</v>
      </c>
      <c r="H38" s="52">
        <v>3356068.84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39</v>
      </c>
      <c r="B39" s="39" t="s">
        <v>14</v>
      </c>
      <c r="C39" s="52">
        <v>49.94</v>
      </c>
      <c r="D39" s="39">
        <v>80132</v>
      </c>
      <c r="E39" s="28">
        <v>67202</v>
      </c>
      <c r="F39" s="38">
        <f>Table132[[#This Row],[New position]]-Table132[[#This Row],[Old position]]</f>
        <v>-12930</v>
      </c>
      <c r="G39" s="39">
        <v>2</v>
      </c>
      <c r="H39" s="52">
        <v>3356068.84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52</v>
      </c>
      <c r="B40" s="39" t="s">
        <v>14</v>
      </c>
      <c r="C40" s="52">
        <v>49.4</v>
      </c>
      <c r="D40" s="39">
        <v>80877</v>
      </c>
      <c r="E40" s="28">
        <v>67937</v>
      </c>
      <c r="F40" s="38">
        <f>Table132[[#This Row],[New position]]-Table132[[#This Row],[Old position]]</f>
        <v>-12940</v>
      </c>
      <c r="G40" s="39">
        <v>2</v>
      </c>
      <c r="H40" s="52">
        <v>3356068.84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42</v>
      </c>
      <c r="B41" s="39" t="s">
        <v>15</v>
      </c>
      <c r="C41" s="52">
        <v>104330</v>
      </c>
      <c r="D41" s="39">
        <v>37</v>
      </c>
      <c r="E41" s="28">
        <v>32</v>
      </c>
      <c r="F41" s="38">
        <f>Table132[[#This Row],[New position]]-Table132[[#This Row],[Old position]]</f>
        <v>-5</v>
      </c>
      <c r="G41" s="39">
        <v>2</v>
      </c>
      <c r="H41" s="52">
        <v>3356068.84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46</v>
      </c>
      <c r="B42" s="39" t="s">
        <v>15</v>
      </c>
      <c r="C42" s="52">
        <v>104935</v>
      </c>
      <c r="D42" s="39">
        <v>37</v>
      </c>
      <c r="E42" s="28">
        <v>32</v>
      </c>
      <c r="F42" s="38">
        <f>Table132[[#This Row],[New position]]-Table132[[#This Row],[Old position]]</f>
        <v>-5</v>
      </c>
      <c r="G42" s="39">
        <v>2</v>
      </c>
      <c r="H42" s="52">
        <v>3356068.84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47</v>
      </c>
      <c r="B43" s="39" t="s">
        <v>15</v>
      </c>
      <c r="C43" s="52">
        <v>116080</v>
      </c>
      <c r="D43" s="39">
        <v>34</v>
      </c>
      <c r="E43" s="28">
        <v>29</v>
      </c>
      <c r="F43" s="38">
        <f>Table132[[#This Row],[New position]]-Table132[[#This Row],[Old position]]</f>
        <v>-5</v>
      </c>
      <c r="G43" s="39">
        <v>2</v>
      </c>
      <c r="H43" s="52">
        <v>3356068.84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76</v>
      </c>
      <c r="B44" s="39" t="s">
        <v>15</v>
      </c>
      <c r="C44" s="52">
        <v>117824.8</v>
      </c>
      <c r="D44" s="39">
        <v>0</v>
      </c>
      <c r="E44" s="28">
        <v>28</v>
      </c>
      <c r="F44" s="38">
        <f>Table132[[#This Row],[New position]]-Table132[[#This Row],[Old position]]</f>
        <v>28</v>
      </c>
      <c r="G44" s="39">
        <v>2</v>
      </c>
      <c r="H44" s="52">
        <v>3356068.84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35</v>
      </c>
      <c r="B45" s="39" t="s">
        <v>14</v>
      </c>
      <c r="C45" s="52">
        <v>50.17</v>
      </c>
      <c r="D45" s="39">
        <v>77222</v>
      </c>
      <c r="E45" s="28">
        <v>0</v>
      </c>
      <c r="F45" s="38">
        <f>Table132[[#This Row],[New position]]-Table132[[#This Row],[Old position]]</f>
        <v>-77222</v>
      </c>
      <c r="G45" s="39">
        <v>0</v>
      </c>
      <c r="H45" s="52">
        <v>0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23</v>
      </c>
      <c r="B46" s="39" t="s">
        <v>14</v>
      </c>
      <c r="C46" s="52">
        <v>36.49</v>
      </c>
      <c r="D46" s="39">
        <v>54888</v>
      </c>
      <c r="E46" s="28">
        <v>45986</v>
      </c>
      <c r="F46" s="38">
        <f>Table132[[#This Row],[New position]]-Table132[[#This Row],[Old position]]</f>
        <v>-8902</v>
      </c>
      <c r="G46" s="39">
        <v>1</v>
      </c>
      <c r="H46" s="52">
        <v>1678034.42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28</v>
      </c>
      <c r="B47" s="39" t="s">
        <v>15</v>
      </c>
      <c r="C47" s="52">
        <v>36760</v>
      </c>
      <c r="D47" s="39">
        <v>27</v>
      </c>
      <c r="E47" s="28">
        <v>23</v>
      </c>
      <c r="F47" s="38">
        <f>Table132[[#This Row],[New position]]-Table132[[#This Row],[Old position]]</f>
        <v>-4</v>
      </c>
      <c r="G47" s="39">
        <v>0.5</v>
      </c>
      <c r="H47" s="52">
        <v>839017.21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53</v>
      </c>
      <c r="B48" s="39" t="s">
        <v>15</v>
      </c>
      <c r="C48" s="52">
        <v>91290</v>
      </c>
      <c r="D48" s="39">
        <v>11</v>
      </c>
      <c r="E48" s="28">
        <v>9</v>
      </c>
      <c r="F48" s="38">
        <f>Table132[[#This Row],[New position]]-Table132[[#This Row],[Old position]]</f>
        <v>-2</v>
      </c>
      <c r="G48" s="39">
        <v>0.5</v>
      </c>
      <c r="H48" s="52">
        <v>839017.21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54</v>
      </c>
      <c r="B49" s="39" t="s">
        <v>15</v>
      </c>
      <c r="C49" s="52">
        <v>90483.18</v>
      </c>
      <c r="D49" s="39">
        <v>11</v>
      </c>
      <c r="E49" s="28">
        <v>9</v>
      </c>
      <c r="F49" s="38">
        <f>Table132[[#This Row],[New position]]-Table132[[#This Row],[Old position]]</f>
        <v>-2</v>
      </c>
      <c r="G49" s="39">
        <v>0.5</v>
      </c>
      <c r="H49" s="52">
        <v>839017.21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55</v>
      </c>
      <c r="B50" s="39" t="s">
        <v>15</v>
      </c>
      <c r="C50" s="52">
        <v>129689</v>
      </c>
      <c r="D50" s="39">
        <v>8</v>
      </c>
      <c r="E50" s="28">
        <v>6</v>
      </c>
      <c r="F50" s="38">
        <f>Table132[[#This Row],[New position]]-Table132[[#This Row],[Old position]]</f>
        <v>-2</v>
      </c>
      <c r="G50" s="39">
        <v>0.5</v>
      </c>
      <c r="H50" s="52">
        <v>839017.21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56</v>
      </c>
      <c r="B51" s="39" t="s">
        <v>15</v>
      </c>
      <c r="C51" s="52">
        <v>56350</v>
      </c>
      <c r="D51" s="39">
        <v>18</v>
      </c>
      <c r="E51" s="28">
        <v>15</v>
      </c>
      <c r="F51" s="38">
        <f>Table132[[#This Row],[New position]]-Table132[[#This Row],[Old position]]</f>
        <v>-3</v>
      </c>
      <c r="G51" s="39">
        <v>0.5</v>
      </c>
      <c r="H51" s="52">
        <v>839017.21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57</v>
      </c>
      <c r="B52" s="39" t="s">
        <v>15</v>
      </c>
      <c r="C52" s="52">
        <v>97775</v>
      </c>
      <c r="D52" s="39">
        <v>10</v>
      </c>
      <c r="E52" s="28">
        <v>9</v>
      </c>
      <c r="F52" s="38">
        <f>Table132[[#This Row],[New position]]-Table132[[#This Row],[Old position]]</f>
        <v>-1</v>
      </c>
      <c r="G52" s="39">
        <v>0.5</v>
      </c>
      <c r="H52" s="52">
        <v>839017.21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58</v>
      </c>
      <c r="B53" s="50" t="s">
        <v>15</v>
      </c>
      <c r="C53" s="52">
        <v>36732.480000000003</v>
      </c>
      <c r="D53" s="55">
        <v>27</v>
      </c>
      <c r="E53" s="56">
        <v>23</v>
      </c>
      <c r="F53" s="38">
        <f>Table132[[#This Row],[New position]]-Table132[[#This Row],[Old position]]</f>
        <v>-4</v>
      </c>
      <c r="G53" s="39">
        <v>0.5</v>
      </c>
      <c r="H53" s="52">
        <v>839017.21</v>
      </c>
      <c r="I53" s="32" t="s">
        <v>80</v>
      </c>
      <c r="L53"/>
      <c r="M53"/>
      <c r="N53"/>
      <c r="O53"/>
      <c r="P53"/>
      <c r="Q53"/>
      <c r="R53"/>
    </row>
    <row r="54" spans="1:18" x14ac:dyDescent="0.25">
      <c r="A54" s="50" t="s">
        <v>71</v>
      </c>
      <c r="B54" s="50" t="s">
        <v>15</v>
      </c>
      <c r="C54" s="51">
        <v>7132.37</v>
      </c>
      <c r="D54" s="55">
        <v>134</v>
      </c>
      <c r="E54" s="56">
        <v>118</v>
      </c>
      <c r="F54" s="38">
        <f>Table132[[#This Row],[New position]]-Table132[[#This Row],[Old position]]</f>
        <v>-16</v>
      </c>
      <c r="G54" s="39">
        <v>0.5</v>
      </c>
      <c r="H54" s="52">
        <v>839017.21</v>
      </c>
      <c r="I54" s="58"/>
      <c r="L54"/>
      <c r="M54"/>
      <c r="N54"/>
      <c r="O54"/>
      <c r="P54"/>
      <c r="Q54"/>
      <c r="R54"/>
    </row>
    <row r="55" spans="1:18" x14ac:dyDescent="0.25">
      <c r="A55" s="50" t="s">
        <v>77</v>
      </c>
      <c r="B55" s="50" t="s">
        <v>15</v>
      </c>
      <c r="C55" s="51">
        <v>11940</v>
      </c>
      <c r="D55" s="55">
        <v>0</v>
      </c>
      <c r="E55" s="56">
        <v>70</v>
      </c>
      <c r="F55" s="38">
        <f>Table132[[#This Row],[New position]]-Table132[[#This Row],[Old position]]</f>
        <v>70</v>
      </c>
      <c r="G55" s="39">
        <v>0.5</v>
      </c>
      <c r="H55" s="52">
        <v>839017.21</v>
      </c>
      <c r="I55" s="58"/>
      <c r="L55"/>
      <c r="M55"/>
      <c r="N55"/>
      <c r="O55"/>
      <c r="P55"/>
      <c r="Q55"/>
      <c r="R55"/>
    </row>
    <row r="56" spans="1:18" x14ac:dyDescent="0.25">
      <c r="A56" s="50" t="s">
        <v>78</v>
      </c>
      <c r="B56" s="50" t="s">
        <v>15</v>
      </c>
      <c r="C56" s="51">
        <v>132250</v>
      </c>
      <c r="D56" s="55">
        <v>0</v>
      </c>
      <c r="E56" s="56">
        <v>6</v>
      </c>
      <c r="F56" s="38">
        <f>Table132[[#This Row],[New position]]-Table132[[#This Row],[Old position]]</f>
        <v>6</v>
      </c>
      <c r="G56" s="39">
        <v>0.5</v>
      </c>
      <c r="H56" s="52">
        <v>839017.21</v>
      </c>
      <c r="I56" s="58"/>
      <c r="L56"/>
      <c r="M56"/>
      <c r="N56"/>
      <c r="O56"/>
      <c r="P56"/>
      <c r="Q56"/>
      <c r="R56"/>
    </row>
    <row r="57" spans="1:18" x14ac:dyDescent="0.25">
      <c r="A57" s="50" t="s">
        <v>70</v>
      </c>
      <c r="B57" s="50" t="s">
        <v>15</v>
      </c>
      <c r="C57" s="51">
        <v>30318.41</v>
      </c>
      <c r="D57" s="55">
        <v>32</v>
      </c>
      <c r="E57" s="56">
        <v>0</v>
      </c>
      <c r="F57" s="38">
        <f>Table132[[#This Row],[New position]]-Table132[[#This Row],[Old position]]</f>
        <v>-32</v>
      </c>
      <c r="G57" s="39">
        <v>0</v>
      </c>
      <c r="H57" s="52">
        <v>0</v>
      </c>
      <c r="I57" s="58"/>
      <c r="L57"/>
      <c r="M57"/>
      <c r="N57"/>
      <c r="O57"/>
      <c r="P57"/>
      <c r="Q57"/>
      <c r="R57"/>
    </row>
    <row r="58" spans="1:18" x14ac:dyDescent="0.25">
      <c r="A58" s="50" t="s">
        <v>72</v>
      </c>
      <c r="B58" s="50" t="s">
        <v>15</v>
      </c>
      <c r="C58" s="52">
        <v>24116.49</v>
      </c>
      <c r="D58" s="55">
        <v>41</v>
      </c>
      <c r="E58" s="56">
        <v>0</v>
      </c>
      <c r="F58" s="38">
        <f>Table132[[#This Row],[New position]]-Table132[[#This Row],[Old position]]</f>
        <v>-41</v>
      </c>
      <c r="G58" s="39">
        <v>0</v>
      </c>
      <c r="H58" s="52">
        <v>0</v>
      </c>
      <c r="I58" s="32"/>
      <c r="L58"/>
      <c r="M58"/>
      <c r="N58"/>
      <c r="O58"/>
      <c r="P58"/>
      <c r="Q58"/>
      <c r="R58"/>
    </row>
    <row r="59" spans="1:18" x14ac:dyDescent="0.25">
      <c r="A59" s="50"/>
      <c r="B59" s="50"/>
      <c r="C59" s="52"/>
      <c r="D59" s="55"/>
      <c r="E59" s="56"/>
      <c r="F59" s="38"/>
      <c r="G59" s="39"/>
      <c r="H59" s="52"/>
      <c r="I59" s="32"/>
      <c r="L59"/>
      <c r="M59"/>
      <c r="N59"/>
      <c r="O59"/>
      <c r="P59"/>
      <c r="Q59"/>
      <c r="R59"/>
    </row>
    <row r="60" spans="1:18" x14ac:dyDescent="0.25">
      <c r="A60" s="39"/>
      <c r="B60" s="39"/>
      <c r="C60" s="39"/>
      <c r="D60" s="39"/>
      <c r="E60" s="28"/>
      <c r="F60" s="38"/>
      <c r="G60" s="39"/>
      <c r="H60" s="39"/>
      <c r="I60" s="32"/>
      <c r="L60"/>
      <c r="M60"/>
      <c r="N60"/>
      <c r="O60"/>
      <c r="P60"/>
      <c r="Q60"/>
      <c r="R60"/>
    </row>
    <row r="61" spans="1:18" x14ac:dyDescent="0.25">
      <c r="A61" s="39"/>
      <c r="B61" s="39"/>
      <c r="C61" s="39"/>
      <c r="D61" s="39"/>
      <c r="E61" s="28"/>
      <c r="F61" s="38"/>
      <c r="G61" s="39"/>
      <c r="H61" s="39"/>
      <c r="I61" s="32"/>
      <c r="L61"/>
      <c r="M61"/>
      <c r="N61"/>
      <c r="O61"/>
      <c r="P61"/>
      <c r="Q61"/>
      <c r="R61"/>
    </row>
    <row r="62" spans="1:18" x14ac:dyDescent="0.25">
      <c r="A62" s="39"/>
      <c r="B62" s="39"/>
      <c r="C62" s="39"/>
      <c r="D62" s="39"/>
      <c r="E62" s="28"/>
      <c r="F62" s="38"/>
      <c r="G62" s="39"/>
      <c r="H62" s="39"/>
      <c r="I62" s="32"/>
      <c r="L62"/>
      <c r="M62"/>
      <c r="N62"/>
      <c r="O62"/>
      <c r="P62"/>
      <c r="Q62"/>
      <c r="R62"/>
    </row>
    <row r="63" spans="1:18" x14ac:dyDescent="0.25">
      <c r="A63" s="39" t="s">
        <v>59</v>
      </c>
      <c r="B63" s="39"/>
      <c r="C63" s="39"/>
      <c r="D63" s="39"/>
      <c r="E63" s="28"/>
      <c r="F63" s="53" t="s">
        <v>59</v>
      </c>
      <c r="G63" s="39">
        <f>SUM(G15:G34)</f>
        <v>36.995000000000005</v>
      </c>
      <c r="H63" s="39"/>
      <c r="I63" s="32"/>
      <c r="L63"/>
      <c r="M63"/>
      <c r="N63"/>
      <c r="O63"/>
      <c r="P63"/>
      <c r="Q63"/>
      <c r="R63"/>
    </row>
    <row r="64" spans="1:18" x14ac:dyDescent="0.25">
      <c r="A64" s="39" t="s">
        <v>60</v>
      </c>
      <c r="B64" s="50"/>
      <c r="C64" s="51"/>
      <c r="D64" s="40"/>
      <c r="E64" s="41"/>
      <c r="F64" s="53" t="s">
        <v>60</v>
      </c>
      <c r="G64" s="39">
        <f>SUM(G35:G45)</f>
        <v>20</v>
      </c>
      <c r="H64" s="52"/>
      <c r="I64" s="32"/>
      <c r="L64"/>
      <c r="M64"/>
      <c r="N64"/>
      <c r="O64"/>
      <c r="P64"/>
      <c r="Q64"/>
      <c r="R64"/>
    </row>
    <row r="65" spans="1:18" x14ac:dyDescent="0.25">
      <c r="A65" s="50" t="s">
        <v>62</v>
      </c>
      <c r="B65" s="39"/>
      <c r="C65" s="39"/>
      <c r="D65" s="39"/>
      <c r="E65" s="28"/>
      <c r="F65" s="54" t="s">
        <v>62</v>
      </c>
      <c r="G65" s="39">
        <f>SUM(G46)</f>
        <v>1</v>
      </c>
      <c r="H65" s="39"/>
      <c r="I65" s="33"/>
      <c r="L65"/>
      <c r="M65"/>
      <c r="N65"/>
      <c r="O65"/>
      <c r="P65"/>
      <c r="Q65"/>
      <c r="R65"/>
    </row>
    <row r="66" spans="1:18" x14ac:dyDescent="0.25">
      <c r="A66" s="39" t="s">
        <v>61</v>
      </c>
      <c r="B66" s="39"/>
      <c r="C66" s="39"/>
      <c r="D66" s="39"/>
      <c r="E66" s="28"/>
      <c r="F66" s="53" t="s">
        <v>61</v>
      </c>
      <c r="G66" s="39">
        <f>SUM(G47:G58)</f>
        <v>5</v>
      </c>
      <c r="H66" s="39"/>
      <c r="I66" s="34"/>
      <c r="L66"/>
      <c r="M66"/>
      <c r="N66"/>
      <c r="O66"/>
      <c r="P66"/>
      <c r="Q66"/>
      <c r="R66"/>
    </row>
    <row r="67" spans="1:18" x14ac:dyDescent="0.25">
      <c r="A67" s="39" t="s">
        <v>25</v>
      </c>
      <c r="B67" s="39"/>
      <c r="C67" s="39"/>
      <c r="D67" s="39"/>
      <c r="E67" s="28"/>
      <c r="F67" s="53" t="s">
        <v>25</v>
      </c>
      <c r="G67" s="39">
        <f t="array" ref="G67">100-SUM(ABS(G15:G61))</f>
        <v>37.004999999999995</v>
      </c>
      <c r="H67" s="39"/>
      <c r="I67" s="32"/>
      <c r="L67"/>
      <c r="M67"/>
      <c r="N67"/>
      <c r="O67"/>
      <c r="P67"/>
      <c r="Q67"/>
      <c r="R67"/>
    </row>
    <row r="68" spans="1:18" x14ac:dyDescent="0.25">
      <c r="A68" s="28" t="s">
        <v>73</v>
      </c>
      <c r="B68" s="28"/>
      <c r="C68" s="37"/>
      <c r="D68" s="28"/>
      <c r="E68" s="28"/>
      <c r="F68" s="36"/>
      <c r="G68" s="39">
        <f>C11*G67/100</f>
        <v>13305554.064899998</v>
      </c>
      <c r="H68" s="45"/>
      <c r="I68" s="35"/>
      <c r="L68"/>
      <c r="M68"/>
      <c r="N68"/>
      <c r="O68"/>
      <c r="P68"/>
      <c r="Q68"/>
      <c r="R68"/>
    </row>
    <row r="69" spans="1:18" x14ac:dyDescent="0.25">
      <c r="A69" s="28"/>
      <c r="B69" s="28"/>
      <c r="C69" s="37"/>
      <c r="D69" s="28"/>
      <c r="E69" s="28"/>
      <c r="F69" s="28"/>
      <c r="G69" s="39"/>
      <c r="H69" s="45"/>
      <c r="I69" s="32"/>
      <c r="L69"/>
      <c r="M69"/>
      <c r="N69"/>
      <c r="O69"/>
      <c r="P69"/>
      <c r="Q69"/>
      <c r="R69"/>
    </row>
    <row r="70" spans="1:18" x14ac:dyDescent="0.25">
      <c r="A70" s="28"/>
      <c r="B70" s="28"/>
      <c r="C70" s="37"/>
      <c r="D70" s="28"/>
      <c r="E70" s="28"/>
      <c r="F70" s="36"/>
      <c r="G70" s="39"/>
      <c r="H70" s="45"/>
      <c r="I70" s="32"/>
      <c r="L70"/>
      <c r="M70"/>
      <c r="N70"/>
      <c r="O70"/>
      <c r="P70"/>
      <c r="Q70"/>
      <c r="R70"/>
    </row>
    <row r="71" spans="1:18" x14ac:dyDescent="0.25">
      <c r="A71" s="28"/>
      <c r="B71" s="28"/>
      <c r="C71" s="37"/>
      <c r="D71" s="28"/>
      <c r="E71" s="28"/>
      <c r="F71" s="36"/>
      <c r="G71" s="39"/>
      <c r="H71" s="45"/>
      <c r="I71" s="32"/>
      <c r="L71"/>
      <c r="M71"/>
      <c r="N71"/>
      <c r="O71"/>
      <c r="P71"/>
      <c r="Q71"/>
      <c r="R71"/>
    </row>
    <row r="72" spans="1:18" x14ac:dyDescent="0.25">
      <c r="A72" s="22"/>
      <c r="B72" s="5" t="s">
        <v>22</v>
      </c>
      <c r="D72" s="1"/>
      <c r="E72" s="5" t="s">
        <v>21</v>
      </c>
      <c r="F72" s="1"/>
      <c r="G72" s="5"/>
      <c r="H72" s="46" t="s">
        <v>2</v>
      </c>
      <c r="I72" s="4"/>
      <c r="L72"/>
      <c r="M72"/>
      <c r="N72"/>
      <c r="O72"/>
      <c r="P72"/>
      <c r="Q72"/>
      <c r="R72"/>
    </row>
    <row r="73" spans="1:18" x14ac:dyDescent="0.25">
      <c r="B73" s="5" t="s">
        <v>48</v>
      </c>
      <c r="D73" s="1"/>
      <c r="E73" s="5" t="s">
        <v>48</v>
      </c>
      <c r="F73" s="1"/>
      <c r="G73" s="5"/>
      <c r="H73" s="46" t="s">
        <v>3</v>
      </c>
      <c r="L73"/>
      <c r="M73"/>
      <c r="N73"/>
      <c r="O73"/>
      <c r="P73"/>
      <c r="Q73"/>
      <c r="R73"/>
    </row>
    <row r="74" spans="1:18" x14ac:dyDescent="0.25">
      <c r="B74" s="3"/>
      <c r="C74"/>
      <c r="D74" s="1"/>
      <c r="E74" s="3"/>
      <c r="F74" s="21"/>
      <c r="G74" s="3"/>
      <c r="H74" s="47"/>
      <c r="L74"/>
      <c r="M74"/>
      <c r="N74"/>
      <c r="O74"/>
      <c r="P74"/>
      <c r="Q74"/>
      <c r="R74"/>
    </row>
    <row r="75" spans="1:18" x14ac:dyDescent="0.25">
      <c r="C75"/>
      <c r="L75"/>
      <c r="M75"/>
      <c r="N75"/>
      <c r="O75"/>
      <c r="P75"/>
      <c r="Q75"/>
      <c r="R75"/>
    </row>
    <row r="76" spans="1:18" x14ac:dyDescent="0.25">
      <c r="L76"/>
      <c r="M76"/>
      <c r="N76"/>
      <c r="O76"/>
      <c r="P76"/>
      <c r="Q76"/>
      <c r="R76"/>
    </row>
    <row r="77" spans="1:18" x14ac:dyDescent="0.25">
      <c r="L77"/>
      <c r="M77"/>
      <c r="N77"/>
      <c r="O77"/>
      <c r="P77"/>
      <c r="Q77"/>
      <c r="R77"/>
    </row>
    <row r="78" spans="1:18" x14ac:dyDescent="0.25">
      <c r="L78"/>
      <c r="M78"/>
      <c r="N78"/>
      <c r="O78"/>
      <c r="P78"/>
      <c r="Q78"/>
      <c r="R78"/>
    </row>
    <row r="79" spans="1:18" x14ac:dyDescent="0.25">
      <c r="L79"/>
      <c r="M79"/>
      <c r="N79"/>
      <c r="O79"/>
      <c r="P79"/>
      <c r="Q79"/>
      <c r="R79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2023-09-19T00:55:42Z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