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83" documentId="14_{A48F4B07-3EF3-43E5-91B2-4CA340E6013A}" xr6:coauthVersionLast="47" xr6:coauthVersionMax="47" xr10:uidLastSave="{5389E61F-FE38-463D-9BA8-BEFC9B6A2178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3" l="1"/>
  <c r="C12" i="3" a="1"/>
  <c r="C12" i="3" s="1"/>
  <c r="G61" i="3" l="1"/>
  <c r="G60" i="3"/>
  <c r="G59" i="3"/>
  <c r="G58" i="3"/>
  <c r="G62" i="3" a="1"/>
  <c r="G62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4" i="3" l="1"/>
  <c r="C6" i="3"/>
  <c r="C5" i="3"/>
  <c r="C3" i="3"/>
  <c r="C7" i="3"/>
  <c r="C2" i="3"/>
  <c r="G63" i="3"/>
</calcChain>
</file>

<file path=xl/sharedStrings.xml><?xml version="1.0" encoding="utf-8"?>
<sst xmlns="http://schemas.openxmlformats.org/spreadsheetml/2006/main" count="121" uniqueCount="75">
  <si>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</si>
  <si>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</si>
  <si>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</si>
  <si>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</si>
  <si>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</si>
  <si>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</si>
  <si>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</si>
  <si>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</si>
  <si>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</si>
  <si>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</si>
  <si>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</si>
  <si>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</si>
  <si>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</si>
  <si>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</si>
  <si>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</si>
  <si>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</si>
  <si>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</si>
  <si>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</si>
  <si>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</si>
  <si>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</si>
  <si>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</si>
  <si>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</si>
  <si>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</si>
  <si>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</si>
  <si>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</si>
  <si>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</si>
  <si>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</si>
  <si>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</si>
  <si>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</si>
  <si>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</si>
  <si>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</si>
  <si>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</si>
  <si>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</si>
  <si>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</si>
  <si>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</si>
  <si>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</si>
  <si>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</si>
  <si>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</si>
  <si>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</si>
  <si>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</si>
  <si>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</si>
  <si>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</si>
  <si>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</si>
  <si>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</si>
  <si>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</si>
  <si>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</si>
  <si>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</si>
  <si>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</si>
  <si>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</si>
  <si>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</si>
  <si>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</si>
  <si>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</si>
  <si>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</si>
  <si>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</si>
  <si>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</si>
  <si>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</si>
  <si>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</si>
  <si>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</si>
  <si>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</si>
  <si>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</si>
  <si>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</si>
  <si>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</si>
  <si>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</si>
  <si>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</si>
  <si>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RSG</t>
  </si>
  <si>
    <t>BRK B</t>
  </si>
  <si>
    <t>XLE</t>
  </si>
  <si>
    <t>TSR20</t>
  </si>
  <si>
    <t>Cash Amount</t>
  </si>
  <si>
    <t>BKNG</t>
  </si>
  <si>
    <t>XLF</t>
  </si>
  <si>
    <t>R</t>
  </si>
  <si>
    <t>SCI</t>
  </si>
  <si>
    <t>GF</t>
  </si>
  <si>
    <t>Order was cancelled by Lawrence.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</si>
</sst>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Sheet1!$F$58:$F$62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Sheet1!$G$58:$G$62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6" totalsRowShown="0" headerRowDxfId="13" dataDxfId="11" headerRowBorderDxfId="12" tableBorderDxfId="10" totalsRowBorderDxfId="9">
  <autoFilter ref="A14:I66" xr:uid="{00000000-0009-0000-0100-000001000000}"/>
  <sortState xmlns:xlrd2="http://schemas.microsoft.com/office/spreadsheetml/2017/richdata2" ref="A15:I65">
    <sortCondition ref="A14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4"/>
  <sheetViews>
    <sheetView tabSelected="1" topLeftCell="A22" zoomScale="115" zoomScaleNormal="115" workbookViewId="0">
      <selection activeCell="I37" sqref="I3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45189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3.220166936766736</v>
      </c>
      <c r="D2"/>
      <c r="E2" s="25"/>
      <c r="F2" s="17"/>
      <c r="G2" s="17"/>
      <c r="H2" s="16"/>
    </row>
    <row r="3" spans="1:18" s="13" customFormat="1" x14ac:dyDescent="0.25">
      <c r="A3" s="60" t="s">
        <v>47</v>
      </c>
      <c r="B3" s="61"/>
      <c r="C3" s="15">
        <f>SUM(H15:H32)/C11</f>
        <v>1.9008886639965854</v>
      </c>
      <c r="D3"/>
      <c r="E3" s="25"/>
      <c r="F3" s="17"/>
      <c r="G3" s="17"/>
      <c r="H3" s="16"/>
    </row>
    <row r="4" spans="1:18" s="13" customFormat="1" x14ac:dyDescent="0.25">
      <c r="A4" s="60" t="s">
        <v>48</v>
      </c>
      <c r="B4" s="61"/>
      <c r="C4" s="15">
        <f>SUM(H33:H42)/C11</f>
        <v>1.0110260524887689</v>
      </c>
      <c r="D4"/>
      <c r="E4" s="25"/>
      <c r="F4" s="17"/>
      <c r="G4" s="17"/>
      <c r="H4" s="16"/>
    </row>
    <row r="5" spans="1:18" s="13" customFormat="1" x14ac:dyDescent="0.25">
      <c r="A5" s="60" t="s">
        <v>61</v>
      </c>
      <c r="B5" s="61"/>
      <c r="C5" s="15">
        <f>SUM(H43)/C11</f>
        <v>5.1375370046897108E-2</v>
      </c>
      <c r="D5"/>
      <c r="E5" s="25"/>
      <c r="F5" s="17"/>
      <c r="G5" s="17"/>
      <c r="H5" s="16"/>
    </row>
    <row r="6" spans="1:18" s="13" customFormat="1" x14ac:dyDescent="0.25">
      <c r="A6" s="60" t="s">
        <v>49</v>
      </c>
      <c r="B6" s="61"/>
      <c r="C6" s="15">
        <f>SUM(H44:H53)/C11</f>
        <v>0.25687685023448548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62</v>
      </c>
      <c r="B7" s="59"/>
      <c r="C7" s="20">
        <f>(C12-SUM(H33:H43))/C11</f>
        <v>2.1577655142310701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36050836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36050836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116089710.12999997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38</v>
      </c>
      <c r="B15" s="39" t="s">
        <v>14</v>
      </c>
      <c r="C15" s="52">
        <v>575.41999999999996</v>
      </c>
      <c r="D15" s="39">
        <v>1035</v>
      </c>
      <c r="E15" s="28">
        <v>1073</v>
      </c>
      <c r="F15" s="38">
        <f>Table132[[#This Row],[New position]]-Table132[[#This Row],[Old position]]</f>
        <v>38</v>
      </c>
      <c r="G15" s="39">
        <v>0.33300000000000002</v>
      </c>
      <c r="H15" s="52">
        <v>617374.94999999995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36</v>
      </c>
      <c r="B16" s="39" t="s">
        <v>14</v>
      </c>
      <c r="C16" s="52">
        <v>246.31</v>
      </c>
      <c r="D16" s="39">
        <v>2401</v>
      </c>
      <c r="E16" s="28">
        <v>2506</v>
      </c>
      <c r="F16" s="38">
        <f>Table132[[#This Row],[New position]]-Table132[[#This Row],[Old position]]</f>
        <v>105</v>
      </c>
      <c r="G16" s="39">
        <v>0.33300000000000002</v>
      </c>
      <c r="H16" s="52">
        <v>617374.94999999995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216.16</v>
      </c>
      <c r="D17" s="39">
        <v>2698</v>
      </c>
      <c r="E17" s="28">
        <v>2856</v>
      </c>
      <c r="F17" s="38">
        <f>Table132[[#This Row],[New position]]-Table132[[#This Row],[Old position]]</f>
        <v>158</v>
      </c>
      <c r="G17" s="39">
        <v>0.33300000000000002</v>
      </c>
      <c r="H17" s="52">
        <v>617374.94999999995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116.35</v>
      </c>
      <c r="D18" s="39">
        <v>5072</v>
      </c>
      <c r="E18" s="28">
        <v>5306</v>
      </c>
      <c r="F18" s="38">
        <f>Table132[[#This Row],[New position]]-Table132[[#This Row],[Old position]]</f>
        <v>234</v>
      </c>
      <c r="G18" s="39">
        <v>0.33300000000000002</v>
      </c>
      <c r="H18" s="52">
        <v>617374.94999999995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208.31</v>
      </c>
      <c r="D19" s="39">
        <v>2854</v>
      </c>
      <c r="E19" s="28">
        <v>2964</v>
      </c>
      <c r="F19" s="38">
        <f>Table132[[#This Row],[New position]]-Table132[[#This Row],[Old position]]</f>
        <v>110</v>
      </c>
      <c r="G19" s="39">
        <v>0.33300000000000002</v>
      </c>
      <c r="H19" s="52">
        <v>617374.94999999995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392.61</v>
      </c>
      <c r="D20" s="39">
        <v>1498</v>
      </c>
      <c r="E20" s="28">
        <v>1572</v>
      </c>
      <c r="F20" s="38">
        <f>Table132[[#This Row],[New position]]-Table132[[#This Row],[Old position]]</f>
        <v>74</v>
      </c>
      <c r="G20" s="39">
        <v>0.33300000000000002</v>
      </c>
      <c r="H20" s="52">
        <v>617374.94999999995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35</v>
      </c>
      <c r="B21" s="39" t="s">
        <v>14</v>
      </c>
      <c r="C21" s="52">
        <v>196.13</v>
      </c>
      <c r="D21" s="39">
        <v>2990</v>
      </c>
      <c r="E21" s="28">
        <v>3148</v>
      </c>
      <c r="F21" s="38">
        <f>Table132[[#This Row],[New position]]-Table132[[#This Row],[Old position]]</f>
        <v>158</v>
      </c>
      <c r="G21" s="39">
        <v>0.33300000000000002</v>
      </c>
      <c r="H21" s="52">
        <v>617374.94999999995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237.28</v>
      </c>
      <c r="D22" s="39">
        <v>2465</v>
      </c>
      <c r="E22" s="28">
        <v>2602</v>
      </c>
      <c r="F22" s="38">
        <f>Table132[[#This Row],[New position]]-Table132[[#This Row],[Old position]]</f>
        <v>137</v>
      </c>
      <c r="G22" s="39">
        <v>0.33300000000000002</v>
      </c>
      <c r="H22" s="52">
        <v>617374.94999999995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39</v>
      </c>
      <c r="B23" s="39" t="s">
        <v>14</v>
      </c>
      <c r="C23" s="52">
        <v>185.76</v>
      </c>
      <c r="D23" s="39">
        <v>3196</v>
      </c>
      <c r="E23" s="28">
        <v>3324</v>
      </c>
      <c r="F23" s="38">
        <f>Table132[[#This Row],[New position]]-Table132[[#This Row],[Old position]]</f>
        <v>128</v>
      </c>
      <c r="G23" s="39">
        <v>0.33300000000000002</v>
      </c>
      <c r="H23" s="52">
        <v>617374.94999999995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42</v>
      </c>
      <c r="B24" s="39" t="s">
        <v>14</v>
      </c>
      <c r="C24" s="52">
        <v>73.83</v>
      </c>
      <c r="D24" s="39">
        <v>8062</v>
      </c>
      <c r="E24" s="28">
        <v>8362</v>
      </c>
      <c r="F24" s="38">
        <f>Table132[[#This Row],[New position]]-Table132[[#This Row],[Old position]]</f>
        <v>300</v>
      </c>
      <c r="G24" s="39">
        <v>0.33300000000000002</v>
      </c>
      <c r="H24" s="52">
        <v>617374.94999999995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52">
        <v>110.54</v>
      </c>
      <c r="D25" s="39">
        <v>5339</v>
      </c>
      <c r="E25" s="28">
        <v>5585</v>
      </c>
      <c r="F25" s="38">
        <f>Table132[[#This Row],[New position]]-Table132[[#This Row],[Old position]]</f>
        <v>246</v>
      </c>
      <c r="G25" s="39">
        <v>0.33300000000000002</v>
      </c>
      <c r="H25" s="52">
        <v>617374.94999999995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63</v>
      </c>
      <c r="B26" s="39" t="s">
        <v>14</v>
      </c>
      <c r="C26" s="52">
        <v>163.69999999999999</v>
      </c>
      <c r="D26" s="39">
        <v>3618</v>
      </c>
      <c r="E26" s="28">
        <v>3771</v>
      </c>
      <c r="F26" s="38">
        <f>Table132[[#This Row],[New position]]-Table132[[#This Row],[Old position]]</f>
        <v>153</v>
      </c>
      <c r="G26" s="39">
        <v>0.33300000000000002</v>
      </c>
      <c r="H26" s="52">
        <v>617374.94999999995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149.25</v>
      </c>
      <c r="D27" s="39">
        <v>3969</v>
      </c>
      <c r="E27" s="28">
        <v>4137</v>
      </c>
      <c r="F27" s="38">
        <f>Table132[[#This Row],[New position]]-Table132[[#This Row],[Old position]]</f>
        <v>168</v>
      </c>
      <c r="G27" s="39">
        <v>0.33300000000000002</v>
      </c>
      <c r="H27" s="52">
        <v>617374.94999999995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371.48</v>
      </c>
      <c r="D28" s="39">
        <v>1593</v>
      </c>
      <c r="E28" s="28">
        <v>1662</v>
      </c>
      <c r="F28" s="38">
        <f>Table132[[#This Row],[New position]]-Table132[[#This Row],[Old position]]</f>
        <v>69</v>
      </c>
      <c r="G28" s="39">
        <v>0.33300000000000002</v>
      </c>
      <c r="H28" s="52">
        <v>617374.94999999995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69</v>
      </c>
      <c r="B29" s="39" t="s">
        <v>14</v>
      </c>
      <c r="C29" s="52">
        <v>3112.75</v>
      </c>
      <c r="D29" s="39">
        <v>187</v>
      </c>
      <c r="E29" s="28">
        <v>198</v>
      </c>
      <c r="F29" s="38">
        <f>Table132[[#This Row],[New position]]-Table132[[#This Row],[Old position]]</f>
        <v>11</v>
      </c>
      <c r="G29" s="39">
        <v>0.33300000000000002</v>
      </c>
      <c r="H29" s="52">
        <v>617374.94999999995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370.57</v>
      </c>
      <c r="D30" s="39">
        <v>143333</v>
      </c>
      <c r="E30" s="28">
        <v>149941</v>
      </c>
      <c r="F30" s="38">
        <f>Table132[[#This Row],[New position]]-Table132[[#This Row],[Old position]]</f>
        <v>6608</v>
      </c>
      <c r="G30" s="39">
        <v>30</v>
      </c>
      <c r="H30" s="45">
        <v>55563751.149999999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70</v>
      </c>
      <c r="B31" s="39" t="s">
        <v>14</v>
      </c>
      <c r="C31" s="52">
        <v>34.840000000000003</v>
      </c>
      <c r="D31" s="39">
        <v>50908</v>
      </c>
      <c r="E31" s="28">
        <v>53161</v>
      </c>
      <c r="F31" s="38">
        <f>Table132[[#This Row],[New position]]-Table132[[#This Row],[Old position]]</f>
        <v>2253</v>
      </c>
      <c r="G31" s="39">
        <v>1</v>
      </c>
      <c r="H31" s="45">
        <v>1852125.04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66</v>
      </c>
      <c r="B32" s="39" t="s">
        <v>14</v>
      </c>
      <c r="C32" s="52">
        <v>90.96</v>
      </c>
      <c r="D32" s="39">
        <v>19179</v>
      </c>
      <c r="E32" s="28">
        <v>20362</v>
      </c>
      <c r="F32" s="38">
        <f>Table132[[#This Row],[New position]]-Table132[[#This Row],[Old position]]</f>
        <v>1183</v>
      </c>
      <c r="G32" s="39">
        <v>1</v>
      </c>
      <c r="H32" s="45">
        <v>1852125.04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97.19</v>
      </c>
      <c r="D33" s="39">
        <v>36465</v>
      </c>
      <c r="E33" s="39">
        <v>38113</v>
      </c>
      <c r="F33" s="38">
        <f>Table132[[#This Row],[New position]]-Table132[[#This Row],[Old position]]</f>
        <v>1648</v>
      </c>
      <c r="G33" s="39">
        <v>2</v>
      </c>
      <c r="H33" s="45">
        <v>3704250.08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49.91</v>
      </c>
      <c r="D34" s="39">
        <v>71003</v>
      </c>
      <c r="E34" s="28">
        <v>74219</v>
      </c>
      <c r="F34" s="38">
        <f>Table132[[#This Row],[New position]]-Table132[[#This Row],[Old position]]</f>
        <v>3216</v>
      </c>
      <c r="G34" s="39">
        <v>2</v>
      </c>
      <c r="H34" s="52">
        <v>3704250.08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74.459999999999994</v>
      </c>
      <c r="D35" s="39">
        <v>47494</v>
      </c>
      <c r="E35" s="28">
        <v>49748</v>
      </c>
      <c r="F35" s="38">
        <f>Table132[[#This Row],[New position]]-Table132[[#This Row],[Old position]]</f>
        <v>2254</v>
      </c>
      <c r="G35" s="39">
        <v>2</v>
      </c>
      <c r="H35" s="52">
        <v>3704250.08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16.21</v>
      </c>
      <c r="D36" s="39">
        <v>219240</v>
      </c>
      <c r="E36" s="28">
        <v>219240</v>
      </c>
      <c r="F36" s="38">
        <f>Table132[[#This Row],[New position]]-Table132[[#This Row],[Old position]]</f>
        <v>0</v>
      </c>
      <c r="G36" s="39">
        <v>2</v>
      </c>
      <c r="H36" s="52">
        <v>3553880.4</v>
      </c>
      <c r="I36" s="32" t="s">
        <v>74</v>
      </c>
      <c r="L36"/>
      <c r="M36"/>
      <c r="N36"/>
      <c r="O36"/>
      <c r="P36"/>
      <c r="Q36"/>
      <c r="R36"/>
    </row>
    <row r="37" spans="1:18" x14ac:dyDescent="0.25">
      <c r="A37" s="39" t="s">
        <v>37</v>
      </c>
      <c r="B37" s="39" t="s">
        <v>14</v>
      </c>
      <c r="C37" s="52">
        <v>49.92</v>
      </c>
      <c r="D37" s="39">
        <v>70932</v>
      </c>
      <c r="E37" s="28">
        <v>70932</v>
      </c>
      <c r="F37" s="38">
        <f>Table132[[#This Row],[New position]]-Table132[[#This Row],[Old position]]</f>
        <v>0</v>
      </c>
      <c r="G37" s="39">
        <v>2</v>
      </c>
      <c r="H37" s="52">
        <v>3540925.44</v>
      </c>
      <c r="I37" s="32" t="s">
        <v>74</v>
      </c>
      <c r="J37" s="27"/>
      <c r="L37"/>
      <c r="M37"/>
      <c r="N37"/>
      <c r="O37"/>
      <c r="P37"/>
      <c r="Q37"/>
      <c r="R37"/>
    </row>
    <row r="38" spans="1:18" x14ac:dyDescent="0.25">
      <c r="A38" s="39" t="s">
        <v>50</v>
      </c>
      <c r="B38" s="39" t="s">
        <v>14</v>
      </c>
      <c r="C38" s="52">
        <v>49.29</v>
      </c>
      <c r="D38" s="39">
        <v>71721</v>
      </c>
      <c r="E38" s="28">
        <v>71721</v>
      </c>
      <c r="F38" s="38">
        <f>Table132[[#This Row],[New position]]-Table132[[#This Row],[Old position]]</f>
        <v>0</v>
      </c>
      <c r="G38" s="39">
        <v>2</v>
      </c>
      <c r="H38" s="52">
        <v>3535128.09</v>
      </c>
      <c r="I38" s="32" t="s">
        <v>74</v>
      </c>
      <c r="L38"/>
      <c r="M38"/>
      <c r="N38"/>
      <c r="O38"/>
      <c r="P38"/>
      <c r="Q38"/>
      <c r="R38"/>
    </row>
    <row r="39" spans="1:18" x14ac:dyDescent="0.25">
      <c r="A39" s="39" t="s">
        <v>40</v>
      </c>
      <c r="B39" s="39" t="s">
        <v>15</v>
      </c>
      <c r="C39" s="52">
        <v>104350</v>
      </c>
      <c r="D39" s="39">
        <v>34</v>
      </c>
      <c r="E39" s="28">
        <v>34</v>
      </c>
      <c r="F39" s="38">
        <f>Table132[[#This Row],[New position]]-Table132[[#This Row],[Old position]]</f>
        <v>0</v>
      </c>
      <c r="G39" s="39">
        <v>2</v>
      </c>
      <c r="H39" s="52">
        <v>3704250.08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52">
        <v>104895</v>
      </c>
      <c r="D40" s="39">
        <v>34</v>
      </c>
      <c r="E40" s="28">
        <v>34</v>
      </c>
      <c r="F40" s="38">
        <f>Table132[[#This Row],[New position]]-Table132[[#This Row],[Old position]]</f>
        <v>0</v>
      </c>
      <c r="G40" s="39">
        <v>2</v>
      </c>
      <c r="H40" s="52">
        <v>3704250.08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45</v>
      </c>
      <c r="B41" s="39" t="s">
        <v>15</v>
      </c>
      <c r="C41" s="52">
        <v>115900</v>
      </c>
      <c r="D41" s="39">
        <v>31</v>
      </c>
      <c r="E41" s="28">
        <v>31</v>
      </c>
      <c r="F41" s="38">
        <f>Table132[[#This Row],[New position]]-Table132[[#This Row],[Old position]]</f>
        <v>0</v>
      </c>
      <c r="G41" s="39">
        <v>2</v>
      </c>
      <c r="H41" s="52">
        <v>3592900</v>
      </c>
      <c r="I41" s="32" t="s">
        <v>74</v>
      </c>
      <c r="L41"/>
      <c r="M41"/>
      <c r="N41"/>
      <c r="O41"/>
      <c r="P41"/>
      <c r="Q41"/>
      <c r="R41"/>
    </row>
    <row r="42" spans="1:18" x14ac:dyDescent="0.25">
      <c r="A42" s="39" t="s">
        <v>71</v>
      </c>
      <c r="B42" s="39" t="s">
        <v>15</v>
      </c>
      <c r="C42" s="52">
        <v>96290</v>
      </c>
      <c r="D42" s="39">
        <v>37</v>
      </c>
      <c r="E42" s="28">
        <v>37</v>
      </c>
      <c r="F42" s="38">
        <f>Table132[[#This Row],[New position]]-Table132[[#This Row],[Old position]]</f>
        <v>0</v>
      </c>
      <c r="G42" s="39">
        <v>2</v>
      </c>
      <c r="H42" s="52">
        <v>3704250.08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36.57</v>
      </c>
      <c r="D43" s="39">
        <v>48368</v>
      </c>
      <c r="E43" s="28">
        <v>50646</v>
      </c>
      <c r="F43" s="38">
        <f>Table132[[#This Row],[New position]]-Table132[[#This Row],[Old position]]</f>
        <v>2278</v>
      </c>
      <c r="G43" s="39">
        <v>1</v>
      </c>
      <c r="H43" s="52">
        <v>1852125.04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35850</v>
      </c>
      <c r="D44" s="39">
        <v>24</v>
      </c>
      <c r="E44" s="28">
        <v>26</v>
      </c>
      <c r="F44" s="38">
        <f>Table132[[#This Row],[New position]]-Table132[[#This Row],[Old position]]</f>
        <v>2</v>
      </c>
      <c r="G44" s="39">
        <v>0.5</v>
      </c>
      <c r="H44" s="52">
        <v>926062.52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90323.6</v>
      </c>
      <c r="D45" s="39">
        <v>10</v>
      </c>
      <c r="E45" s="28">
        <v>10</v>
      </c>
      <c r="F45" s="38">
        <f>Table132[[#This Row],[New position]]-Table132[[#This Row],[Old position]]</f>
        <v>0</v>
      </c>
      <c r="G45" s="39">
        <v>0.5</v>
      </c>
      <c r="H45" s="52">
        <v>926062.52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89760</v>
      </c>
      <c r="D46" s="39">
        <v>10</v>
      </c>
      <c r="E46" s="28">
        <v>10</v>
      </c>
      <c r="F46" s="38">
        <f>Table132[[#This Row],[New position]]-Table132[[#This Row],[Old position]]</f>
        <v>0</v>
      </c>
      <c r="G46" s="39">
        <v>0.5</v>
      </c>
      <c r="H46" s="52">
        <v>926062.52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128639.57</v>
      </c>
      <c r="D47" s="39">
        <v>7</v>
      </c>
      <c r="E47" s="28">
        <v>7</v>
      </c>
      <c r="F47" s="38">
        <f>Table132[[#This Row],[New position]]-Table132[[#This Row],[Old position]]</f>
        <v>0</v>
      </c>
      <c r="G47" s="39">
        <v>0.5</v>
      </c>
      <c r="H47" s="52">
        <v>926062.52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54</v>
      </c>
      <c r="B48" s="39" t="s">
        <v>15</v>
      </c>
      <c r="C48" s="52">
        <v>55928.94</v>
      </c>
      <c r="D48" s="39">
        <v>16</v>
      </c>
      <c r="E48" s="28">
        <v>17</v>
      </c>
      <c r="F48" s="38">
        <f>Table132[[#This Row],[New position]]-Table132[[#This Row],[Old position]]</f>
        <v>1</v>
      </c>
      <c r="G48" s="39">
        <v>0.5</v>
      </c>
      <c r="H48" s="52">
        <v>926062.52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55</v>
      </c>
      <c r="B49" s="39" t="s">
        <v>15</v>
      </c>
      <c r="C49" s="52">
        <v>96800</v>
      </c>
      <c r="D49" s="39">
        <v>9</v>
      </c>
      <c r="E49" s="28">
        <v>10</v>
      </c>
      <c r="F49" s="38">
        <f>Table132[[#This Row],[New position]]-Table132[[#This Row],[Old position]]</f>
        <v>1</v>
      </c>
      <c r="G49" s="39">
        <v>0.5</v>
      </c>
      <c r="H49" s="52">
        <v>926062.52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56</v>
      </c>
      <c r="B50" s="39" t="s">
        <v>15</v>
      </c>
      <c r="C50" s="52">
        <v>35011.120000000003</v>
      </c>
      <c r="D50" s="39">
        <v>25</v>
      </c>
      <c r="E50" s="28">
        <v>26</v>
      </c>
      <c r="F50" s="38">
        <f>Table132[[#This Row],[New position]]-Table132[[#This Row],[Old position]]</f>
        <v>1</v>
      </c>
      <c r="G50" s="39">
        <v>0.5</v>
      </c>
      <c r="H50" s="52">
        <v>926062.52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7130</v>
      </c>
      <c r="D51" s="39">
        <v>124</v>
      </c>
      <c r="E51" s="28">
        <v>130</v>
      </c>
      <c r="F51" s="38">
        <f>Table132[[#This Row],[New position]]-Table132[[#This Row],[Old position]]</f>
        <v>6</v>
      </c>
      <c r="G51" s="39">
        <v>0.5</v>
      </c>
      <c r="H51" s="52">
        <v>926062.52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11955</v>
      </c>
      <c r="D52" s="39">
        <v>75</v>
      </c>
      <c r="E52" s="28">
        <v>75</v>
      </c>
      <c r="F52" s="38">
        <f>Table132[[#This Row],[New position]]-Table132[[#This Row],[Old position]]</f>
        <v>0</v>
      </c>
      <c r="G52" s="39">
        <v>0.5</v>
      </c>
      <c r="H52" s="52">
        <v>926062.52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129812.57</v>
      </c>
      <c r="D53" s="55">
        <v>7</v>
      </c>
      <c r="E53" s="56">
        <v>7</v>
      </c>
      <c r="F53" s="38">
        <f>Table132[[#This Row],[New position]]-Table132[[#This Row],[Old position]]</f>
        <v>0</v>
      </c>
      <c r="G53" s="39">
        <v>0.5</v>
      </c>
      <c r="H53" s="52">
        <v>926062.52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57</v>
      </c>
      <c r="B58" s="39"/>
      <c r="C58" s="39"/>
      <c r="D58" s="39"/>
      <c r="E58" s="28"/>
      <c r="F58" s="53" t="s">
        <v>57</v>
      </c>
      <c r="G58" s="39">
        <f>SUM(G15:G32)</f>
        <v>36.995000000000005</v>
      </c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58</v>
      </c>
      <c r="B59" s="50"/>
      <c r="C59" s="51"/>
      <c r="D59" s="40"/>
      <c r="E59" s="41"/>
      <c r="F59" s="53" t="s">
        <v>58</v>
      </c>
      <c r="G59" s="39">
        <f>SUM(G33:G42)</f>
        <v>20</v>
      </c>
      <c r="H59" s="52"/>
      <c r="I59" s="32"/>
      <c r="L59"/>
      <c r="M59"/>
      <c r="N59"/>
      <c r="O59"/>
      <c r="P59"/>
      <c r="Q59"/>
      <c r="R59"/>
    </row>
    <row r="60" spans="1:18" x14ac:dyDescent="0.25">
      <c r="A60" s="50" t="s">
        <v>60</v>
      </c>
      <c r="B60" s="39"/>
      <c r="C60" s="39"/>
      <c r="D60" s="39"/>
      <c r="E60" s="28"/>
      <c r="F60" s="54" t="s">
        <v>60</v>
      </c>
      <c r="G60" s="39">
        <f>SUM(G43)</f>
        <v>1</v>
      </c>
      <c r="H60" s="39"/>
      <c r="I60" s="33"/>
      <c r="L60"/>
      <c r="M60"/>
      <c r="N60"/>
      <c r="O60"/>
      <c r="P60"/>
      <c r="Q60"/>
      <c r="R60"/>
    </row>
    <row r="61" spans="1:18" x14ac:dyDescent="0.25">
      <c r="A61" s="39" t="s">
        <v>59</v>
      </c>
      <c r="B61" s="39"/>
      <c r="C61" s="39"/>
      <c r="D61" s="39"/>
      <c r="E61" s="28"/>
      <c r="F61" s="53" t="s">
        <v>59</v>
      </c>
      <c r="G61" s="39">
        <f>SUM(G44:G53)</f>
        <v>5</v>
      </c>
      <c r="H61" s="39"/>
      <c r="I61" s="34"/>
      <c r="L61"/>
      <c r="M61"/>
      <c r="N61"/>
      <c r="O61"/>
      <c r="P61"/>
      <c r="Q61"/>
      <c r="R61"/>
    </row>
    <row r="62" spans="1:18" x14ac:dyDescent="0.25">
      <c r="A62" s="39" t="s">
        <v>25</v>
      </c>
      <c r="B62" s="39"/>
      <c r="C62" s="39"/>
      <c r="D62" s="39"/>
      <c r="E62" s="28"/>
      <c r="F62" s="53" t="s">
        <v>25</v>
      </c>
      <c r="G62" s="39">
        <f t="array" ref="G62">100-SUM(ABS(G15:G56))</f>
        <v>37.004999999999995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28" t="s">
        <v>68</v>
      </c>
      <c r="B63" s="28"/>
      <c r="C63" s="37"/>
      <c r="D63" s="28"/>
      <c r="E63" s="28"/>
      <c r="F63" s="36"/>
      <c r="G63" s="39">
        <f>C11*G62/100</f>
        <v>13340611.861799998</v>
      </c>
      <c r="H63" s="45"/>
      <c r="I63" s="35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28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2"/>
      <c r="B67" s="5" t="s">
        <v>22</v>
      </c>
      <c r="D67" s="1"/>
      <c r="E67" s="5" t="s">
        <v>21</v>
      </c>
      <c r="F67" s="1"/>
      <c r="G67" s="5"/>
      <c r="H67" s="46" t="s">
        <v>2</v>
      </c>
      <c r="I67" s="4"/>
      <c r="L67"/>
      <c r="M67"/>
      <c r="N67"/>
      <c r="O67"/>
      <c r="P67"/>
      <c r="Q67"/>
      <c r="R67"/>
    </row>
    <row r="68" spans="1:18" x14ac:dyDescent="0.25">
      <c r="B68" s="5" t="s">
        <v>46</v>
      </c>
      <c r="D68" s="1"/>
      <c r="E68" s="5" t="s">
        <v>46</v>
      </c>
      <c r="F68" s="1"/>
      <c r="G68" s="5"/>
      <c r="H68" s="46" t="s">
        <v>3</v>
      </c>
      <c r="L68"/>
      <c r="M68"/>
      <c r="N68"/>
      <c r="O68"/>
      <c r="P68"/>
      <c r="Q68"/>
      <c r="R68"/>
    </row>
    <row r="69" spans="1:18" x14ac:dyDescent="0.25">
      <c r="B69" s="3"/>
      <c r="C69"/>
      <c r="D69" s="1"/>
      <c r="E69" s="3"/>
      <c r="F69" s="21"/>
      <c r="G69" s="3"/>
      <c r="H69" s="47"/>
      <c r="L69"/>
      <c r="M69"/>
      <c r="N69"/>
      <c r="O69"/>
      <c r="P69"/>
      <c r="Q69"/>
      <c r="R69"/>
    </row>
    <row r="70" spans="1:18" x14ac:dyDescent="0.25">
      <c r="C70"/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2023-09-21T08:32:57Z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