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99" documentId="14_{A48F4B07-3EF3-43E5-91B2-4CA340E6013A}" xr6:coauthVersionLast="47" xr6:coauthVersionMax="47" xr10:uidLastSave="{F875B0CD-0643-4362-A5AC-A55E7765D334}"/>
  <bookViews>
    <workbookView xWindow="28740" yWindow="-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G61" i="3"/>
  <c r="G60" i="3"/>
  <c r="G59" i="3"/>
  <c r="G58" i="3"/>
  <c r="F38" i="3"/>
  <c r="C12" i="3" a="1"/>
  <c r="C12" i="3" s="1"/>
  <c r="G62" i="3" l="1" a="1"/>
  <c r="G62" i="3" s="1"/>
  <c r="F53" i="3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1" i="3"/>
  <c r="C4" i="3" l="1"/>
  <c r="C6" i="3"/>
  <c r="C5" i="3"/>
  <c r="C3" i="3"/>
  <c r="C2" i="3"/>
  <c r="G63" i="3"/>
</calcChain>
</file>

<file path=xl/sharedStrings.xml><?xml version="1.0" encoding="utf-8"?>
<sst xmlns="http://schemas.openxmlformats.org/spreadsheetml/2006/main" count="117" uniqueCount="74">
  <si>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</si>
  <si>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</si>
  <si>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</si>
  <si>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</si>
  <si>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</si>
  <si>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</si>
  <si>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</si>
  <si>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</si>
  <si>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</si>
  <si>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</si>
  <si>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</si>
  <si>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</si>
  <si>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</si>
  <si>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</si>
  <si>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</si>
  <si>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</si>
  <si>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</si>
  <si>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</si>
  <si>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</si>
  <si>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</si>
  <si>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</si>
  <si>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</si>
  <si>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</si>
  <si>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</si>
  <si>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</si>
  <si>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</si>
  <si>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</si>
  <si>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</si>
  <si>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CC</t>
  </si>
  <si>
    <t>IGSB</t>
  </si>
  <si>
    <t>HYG</t>
  </si>
  <si>
    <t>GE</t>
  </si>
  <si>
    <t>FPE</t>
  </si>
  <si>
    <t>PANW</t>
  </si>
  <si>
    <t>WST</t>
  </si>
  <si>
    <t>PWR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</si>
  <si>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</si>
  <si>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</si>
  <si>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</si>
  <si>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</si>
  <si>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</si>
  <si>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</si>
  <si>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</si>
  <si>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</si>
  <si>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</si>
  <si>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</si>
  <si>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</si>
  <si>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</si>
  <si>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</si>
  <si>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</si>
  <si>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IGIB</t>
  </si>
  <si>
    <t>COIL</t>
  </si>
  <si>
    <t>CL</t>
  </si>
  <si>
    <t>HO</t>
  </si>
  <si>
    <t>PB</t>
  </si>
  <si>
    <t>GOIL</t>
  </si>
  <si>
    <t>DA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</si>
  <si>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</si>
  <si>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</si>
  <si>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</si>
  <si>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</si>
  <si>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</si>
  <si>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</si>
  <si>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</si>
  <si>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RSG</t>
  </si>
  <si>
    <t>BRK B</t>
  </si>
  <si>
    <t>XLE</t>
  </si>
  <si>
    <t>TSR20</t>
  </si>
  <si>
    <t>Cash Amount</t>
  </si>
  <si>
    <t>BKNG</t>
  </si>
  <si>
    <t>XLF</t>
  </si>
  <si>
    <t>R</t>
  </si>
  <si>
    <t>SCI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</si>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</sst>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vertical="center"/>
    </xf>
    <xf numFmtId="10" fontId="2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Sheet1!$F$58:$F$62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Sheet1!$G$58:$G$62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3</xdr:row>
      <xdr:rowOff>84324</xdr:rowOff>
    </xdr:from>
    <xdr:to>
      <xdr:col>8</xdr:col>
      <xdr:colOff>2072929</xdr:colOff>
      <xdr:row>6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66" totalsRowShown="0" headerRowDxfId="13" dataDxfId="11" headerRowBorderDxfId="12" tableBorderDxfId="10" totalsRowBorderDxfId="9">
  <autoFilter ref="A14:I66" xr:uid="{00000000-0009-0000-0100-000001000000}"/>
  <sortState xmlns:xlrd2="http://schemas.microsoft.com/office/spreadsheetml/2017/richdata2" ref="A15:I65">
    <sortCondition ref="A14:A6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4"/>
  <sheetViews>
    <sheetView tabSelected="1" topLeftCell="A16" zoomScale="115" zoomScaleNormal="115" workbookViewId="0">
      <selection activeCell="G20" sqref="G20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8" t="s">
        <v>0</v>
      </c>
      <c r="B1" s="58"/>
      <c r="C1" s="12">
        <v>45190</v>
      </c>
      <c r="E1" s="14"/>
      <c r="F1" s="14"/>
      <c r="G1" s="49"/>
      <c r="H1" s="14"/>
    </row>
    <row r="2" spans="1:18" s="13" customFormat="1" x14ac:dyDescent="0.25">
      <c r="A2" s="58" t="s">
        <v>10</v>
      </c>
      <c r="B2" s="58"/>
      <c r="C2" s="15">
        <f>C12/C11</f>
        <v>3.0499364435151506</v>
      </c>
      <c r="D2"/>
      <c r="E2" s="25"/>
      <c r="F2" s="17"/>
      <c r="G2" s="17"/>
      <c r="H2" s="16"/>
    </row>
    <row r="3" spans="1:18" s="13" customFormat="1" x14ac:dyDescent="0.25">
      <c r="A3" s="60" t="s">
        <v>47</v>
      </c>
      <c r="B3" s="61"/>
      <c r="C3" s="15">
        <f>SUM(H15:H32)/C11</f>
        <v>1.7912325041447419</v>
      </c>
      <c r="D3"/>
      <c r="E3" s="25"/>
      <c r="F3" s="17"/>
      <c r="G3" s="17"/>
      <c r="H3" s="16"/>
    </row>
    <row r="4" spans="1:18" s="13" customFormat="1" x14ac:dyDescent="0.25">
      <c r="A4" s="60" t="s">
        <v>48</v>
      </c>
      <c r="B4" s="61"/>
      <c r="C4" s="15">
        <f>SUM(H33:H42)/C11</f>
        <v>0.96823380063344622</v>
      </c>
      <c r="D4"/>
      <c r="E4" s="25"/>
      <c r="F4" s="17"/>
      <c r="G4" s="17"/>
      <c r="H4" s="16"/>
    </row>
    <row r="5" spans="1:18" s="13" customFormat="1" x14ac:dyDescent="0.25">
      <c r="A5" s="60" t="s">
        <v>61</v>
      </c>
      <c r="B5" s="61"/>
      <c r="C5" s="15">
        <f>SUM(H43)/C11</f>
        <v>4.8411690031672311E-2</v>
      </c>
      <c r="D5"/>
      <c r="E5" s="25"/>
      <c r="F5" s="17"/>
      <c r="G5" s="17"/>
      <c r="H5" s="16"/>
    </row>
    <row r="6" spans="1:18" s="13" customFormat="1" x14ac:dyDescent="0.25">
      <c r="A6" s="60" t="s">
        <v>49</v>
      </c>
      <c r="B6" s="61"/>
      <c r="C6" s="15">
        <f>SUM(H44:H53)/C11</f>
        <v>0.24205844870528986</v>
      </c>
      <c r="D6"/>
      <c r="E6" s="25"/>
      <c r="F6" s="17"/>
      <c r="G6" s="17"/>
      <c r="H6" s="16"/>
    </row>
    <row r="7" spans="1:18" s="13" customFormat="1" ht="27.75" customHeight="1" x14ac:dyDescent="0.25">
      <c r="A7" s="59" t="s">
        <v>62</v>
      </c>
      <c r="B7" s="59"/>
      <c r="C7" s="20">
        <f>(C12-SUM(H33:H43))/C11</f>
        <v>2.0332909528500323</v>
      </c>
      <c r="D7" s="24"/>
      <c r="E7" s="16"/>
      <c r="F7" s="17"/>
      <c r="G7" s="17"/>
      <c r="H7" s="16"/>
    </row>
    <row r="8" spans="1:18" s="13" customFormat="1" ht="12.75" x14ac:dyDescent="0.25">
      <c r="A8" s="58" t="s">
        <v>8</v>
      </c>
      <c r="B8" s="58"/>
      <c r="C8" s="18">
        <v>34409864</v>
      </c>
      <c r="D8" s="26"/>
      <c r="E8" s="17"/>
      <c r="F8" s="17"/>
      <c r="G8" s="17"/>
      <c r="H8" s="16"/>
    </row>
    <row r="9" spans="1:18" s="13" customFormat="1" ht="12.75" x14ac:dyDescent="0.25">
      <c r="A9" s="58" t="s">
        <v>6</v>
      </c>
      <c r="B9" s="58"/>
      <c r="C9" s="18">
        <v>0</v>
      </c>
      <c r="F9" s="17"/>
      <c r="H9" s="42"/>
    </row>
    <row r="10" spans="1:18" s="13" customFormat="1" ht="12.75" x14ac:dyDescent="0.25">
      <c r="A10" s="58" t="s">
        <v>7</v>
      </c>
      <c r="B10" s="58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8" t="s">
        <v>9</v>
      </c>
      <c r="B11" s="58"/>
      <c r="C11" s="18">
        <f>C8+C9-C10</f>
        <v>34409864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59" t="s">
        <v>5</v>
      </c>
      <c r="B12" s="59"/>
      <c r="C12" s="11">
        <f t="array" ref="C12">SUM(ABS(Table132[Target allocation ($)]))</f>
        <v>104947898.23000002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38</v>
      </c>
      <c r="B15" s="39" t="s">
        <v>14</v>
      </c>
      <c r="C15" s="52">
        <v>569</v>
      </c>
      <c r="D15" s="39">
        <v>1073</v>
      </c>
      <c r="E15" s="28">
        <v>976</v>
      </c>
      <c r="F15" s="38">
        <f>Table132[[#This Row],[New position]]-Table132[[#This Row],[Old position]]</f>
        <v>-97</v>
      </c>
      <c r="G15" s="39">
        <v>0.33300000000000002</v>
      </c>
      <c r="H15" s="52">
        <v>555279.82999999996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36</v>
      </c>
      <c r="B16" s="39" t="s">
        <v>14</v>
      </c>
      <c r="C16" s="52">
        <v>246.33</v>
      </c>
      <c r="D16" s="39">
        <v>2506</v>
      </c>
      <c r="E16" s="28">
        <v>2254</v>
      </c>
      <c r="F16" s="38">
        <f>Table132[[#This Row],[New position]]-Table132[[#This Row],[Old position]]</f>
        <v>-252</v>
      </c>
      <c r="G16" s="39">
        <v>0.33300000000000002</v>
      </c>
      <c r="H16" s="52">
        <v>555279.82999999996</v>
      </c>
      <c r="I16" s="30"/>
      <c r="K16" s="57"/>
      <c r="L16"/>
      <c r="M16"/>
      <c r="N16"/>
      <c r="O16"/>
      <c r="P16"/>
      <c r="Q16"/>
      <c r="R16"/>
    </row>
    <row r="17" spans="1:18" x14ac:dyDescent="0.25">
      <c r="A17" s="39" t="s">
        <v>41</v>
      </c>
      <c r="B17" s="39" t="s">
        <v>14</v>
      </c>
      <c r="C17" s="52">
        <v>214.65</v>
      </c>
      <c r="D17" s="39">
        <v>2856</v>
      </c>
      <c r="E17" s="28">
        <v>2587</v>
      </c>
      <c r="F17" s="38">
        <f>Table132[[#This Row],[New position]]-Table132[[#This Row],[Old position]]</f>
        <v>-269</v>
      </c>
      <c r="G17" s="39">
        <v>0.33300000000000002</v>
      </c>
      <c r="H17" s="52">
        <v>555279.82999999996</v>
      </c>
      <c r="I17" s="31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113.75</v>
      </c>
      <c r="D18" s="39">
        <v>5306</v>
      </c>
      <c r="E18" s="28">
        <v>4882</v>
      </c>
      <c r="F18" s="38">
        <f>Table132[[#This Row],[New position]]-Table132[[#This Row],[Old position]]</f>
        <v>-424</v>
      </c>
      <c r="G18" s="39">
        <v>0.33300000000000002</v>
      </c>
      <c r="H18" s="52">
        <v>555279.82999999996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27</v>
      </c>
      <c r="B19" s="39" t="s">
        <v>14</v>
      </c>
      <c r="C19" s="52">
        <v>207</v>
      </c>
      <c r="D19" s="39">
        <v>2964</v>
      </c>
      <c r="E19" s="28">
        <v>2683</v>
      </c>
      <c r="F19" s="38">
        <f>Table132[[#This Row],[New position]]-Table132[[#This Row],[Old position]]</f>
        <v>-281</v>
      </c>
      <c r="G19" s="39">
        <v>0.33300000000000002</v>
      </c>
      <c r="H19" s="52">
        <v>555279.82999999996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34</v>
      </c>
      <c r="B20" s="39" t="s">
        <v>14</v>
      </c>
      <c r="C20" s="52">
        <v>384.34</v>
      </c>
      <c r="D20" s="39">
        <v>1572</v>
      </c>
      <c r="E20" s="28">
        <v>1445</v>
      </c>
      <c r="F20" s="38">
        <f>Table132[[#This Row],[New position]]-Table132[[#This Row],[Old position]]</f>
        <v>-127</v>
      </c>
      <c r="G20" s="39">
        <v>0.33300000000000002</v>
      </c>
      <c r="H20" s="52">
        <v>555279.82999999996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35</v>
      </c>
      <c r="B21" s="39" t="s">
        <v>14</v>
      </c>
      <c r="C21" s="52">
        <v>195</v>
      </c>
      <c r="D21" s="39">
        <v>3148</v>
      </c>
      <c r="E21" s="28">
        <v>2848</v>
      </c>
      <c r="F21" s="38">
        <f>Table132[[#This Row],[New position]]-Table132[[#This Row],[Old position]]</f>
        <v>-300</v>
      </c>
      <c r="G21" s="39">
        <v>0.33300000000000002</v>
      </c>
      <c r="H21" s="52">
        <v>555279.82999999996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33</v>
      </c>
      <c r="B22" s="39" t="s">
        <v>14</v>
      </c>
      <c r="C22" s="52">
        <v>233.64</v>
      </c>
      <c r="D22" s="39">
        <v>2602</v>
      </c>
      <c r="E22" s="28">
        <v>2377</v>
      </c>
      <c r="F22" s="38">
        <f>Table132[[#This Row],[New position]]-Table132[[#This Row],[Old position]]</f>
        <v>-225</v>
      </c>
      <c r="G22" s="39">
        <v>0.33300000000000002</v>
      </c>
      <c r="H22" s="52">
        <v>555279.82999999996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39</v>
      </c>
      <c r="B23" s="39" t="s">
        <v>14</v>
      </c>
      <c r="C23" s="52">
        <v>184.49</v>
      </c>
      <c r="D23" s="39">
        <v>3324</v>
      </c>
      <c r="E23" s="28">
        <v>3010</v>
      </c>
      <c r="F23" s="38">
        <f>Table132[[#This Row],[New position]]-Table132[[#This Row],[Old position]]</f>
        <v>-314</v>
      </c>
      <c r="G23" s="39">
        <v>0.33300000000000002</v>
      </c>
      <c r="H23" s="52">
        <v>555279.82999999996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42</v>
      </c>
      <c r="B24" s="39" t="s">
        <v>14</v>
      </c>
      <c r="C24" s="52">
        <v>73.599999999999994</v>
      </c>
      <c r="D24" s="39">
        <v>8362</v>
      </c>
      <c r="E24" s="28">
        <v>7545</v>
      </c>
      <c r="F24" s="38">
        <f>Table132[[#This Row],[New position]]-Table132[[#This Row],[Old position]]</f>
        <v>-817</v>
      </c>
      <c r="G24" s="39">
        <v>0.33300000000000002</v>
      </c>
      <c r="H24" s="52">
        <v>555279.82999999996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43</v>
      </c>
      <c r="B25" s="39" t="s">
        <v>14</v>
      </c>
      <c r="C25" s="52">
        <v>110.13</v>
      </c>
      <c r="D25" s="39">
        <v>5585</v>
      </c>
      <c r="E25" s="28">
        <v>5042</v>
      </c>
      <c r="F25" s="38">
        <f>Table132[[#This Row],[New position]]-Table132[[#This Row],[Old position]]</f>
        <v>-543</v>
      </c>
      <c r="G25" s="39">
        <v>0.33300000000000002</v>
      </c>
      <c r="H25" s="52">
        <v>555279.82999999996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63</v>
      </c>
      <c r="B26" s="39" t="s">
        <v>14</v>
      </c>
      <c r="C26" s="52">
        <v>163.91</v>
      </c>
      <c r="D26" s="39">
        <v>3771</v>
      </c>
      <c r="E26" s="28">
        <v>3388</v>
      </c>
      <c r="F26" s="38">
        <f>Table132[[#This Row],[New position]]-Table132[[#This Row],[Old position]]</f>
        <v>-383</v>
      </c>
      <c r="G26" s="39">
        <v>0.33300000000000002</v>
      </c>
      <c r="H26" s="52">
        <v>555279.82999999996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64</v>
      </c>
      <c r="B27" s="39" t="s">
        <v>14</v>
      </c>
      <c r="C27" s="52">
        <v>149.30000000000001</v>
      </c>
      <c r="D27" s="39">
        <v>4137</v>
      </c>
      <c r="E27" s="28">
        <v>3719</v>
      </c>
      <c r="F27" s="38">
        <f>Table132[[#This Row],[New position]]-Table132[[#This Row],[Old position]]</f>
        <v>-418</v>
      </c>
      <c r="G27" s="39">
        <v>0.33300000000000002</v>
      </c>
      <c r="H27" s="52">
        <v>555279.82999999996</v>
      </c>
      <c r="I27" s="33"/>
      <c r="L27"/>
      <c r="M27"/>
      <c r="N27"/>
      <c r="O27"/>
      <c r="P27"/>
      <c r="Q27"/>
      <c r="R27"/>
    </row>
    <row r="28" spans="1:18" x14ac:dyDescent="0.25">
      <c r="A28" s="39" t="s">
        <v>65</v>
      </c>
      <c r="B28" s="39" t="s">
        <v>14</v>
      </c>
      <c r="C28" s="52">
        <v>366</v>
      </c>
      <c r="D28" s="39">
        <v>1662</v>
      </c>
      <c r="E28" s="28">
        <v>1517</v>
      </c>
      <c r="F28" s="38">
        <f>Table132[[#This Row],[New position]]-Table132[[#This Row],[Old position]]</f>
        <v>-145</v>
      </c>
      <c r="G28" s="39">
        <v>0.33300000000000002</v>
      </c>
      <c r="H28" s="52">
        <v>555279.82999999996</v>
      </c>
      <c r="I28" s="34"/>
      <c r="L28"/>
      <c r="M28"/>
      <c r="N28"/>
      <c r="O28"/>
      <c r="P28"/>
      <c r="Q28"/>
      <c r="R28"/>
    </row>
    <row r="29" spans="1:18" x14ac:dyDescent="0.25">
      <c r="A29" s="39" t="s">
        <v>69</v>
      </c>
      <c r="B29" s="39" t="s">
        <v>14</v>
      </c>
      <c r="C29" s="52">
        <v>3068.91</v>
      </c>
      <c r="D29" s="39">
        <v>198</v>
      </c>
      <c r="E29" s="28">
        <v>181</v>
      </c>
      <c r="F29" s="38">
        <f>Table132[[#This Row],[New position]]-Table132[[#This Row],[Old position]]</f>
        <v>-17</v>
      </c>
      <c r="G29" s="39">
        <v>0.33300000000000002</v>
      </c>
      <c r="H29" s="52">
        <v>555279.82999999996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11</v>
      </c>
      <c r="B30" s="39" t="s">
        <v>14</v>
      </c>
      <c r="C30" s="52">
        <v>361.36</v>
      </c>
      <c r="D30" s="39">
        <v>149941</v>
      </c>
      <c r="E30" s="28">
        <v>138298</v>
      </c>
      <c r="F30" s="38">
        <f>Table132[[#This Row],[New position]]-Table132[[#This Row],[Old position]]</f>
        <v>-11643</v>
      </c>
      <c r="G30" s="39">
        <v>30</v>
      </c>
      <c r="H30" s="45">
        <v>49975190.07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70</v>
      </c>
      <c r="B31" s="39" t="s">
        <v>14</v>
      </c>
      <c r="C31" s="52">
        <v>34.340000000000003</v>
      </c>
      <c r="D31" s="39">
        <v>53161</v>
      </c>
      <c r="E31" s="28">
        <v>48510</v>
      </c>
      <c r="F31" s="38">
        <f>Table132[[#This Row],[New position]]-Table132[[#This Row],[Old position]]</f>
        <v>-4651</v>
      </c>
      <c r="G31" s="39">
        <v>1</v>
      </c>
      <c r="H31" s="45">
        <v>1665839.67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66</v>
      </c>
      <c r="B32" s="39" t="s">
        <v>14</v>
      </c>
      <c r="C32" s="52">
        <v>89.84</v>
      </c>
      <c r="D32" s="39">
        <v>20362</v>
      </c>
      <c r="E32" s="28">
        <v>18542</v>
      </c>
      <c r="F32" s="38">
        <f>Table132[[#This Row],[New position]]-Table132[[#This Row],[Old position]]</f>
        <v>-1820</v>
      </c>
      <c r="G32" s="39">
        <v>1</v>
      </c>
      <c r="H32" s="45">
        <v>1665839.67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26</v>
      </c>
      <c r="B33" s="39" t="s">
        <v>14</v>
      </c>
      <c r="C33" s="52">
        <v>97.03</v>
      </c>
      <c r="D33" s="39">
        <v>38113</v>
      </c>
      <c r="E33" s="39">
        <v>34337</v>
      </c>
      <c r="F33" s="38">
        <f>Table132[[#This Row],[New position]]-Table132[[#This Row],[Old position]]</f>
        <v>-3776</v>
      </c>
      <c r="G33" s="39">
        <v>2</v>
      </c>
      <c r="H33" s="45">
        <v>3331679.34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29</v>
      </c>
      <c r="B34" s="39" t="s">
        <v>14</v>
      </c>
      <c r="C34" s="52">
        <v>49.86</v>
      </c>
      <c r="D34" s="39">
        <v>74219</v>
      </c>
      <c r="E34" s="28">
        <v>66821</v>
      </c>
      <c r="F34" s="38">
        <f>Table132[[#This Row],[New position]]-Table132[[#This Row],[Old position]]</f>
        <v>-7398</v>
      </c>
      <c r="G34" s="39">
        <v>2</v>
      </c>
      <c r="H34" s="52">
        <v>3331679.34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30</v>
      </c>
      <c r="B35" s="39" t="s">
        <v>14</v>
      </c>
      <c r="C35" s="52">
        <v>74.400000000000006</v>
      </c>
      <c r="D35" s="39">
        <v>49748</v>
      </c>
      <c r="E35" s="28">
        <v>44781</v>
      </c>
      <c r="F35" s="38">
        <f>Table132[[#This Row],[New position]]-Table132[[#This Row],[Old position]]</f>
        <v>-4967</v>
      </c>
      <c r="G35" s="39">
        <v>2</v>
      </c>
      <c r="H35" s="52">
        <v>3331679.34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32</v>
      </c>
      <c r="B36" s="39" t="s">
        <v>14</v>
      </c>
      <c r="C36" s="52">
        <v>16.18</v>
      </c>
      <c r="D36" s="39">
        <v>219240</v>
      </c>
      <c r="E36" s="28">
        <v>205913</v>
      </c>
      <c r="F36" s="38">
        <f>Table132[[#This Row],[New position]]-Table132[[#This Row],[Old position]]</f>
        <v>-13327</v>
      </c>
      <c r="G36" s="39">
        <v>2</v>
      </c>
      <c r="H36" s="52">
        <v>3331679.34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37</v>
      </c>
      <c r="B37" s="39" t="s">
        <v>14</v>
      </c>
      <c r="C37" s="52">
        <v>49.95</v>
      </c>
      <c r="D37" s="39">
        <v>70932</v>
      </c>
      <c r="E37" s="28">
        <v>66700</v>
      </c>
      <c r="F37" s="38">
        <f>Table132[[#This Row],[New position]]-Table132[[#This Row],[Old position]]</f>
        <v>-4232</v>
      </c>
      <c r="G37" s="39">
        <v>2</v>
      </c>
      <c r="H37" s="52">
        <v>3331679.34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50</v>
      </c>
      <c r="B38" s="39" t="s">
        <v>14</v>
      </c>
      <c r="C38" s="52">
        <v>49.27</v>
      </c>
      <c r="D38" s="39">
        <v>71721</v>
      </c>
      <c r="E38" s="28">
        <v>67621</v>
      </c>
      <c r="F38" s="38">
        <f>Table132[[#This Row],[New position]]-Table132[[#This Row],[Old position]]</f>
        <v>-4100</v>
      </c>
      <c r="G38" s="39">
        <v>2</v>
      </c>
      <c r="H38" s="52">
        <v>3331679.34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40</v>
      </c>
      <c r="B39" s="39" t="s">
        <v>15</v>
      </c>
      <c r="C39" s="52">
        <v>104250</v>
      </c>
      <c r="D39" s="39">
        <v>34</v>
      </c>
      <c r="E39" s="28">
        <v>32</v>
      </c>
      <c r="F39" s="38">
        <f>Table132[[#This Row],[New position]]-Table132[[#This Row],[Old position]]</f>
        <v>-2</v>
      </c>
      <c r="G39" s="39">
        <v>2</v>
      </c>
      <c r="H39" s="52">
        <v>3331679.34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44</v>
      </c>
      <c r="B40" s="39" t="s">
        <v>15</v>
      </c>
      <c r="C40" s="52">
        <v>104805</v>
      </c>
      <c r="D40" s="39">
        <v>34</v>
      </c>
      <c r="E40" s="28">
        <v>32</v>
      </c>
      <c r="F40" s="38">
        <f>Table132[[#This Row],[New position]]-Table132[[#This Row],[Old position]]</f>
        <v>-2</v>
      </c>
      <c r="G40" s="39">
        <v>2</v>
      </c>
      <c r="H40" s="52">
        <v>3331679.34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45</v>
      </c>
      <c r="B41" s="39" t="s">
        <v>15</v>
      </c>
      <c r="C41" s="52">
        <v>115720</v>
      </c>
      <c r="D41" s="39">
        <v>31</v>
      </c>
      <c r="E41" s="28">
        <v>29</v>
      </c>
      <c r="F41" s="38">
        <f>Table132[[#This Row],[New position]]-Table132[[#This Row],[Old position]]</f>
        <v>-2</v>
      </c>
      <c r="G41" s="39">
        <v>2</v>
      </c>
      <c r="H41" s="52">
        <v>3331679.34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71</v>
      </c>
      <c r="B42" s="39" t="s">
        <v>15</v>
      </c>
      <c r="C42" s="52">
        <v>95790</v>
      </c>
      <c r="D42" s="39">
        <v>37</v>
      </c>
      <c r="E42" s="28">
        <v>35</v>
      </c>
      <c r="F42" s="38">
        <f>Table132[[#This Row],[New position]]-Table132[[#This Row],[Old position]]</f>
        <v>-2</v>
      </c>
      <c r="G42" s="39">
        <v>2</v>
      </c>
      <c r="H42" s="52">
        <v>3331679.34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23</v>
      </c>
      <c r="B43" s="39" t="s">
        <v>14</v>
      </c>
      <c r="C43" s="52">
        <v>36.43</v>
      </c>
      <c r="D43" s="39">
        <v>50646</v>
      </c>
      <c r="E43" s="28">
        <v>45727</v>
      </c>
      <c r="F43" s="38">
        <f>Table132[[#This Row],[New position]]-Table132[[#This Row],[Old position]]</f>
        <v>-4919</v>
      </c>
      <c r="G43" s="39">
        <v>1</v>
      </c>
      <c r="H43" s="52">
        <v>1665839.67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28</v>
      </c>
      <c r="B44" s="39" t="s">
        <v>15</v>
      </c>
      <c r="C44" s="52">
        <v>35650</v>
      </c>
      <c r="D44" s="39">
        <v>26</v>
      </c>
      <c r="E44" s="28">
        <v>23</v>
      </c>
      <c r="F44" s="38">
        <f>Table132[[#This Row],[New position]]-Table132[[#This Row],[Old position]]</f>
        <v>-3</v>
      </c>
      <c r="G44" s="39">
        <v>0.5</v>
      </c>
      <c r="H44" s="52">
        <v>832919.83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51</v>
      </c>
      <c r="B45" s="39" t="s">
        <v>15</v>
      </c>
      <c r="C45" s="52">
        <v>89540</v>
      </c>
      <c r="D45" s="39">
        <v>10</v>
      </c>
      <c r="E45" s="28">
        <v>9</v>
      </c>
      <c r="F45" s="38">
        <f>Table132[[#This Row],[New position]]-Table132[[#This Row],[Old position]]</f>
        <v>-1</v>
      </c>
      <c r="G45" s="39">
        <v>0.5</v>
      </c>
      <c r="H45" s="52">
        <v>832919.83</v>
      </c>
      <c r="I45" s="29"/>
      <c r="L45"/>
      <c r="M45"/>
      <c r="N45"/>
      <c r="O45"/>
      <c r="P45"/>
      <c r="Q45"/>
      <c r="R45"/>
    </row>
    <row r="46" spans="1:18" x14ac:dyDescent="0.25">
      <c r="A46" s="39" t="s">
        <v>52</v>
      </c>
      <c r="B46" s="39" t="s">
        <v>15</v>
      </c>
      <c r="C46" s="52">
        <v>88960</v>
      </c>
      <c r="D46" s="39">
        <v>10</v>
      </c>
      <c r="E46" s="28">
        <v>9</v>
      </c>
      <c r="F46" s="38">
        <f>Table132[[#This Row],[New position]]-Table132[[#This Row],[Old position]]</f>
        <v>-1</v>
      </c>
      <c r="G46" s="39">
        <v>0.5</v>
      </c>
      <c r="H46" s="52">
        <v>832919.83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53</v>
      </c>
      <c r="B47" s="39" t="s">
        <v>15</v>
      </c>
      <c r="C47" s="52">
        <v>129205.71</v>
      </c>
      <c r="D47" s="39">
        <v>7</v>
      </c>
      <c r="E47" s="28">
        <v>6</v>
      </c>
      <c r="F47" s="38">
        <f>Table132[[#This Row],[New position]]-Table132[[#This Row],[Old position]]</f>
        <v>-1</v>
      </c>
      <c r="G47" s="39">
        <v>0.5</v>
      </c>
      <c r="H47" s="52">
        <v>832919.83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54</v>
      </c>
      <c r="B48" s="39" t="s">
        <v>15</v>
      </c>
      <c r="C48" s="52">
        <v>54816.94</v>
      </c>
      <c r="D48" s="39">
        <v>17</v>
      </c>
      <c r="E48" s="28">
        <v>15</v>
      </c>
      <c r="F48" s="38">
        <f>Table132[[#This Row],[New position]]-Table132[[#This Row],[Old position]]</f>
        <v>-2</v>
      </c>
      <c r="G48" s="39">
        <v>0.5</v>
      </c>
      <c r="H48" s="52">
        <v>832919.83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55</v>
      </c>
      <c r="B49" s="39" t="s">
        <v>15</v>
      </c>
      <c r="C49" s="52">
        <v>97850</v>
      </c>
      <c r="D49" s="39">
        <v>10</v>
      </c>
      <c r="E49" s="28">
        <v>9</v>
      </c>
      <c r="F49" s="38">
        <f>Table132[[#This Row],[New position]]-Table132[[#This Row],[Old position]]</f>
        <v>-1</v>
      </c>
      <c r="G49" s="39">
        <v>0.5</v>
      </c>
      <c r="H49" s="52">
        <v>832919.83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56</v>
      </c>
      <c r="B50" s="39" t="s">
        <v>15</v>
      </c>
      <c r="C50" s="52">
        <v>34280</v>
      </c>
      <c r="D50" s="39">
        <v>26</v>
      </c>
      <c r="E50" s="28">
        <v>24</v>
      </c>
      <c r="F50" s="38">
        <f>Table132[[#This Row],[New position]]-Table132[[#This Row],[Old position]]</f>
        <v>-2</v>
      </c>
      <c r="G50" s="39">
        <v>0.5</v>
      </c>
      <c r="H50" s="52">
        <v>832919.83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67</v>
      </c>
      <c r="B51" s="39" t="s">
        <v>15</v>
      </c>
      <c r="C51" s="52">
        <v>7035</v>
      </c>
      <c r="D51" s="39">
        <v>130</v>
      </c>
      <c r="E51" s="28">
        <v>118</v>
      </c>
      <c r="F51" s="38">
        <f>Table132[[#This Row],[New position]]-Table132[[#This Row],[Old position]]</f>
        <v>-12</v>
      </c>
      <c r="G51" s="39">
        <v>0.5</v>
      </c>
      <c r="H51" s="52">
        <v>832919.83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72</v>
      </c>
      <c r="B52" s="39" t="s">
        <v>15</v>
      </c>
      <c r="C52" s="52">
        <v>11510</v>
      </c>
      <c r="D52" s="39">
        <v>75</v>
      </c>
      <c r="E52" s="28">
        <v>72</v>
      </c>
      <c r="F52" s="38">
        <f>Table132[[#This Row],[New position]]-Table132[[#This Row],[Old position]]</f>
        <v>-3</v>
      </c>
      <c r="G52" s="39">
        <v>0.5</v>
      </c>
      <c r="H52" s="52">
        <v>832919.83</v>
      </c>
      <c r="I52" s="32"/>
      <c r="L52"/>
      <c r="M52"/>
      <c r="N52"/>
      <c r="O52"/>
      <c r="P52"/>
      <c r="Q52"/>
      <c r="R52"/>
    </row>
    <row r="53" spans="1:18" x14ac:dyDescent="0.25">
      <c r="A53" s="50" t="s">
        <v>73</v>
      </c>
      <c r="B53" s="50" t="s">
        <v>15</v>
      </c>
      <c r="C53" s="52">
        <v>130362.43</v>
      </c>
      <c r="D53" s="55">
        <v>7</v>
      </c>
      <c r="E53" s="56">
        <v>6</v>
      </c>
      <c r="F53" s="38">
        <f>Table132[[#This Row],[New position]]-Table132[[#This Row],[Old position]]</f>
        <v>-1</v>
      </c>
      <c r="G53" s="39">
        <v>0.5</v>
      </c>
      <c r="H53" s="52">
        <v>832919.83</v>
      </c>
      <c r="I53" s="32"/>
      <c r="L53"/>
      <c r="M53"/>
      <c r="N53"/>
      <c r="O53"/>
      <c r="P53"/>
      <c r="Q53"/>
      <c r="R53"/>
    </row>
    <row r="54" spans="1:18" x14ac:dyDescent="0.25">
      <c r="A54" s="50"/>
      <c r="B54" s="50"/>
      <c r="C54" s="52"/>
      <c r="D54" s="55"/>
      <c r="E54" s="56"/>
      <c r="F54" s="38"/>
      <c r="G54" s="39"/>
      <c r="H54" s="52"/>
      <c r="I54" s="32"/>
      <c r="L54"/>
      <c r="M54"/>
      <c r="N54"/>
      <c r="O54"/>
      <c r="P54"/>
      <c r="Q54"/>
      <c r="R54"/>
    </row>
    <row r="55" spans="1:18" x14ac:dyDescent="0.25">
      <c r="A55" s="39"/>
      <c r="B55" s="39"/>
      <c r="C55" s="39"/>
      <c r="D55" s="39"/>
      <c r="E55" s="28"/>
      <c r="F55" s="38"/>
      <c r="G55" s="39"/>
      <c r="H55" s="39"/>
      <c r="I55" s="32"/>
      <c r="L55"/>
      <c r="M55"/>
      <c r="N55"/>
      <c r="O55"/>
      <c r="P55"/>
      <c r="Q55"/>
      <c r="R55"/>
    </row>
    <row r="56" spans="1:18" x14ac:dyDescent="0.25">
      <c r="A56" s="39"/>
      <c r="B56" s="39"/>
      <c r="C56" s="39"/>
      <c r="D56" s="39"/>
      <c r="E56" s="28"/>
      <c r="F56" s="38"/>
      <c r="G56" s="39"/>
      <c r="H56" s="39"/>
      <c r="I56" s="32"/>
      <c r="L56"/>
      <c r="M56"/>
      <c r="N56"/>
      <c r="O56"/>
      <c r="P56"/>
      <c r="Q56"/>
      <c r="R56"/>
    </row>
    <row r="57" spans="1:18" x14ac:dyDescent="0.25">
      <c r="A57" s="39"/>
      <c r="B57" s="39"/>
      <c r="C57" s="39"/>
      <c r="D57" s="39"/>
      <c r="E57" s="28"/>
      <c r="F57" s="38"/>
      <c r="G57" s="39"/>
      <c r="H57" s="39"/>
      <c r="I57" s="32"/>
      <c r="L57"/>
      <c r="M57"/>
      <c r="N57"/>
      <c r="O57"/>
      <c r="P57"/>
      <c r="Q57"/>
      <c r="R57"/>
    </row>
    <row r="58" spans="1:18" x14ac:dyDescent="0.25">
      <c r="A58" s="39" t="s">
        <v>57</v>
      </c>
      <c r="B58" s="39"/>
      <c r="C58" s="39"/>
      <c r="D58" s="39"/>
      <c r="E58" s="28"/>
      <c r="F58" s="53" t="s">
        <v>57</v>
      </c>
      <c r="G58" s="39">
        <f>SUM(G15:G32)</f>
        <v>36.995000000000005</v>
      </c>
      <c r="H58" s="39"/>
      <c r="I58" s="32"/>
      <c r="L58"/>
      <c r="M58"/>
      <c r="N58"/>
      <c r="O58"/>
      <c r="P58"/>
      <c r="Q58"/>
      <c r="R58"/>
    </row>
    <row r="59" spans="1:18" x14ac:dyDescent="0.25">
      <c r="A59" s="39" t="s">
        <v>58</v>
      </c>
      <c r="B59" s="50"/>
      <c r="C59" s="51"/>
      <c r="D59" s="40"/>
      <c r="E59" s="41"/>
      <c r="F59" s="53" t="s">
        <v>58</v>
      </c>
      <c r="G59" s="39">
        <f>SUM(G33:G42)</f>
        <v>20</v>
      </c>
      <c r="H59" s="52"/>
      <c r="I59" s="32"/>
      <c r="L59"/>
      <c r="M59"/>
      <c r="N59"/>
      <c r="O59"/>
      <c r="P59"/>
      <c r="Q59"/>
      <c r="R59"/>
    </row>
    <row r="60" spans="1:18" x14ac:dyDescent="0.25">
      <c r="A60" s="50" t="s">
        <v>60</v>
      </c>
      <c r="B60" s="39"/>
      <c r="C60" s="39"/>
      <c r="D60" s="39"/>
      <c r="E60" s="28"/>
      <c r="F60" s="54" t="s">
        <v>60</v>
      </c>
      <c r="G60" s="39">
        <f>SUM(G43)</f>
        <v>1</v>
      </c>
      <c r="H60" s="39"/>
      <c r="I60" s="33"/>
      <c r="L60"/>
      <c r="M60"/>
      <c r="N60"/>
      <c r="O60"/>
      <c r="P60"/>
      <c r="Q60"/>
      <c r="R60"/>
    </row>
    <row r="61" spans="1:18" x14ac:dyDescent="0.25">
      <c r="A61" s="39" t="s">
        <v>59</v>
      </c>
      <c r="B61" s="39"/>
      <c r="C61" s="39"/>
      <c r="D61" s="39"/>
      <c r="E61" s="28"/>
      <c r="F61" s="53" t="s">
        <v>59</v>
      </c>
      <c r="G61" s="39">
        <f>SUM(G44:G53)</f>
        <v>5</v>
      </c>
      <c r="H61" s="39"/>
      <c r="I61" s="34"/>
      <c r="L61"/>
      <c r="M61"/>
      <c r="N61"/>
      <c r="O61"/>
      <c r="P61"/>
      <c r="Q61"/>
      <c r="R61"/>
    </row>
    <row r="62" spans="1:18" x14ac:dyDescent="0.25">
      <c r="A62" s="39" t="s">
        <v>25</v>
      </c>
      <c r="B62" s="39"/>
      <c r="C62" s="39"/>
      <c r="D62" s="39"/>
      <c r="E62" s="28"/>
      <c r="F62" s="53" t="s">
        <v>25</v>
      </c>
      <c r="G62" s="39">
        <f t="array" ref="G62">100-SUM(ABS(G15:G56))</f>
        <v>37.004999999999995</v>
      </c>
      <c r="H62" s="39"/>
      <c r="I62" s="32"/>
      <c r="L62"/>
      <c r="M62"/>
      <c r="N62"/>
      <c r="O62"/>
      <c r="P62"/>
      <c r="Q62"/>
      <c r="R62"/>
    </row>
    <row r="63" spans="1:18" x14ac:dyDescent="0.25">
      <c r="A63" s="28" t="s">
        <v>68</v>
      </c>
      <c r="B63" s="28"/>
      <c r="C63" s="37"/>
      <c r="D63" s="28"/>
      <c r="E63" s="28"/>
      <c r="F63" s="36"/>
      <c r="G63" s="39">
        <f>C11*G62/100</f>
        <v>12733370.1732</v>
      </c>
      <c r="H63" s="45"/>
      <c r="I63" s="35"/>
      <c r="L63"/>
      <c r="M63"/>
      <c r="N63"/>
      <c r="O63"/>
      <c r="P63"/>
      <c r="Q63"/>
      <c r="R63"/>
    </row>
    <row r="64" spans="1:18" x14ac:dyDescent="0.25">
      <c r="A64" s="28"/>
      <c r="B64" s="28"/>
      <c r="C64" s="37"/>
      <c r="D64" s="28"/>
      <c r="E64" s="28"/>
      <c r="F64" s="28"/>
      <c r="G64" s="39"/>
      <c r="H64" s="45"/>
      <c r="I64" s="32"/>
      <c r="L64"/>
      <c r="M64"/>
      <c r="N64"/>
      <c r="O64"/>
      <c r="P64"/>
      <c r="Q64"/>
      <c r="R64"/>
    </row>
    <row r="65" spans="1:18" x14ac:dyDescent="0.25">
      <c r="A65" s="28"/>
      <c r="B65" s="28"/>
      <c r="C65" s="37"/>
      <c r="D65" s="28"/>
      <c r="E65" s="28"/>
      <c r="F65" s="36"/>
      <c r="G65" s="39"/>
      <c r="H65" s="45"/>
      <c r="I65" s="32"/>
      <c r="L65"/>
      <c r="M65"/>
      <c r="N65"/>
      <c r="O65"/>
      <c r="P65"/>
      <c r="Q65"/>
      <c r="R65"/>
    </row>
    <row r="66" spans="1:18" x14ac:dyDescent="0.25">
      <c r="A66" s="28"/>
      <c r="B66" s="28"/>
      <c r="C66" s="37"/>
      <c r="D66" s="28"/>
      <c r="E66" s="28"/>
      <c r="F66" s="36"/>
      <c r="G66" s="39"/>
      <c r="H66" s="45"/>
      <c r="I66" s="32"/>
      <c r="L66"/>
      <c r="M66"/>
      <c r="N66"/>
      <c r="O66"/>
      <c r="P66"/>
      <c r="Q66"/>
      <c r="R66"/>
    </row>
    <row r="67" spans="1:18" x14ac:dyDescent="0.25">
      <c r="A67" s="22"/>
      <c r="B67" s="5" t="s">
        <v>22</v>
      </c>
      <c r="D67" s="1"/>
      <c r="E67" s="5" t="s">
        <v>21</v>
      </c>
      <c r="F67" s="1"/>
      <c r="G67" s="5"/>
      <c r="H67" s="46" t="s">
        <v>2</v>
      </c>
      <c r="I67" s="4"/>
      <c r="L67"/>
      <c r="M67"/>
      <c r="N67"/>
      <c r="O67"/>
      <c r="P67"/>
      <c r="Q67"/>
      <c r="R67"/>
    </row>
    <row r="68" spans="1:18" x14ac:dyDescent="0.25">
      <c r="B68" s="5" t="s">
        <v>46</v>
      </c>
      <c r="D68" s="1"/>
      <c r="E68" s="5" t="s">
        <v>46</v>
      </c>
      <c r="F68" s="1"/>
      <c r="G68" s="5"/>
      <c r="H68" s="46" t="s">
        <v>3</v>
      </c>
      <c r="L68"/>
      <c r="M68"/>
      <c r="N68"/>
      <c r="O68"/>
      <c r="P68"/>
      <c r="Q68"/>
      <c r="R68"/>
    </row>
    <row r="69" spans="1:18" x14ac:dyDescent="0.25">
      <c r="B69" s="3"/>
      <c r="C69"/>
      <c r="D69" s="1"/>
      <c r="E69" s="3"/>
      <c r="F69" s="21"/>
      <c r="G69" s="3"/>
      <c r="H69" s="47"/>
      <c r="L69"/>
      <c r="M69"/>
      <c r="N69"/>
      <c r="O69"/>
      <c r="P69"/>
      <c r="Q69"/>
      <c r="R69"/>
    </row>
    <row r="70" spans="1:18" x14ac:dyDescent="0.25">
      <c r="C70"/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2023-09-21T11:41:37Z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