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788" documentId="14_{A48F4B07-3EF3-43E5-91B2-4CA340E6013A}" xr6:coauthVersionLast="47" xr6:coauthVersionMax="47" xr10:uidLastSave="{EDDDC3E1-ACF4-4B9D-9CE6-97AC7564B012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3" l="1"/>
  <c r="G63" i="3"/>
  <c r="G62" i="3"/>
  <c r="G67" i="3" l="1"/>
  <c r="F38" i="3" l="1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C4" i="3" l="1"/>
  <c r="G64" i="3"/>
  <c r="G66" i="3" s="1"/>
  <c r="G68" i="3" s="1"/>
  <c r="C5" i="3"/>
  <c r="C7" i="3"/>
  <c r="C6" i="3"/>
  <c r="C3" i="3"/>
  <c r="C8" i="3"/>
  <c r="C2" i="3"/>
</calcChain>
</file>

<file path=xl/sharedStrings.xml><?xml version="1.0" encoding="utf-8"?>
<sst xmlns="http://schemas.openxmlformats.org/spreadsheetml/2006/main" count="116" uniqueCount="74">
  <si>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</si>
  <si>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</si>
  <si>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</si>
  <si>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</si>
  <si>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</si>
  <si>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</si>
  <si>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</si>
  <si>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</si>
  <si>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</si>
  <si>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</si>
  <si>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</si>
  <si>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</si>
  <si>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</si>
  <si>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</si>
  <si>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</si>
  <si>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</si>
  <si>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</si>
  <si>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</si>
  <si>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</si>
  <si>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</si>
  <si>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</si>
  <si>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</si>
  <si>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</si>
  <si>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</si>
  <si>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</si>
  <si>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</si>
  <si>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</si>
  <si>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</si>
  <si>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</si>
  <si>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</si>
  <si>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</si>
  <si>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</si>
  <si>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</si>
  <si>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</si>
  <si>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</si>
  <si>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</si>
  <si>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</si>
  <si>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</si>
  <si>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</si>
  <si>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</si>
  <si>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</si>
  <si>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</si>
  <si>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</si>
  <si>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</si>
  <si>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</si>
  <si>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</si>
  <si>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</si>
  <si>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</si>
  <si>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</si>
  <si>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</si>
  <si>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</si>
  <si>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</si>
  <si>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</si>
  <si>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</si>
  <si>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</si>
  <si>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</si>
  <si>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</si>
  <si>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</si>
  <si>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</si>
  <si>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SB</t>
  </si>
  <si>
    <t>Leverage for QQQ</t>
  </si>
  <si>
    <t>Leverage for Equities (incl. QQQ)</t>
  </si>
  <si>
    <t>INTC</t>
  </si>
  <si>
    <t>CMCSA</t>
  </si>
  <si>
    <t>ATVI</t>
  </si>
  <si>
    <t>SI</t>
  </si>
  <si>
    <t>Leverage (incl. Cash)</t>
  </si>
  <si>
    <t>CME</t>
  </si>
  <si>
    <t>STE</t>
  </si>
  <si>
    <t>VRTX</t>
  </si>
  <si>
    <t>COR</t>
  </si>
  <si>
    <t>SMH</t>
  </si>
  <si>
    <t>USL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</si>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</sst>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Sheet1!$F$62:$F$66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Sheet1!$G$62:$G$66</c:f>
              <c:numCache>
                <c:formatCode>0.00</c:formatCode>
                <c:ptCount val="5"/>
                <c:pt idx="0">
                  <c:v>0.51999999362655791</c:v>
                </c:pt>
                <c:pt idx="1">
                  <c:v>0.19999999987200612</c:v>
                </c:pt>
                <c:pt idx="2">
                  <c:v>1.000000003614015E-2</c:v>
                </c:pt>
                <c:pt idx="3">
                  <c:v>3.0000000108420456E-2</c:v>
                </c:pt>
                <c:pt idx="4">
                  <c:v>0.24000000635687546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71" totalsRowShown="0" headerRowDxfId="13" dataDxfId="11" headerRowBorderDxfId="12" tableBorderDxfId="10" totalsRowBorderDxfId="9">
  <autoFilter ref="A15:I71" xr:uid="{00000000-0009-0000-0100-000001000000}"/>
  <sortState xmlns:xlrd2="http://schemas.microsoft.com/office/spreadsheetml/2017/richdata2" ref="A16:I70">
    <sortCondition ref="A15:A7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9"/>
  <sheetViews>
    <sheetView tabSelected="1" topLeftCell="A52" zoomScale="115" zoomScaleNormal="115" workbookViewId="0">
      <selection activeCell="K61" sqref="K6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45210</v>
      </c>
      <c r="E1" s="14"/>
      <c r="F1" s="14"/>
      <c r="G1" s="49"/>
      <c r="H1" s="14"/>
    </row>
    <row r="2" spans="1:18" s="13" customFormat="1" x14ac:dyDescent="0.25">
      <c r="A2" s="61" t="s">
        <v>10</v>
      </c>
      <c r="B2" s="61"/>
      <c r="C2" s="15">
        <f>C13/C12</f>
        <v>2.5628932585631672</v>
      </c>
      <c r="D2"/>
      <c r="E2" s="25"/>
      <c r="F2" s="17"/>
      <c r="G2" s="17"/>
      <c r="H2" s="16"/>
    </row>
    <row r="3" spans="1:18" s="13" customFormat="1" x14ac:dyDescent="0.25">
      <c r="A3" s="63" t="s">
        <v>61</v>
      </c>
      <c r="B3" s="64"/>
      <c r="C3" s="15">
        <f>SUM(H16:H35)/C12</f>
        <v>1.7535585385073</v>
      </c>
      <c r="D3"/>
      <c r="E3" s="25"/>
      <c r="F3" s="17"/>
      <c r="G3" s="17"/>
      <c r="H3" s="16"/>
    </row>
    <row r="4" spans="1:18" s="13" customFormat="1" x14ac:dyDescent="0.25">
      <c r="A4" s="63" t="s">
        <v>60</v>
      </c>
      <c r="B4" s="64"/>
      <c r="C4" s="15">
        <f>SUM(H34)/C12</f>
        <v>1.5175026000330232</v>
      </c>
      <c r="D4"/>
      <c r="E4" s="25"/>
      <c r="F4" s="17"/>
      <c r="G4" s="17"/>
      <c r="H4" s="16"/>
    </row>
    <row r="5" spans="1:18" s="13" customFormat="1" x14ac:dyDescent="0.25">
      <c r="A5" s="63" t="s">
        <v>41</v>
      </c>
      <c r="B5" s="64"/>
      <c r="C5" s="15">
        <f>SUM(H36:H45)/C12</f>
        <v>0.67444559956837535</v>
      </c>
      <c r="D5"/>
      <c r="E5" s="25"/>
      <c r="F5" s="17"/>
      <c r="G5" s="17"/>
      <c r="H5" s="16"/>
    </row>
    <row r="6" spans="1:18" s="13" customFormat="1" x14ac:dyDescent="0.25">
      <c r="A6" s="63" t="s">
        <v>52</v>
      </c>
      <c r="B6" s="64"/>
      <c r="C6" s="15">
        <f>H46/C12</f>
        <v>3.3722280121872825E-2</v>
      </c>
      <c r="D6"/>
      <c r="E6" s="25"/>
      <c r="F6" s="17"/>
      <c r="G6" s="17"/>
      <c r="H6" s="16"/>
    </row>
    <row r="7" spans="1:18" s="13" customFormat="1" x14ac:dyDescent="0.25">
      <c r="A7" s="63" t="s">
        <v>42</v>
      </c>
      <c r="B7" s="64"/>
      <c r="C7" s="15">
        <f>SUM(H47:H52)/C12</f>
        <v>0.10116684036561847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53</v>
      </c>
      <c r="B8" s="62"/>
      <c r="C8" s="20">
        <f>(C13-SUM(H36:H46))/C12</f>
        <v>1.854725378872919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34854365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2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34854365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89328017.090000004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596</v>
      </c>
      <c r="D16" s="39">
        <v>950</v>
      </c>
      <c r="E16" s="39">
        <v>657</v>
      </c>
      <c r="F16" s="38">
        <f>Table132[[#This Row],[New position]]-Table132[[#This Row],[Old position]]</f>
        <v>-293</v>
      </c>
      <c r="G16" s="39">
        <v>0.33300000000000002</v>
      </c>
      <c r="H16" s="45">
        <v>391789.51</v>
      </c>
      <c r="I16" s="32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113.15</v>
      </c>
      <c r="D17" s="39">
        <v>5453</v>
      </c>
      <c r="E17" s="39">
        <v>3463</v>
      </c>
      <c r="F17" s="38">
        <f>Table132[[#This Row],[New position]]-Table132[[#This Row],[Old position]]</f>
        <v>-1990</v>
      </c>
      <c r="G17" s="39">
        <v>0.33300000000000002</v>
      </c>
      <c r="H17" s="45">
        <v>391789.51</v>
      </c>
      <c r="I17" s="32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244.45</v>
      </c>
      <c r="D18" s="39">
        <v>2235</v>
      </c>
      <c r="E18" s="39">
        <v>1603</v>
      </c>
      <c r="F18" s="38">
        <f>Table132[[#This Row],[New position]]-Table132[[#This Row],[Old position]]</f>
        <v>-632</v>
      </c>
      <c r="G18" s="39">
        <v>0.33300000000000002</v>
      </c>
      <c r="H18" s="45">
        <v>391789.51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181.47</v>
      </c>
      <c r="D19" s="39">
        <v>2999</v>
      </c>
      <c r="E19" s="39">
        <v>2159</v>
      </c>
      <c r="F19" s="38">
        <f>Table132[[#This Row],[New position]]-Table132[[#This Row],[Old position]]</f>
        <v>-840</v>
      </c>
      <c r="G19" s="39">
        <v>0.33300000000000002</v>
      </c>
      <c r="H19" s="45">
        <v>391789.51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112</v>
      </c>
      <c r="D20" s="39">
        <v>4934</v>
      </c>
      <c r="E20" s="39">
        <v>3498</v>
      </c>
      <c r="F20" s="38">
        <f>Table132[[#This Row],[New position]]-Table132[[#This Row],[Old position]]</f>
        <v>-1436</v>
      </c>
      <c r="G20" s="39">
        <v>0.33300000000000002</v>
      </c>
      <c r="H20" s="45">
        <v>391789.51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70.94</v>
      </c>
      <c r="D21" s="39">
        <v>7615</v>
      </c>
      <c r="E21" s="39">
        <v>5523</v>
      </c>
      <c r="F21" s="38">
        <f>Table132[[#This Row],[New position]]-Table132[[#This Row],[Old position]]</f>
        <v>-2092</v>
      </c>
      <c r="G21" s="39">
        <v>0.33300000000000002</v>
      </c>
      <c r="H21" s="45">
        <v>391789.51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58</v>
      </c>
      <c r="B22" s="39" t="s">
        <v>14</v>
      </c>
      <c r="C22" s="52">
        <v>454.51</v>
      </c>
      <c r="D22" s="39">
        <v>1208</v>
      </c>
      <c r="E22" s="39">
        <v>862</v>
      </c>
      <c r="F22" s="38">
        <f>Table132[[#This Row],[New position]]-Table132[[#This Row],[Old position]]</f>
        <v>-346</v>
      </c>
      <c r="G22" s="39">
        <v>0.33300000000000002</v>
      </c>
      <c r="H22" s="45">
        <v>391789.51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54</v>
      </c>
      <c r="B23" s="39" t="s">
        <v>14</v>
      </c>
      <c r="C23" s="52">
        <v>350.23</v>
      </c>
      <c r="D23" s="39">
        <v>1576</v>
      </c>
      <c r="E23" s="39">
        <v>1119</v>
      </c>
      <c r="F23" s="38">
        <f>Table132[[#This Row],[New position]]-Table132[[#This Row],[Old position]]</f>
        <v>-457</v>
      </c>
      <c r="G23" s="39">
        <v>0.33300000000000002</v>
      </c>
      <c r="H23" s="45">
        <v>391789.51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30</v>
      </c>
      <c r="B24" s="39" t="s">
        <v>14</v>
      </c>
      <c r="C24" s="52">
        <v>258.05</v>
      </c>
      <c r="D24" s="39">
        <v>2156</v>
      </c>
      <c r="E24" s="39">
        <v>1518</v>
      </c>
      <c r="F24" s="38">
        <f>Table132[[#This Row],[New position]]-Table132[[#This Row],[Old position]]</f>
        <v>-638</v>
      </c>
      <c r="G24" s="39">
        <v>0.33300000000000002</v>
      </c>
      <c r="H24" s="45">
        <v>391789.51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56</v>
      </c>
      <c r="B25" s="39" t="s">
        <v>14</v>
      </c>
      <c r="C25" s="52">
        <v>3064.53</v>
      </c>
      <c r="D25" s="39">
        <v>181</v>
      </c>
      <c r="E25" s="39">
        <v>128</v>
      </c>
      <c r="F25" s="38">
        <f>Table132[[#This Row],[New position]]-Table132[[#This Row],[Old position]]</f>
        <v>-53</v>
      </c>
      <c r="G25" s="39">
        <v>0.33300000000000002</v>
      </c>
      <c r="H25" s="45">
        <v>391789.51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62</v>
      </c>
      <c r="B26" s="39" t="s">
        <v>14</v>
      </c>
      <c r="C26" s="52">
        <v>36.590000000000003</v>
      </c>
      <c r="D26" s="39">
        <v>15133</v>
      </c>
      <c r="E26" s="39">
        <v>10708</v>
      </c>
      <c r="F26" s="38">
        <f>Table132[[#This Row],[New position]]-Table132[[#This Row],[Old position]]</f>
        <v>-4425</v>
      </c>
      <c r="G26" s="39">
        <v>0.33300000000000002</v>
      </c>
      <c r="H26" s="45">
        <v>391789.51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63</v>
      </c>
      <c r="B27" s="39" t="s">
        <v>14</v>
      </c>
      <c r="C27" s="52">
        <v>44.5</v>
      </c>
      <c r="D27" s="39">
        <v>12351</v>
      </c>
      <c r="E27" s="39">
        <v>8804</v>
      </c>
      <c r="F27" s="38">
        <f>Table132[[#This Row],[New position]]-Table132[[#This Row],[Old position]]</f>
        <v>-3547</v>
      </c>
      <c r="G27" s="39">
        <v>0.33300000000000002</v>
      </c>
      <c r="H27" s="45">
        <v>391789.51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64</v>
      </c>
      <c r="B28" s="39" t="s">
        <v>14</v>
      </c>
      <c r="C28" s="52">
        <v>94.3</v>
      </c>
      <c r="D28" s="39">
        <v>5784</v>
      </c>
      <c r="E28" s="39">
        <v>4155</v>
      </c>
      <c r="F28" s="38">
        <f>Table132[[#This Row],[New position]]-Table132[[#This Row],[Old position]]</f>
        <v>-1629</v>
      </c>
      <c r="G28" s="39">
        <v>0.33300000000000002</v>
      </c>
      <c r="H28" s="45">
        <v>391789.51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67</v>
      </c>
      <c r="B29" s="39" t="s">
        <v>14</v>
      </c>
      <c r="C29" s="52">
        <v>216.09</v>
      </c>
      <c r="D29" s="39">
        <v>2463</v>
      </c>
      <c r="E29" s="39">
        <v>1813</v>
      </c>
      <c r="F29" s="38">
        <f>Table132[[#This Row],[New position]]-Table132[[#This Row],[Old position]]</f>
        <v>-650</v>
      </c>
      <c r="G29" s="39">
        <v>0.33300000000000002</v>
      </c>
      <c r="H29" s="45">
        <v>391789.51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68</v>
      </c>
      <c r="B30" s="39" t="s">
        <v>14</v>
      </c>
      <c r="C30" s="52">
        <v>227.52</v>
      </c>
      <c r="D30" s="39">
        <v>2416</v>
      </c>
      <c r="E30" s="28">
        <v>1722</v>
      </c>
      <c r="F30" s="38">
        <f>Table132[[#This Row],[New position]]-Table132[[#This Row],[Old position]]</f>
        <v>-694</v>
      </c>
      <c r="G30" s="39">
        <v>0.33300000000000002</v>
      </c>
      <c r="H30" s="45">
        <v>391789.51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69</v>
      </c>
      <c r="B31" s="39" t="s">
        <v>14</v>
      </c>
      <c r="C31" s="52">
        <v>360.57</v>
      </c>
      <c r="D31" s="39">
        <v>1536</v>
      </c>
      <c r="E31" s="28">
        <v>1087</v>
      </c>
      <c r="F31" s="38">
        <f>Table132[[#This Row],[New position]]-Table132[[#This Row],[Old position]]</f>
        <v>-449</v>
      </c>
      <c r="G31" s="39">
        <v>0.33300000000000002</v>
      </c>
      <c r="H31" s="45">
        <v>391789.51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70</v>
      </c>
      <c r="B32" s="39" t="s">
        <v>14</v>
      </c>
      <c r="C32" s="52">
        <v>187.97</v>
      </c>
      <c r="D32" s="39">
        <v>2930</v>
      </c>
      <c r="E32" s="39">
        <v>2084</v>
      </c>
      <c r="F32" s="38">
        <f>Table132[[#This Row],[New position]]-Table132[[#This Row],[Old position]]</f>
        <v>-846</v>
      </c>
      <c r="G32" s="39">
        <v>0.33300000000000002</v>
      </c>
      <c r="H32" s="45">
        <v>391789.51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71</v>
      </c>
      <c r="B33" s="39" t="s">
        <v>14</v>
      </c>
      <c r="C33" s="52">
        <v>150.47999999999999</v>
      </c>
      <c r="D33" s="39">
        <v>3681</v>
      </c>
      <c r="E33" s="39">
        <v>2604</v>
      </c>
      <c r="F33" s="38">
        <f>Table132[[#This Row],[New position]]-Table132[[#This Row],[Old position]]</f>
        <v>-1077</v>
      </c>
      <c r="G33" s="39">
        <v>0.33300000000000002</v>
      </c>
      <c r="H33" s="45">
        <v>391789.51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11</v>
      </c>
      <c r="B34" s="39" t="s">
        <v>14</v>
      </c>
      <c r="C34" s="52">
        <v>370.1</v>
      </c>
      <c r="D34" s="39">
        <v>133905</v>
      </c>
      <c r="E34" s="39">
        <v>142912</v>
      </c>
      <c r="F34" s="38">
        <f>Table132[[#This Row],[New position]]-Table132[[#This Row],[Old position]]</f>
        <v>9007</v>
      </c>
      <c r="G34" s="39">
        <v>45</v>
      </c>
      <c r="H34" s="45">
        <v>52891589.509999998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72</v>
      </c>
      <c r="B35" s="39" t="s">
        <v>14</v>
      </c>
      <c r="C35" s="52">
        <v>38.450000000000003</v>
      </c>
      <c r="D35" s="39">
        <v>42194</v>
      </c>
      <c r="E35" s="39">
        <v>30569</v>
      </c>
      <c r="F35" s="38">
        <f>Table132[[#This Row],[New position]]-Table132[[#This Row],[Old position]]</f>
        <v>-11625</v>
      </c>
      <c r="G35" s="39">
        <v>1</v>
      </c>
      <c r="H35" s="45">
        <v>1175368.6599999999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25</v>
      </c>
      <c r="B36" s="39" t="s">
        <v>14</v>
      </c>
      <c r="C36" s="52">
        <v>96.85</v>
      </c>
      <c r="D36" s="39">
        <v>5712</v>
      </c>
      <c r="E36" s="39">
        <v>24272</v>
      </c>
      <c r="F36" s="38">
        <f>Table132[[#This Row],[New position]]-Table132[[#This Row],[Old position]]</f>
        <v>18560</v>
      </c>
      <c r="G36" s="39">
        <v>2</v>
      </c>
      <c r="H36" s="45">
        <v>2350737.31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26</v>
      </c>
      <c r="B37" s="39" t="s">
        <v>14</v>
      </c>
      <c r="C37" s="52">
        <v>49.82</v>
      </c>
      <c r="D37" s="39">
        <v>11131</v>
      </c>
      <c r="E37" s="39">
        <v>47185</v>
      </c>
      <c r="F37" s="38">
        <f>Table132[[#This Row],[New position]]-Table132[[#This Row],[Old position]]</f>
        <v>36054</v>
      </c>
      <c r="G37" s="39">
        <v>2</v>
      </c>
      <c r="H37" s="45">
        <v>2350737.31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27</v>
      </c>
      <c r="B38" s="39" t="s">
        <v>14</v>
      </c>
      <c r="C38" s="52">
        <v>73.22</v>
      </c>
      <c r="D38" s="39">
        <v>7626</v>
      </c>
      <c r="E38" s="39">
        <v>32105</v>
      </c>
      <c r="F38" s="38">
        <f>Table132[[#This Row],[New position]]-Table132[[#This Row],[Old position]]</f>
        <v>24479</v>
      </c>
      <c r="G38" s="39">
        <v>2</v>
      </c>
      <c r="H38" s="45">
        <v>2350737.31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29</v>
      </c>
      <c r="B39" s="39" t="s">
        <v>14</v>
      </c>
      <c r="C39" s="52">
        <v>15.74</v>
      </c>
      <c r="D39" s="39">
        <v>34912</v>
      </c>
      <c r="E39" s="39">
        <v>149348</v>
      </c>
      <c r="F39" s="38">
        <f>Table132[[#This Row],[New position]]-Table132[[#This Row],[Old position]]</f>
        <v>114436</v>
      </c>
      <c r="G39" s="39">
        <v>2</v>
      </c>
      <c r="H39" s="45">
        <v>2350737.31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14</v>
      </c>
      <c r="C40" s="52">
        <v>48.41</v>
      </c>
      <c r="D40" s="39">
        <v>11528</v>
      </c>
      <c r="E40" s="39">
        <v>48559</v>
      </c>
      <c r="F40" s="38">
        <f>Table132[[#This Row],[New position]]-Table132[[#This Row],[Old position]]</f>
        <v>37031</v>
      </c>
      <c r="G40" s="39">
        <v>2</v>
      </c>
      <c r="H40" s="45">
        <v>2350737.31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32</v>
      </c>
      <c r="B41" s="39" t="s">
        <v>14</v>
      </c>
      <c r="C41" s="52">
        <v>48.75</v>
      </c>
      <c r="D41" s="39">
        <v>11333</v>
      </c>
      <c r="E41" s="39">
        <v>48220</v>
      </c>
      <c r="F41" s="38">
        <f>Table132[[#This Row],[New position]]-Table132[[#This Row],[Old position]]</f>
        <v>36887</v>
      </c>
      <c r="G41" s="39">
        <v>2</v>
      </c>
      <c r="H41" s="45">
        <v>2350737.31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35</v>
      </c>
      <c r="B42" s="39" t="s">
        <v>15</v>
      </c>
      <c r="C42" s="52">
        <v>104320</v>
      </c>
      <c r="D42" s="39">
        <v>5</v>
      </c>
      <c r="E42" s="39">
        <v>23</v>
      </c>
      <c r="F42" s="38">
        <f>Table132[[#This Row],[New position]]-Table132[[#This Row],[Old position]]</f>
        <v>18</v>
      </c>
      <c r="G42" s="39">
        <v>2</v>
      </c>
      <c r="H42" s="45">
        <v>2350737.31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38</v>
      </c>
      <c r="B43" s="39" t="s">
        <v>15</v>
      </c>
      <c r="C43" s="52">
        <v>105180</v>
      </c>
      <c r="D43" s="39">
        <v>5</v>
      </c>
      <c r="E43" s="39">
        <v>22</v>
      </c>
      <c r="F43" s="38">
        <f>Table132[[#This Row],[New position]]-Table132[[#This Row],[Old position]]</f>
        <v>17</v>
      </c>
      <c r="G43" s="39">
        <v>2</v>
      </c>
      <c r="H43" s="45">
        <v>2350737.31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39</v>
      </c>
      <c r="B44" s="39" t="s">
        <v>15</v>
      </c>
      <c r="C44" s="52">
        <v>116360</v>
      </c>
      <c r="D44" s="39">
        <v>5</v>
      </c>
      <c r="E44" s="39">
        <v>20</v>
      </c>
      <c r="F44" s="38">
        <f>Table132[[#This Row],[New position]]-Table132[[#This Row],[Old position]]</f>
        <v>15</v>
      </c>
      <c r="G44" s="39">
        <v>2</v>
      </c>
      <c r="H44" s="45">
        <v>2350737.31</v>
      </c>
      <c r="I44" s="32"/>
      <c r="L44" s="59"/>
      <c r="M44"/>
      <c r="N44"/>
      <c r="O44"/>
      <c r="P44"/>
      <c r="Q44"/>
      <c r="R44"/>
    </row>
    <row r="45" spans="1:18" x14ac:dyDescent="0.25">
      <c r="A45" s="39" t="s">
        <v>57</v>
      </c>
      <c r="B45" s="39" t="s">
        <v>15</v>
      </c>
      <c r="C45" s="52">
        <v>95020</v>
      </c>
      <c r="D45" s="39">
        <v>6</v>
      </c>
      <c r="E45" s="39">
        <v>25</v>
      </c>
      <c r="F45" s="38">
        <f>Table132[[#This Row],[New position]]-Table132[[#This Row],[Old position]]</f>
        <v>19</v>
      </c>
      <c r="G45" s="39">
        <v>2</v>
      </c>
      <c r="H45" s="45">
        <v>2350737.31</v>
      </c>
      <c r="I45" s="31"/>
      <c r="L45" s="59"/>
      <c r="M45"/>
      <c r="N45"/>
      <c r="O45"/>
      <c r="P45"/>
      <c r="Q45"/>
      <c r="R45"/>
    </row>
    <row r="46" spans="1:18" x14ac:dyDescent="0.25">
      <c r="A46" s="39" t="s">
        <v>73</v>
      </c>
      <c r="B46" s="39" t="s">
        <v>14</v>
      </c>
      <c r="C46" s="52">
        <v>35.44</v>
      </c>
      <c r="D46" s="39">
        <v>45215</v>
      </c>
      <c r="E46" s="39">
        <v>33165</v>
      </c>
      <c r="F46" s="38">
        <f>Table132[[#This Row],[New position]]-Table132[[#This Row],[Old position]]</f>
        <v>-12050</v>
      </c>
      <c r="G46" s="39">
        <v>1</v>
      </c>
      <c r="H46" s="45">
        <v>1175368.6599999999</v>
      </c>
      <c r="I46" s="30"/>
      <c r="L46" s="59"/>
      <c r="M46"/>
      <c r="N46"/>
      <c r="O46"/>
      <c r="P46"/>
      <c r="Q46"/>
      <c r="R46"/>
    </row>
    <row r="47" spans="1:18" x14ac:dyDescent="0.25">
      <c r="A47" s="39" t="s">
        <v>44</v>
      </c>
      <c r="B47" s="39" t="s">
        <v>15</v>
      </c>
      <c r="C47" s="52">
        <v>84759.67</v>
      </c>
      <c r="D47" s="39">
        <v>9</v>
      </c>
      <c r="E47" s="39">
        <v>7</v>
      </c>
      <c r="F47" s="38">
        <f>Table132[[#This Row],[New position]]-Table132[[#This Row],[Old position]]</f>
        <v>-2</v>
      </c>
      <c r="G47" s="39">
        <v>0.5</v>
      </c>
      <c r="H47" s="45">
        <v>587684.32999999996</v>
      </c>
      <c r="I47" s="31"/>
      <c r="L47" s="59"/>
      <c r="M47"/>
      <c r="N47"/>
      <c r="O47"/>
      <c r="P47"/>
      <c r="Q47"/>
      <c r="R47"/>
    </row>
    <row r="48" spans="1:18" x14ac:dyDescent="0.25">
      <c r="A48" s="39" t="s">
        <v>45</v>
      </c>
      <c r="B48" s="39" t="s">
        <v>15</v>
      </c>
      <c r="C48" s="52">
        <v>83460</v>
      </c>
      <c r="D48" s="39">
        <v>9</v>
      </c>
      <c r="E48" s="39">
        <v>7</v>
      </c>
      <c r="F48" s="38">
        <f>Table132[[#This Row],[New position]]-Table132[[#This Row],[Old position]]</f>
        <v>-2</v>
      </c>
      <c r="G48" s="39">
        <v>0.5</v>
      </c>
      <c r="H48" s="45">
        <v>587684.32999999996</v>
      </c>
      <c r="I48" s="32"/>
      <c r="L48" s="59"/>
      <c r="M48"/>
      <c r="N48"/>
      <c r="O48"/>
      <c r="P48"/>
      <c r="Q48"/>
      <c r="R48"/>
    </row>
    <row r="49" spans="1:18" x14ac:dyDescent="0.25">
      <c r="A49" s="39" t="s">
        <v>47</v>
      </c>
      <c r="B49" s="39" t="s">
        <v>15</v>
      </c>
      <c r="C49" s="52">
        <v>87100</v>
      </c>
      <c r="D49" s="39">
        <v>9</v>
      </c>
      <c r="E49" s="39">
        <v>7</v>
      </c>
      <c r="F49" s="38">
        <f>Table132[[#This Row],[New position]]-Table132[[#This Row],[Old position]]</f>
        <v>-2</v>
      </c>
      <c r="G49" s="39">
        <v>0.5</v>
      </c>
      <c r="H49" s="45">
        <v>587684.32999999996</v>
      </c>
      <c r="I49" s="32"/>
      <c r="L49" s="59"/>
      <c r="M49"/>
      <c r="N49"/>
      <c r="O49"/>
      <c r="P49"/>
      <c r="Q49"/>
      <c r="R49"/>
    </row>
    <row r="50" spans="1:18" x14ac:dyDescent="0.25">
      <c r="A50" s="39" t="s">
        <v>46</v>
      </c>
      <c r="B50" s="39" t="s">
        <v>15</v>
      </c>
      <c r="C50" s="52">
        <v>118973.43</v>
      </c>
      <c r="D50" s="39">
        <v>7</v>
      </c>
      <c r="E50" s="39">
        <v>5</v>
      </c>
      <c r="F50" s="38">
        <f>Table132[[#This Row],[New position]]-Table132[[#This Row],[Old position]]</f>
        <v>-2</v>
      </c>
      <c r="G50" s="39">
        <v>0.5</v>
      </c>
      <c r="H50" s="45">
        <v>587684.32999999996</v>
      </c>
      <c r="I50" s="31"/>
      <c r="L50"/>
      <c r="M50"/>
      <c r="N50"/>
      <c r="O50"/>
      <c r="P50"/>
      <c r="Q50"/>
      <c r="R50"/>
    </row>
    <row r="51" spans="1:18" x14ac:dyDescent="0.25">
      <c r="A51" s="39" t="s">
        <v>59</v>
      </c>
      <c r="B51" s="39" t="s">
        <v>15</v>
      </c>
      <c r="C51" s="52">
        <v>30094.38</v>
      </c>
      <c r="D51" s="39">
        <v>26</v>
      </c>
      <c r="E51" s="39">
        <v>20</v>
      </c>
      <c r="F51" s="38">
        <f>Table132[[#This Row],[New position]]-Table132[[#This Row],[Old position]]</f>
        <v>-6</v>
      </c>
      <c r="G51" s="39">
        <v>0.5</v>
      </c>
      <c r="H51" s="45">
        <v>587684.32999999996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65</v>
      </c>
      <c r="B52" s="39" t="s">
        <v>15</v>
      </c>
      <c r="C52" s="52">
        <v>110459.29</v>
      </c>
      <c r="D52" s="39">
        <v>7</v>
      </c>
      <c r="E52" s="39">
        <v>5</v>
      </c>
      <c r="F52" s="38">
        <f>Table132[[#This Row],[New position]]-Table132[[#This Row],[Old position]]</f>
        <v>-2</v>
      </c>
      <c r="G52" s="39">
        <v>0.5</v>
      </c>
      <c r="H52" s="45">
        <v>587684.32999999996</v>
      </c>
      <c r="I52" s="32"/>
      <c r="L52" s="59"/>
      <c r="M52"/>
      <c r="N52"/>
      <c r="O52"/>
      <c r="P52"/>
      <c r="Q52"/>
      <c r="R52"/>
    </row>
    <row r="53" spans="1:18" x14ac:dyDescent="0.25">
      <c r="A53" s="50"/>
      <c r="B53" s="50"/>
      <c r="C53" s="51"/>
      <c r="D53" s="58"/>
      <c r="E53" s="39"/>
      <c r="F53" s="36"/>
      <c r="G53" s="39"/>
      <c r="H53" s="52"/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58"/>
      <c r="F54" s="36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32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41"/>
      <c r="F57" s="36"/>
      <c r="G57" s="39"/>
      <c r="H57" s="52"/>
      <c r="I57" s="32"/>
      <c r="L57"/>
      <c r="M57"/>
      <c r="N57"/>
      <c r="O57"/>
      <c r="P57"/>
      <c r="Q57"/>
      <c r="R57"/>
    </row>
    <row r="58" spans="1:18" x14ac:dyDescent="0.25">
      <c r="A58" s="50"/>
      <c r="B58" s="50"/>
      <c r="C58" s="51"/>
      <c r="D58" s="40"/>
      <c r="E58" s="41"/>
      <c r="F58" s="36"/>
      <c r="G58" s="39"/>
      <c r="H58" s="52"/>
      <c r="I58" s="32"/>
      <c r="L58"/>
      <c r="M58"/>
      <c r="N58"/>
      <c r="O58"/>
      <c r="P58"/>
      <c r="Q58"/>
      <c r="R58"/>
    </row>
    <row r="59" spans="1:18" x14ac:dyDescent="0.25">
      <c r="A59" s="50"/>
      <c r="B59" s="50"/>
      <c r="C59" s="51"/>
      <c r="D59" s="40"/>
      <c r="E59" s="41"/>
      <c r="F59" s="36"/>
      <c r="G59" s="39"/>
      <c r="H59" s="52"/>
      <c r="I59" s="56"/>
      <c r="L59"/>
      <c r="M59"/>
      <c r="N59"/>
      <c r="O59"/>
      <c r="P59"/>
      <c r="Q59"/>
      <c r="R59"/>
    </row>
    <row r="60" spans="1:18" x14ac:dyDescent="0.25">
      <c r="A60" s="50"/>
      <c r="B60" s="50"/>
      <c r="C60" s="51"/>
      <c r="D60" s="40"/>
      <c r="E60" s="41"/>
      <c r="F60" s="36"/>
      <c r="G60" s="39"/>
      <c r="H60" s="52"/>
      <c r="I60" s="56"/>
      <c r="L60"/>
      <c r="M60"/>
      <c r="N60"/>
      <c r="O60"/>
      <c r="P60"/>
      <c r="Q60"/>
      <c r="R60"/>
    </row>
    <row r="61" spans="1:18" ht="30" x14ac:dyDescent="0.25">
      <c r="A61" s="50" t="s">
        <v>66</v>
      </c>
      <c r="B61" s="50"/>
      <c r="C61" s="51"/>
      <c r="D61" s="40"/>
      <c r="E61" s="41"/>
      <c r="F61" s="36"/>
      <c r="G61" s="39">
        <v>3.3722279999999998</v>
      </c>
      <c r="H61" s="52"/>
      <c r="I61" s="56"/>
      <c r="L61"/>
      <c r="M61"/>
      <c r="N61"/>
      <c r="O61"/>
      <c r="P61"/>
      <c r="Q61"/>
      <c r="R61"/>
    </row>
    <row r="62" spans="1:18" x14ac:dyDescent="0.25">
      <c r="A62" s="39" t="s">
        <v>48</v>
      </c>
      <c r="B62" s="39"/>
      <c r="C62" s="39"/>
      <c r="D62" s="39"/>
      <c r="E62" s="28"/>
      <c r="F62" s="53" t="s">
        <v>48</v>
      </c>
      <c r="G62" s="60">
        <f>SUM(H16:H35)/(G61*C9)</f>
        <v>0.51999999362655791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39" t="s">
        <v>49</v>
      </c>
      <c r="B63" s="50"/>
      <c r="C63" s="51"/>
      <c r="D63" s="40"/>
      <c r="E63" s="41"/>
      <c r="F63" s="53" t="s">
        <v>49</v>
      </c>
      <c r="G63" s="60">
        <f>SUM(H36:H45)/(G61*C9)</f>
        <v>0.19999999987200612</v>
      </c>
      <c r="H63" s="52"/>
      <c r="I63" s="32"/>
      <c r="L63"/>
      <c r="M63"/>
      <c r="N63"/>
      <c r="O63"/>
      <c r="P63"/>
      <c r="Q63"/>
      <c r="R63"/>
    </row>
    <row r="64" spans="1:18" x14ac:dyDescent="0.25">
      <c r="A64" s="50" t="s">
        <v>51</v>
      </c>
      <c r="B64" s="39"/>
      <c r="C64" s="39"/>
      <c r="D64" s="39"/>
      <c r="E64" s="28"/>
      <c r="F64" s="54" t="s">
        <v>51</v>
      </c>
      <c r="G64" s="60">
        <f>H46/(G61*C12)</f>
        <v>1.000000003614015E-2</v>
      </c>
      <c r="H64" s="39"/>
      <c r="I64" s="33"/>
      <c r="L64"/>
      <c r="M64"/>
      <c r="N64"/>
      <c r="O64"/>
      <c r="P64"/>
      <c r="Q64"/>
      <c r="R64"/>
    </row>
    <row r="65" spans="1:18" x14ac:dyDescent="0.25">
      <c r="A65" s="39" t="s">
        <v>50</v>
      </c>
      <c r="B65" s="39"/>
      <c r="C65" s="39"/>
      <c r="D65" s="39"/>
      <c r="E65" s="28"/>
      <c r="F65" s="53" t="s">
        <v>50</v>
      </c>
      <c r="G65" s="60">
        <f>SUM(H47:H52)/(G61*C9)</f>
        <v>3.0000000108420456E-2</v>
      </c>
      <c r="H65" s="39"/>
      <c r="I65" s="34"/>
      <c r="L65"/>
      <c r="M65"/>
      <c r="N65"/>
      <c r="O65"/>
      <c r="P65"/>
      <c r="Q65"/>
      <c r="R65"/>
    </row>
    <row r="66" spans="1:18" x14ac:dyDescent="0.25">
      <c r="A66" s="39" t="s">
        <v>24</v>
      </c>
      <c r="B66" s="39"/>
      <c r="C66" s="39"/>
      <c r="D66" s="39"/>
      <c r="E66" s="28"/>
      <c r="F66" s="53" t="s">
        <v>24</v>
      </c>
      <c r="G66" s="60">
        <f>1-SUM(G62:G65)</f>
        <v>0.24000000635687546</v>
      </c>
      <c r="H66" s="39"/>
      <c r="I66" s="32"/>
      <c r="L66"/>
      <c r="M66"/>
      <c r="N66"/>
      <c r="O66"/>
      <c r="P66"/>
      <c r="Q66"/>
      <c r="R66"/>
    </row>
    <row r="67" spans="1:18" x14ac:dyDescent="0.25">
      <c r="A67" s="50" t="s">
        <v>11</v>
      </c>
      <c r="B67" s="50"/>
      <c r="C67" s="51"/>
      <c r="D67" s="40"/>
      <c r="E67" s="41"/>
      <c r="F67" s="39"/>
      <c r="G67" s="60">
        <f>SUM(H32)/(G61*C9)</f>
        <v>3.3333329767013969E-3</v>
      </c>
      <c r="H67" s="52"/>
      <c r="I67" s="32"/>
      <c r="L67"/>
      <c r="M67"/>
      <c r="N67"/>
      <c r="O67"/>
      <c r="P67"/>
      <c r="Q67"/>
      <c r="R67"/>
    </row>
    <row r="68" spans="1:18" x14ac:dyDescent="0.25">
      <c r="A68" s="28" t="s">
        <v>55</v>
      </c>
      <c r="B68" s="28"/>
      <c r="C68" s="37"/>
      <c r="D68" s="28"/>
      <c r="E68" s="28"/>
      <c r="F68" s="36"/>
      <c r="G68" s="39">
        <f>C12*G66</f>
        <v>8365047.8215648578</v>
      </c>
      <c r="H68" s="45"/>
      <c r="I68" s="35"/>
      <c r="L68"/>
      <c r="M68"/>
      <c r="N68"/>
      <c r="O68"/>
      <c r="P68"/>
      <c r="Q68"/>
      <c r="R68"/>
    </row>
    <row r="69" spans="1:18" x14ac:dyDescent="0.25">
      <c r="A69" s="28"/>
      <c r="B69" s="28"/>
      <c r="C69" s="37"/>
      <c r="D69" s="28"/>
      <c r="E69" s="28"/>
      <c r="F69" s="28"/>
      <c r="G69" s="39"/>
      <c r="H69" s="45"/>
      <c r="I69" s="32"/>
      <c r="L69"/>
      <c r="M69"/>
      <c r="N69"/>
      <c r="O69"/>
      <c r="P69"/>
      <c r="Q69"/>
      <c r="R69"/>
    </row>
    <row r="70" spans="1:18" x14ac:dyDescent="0.25">
      <c r="A70" s="28"/>
      <c r="B70" s="28"/>
      <c r="C70" s="37"/>
      <c r="D70" s="28"/>
      <c r="E70" s="28"/>
      <c r="F70" s="36"/>
      <c r="G70" s="39"/>
      <c r="H70" s="45"/>
      <c r="I70" s="32"/>
      <c r="L70"/>
      <c r="M70"/>
      <c r="N70"/>
      <c r="O70"/>
      <c r="P70"/>
      <c r="Q70"/>
      <c r="R70"/>
    </row>
    <row r="71" spans="1:18" x14ac:dyDescent="0.25">
      <c r="A71" s="28"/>
      <c r="B71" s="28"/>
      <c r="C71" s="37"/>
      <c r="D71" s="28"/>
      <c r="E71" s="28"/>
      <c r="F71" s="36"/>
      <c r="G71" s="39"/>
      <c r="H71" s="45"/>
      <c r="I71" s="32"/>
      <c r="L71"/>
      <c r="M71"/>
      <c r="N71"/>
      <c r="O71"/>
      <c r="P71"/>
      <c r="Q71"/>
      <c r="R71"/>
    </row>
    <row r="72" spans="1:18" x14ac:dyDescent="0.25">
      <c r="A72" s="22"/>
      <c r="B72" s="5" t="s">
        <v>22</v>
      </c>
      <c r="D72" s="1"/>
      <c r="E72" s="5" t="s">
        <v>21</v>
      </c>
      <c r="F72" s="1"/>
      <c r="G72" s="5"/>
      <c r="H72" s="46" t="s">
        <v>2</v>
      </c>
      <c r="I72" s="4"/>
      <c r="L72"/>
      <c r="M72"/>
      <c r="N72"/>
      <c r="O72"/>
      <c r="P72"/>
      <c r="Q72"/>
      <c r="R72"/>
    </row>
    <row r="73" spans="1:18" x14ac:dyDescent="0.25">
      <c r="B73" s="5" t="s">
        <v>40</v>
      </c>
      <c r="D73" s="1"/>
      <c r="E73" s="5" t="s">
        <v>40</v>
      </c>
      <c r="F73" s="1"/>
      <c r="G73" s="5"/>
      <c r="H73" s="46" t="s">
        <v>3</v>
      </c>
      <c r="L73"/>
      <c r="M73"/>
      <c r="N73"/>
      <c r="O73"/>
      <c r="P73"/>
      <c r="Q73"/>
      <c r="R73"/>
    </row>
    <row r="74" spans="1:18" x14ac:dyDescent="0.25">
      <c r="B74" s="3"/>
      <c r="C74"/>
      <c r="D74" s="1"/>
      <c r="E74" s="3"/>
      <c r="F74" s="21"/>
      <c r="G74" s="3"/>
      <c r="H74" s="47"/>
      <c r="L74"/>
      <c r="M74"/>
      <c r="N74"/>
      <c r="O74"/>
      <c r="P74"/>
      <c r="Q74"/>
      <c r="R74"/>
    </row>
    <row r="75" spans="1:18" x14ac:dyDescent="0.25">
      <c r="C75"/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  <row r="77" spans="1:18" x14ac:dyDescent="0.25">
      <c r="L77"/>
      <c r="M77"/>
      <c r="N77"/>
      <c r="O77"/>
      <c r="P77"/>
      <c r="Q77"/>
      <c r="R77"/>
    </row>
    <row r="78" spans="1:18" x14ac:dyDescent="0.25">
      <c r="L78"/>
      <c r="M78"/>
      <c r="N78"/>
      <c r="O78"/>
      <c r="P78"/>
      <c r="Q78"/>
      <c r="R78"/>
    </row>
    <row r="79" spans="1:18" x14ac:dyDescent="0.25">
      <c r="L79"/>
      <c r="M79"/>
      <c r="N79"/>
      <c r="O79"/>
      <c r="P79"/>
      <c r="Q79"/>
      <c r="R79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2023-10-11T12:57:40Z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