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811" documentId="14_{A48F4B07-3EF3-43E5-91B2-4CA340E6013A}" xr6:coauthVersionLast="47" xr6:coauthVersionMax="47" xr10:uidLastSave="{8A8DAA66-54F0-41B9-9E70-3AC66AEB37DB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3" l="1"/>
  <c r="G63" i="3"/>
  <c r="G62" i="3"/>
  <c r="G67" i="3" l="1"/>
  <c r="F38" i="3" l="1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2" i="3"/>
  <c r="C3" i="3" l="1"/>
  <c r="C6" i="3"/>
  <c r="C5" i="3"/>
  <c r="C4" i="3"/>
  <c r="G64" i="3"/>
  <c r="G66" i="3" s="1"/>
  <c r="G68" i="3" s="1"/>
  <c r="C7" i="3"/>
  <c r="C8" i="3"/>
  <c r="C2" i="3"/>
</calcChain>
</file>

<file path=xl/sharedStrings.xml><?xml version="1.0" encoding="utf-8"?>
<sst xmlns="http://schemas.openxmlformats.org/spreadsheetml/2006/main" count="116" uniqueCount="74">
  <si>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</si>
  <si>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</si>
  <si>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</si>
  <si>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</si>
  <si>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</si>
  <si>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</si>
  <si>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</si>
  <si>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</si>
  <si>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</si>
  <si>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</si>
  <si>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</si>
  <si>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</si>
  <si>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</si>
  <si>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</si>
  <si>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</si>
  <si>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</si>
  <si>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</si>
  <si>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</si>
  <si>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</si>
  <si>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</si>
  <si>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</si>
  <si>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</si>
  <si>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</si>
  <si>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</si>
  <si>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</si>
  <si>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</si>
  <si>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</si>
  <si>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</si>
  <si>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</si>
  <si>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</si>
  <si>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</si>
  <si>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</si>
  <si>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</si>
  <si>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</si>
  <si>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</si>
  <si>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</si>
  <si>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</si>
  <si>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</si>
  <si>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</si>
  <si>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</si>
  <si>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</si>
  <si>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</si>
  <si>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</si>
  <si>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</si>
  <si>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</si>
  <si>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</si>
  <si>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</si>
  <si>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</si>
  <si>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</si>
  <si>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</si>
  <si>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</si>
  <si>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</si>
  <si>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</si>
  <si>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</si>
  <si>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</si>
  <si>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</si>
  <si>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</si>
  <si>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</si>
  <si>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</si>
  <si>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SB</t>
  </si>
  <si>
    <t>Leverage for QQQ</t>
  </si>
  <si>
    <t>Leverage for Equities (incl. QQQ)</t>
  </si>
  <si>
    <t>INTC</t>
  </si>
  <si>
    <t>CMCSA</t>
  </si>
  <si>
    <t>ATVI</t>
  </si>
  <si>
    <t>SI</t>
  </si>
  <si>
    <t>Leverage (incl. Cash)</t>
  </si>
  <si>
    <t>CME</t>
  </si>
  <si>
    <t>STE</t>
  </si>
  <si>
    <t>VRTX</t>
  </si>
  <si>
    <t>COR</t>
  </si>
  <si>
    <t>SMH</t>
  </si>
  <si>
    <t>USL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</si>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</sst>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Sheet1!$F$62:$F$66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Sheet1!$G$62:$G$66</c:f>
              <c:numCache>
                <c:formatCode>0.00</c:formatCode>
                <c:ptCount val="5"/>
                <c:pt idx="0">
                  <c:v>0.71999999424080208</c:v>
                </c:pt>
                <c:pt idx="1">
                  <c:v>0.20000000039238547</c:v>
                </c:pt>
                <c:pt idx="2">
                  <c:v>9.9999999627003386E-3</c:v>
                </c:pt>
                <c:pt idx="3">
                  <c:v>0</c:v>
                </c:pt>
                <c:pt idx="4">
                  <c:v>7.0000005404112109E-2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71" totalsRowShown="0" headerRowDxfId="13" dataDxfId="11" headerRowBorderDxfId="12" tableBorderDxfId="10" totalsRowBorderDxfId="9">
  <autoFilter ref="A15:I71" xr:uid="{00000000-0009-0000-0100-000001000000}"/>
  <sortState xmlns:xlrd2="http://schemas.microsoft.com/office/spreadsheetml/2017/richdata2" ref="A16:I70">
    <sortCondition ref="A15:A7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9"/>
  <sheetViews>
    <sheetView tabSelected="1" zoomScale="115" zoomScaleNormal="115" workbookViewId="0">
      <selection activeCell="J18" sqref="J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1" t="s">
        <v>0</v>
      </c>
      <c r="B1" s="61"/>
      <c r="C1" s="12">
        <v>45211</v>
      </c>
      <c r="E1" s="14"/>
      <c r="F1" s="14"/>
      <c r="G1" s="49"/>
      <c r="H1" s="14"/>
    </row>
    <row r="2" spans="1:18" s="13" customFormat="1" x14ac:dyDescent="0.25">
      <c r="A2" s="61" t="s">
        <v>10</v>
      </c>
      <c r="B2" s="61"/>
      <c r="C2" s="15">
        <f>C13/C12</f>
        <v>2.3268385964790368</v>
      </c>
      <c r="D2"/>
      <c r="E2" s="25"/>
      <c r="F2" s="17"/>
      <c r="G2" s="17"/>
      <c r="H2" s="16"/>
    </row>
    <row r="3" spans="1:18" s="13" customFormat="1" x14ac:dyDescent="0.25">
      <c r="A3" s="63" t="s">
        <v>61</v>
      </c>
      <c r="B3" s="64"/>
      <c r="C3" s="15">
        <f>SUM(H16:H35)/C12</f>
        <v>1.8014234255906192</v>
      </c>
      <c r="D3"/>
      <c r="E3" s="25"/>
      <c r="F3" s="17"/>
      <c r="G3" s="17"/>
      <c r="H3" s="16"/>
    </row>
    <row r="4" spans="1:18" s="13" customFormat="1" x14ac:dyDescent="0.25">
      <c r="A4" s="63" t="s">
        <v>60</v>
      </c>
      <c r="B4" s="64"/>
      <c r="C4" s="15">
        <f>SUM(H34)/C12</f>
        <v>1.6262850499152262</v>
      </c>
      <c r="D4"/>
      <c r="E4" s="25"/>
      <c r="F4" s="17"/>
      <c r="G4" s="17"/>
      <c r="H4" s="16"/>
    </row>
    <row r="5" spans="1:18" s="13" customFormat="1" x14ac:dyDescent="0.25">
      <c r="A5" s="63" t="s">
        <v>41</v>
      </c>
      <c r="B5" s="64"/>
      <c r="C5" s="15">
        <f>SUM(H36:H45)/C12</f>
        <v>0.5003954009817394</v>
      </c>
      <c r="D5"/>
      <c r="E5" s="25"/>
      <c r="F5" s="17"/>
      <c r="G5" s="17"/>
      <c r="H5" s="16"/>
    </row>
    <row r="6" spans="1:18" s="13" customFormat="1" x14ac:dyDescent="0.25">
      <c r="A6" s="63" t="s">
        <v>52</v>
      </c>
      <c r="B6" s="64"/>
      <c r="C6" s="15">
        <f>H46/C12</f>
        <v>2.5019769906677106E-2</v>
      </c>
      <c r="D6"/>
      <c r="E6" s="25"/>
      <c r="F6" s="17"/>
      <c r="G6" s="17"/>
      <c r="H6" s="16"/>
    </row>
    <row r="7" spans="1:18" s="13" customFormat="1" x14ac:dyDescent="0.25">
      <c r="A7" s="63" t="s">
        <v>42</v>
      </c>
      <c r="B7" s="64"/>
      <c r="C7" s="15">
        <f>SUM(H47:H52)/C12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53</v>
      </c>
      <c r="B8" s="62"/>
      <c r="C8" s="20">
        <f>(C13-SUM(H36:H46))/C12</f>
        <v>1.8014234255906203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35109928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2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35109928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81695135.590000033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607.08000000000004</v>
      </c>
      <c r="D16" s="39">
        <v>657</v>
      </c>
      <c r="E16" s="39">
        <v>482</v>
      </c>
      <c r="F16" s="38">
        <f>Table132[[#This Row],[New position]]-Table132[[#This Row],[Old position]]</f>
        <v>-175</v>
      </c>
      <c r="G16" s="39">
        <v>0.33300000000000002</v>
      </c>
      <c r="H16" s="45">
        <v>292814.08000000002</v>
      </c>
      <c r="I16" s="32"/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115.45</v>
      </c>
      <c r="D17" s="39">
        <v>3463</v>
      </c>
      <c r="E17" s="39">
        <v>2536</v>
      </c>
      <c r="F17" s="38">
        <f>Table132[[#This Row],[New position]]-Table132[[#This Row],[Old position]]</f>
        <v>-927</v>
      </c>
      <c r="G17" s="39">
        <v>0.33300000000000002</v>
      </c>
      <c r="H17" s="45">
        <v>292814.08000000002</v>
      </c>
      <c r="I17" s="32"/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245.51</v>
      </c>
      <c r="D18" s="39">
        <v>1603</v>
      </c>
      <c r="E18" s="39">
        <v>1193</v>
      </c>
      <c r="F18" s="38">
        <f>Table132[[#This Row],[New position]]-Table132[[#This Row],[Old position]]</f>
        <v>-410</v>
      </c>
      <c r="G18" s="39">
        <v>0.33300000000000002</v>
      </c>
      <c r="H18" s="45">
        <v>292814.08000000002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182.39</v>
      </c>
      <c r="D19" s="39">
        <v>2159</v>
      </c>
      <c r="E19" s="39">
        <v>1605</v>
      </c>
      <c r="F19" s="38">
        <f>Table132[[#This Row],[New position]]-Table132[[#This Row],[Old position]]</f>
        <v>-554</v>
      </c>
      <c r="G19" s="39">
        <v>0.33300000000000002</v>
      </c>
      <c r="H19" s="45">
        <v>292814.08000000002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113.63</v>
      </c>
      <c r="D20" s="39">
        <v>3498</v>
      </c>
      <c r="E20" s="39">
        <v>2577</v>
      </c>
      <c r="F20" s="38">
        <f>Table132[[#This Row],[New position]]-Table132[[#This Row],[Old position]]</f>
        <v>-921</v>
      </c>
      <c r="G20" s="39">
        <v>0.33300000000000002</v>
      </c>
      <c r="H20" s="45">
        <v>292814.08000000002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71.459999999999994</v>
      </c>
      <c r="D21" s="39">
        <v>5523</v>
      </c>
      <c r="E21" s="39">
        <v>4098</v>
      </c>
      <c r="F21" s="38">
        <f>Table132[[#This Row],[New position]]-Table132[[#This Row],[Old position]]</f>
        <v>-1425</v>
      </c>
      <c r="G21" s="39">
        <v>0.33300000000000002</v>
      </c>
      <c r="H21" s="45">
        <v>292814.08000000002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58</v>
      </c>
      <c r="B22" s="39" t="s">
        <v>14</v>
      </c>
      <c r="C22" s="52">
        <v>456.66</v>
      </c>
      <c r="D22" s="39">
        <v>862</v>
      </c>
      <c r="E22" s="39">
        <v>641</v>
      </c>
      <c r="F22" s="38">
        <f>Table132[[#This Row],[New position]]-Table132[[#This Row],[Old position]]</f>
        <v>-221</v>
      </c>
      <c r="G22" s="39">
        <v>0.33300000000000002</v>
      </c>
      <c r="H22" s="45">
        <v>292814.08000000002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54</v>
      </c>
      <c r="B23" s="39" t="s">
        <v>14</v>
      </c>
      <c r="C23" s="52">
        <v>349</v>
      </c>
      <c r="D23" s="39">
        <v>1119</v>
      </c>
      <c r="E23" s="39">
        <v>839</v>
      </c>
      <c r="F23" s="38">
        <f>Table132[[#This Row],[New position]]-Table132[[#This Row],[Old position]]</f>
        <v>-280</v>
      </c>
      <c r="G23" s="39">
        <v>0.33300000000000002</v>
      </c>
      <c r="H23" s="45">
        <v>292814.08000000002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30</v>
      </c>
      <c r="B24" s="39" t="s">
        <v>14</v>
      </c>
      <c r="C24" s="52">
        <v>259.89</v>
      </c>
      <c r="D24" s="39">
        <v>1518</v>
      </c>
      <c r="E24" s="39">
        <v>1127</v>
      </c>
      <c r="F24" s="38">
        <f>Table132[[#This Row],[New position]]-Table132[[#This Row],[Old position]]</f>
        <v>-391</v>
      </c>
      <c r="G24" s="39">
        <v>0.33300000000000002</v>
      </c>
      <c r="H24" s="45">
        <v>292814.08000000002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56</v>
      </c>
      <c r="B25" s="39" t="s">
        <v>14</v>
      </c>
      <c r="C25" s="52">
        <v>3071.95</v>
      </c>
      <c r="D25" s="39">
        <v>128</v>
      </c>
      <c r="E25" s="39">
        <v>95</v>
      </c>
      <c r="F25" s="38">
        <f>Table132[[#This Row],[New position]]-Table132[[#This Row],[Old position]]</f>
        <v>-33</v>
      </c>
      <c r="G25" s="39">
        <v>0.33300000000000002</v>
      </c>
      <c r="H25" s="45">
        <v>292814.08000000002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62</v>
      </c>
      <c r="B26" s="39" t="s">
        <v>14</v>
      </c>
      <c r="C26" s="52">
        <v>36.93</v>
      </c>
      <c r="D26" s="39">
        <v>10708</v>
      </c>
      <c r="E26" s="39">
        <v>7929</v>
      </c>
      <c r="F26" s="38">
        <f>Table132[[#This Row],[New position]]-Table132[[#This Row],[Old position]]</f>
        <v>-2779</v>
      </c>
      <c r="G26" s="39">
        <v>0.33300000000000002</v>
      </c>
      <c r="H26" s="45">
        <v>292814.08000000002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63</v>
      </c>
      <c r="B27" s="39" t="s">
        <v>14</v>
      </c>
      <c r="C27" s="52">
        <v>44.32</v>
      </c>
      <c r="D27" s="39">
        <v>8804</v>
      </c>
      <c r="E27" s="39">
        <v>6607</v>
      </c>
      <c r="F27" s="38">
        <f>Table132[[#This Row],[New position]]-Table132[[#This Row],[Old position]]</f>
        <v>-2197</v>
      </c>
      <c r="G27" s="39">
        <v>0.33300000000000002</v>
      </c>
      <c r="H27" s="45">
        <v>292814.08000000002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64</v>
      </c>
      <c r="B28" s="39" t="s">
        <v>14</v>
      </c>
      <c r="C28" s="52">
        <v>94.46</v>
      </c>
      <c r="D28" s="39">
        <v>4155</v>
      </c>
      <c r="E28" s="39">
        <v>3100</v>
      </c>
      <c r="F28" s="38">
        <f>Table132[[#This Row],[New position]]-Table132[[#This Row],[Old position]]</f>
        <v>-1055</v>
      </c>
      <c r="G28" s="39">
        <v>0.33300000000000002</v>
      </c>
      <c r="H28" s="45">
        <v>292814.08000000002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67</v>
      </c>
      <c r="B29" s="39" t="s">
        <v>14</v>
      </c>
      <c r="C29" s="52">
        <v>217.45</v>
      </c>
      <c r="D29" s="39">
        <v>1813</v>
      </c>
      <c r="E29" s="39">
        <v>1347</v>
      </c>
      <c r="F29" s="38">
        <f>Table132[[#This Row],[New position]]-Table132[[#This Row],[Old position]]</f>
        <v>-466</v>
      </c>
      <c r="G29" s="39">
        <v>0.33300000000000002</v>
      </c>
      <c r="H29" s="45">
        <v>292814.08000000002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68</v>
      </c>
      <c r="B30" s="39" t="s">
        <v>14</v>
      </c>
      <c r="C30" s="52">
        <v>225</v>
      </c>
      <c r="D30" s="39">
        <v>1722</v>
      </c>
      <c r="E30" s="28">
        <v>1301</v>
      </c>
      <c r="F30" s="38">
        <f>Table132[[#This Row],[New position]]-Table132[[#This Row],[Old position]]</f>
        <v>-421</v>
      </c>
      <c r="G30" s="39">
        <v>0.33300000000000002</v>
      </c>
      <c r="H30" s="45">
        <v>292814.08000000002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69</v>
      </c>
      <c r="B31" s="39" t="s">
        <v>14</v>
      </c>
      <c r="C31" s="52">
        <v>365.25</v>
      </c>
      <c r="D31" s="39">
        <v>1087</v>
      </c>
      <c r="E31" s="28">
        <v>802</v>
      </c>
      <c r="F31" s="38">
        <f>Table132[[#This Row],[New position]]-Table132[[#This Row],[Old position]]</f>
        <v>-285</v>
      </c>
      <c r="G31" s="39">
        <v>0.33300000000000002</v>
      </c>
      <c r="H31" s="45">
        <v>292814.08000000002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70</v>
      </c>
      <c r="B32" s="39" t="s">
        <v>14</v>
      </c>
      <c r="C32" s="52">
        <v>188.03</v>
      </c>
      <c r="D32" s="39">
        <v>2084</v>
      </c>
      <c r="E32" s="39">
        <v>1557</v>
      </c>
      <c r="F32" s="38">
        <f>Table132[[#This Row],[New position]]-Table132[[#This Row],[Old position]]</f>
        <v>-527</v>
      </c>
      <c r="G32" s="39">
        <v>0.33300000000000002</v>
      </c>
      <c r="H32" s="45">
        <v>292814.08000000002</v>
      </c>
      <c r="I32" s="32"/>
      <c r="L32"/>
      <c r="M32"/>
      <c r="N32"/>
      <c r="O32"/>
      <c r="P32"/>
      <c r="Q32"/>
      <c r="R32"/>
    </row>
    <row r="33" spans="1:18" x14ac:dyDescent="0.25">
      <c r="A33" s="39" t="s">
        <v>71</v>
      </c>
      <c r="B33" s="39" t="s">
        <v>14</v>
      </c>
      <c r="C33" s="52">
        <v>151.56</v>
      </c>
      <c r="D33" s="39">
        <v>2604</v>
      </c>
      <c r="E33" s="39">
        <v>1932</v>
      </c>
      <c r="F33" s="38">
        <f>Table132[[#This Row],[New position]]-Table132[[#This Row],[Old position]]</f>
        <v>-672</v>
      </c>
      <c r="G33" s="39">
        <v>0.33300000000000002</v>
      </c>
      <c r="H33" s="45">
        <v>292814.08000000002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11</v>
      </c>
      <c r="B34" s="39" t="s">
        <v>14</v>
      </c>
      <c r="C34" s="52">
        <v>371.79</v>
      </c>
      <c r="D34" s="39">
        <v>142912</v>
      </c>
      <c r="E34" s="39">
        <v>153578</v>
      </c>
      <c r="F34" s="38">
        <f>Table132[[#This Row],[New position]]-Table132[[#This Row],[Old position]]</f>
        <v>10666</v>
      </c>
      <c r="G34" s="39">
        <v>65</v>
      </c>
      <c r="H34" s="45">
        <v>57098751.009999998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72</v>
      </c>
      <c r="B35" s="39" t="s">
        <v>14</v>
      </c>
      <c r="C35" s="52">
        <v>38.369999999999997</v>
      </c>
      <c r="D35" s="39">
        <v>30569</v>
      </c>
      <c r="E35" s="39">
        <v>22894</v>
      </c>
      <c r="F35" s="38">
        <f>Table132[[#This Row],[New position]]-Table132[[#This Row],[Old position]]</f>
        <v>-7675</v>
      </c>
      <c r="G35" s="39">
        <v>1</v>
      </c>
      <c r="H35" s="45">
        <v>878442.32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25</v>
      </c>
      <c r="B36" s="39" t="s">
        <v>14</v>
      </c>
      <c r="C36" s="52">
        <v>96.89</v>
      </c>
      <c r="D36" s="39">
        <v>24272</v>
      </c>
      <c r="E36" s="39">
        <v>18133</v>
      </c>
      <c r="F36" s="38">
        <f>Table132[[#This Row],[New position]]-Table132[[#This Row],[Old position]]</f>
        <v>-6139</v>
      </c>
      <c r="G36" s="39">
        <v>2</v>
      </c>
      <c r="H36" s="45">
        <v>1756884.65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26</v>
      </c>
      <c r="B37" s="39" t="s">
        <v>14</v>
      </c>
      <c r="C37" s="52">
        <v>49.79</v>
      </c>
      <c r="D37" s="39">
        <v>47185</v>
      </c>
      <c r="E37" s="39">
        <v>35286</v>
      </c>
      <c r="F37" s="38">
        <f>Table132[[#This Row],[New position]]-Table132[[#This Row],[Old position]]</f>
        <v>-11899</v>
      </c>
      <c r="G37" s="39">
        <v>2</v>
      </c>
      <c r="H37" s="45">
        <v>1756884.65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27</v>
      </c>
      <c r="B38" s="39" t="s">
        <v>14</v>
      </c>
      <c r="C38" s="52">
        <v>73.2</v>
      </c>
      <c r="D38" s="39">
        <v>32105</v>
      </c>
      <c r="E38" s="39">
        <v>24001</v>
      </c>
      <c r="F38" s="38">
        <f>Table132[[#This Row],[New position]]-Table132[[#This Row],[Old position]]</f>
        <v>-8104</v>
      </c>
      <c r="G38" s="39">
        <v>2</v>
      </c>
      <c r="H38" s="45">
        <v>1756884.65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29</v>
      </c>
      <c r="B39" s="39" t="s">
        <v>14</v>
      </c>
      <c r="C39" s="52">
        <v>15.79</v>
      </c>
      <c r="D39" s="39">
        <v>149348</v>
      </c>
      <c r="E39" s="39">
        <v>111266</v>
      </c>
      <c r="F39" s="38">
        <f>Table132[[#This Row],[New position]]-Table132[[#This Row],[Old position]]</f>
        <v>-38082</v>
      </c>
      <c r="G39" s="39">
        <v>2</v>
      </c>
      <c r="H39" s="45">
        <v>1756884.65</v>
      </c>
      <c r="I39" s="31"/>
      <c r="L39"/>
      <c r="M39"/>
      <c r="N39"/>
      <c r="O39"/>
      <c r="P39"/>
      <c r="Q39"/>
      <c r="R39"/>
    </row>
    <row r="40" spans="1:18" x14ac:dyDescent="0.25">
      <c r="A40" s="39" t="s">
        <v>43</v>
      </c>
      <c r="B40" s="39" t="s">
        <v>14</v>
      </c>
      <c r="C40" s="52">
        <v>48.57</v>
      </c>
      <c r="D40" s="39">
        <v>48559</v>
      </c>
      <c r="E40" s="39">
        <v>36172</v>
      </c>
      <c r="F40" s="38">
        <f>Table132[[#This Row],[New position]]-Table132[[#This Row],[Old position]]</f>
        <v>-12387</v>
      </c>
      <c r="G40" s="39">
        <v>2</v>
      </c>
      <c r="H40" s="45">
        <v>1756884.65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32</v>
      </c>
      <c r="B41" s="39" t="s">
        <v>14</v>
      </c>
      <c r="C41" s="52">
        <v>49.12</v>
      </c>
      <c r="D41" s="39">
        <v>48220</v>
      </c>
      <c r="E41" s="39">
        <v>35767</v>
      </c>
      <c r="F41" s="38">
        <f>Table132[[#This Row],[New position]]-Table132[[#This Row],[Old position]]</f>
        <v>-12453</v>
      </c>
      <c r="G41" s="39">
        <v>2</v>
      </c>
      <c r="H41" s="45">
        <v>1756884.65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35</v>
      </c>
      <c r="B42" s="39" t="s">
        <v>15</v>
      </c>
      <c r="C42" s="52">
        <v>104160</v>
      </c>
      <c r="D42" s="39">
        <v>23</v>
      </c>
      <c r="E42" s="39">
        <v>17</v>
      </c>
      <c r="F42" s="38">
        <f>Table132[[#This Row],[New position]]-Table132[[#This Row],[Old position]]</f>
        <v>-6</v>
      </c>
      <c r="G42" s="39">
        <v>2</v>
      </c>
      <c r="H42" s="45">
        <v>1756884.65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38</v>
      </c>
      <c r="B43" s="39" t="s">
        <v>15</v>
      </c>
      <c r="C43" s="52">
        <v>105080</v>
      </c>
      <c r="D43" s="39">
        <v>22</v>
      </c>
      <c r="E43" s="39">
        <v>17</v>
      </c>
      <c r="F43" s="38">
        <f>Table132[[#This Row],[New position]]-Table132[[#This Row],[Old position]]</f>
        <v>-5</v>
      </c>
      <c r="G43" s="39">
        <v>2</v>
      </c>
      <c r="H43" s="45">
        <v>1756884.65</v>
      </c>
      <c r="I43" s="34"/>
      <c r="L43" s="48"/>
      <c r="M43"/>
      <c r="N43"/>
      <c r="O43"/>
      <c r="P43"/>
      <c r="Q43"/>
      <c r="R43"/>
    </row>
    <row r="44" spans="1:18" x14ac:dyDescent="0.25">
      <c r="A44" s="39" t="s">
        <v>39</v>
      </c>
      <c r="B44" s="39" t="s">
        <v>15</v>
      </c>
      <c r="C44" s="52">
        <v>116120</v>
      </c>
      <c r="D44" s="39">
        <v>20</v>
      </c>
      <c r="E44" s="39">
        <v>15</v>
      </c>
      <c r="F44" s="38">
        <f>Table132[[#This Row],[New position]]-Table132[[#This Row],[Old position]]</f>
        <v>-5</v>
      </c>
      <c r="G44" s="39">
        <v>2</v>
      </c>
      <c r="H44" s="45">
        <v>1756884.65</v>
      </c>
      <c r="I44" s="32"/>
      <c r="L44" s="59"/>
      <c r="M44"/>
      <c r="N44"/>
      <c r="O44"/>
      <c r="P44"/>
      <c r="Q44"/>
      <c r="R44"/>
    </row>
    <row r="45" spans="1:18" x14ac:dyDescent="0.25">
      <c r="A45" s="39" t="s">
        <v>57</v>
      </c>
      <c r="B45" s="39" t="s">
        <v>15</v>
      </c>
      <c r="C45" s="52">
        <v>94710</v>
      </c>
      <c r="D45" s="39">
        <v>25</v>
      </c>
      <c r="E45" s="39">
        <v>19</v>
      </c>
      <c r="F45" s="38">
        <f>Table132[[#This Row],[New position]]-Table132[[#This Row],[Old position]]</f>
        <v>-6</v>
      </c>
      <c r="G45" s="39">
        <v>2</v>
      </c>
      <c r="H45" s="45">
        <v>1756884.65</v>
      </c>
      <c r="I45" s="31"/>
      <c r="L45" s="59"/>
      <c r="M45"/>
      <c r="N45"/>
      <c r="O45"/>
      <c r="P45"/>
      <c r="Q45"/>
      <c r="R45"/>
    </row>
    <row r="46" spans="1:18" x14ac:dyDescent="0.25">
      <c r="A46" s="39" t="s">
        <v>73</v>
      </c>
      <c r="B46" s="39" t="s">
        <v>14</v>
      </c>
      <c r="C46" s="52">
        <v>35.549999999999997</v>
      </c>
      <c r="D46" s="39">
        <v>33165</v>
      </c>
      <c r="E46" s="39">
        <v>24710</v>
      </c>
      <c r="F46" s="38">
        <f>Table132[[#This Row],[New position]]-Table132[[#This Row],[Old position]]</f>
        <v>-8455</v>
      </c>
      <c r="G46" s="39">
        <v>1</v>
      </c>
      <c r="H46" s="45">
        <v>878442.32</v>
      </c>
      <c r="I46" s="30"/>
      <c r="L46" s="59"/>
      <c r="M46"/>
      <c r="N46"/>
      <c r="O46"/>
      <c r="P46"/>
      <c r="Q46"/>
      <c r="R46"/>
    </row>
    <row r="47" spans="1:18" x14ac:dyDescent="0.25">
      <c r="A47" s="39" t="s">
        <v>44</v>
      </c>
      <c r="B47" s="39" t="s">
        <v>15</v>
      </c>
      <c r="C47" s="52">
        <v>85310</v>
      </c>
      <c r="D47" s="39">
        <v>7</v>
      </c>
      <c r="E47" s="39">
        <v>0</v>
      </c>
      <c r="F47" s="38">
        <f>Table132[[#This Row],[New position]]-Table132[[#This Row],[Old position]]</f>
        <v>-7</v>
      </c>
      <c r="G47" s="39">
        <v>0</v>
      </c>
      <c r="H47" s="45">
        <v>0</v>
      </c>
      <c r="I47" s="31"/>
      <c r="L47" s="59"/>
      <c r="M47"/>
      <c r="N47"/>
      <c r="O47"/>
      <c r="P47"/>
      <c r="Q47"/>
      <c r="R47"/>
    </row>
    <row r="48" spans="1:18" x14ac:dyDescent="0.25">
      <c r="A48" s="39" t="s">
        <v>45</v>
      </c>
      <c r="B48" s="39" t="s">
        <v>15</v>
      </c>
      <c r="C48" s="52">
        <v>83510</v>
      </c>
      <c r="D48" s="39">
        <v>7</v>
      </c>
      <c r="E48" s="39">
        <v>0</v>
      </c>
      <c r="F48" s="38">
        <f>Table132[[#This Row],[New position]]-Table132[[#This Row],[Old position]]</f>
        <v>-7</v>
      </c>
      <c r="G48" s="39">
        <v>0</v>
      </c>
      <c r="H48" s="45">
        <v>0</v>
      </c>
      <c r="I48" s="32"/>
      <c r="L48" s="59"/>
      <c r="M48"/>
      <c r="N48"/>
      <c r="O48"/>
      <c r="P48"/>
      <c r="Q48"/>
      <c r="R48"/>
    </row>
    <row r="49" spans="1:18" x14ac:dyDescent="0.25">
      <c r="A49" s="39" t="s">
        <v>47</v>
      </c>
      <c r="B49" s="39" t="s">
        <v>15</v>
      </c>
      <c r="C49" s="52">
        <v>89150</v>
      </c>
      <c r="D49" s="39">
        <v>7</v>
      </c>
      <c r="E49" s="39">
        <v>0</v>
      </c>
      <c r="F49" s="38">
        <f>Table132[[#This Row],[New position]]-Table132[[#This Row],[Old position]]</f>
        <v>-7</v>
      </c>
      <c r="G49" s="39">
        <v>0</v>
      </c>
      <c r="H49" s="45">
        <v>0</v>
      </c>
      <c r="I49" s="32"/>
      <c r="L49" s="59"/>
      <c r="M49"/>
      <c r="N49"/>
      <c r="O49"/>
      <c r="P49"/>
      <c r="Q49"/>
      <c r="R49"/>
    </row>
    <row r="50" spans="1:18" x14ac:dyDescent="0.25">
      <c r="A50" s="39" t="s">
        <v>46</v>
      </c>
      <c r="B50" s="39" t="s">
        <v>15</v>
      </c>
      <c r="C50" s="52">
        <v>121555.2</v>
      </c>
      <c r="D50" s="39">
        <v>5</v>
      </c>
      <c r="E50" s="39">
        <v>0</v>
      </c>
      <c r="F50" s="38">
        <f>Table132[[#This Row],[New position]]-Table132[[#This Row],[Old position]]</f>
        <v>-5</v>
      </c>
      <c r="G50" s="39">
        <v>0</v>
      </c>
      <c r="H50" s="45">
        <v>0</v>
      </c>
      <c r="I50" s="31"/>
      <c r="L50"/>
      <c r="M50"/>
      <c r="N50"/>
      <c r="O50"/>
      <c r="P50"/>
      <c r="Q50"/>
      <c r="R50"/>
    </row>
    <row r="51" spans="1:18" x14ac:dyDescent="0.25">
      <c r="A51" s="39" t="s">
        <v>59</v>
      </c>
      <c r="B51" s="39" t="s">
        <v>15</v>
      </c>
      <c r="C51" s="52">
        <v>29702.400000000001</v>
      </c>
      <c r="D51" s="39">
        <v>20</v>
      </c>
      <c r="E51" s="39">
        <v>0</v>
      </c>
      <c r="F51" s="38">
        <f>Table132[[#This Row],[New position]]-Table132[[#This Row],[Old position]]</f>
        <v>-20</v>
      </c>
      <c r="G51" s="39">
        <v>0</v>
      </c>
      <c r="H51" s="45">
        <v>0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65</v>
      </c>
      <c r="B52" s="39" t="s">
        <v>15</v>
      </c>
      <c r="C52" s="52">
        <v>110500</v>
      </c>
      <c r="D52" s="39">
        <v>5</v>
      </c>
      <c r="E52" s="39">
        <v>0</v>
      </c>
      <c r="F52" s="38">
        <f>Table132[[#This Row],[New position]]-Table132[[#This Row],[Old position]]</f>
        <v>-5</v>
      </c>
      <c r="G52" s="39">
        <v>0</v>
      </c>
      <c r="H52" s="45">
        <v>0</v>
      </c>
      <c r="I52" s="32"/>
      <c r="L52" s="59"/>
      <c r="M52"/>
      <c r="N52"/>
      <c r="O52"/>
      <c r="P52"/>
      <c r="Q52"/>
      <c r="R52"/>
    </row>
    <row r="53" spans="1:18" x14ac:dyDescent="0.25">
      <c r="A53" s="50"/>
      <c r="B53" s="50"/>
      <c r="C53" s="51"/>
      <c r="D53" s="58"/>
      <c r="E53" s="39"/>
      <c r="F53" s="36"/>
      <c r="G53" s="39"/>
      <c r="H53" s="52"/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1"/>
      <c r="D54" s="40"/>
      <c r="E54" s="58"/>
      <c r="F54" s="36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32"/>
      <c r="L56"/>
      <c r="M56"/>
      <c r="N56"/>
      <c r="O56"/>
      <c r="P56"/>
      <c r="Q56"/>
      <c r="R56"/>
    </row>
    <row r="57" spans="1:18" x14ac:dyDescent="0.25">
      <c r="A57" s="50"/>
      <c r="B57" s="50"/>
      <c r="C57" s="51"/>
      <c r="D57" s="40"/>
      <c r="E57" s="41"/>
      <c r="F57" s="36"/>
      <c r="G57" s="39"/>
      <c r="H57" s="52"/>
      <c r="I57" s="32"/>
      <c r="L57"/>
      <c r="M57"/>
      <c r="N57"/>
      <c r="O57"/>
      <c r="P57"/>
      <c r="Q57"/>
      <c r="R57"/>
    </row>
    <row r="58" spans="1:18" x14ac:dyDescent="0.25">
      <c r="A58" s="50"/>
      <c r="B58" s="50"/>
      <c r="C58" s="51"/>
      <c r="D58" s="40"/>
      <c r="E58" s="41"/>
      <c r="F58" s="36"/>
      <c r="G58" s="39"/>
      <c r="H58" s="52"/>
      <c r="I58" s="32"/>
      <c r="L58"/>
      <c r="M58"/>
      <c r="N58"/>
      <c r="O58"/>
      <c r="P58"/>
      <c r="Q58"/>
      <c r="R58"/>
    </row>
    <row r="59" spans="1:18" x14ac:dyDescent="0.25">
      <c r="A59" s="50"/>
      <c r="B59" s="50"/>
      <c r="C59" s="51"/>
      <c r="D59" s="40"/>
      <c r="E59" s="41"/>
      <c r="F59" s="36"/>
      <c r="G59" s="39"/>
      <c r="H59" s="52"/>
      <c r="I59" s="56"/>
      <c r="L59"/>
      <c r="M59"/>
      <c r="N59"/>
      <c r="O59"/>
      <c r="P59"/>
      <c r="Q59"/>
      <c r="R59"/>
    </row>
    <row r="60" spans="1:18" x14ac:dyDescent="0.25">
      <c r="A60" s="50"/>
      <c r="B60" s="50"/>
      <c r="C60" s="51"/>
      <c r="D60" s="40"/>
      <c r="E60" s="41"/>
      <c r="F60" s="36"/>
      <c r="G60" s="39"/>
      <c r="H60" s="52"/>
      <c r="I60" s="56"/>
      <c r="L60"/>
      <c r="M60"/>
      <c r="N60"/>
      <c r="O60"/>
      <c r="P60"/>
      <c r="Q60"/>
      <c r="R60"/>
    </row>
    <row r="61" spans="1:18" ht="30" x14ac:dyDescent="0.25">
      <c r="A61" s="50" t="s">
        <v>66</v>
      </c>
      <c r="B61" s="50"/>
      <c r="C61" s="51"/>
      <c r="D61" s="40"/>
      <c r="E61" s="41"/>
      <c r="F61" s="36"/>
      <c r="G61" s="39">
        <v>2.5019770000000001</v>
      </c>
      <c r="H61" s="52"/>
      <c r="I61" s="56"/>
      <c r="L61"/>
      <c r="M61"/>
      <c r="N61"/>
      <c r="O61"/>
      <c r="P61"/>
      <c r="Q61"/>
      <c r="R61"/>
    </row>
    <row r="62" spans="1:18" x14ac:dyDescent="0.25">
      <c r="A62" s="39" t="s">
        <v>48</v>
      </c>
      <c r="B62" s="39"/>
      <c r="C62" s="39"/>
      <c r="D62" s="39"/>
      <c r="E62" s="28"/>
      <c r="F62" s="53" t="s">
        <v>48</v>
      </c>
      <c r="G62" s="60">
        <f>SUM(H16:H35)/(G61*C9)</f>
        <v>0.71999999424080208</v>
      </c>
      <c r="H62" s="39"/>
      <c r="I62" s="32"/>
      <c r="L62"/>
      <c r="M62"/>
      <c r="N62"/>
      <c r="O62"/>
      <c r="P62"/>
      <c r="Q62"/>
      <c r="R62"/>
    </row>
    <row r="63" spans="1:18" x14ac:dyDescent="0.25">
      <c r="A63" s="39" t="s">
        <v>49</v>
      </c>
      <c r="B63" s="50"/>
      <c r="C63" s="51"/>
      <c r="D63" s="40"/>
      <c r="E63" s="41"/>
      <c r="F63" s="53" t="s">
        <v>49</v>
      </c>
      <c r="G63" s="60">
        <f>SUM(H36:H45)/(G61*C9)</f>
        <v>0.20000000039238547</v>
      </c>
      <c r="H63" s="52"/>
      <c r="I63" s="32"/>
      <c r="L63"/>
      <c r="M63"/>
      <c r="N63"/>
      <c r="O63"/>
      <c r="P63"/>
      <c r="Q63"/>
      <c r="R63"/>
    </row>
    <row r="64" spans="1:18" x14ac:dyDescent="0.25">
      <c r="A64" s="50" t="s">
        <v>51</v>
      </c>
      <c r="B64" s="39"/>
      <c r="C64" s="39"/>
      <c r="D64" s="39"/>
      <c r="E64" s="28"/>
      <c r="F64" s="54" t="s">
        <v>51</v>
      </c>
      <c r="G64" s="60">
        <f>H46/(G61*C12)</f>
        <v>9.9999999627003386E-3</v>
      </c>
      <c r="H64" s="39"/>
      <c r="I64" s="33"/>
      <c r="L64"/>
      <c r="M64"/>
      <c r="N64"/>
      <c r="O64"/>
      <c r="P64"/>
      <c r="Q64"/>
      <c r="R64"/>
    </row>
    <row r="65" spans="1:18" x14ac:dyDescent="0.25">
      <c r="A65" s="39" t="s">
        <v>50</v>
      </c>
      <c r="B65" s="39"/>
      <c r="C65" s="39"/>
      <c r="D65" s="39"/>
      <c r="E65" s="28"/>
      <c r="F65" s="53" t="s">
        <v>50</v>
      </c>
      <c r="G65" s="60">
        <f>SUM(H47:H52)/(G61*C9)</f>
        <v>0</v>
      </c>
      <c r="H65" s="39"/>
      <c r="I65" s="34"/>
      <c r="L65"/>
      <c r="M65"/>
      <c r="N65"/>
      <c r="O65"/>
      <c r="P65"/>
      <c r="Q65"/>
      <c r="R65"/>
    </row>
    <row r="66" spans="1:18" x14ac:dyDescent="0.25">
      <c r="A66" s="39" t="s">
        <v>24</v>
      </c>
      <c r="B66" s="39"/>
      <c r="C66" s="39"/>
      <c r="D66" s="39"/>
      <c r="E66" s="28"/>
      <c r="F66" s="53" t="s">
        <v>24</v>
      </c>
      <c r="G66" s="60">
        <f>1-SUM(G62:G65)</f>
        <v>7.0000005404112109E-2</v>
      </c>
      <c r="H66" s="39"/>
      <c r="I66" s="32"/>
      <c r="L66"/>
      <c r="M66"/>
      <c r="N66"/>
      <c r="O66"/>
      <c r="P66"/>
      <c r="Q66"/>
      <c r="R66"/>
    </row>
    <row r="67" spans="1:18" x14ac:dyDescent="0.25">
      <c r="A67" s="50" t="s">
        <v>11</v>
      </c>
      <c r="B67" s="50"/>
      <c r="C67" s="51"/>
      <c r="D67" s="40"/>
      <c r="E67" s="41"/>
      <c r="F67" s="39"/>
      <c r="G67" s="60">
        <f>SUM(H32)/(G61*C9)</f>
        <v>3.3333330173324692E-3</v>
      </c>
      <c r="H67" s="52"/>
      <c r="I67" s="32"/>
      <c r="L67"/>
      <c r="M67"/>
      <c r="N67"/>
      <c r="O67"/>
      <c r="P67"/>
      <c r="Q67"/>
      <c r="R67"/>
    </row>
    <row r="68" spans="1:18" x14ac:dyDescent="0.25">
      <c r="A68" s="28" t="s">
        <v>55</v>
      </c>
      <c r="B68" s="28"/>
      <c r="C68" s="37"/>
      <c r="D68" s="28"/>
      <c r="E68" s="28"/>
      <c r="F68" s="36"/>
      <c r="G68" s="39">
        <f>C12*G66</f>
        <v>2457695.1497379872</v>
      </c>
      <c r="H68" s="45"/>
      <c r="I68" s="35"/>
      <c r="L68"/>
      <c r="M68"/>
      <c r="N68"/>
      <c r="O68"/>
      <c r="P68"/>
      <c r="Q68"/>
      <c r="R68"/>
    </row>
    <row r="69" spans="1:18" x14ac:dyDescent="0.25">
      <c r="A69" s="28"/>
      <c r="B69" s="28"/>
      <c r="C69" s="37"/>
      <c r="D69" s="28"/>
      <c r="E69" s="28"/>
      <c r="F69" s="28"/>
      <c r="G69" s="39"/>
      <c r="H69" s="45"/>
      <c r="I69" s="32"/>
      <c r="L69"/>
      <c r="M69"/>
      <c r="N69"/>
      <c r="O69"/>
      <c r="P69"/>
      <c r="Q69"/>
      <c r="R69"/>
    </row>
    <row r="70" spans="1:18" x14ac:dyDescent="0.25">
      <c r="A70" s="28"/>
      <c r="B70" s="28"/>
      <c r="C70" s="37"/>
      <c r="D70" s="28"/>
      <c r="E70" s="28"/>
      <c r="F70" s="36"/>
      <c r="G70" s="39"/>
      <c r="H70" s="45"/>
      <c r="I70" s="32"/>
      <c r="L70"/>
      <c r="M70"/>
      <c r="N70"/>
      <c r="O70"/>
      <c r="P70"/>
      <c r="Q70"/>
      <c r="R70"/>
    </row>
    <row r="71" spans="1:18" x14ac:dyDescent="0.25">
      <c r="A71" s="28"/>
      <c r="B71" s="28"/>
      <c r="C71" s="37"/>
      <c r="D71" s="28"/>
      <c r="E71" s="28"/>
      <c r="F71" s="36"/>
      <c r="G71" s="39"/>
      <c r="H71" s="45"/>
      <c r="I71" s="32"/>
      <c r="L71"/>
      <c r="M71"/>
      <c r="N71"/>
      <c r="O71"/>
      <c r="P71"/>
      <c r="Q71"/>
      <c r="R71"/>
    </row>
    <row r="72" spans="1:18" x14ac:dyDescent="0.25">
      <c r="A72" s="22"/>
      <c r="B72" s="5" t="s">
        <v>22</v>
      </c>
      <c r="D72" s="1"/>
      <c r="E72" s="5" t="s">
        <v>21</v>
      </c>
      <c r="F72" s="1"/>
      <c r="G72" s="5"/>
      <c r="H72" s="46" t="s">
        <v>2</v>
      </c>
      <c r="I72" s="4"/>
      <c r="L72"/>
      <c r="M72"/>
      <c r="N72"/>
      <c r="O72"/>
      <c r="P72"/>
      <c r="Q72"/>
      <c r="R72"/>
    </row>
    <row r="73" spans="1:18" x14ac:dyDescent="0.25">
      <c r="B73" s="5" t="s">
        <v>40</v>
      </c>
      <c r="D73" s="1"/>
      <c r="E73" s="5" t="s">
        <v>40</v>
      </c>
      <c r="F73" s="1"/>
      <c r="G73" s="5"/>
      <c r="H73" s="46" t="s">
        <v>3</v>
      </c>
      <c r="L73"/>
      <c r="M73"/>
      <c r="N73"/>
      <c r="O73"/>
      <c r="P73"/>
      <c r="Q73"/>
      <c r="R73"/>
    </row>
    <row r="74" spans="1:18" x14ac:dyDescent="0.25">
      <c r="B74" s="3"/>
      <c r="C74"/>
      <c r="D74" s="1"/>
      <c r="E74" s="3"/>
      <c r="F74" s="21"/>
      <c r="G74" s="3"/>
      <c r="H74" s="47"/>
      <c r="L74"/>
      <c r="M74"/>
      <c r="N74"/>
      <c r="O74"/>
      <c r="P74"/>
      <c r="Q74"/>
      <c r="R74"/>
    </row>
    <row r="75" spans="1:18" x14ac:dyDescent="0.25">
      <c r="C75"/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  <row r="77" spans="1:18" x14ac:dyDescent="0.25">
      <c r="L77"/>
      <c r="M77"/>
      <c r="N77"/>
      <c r="O77"/>
      <c r="P77"/>
      <c r="Q77"/>
      <c r="R77"/>
    </row>
    <row r="78" spans="1:18" x14ac:dyDescent="0.25">
      <c r="L78"/>
      <c r="M78"/>
      <c r="N78"/>
      <c r="O78"/>
      <c r="P78"/>
      <c r="Q78"/>
      <c r="R78"/>
    </row>
    <row r="79" spans="1:18" x14ac:dyDescent="0.25">
      <c r="L79"/>
      <c r="M79"/>
      <c r="N79"/>
      <c r="O79"/>
      <c r="P79"/>
      <c r="Q79"/>
      <c r="R79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2023-10-12T12:49:51Z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