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6"/>
  <workbookPr codeName="ThisWorkbook"/>
  <mc:AlternateContent xmlns:mc="http://schemas.openxmlformats.org/markup-compatibility/2006">
    <mc:Choice Requires="x15">
      <x15ac:absPath xmlns:x15ac="http://schemas.microsoft.com/office/spreadsheetml/2010/11/ac" url="C:\GHFM\JY\Jing Yan_reporting backup\1. GHFM Reporting\3. GHFM_Daily\Investment thesis\202507\"/>
    </mc:Choice>
  </mc:AlternateContent>
  <xr:revisionPtr revIDLastSave="0" documentId="13_ncr:1_{54B1EB12-2BD8-4126-A546-9AFDD80FE930}" xr6:coauthVersionLast="47" xr6:coauthVersionMax="47" xr10:uidLastSave="{00000000-0000-0000-0000-000000000000}"/>
  <bookViews>
    <workbookView xWindow="17295" yWindow="-15045" windowWidth="33135" windowHeight="13710" xr2:uid="{00000000-000D-0000-FFFF-FFFF00000000}"/>
  </bookViews>
  <sheets>
    <sheet name="Market Value" sheetId="3" r:id="rId1"/>
    <sheet name="Chart" sheetId="4" r:id="rId2"/>
    <sheet name="Criteri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<sst xmlns="http://schemas.openxmlformats.org/spreadsheetml/2006/main" count="125" uniqueCount="102">
  <si>
    <t>Date</t>
  </si>
  <si>
    <t>Leverage</t>
  </si>
  <si>
    <t>Leverage for Single Equities</t>
  </si>
  <si>
    <t>Leverage for Healthcare</t>
  </si>
  <si>
    <t>Leverage for Energy</t>
  </si>
  <si>
    <t>Leverage for Financials</t>
  </si>
  <si>
    <t>Leverage for Techs</t>
  </si>
  <si>
    <t>Leverage for Semiconductor</t>
  </si>
  <si>
    <t>Leverage for Russell</t>
  </si>
  <si>
    <t>Leverage for S&amp;P 500</t>
  </si>
  <si>
    <t>Leverage for Dow Jones</t>
  </si>
  <si>
    <t>Leverage for International Equities</t>
  </si>
  <si>
    <t>Leverage for Japanese Equities</t>
  </si>
  <si>
    <t>Leverage for Nasdaq</t>
  </si>
  <si>
    <t>Leverage for Regional Bank</t>
  </si>
  <si>
    <t>Leverage for Shorts</t>
  </si>
  <si>
    <t>Leverage for Bonds</t>
  </si>
  <si>
    <t>Leverage for Cores</t>
  </si>
  <si>
    <t>Leverage for Gold</t>
  </si>
  <si>
    <t>Leverage for Commodities</t>
  </si>
  <si>
    <t>Leverage for Crypto</t>
  </si>
  <si>
    <t>Current NAV</t>
  </si>
  <si>
    <t>Subscription</t>
  </si>
  <si>
    <t>Redemption</t>
  </si>
  <si>
    <t>Final NAV</t>
  </si>
  <si>
    <t>Total Current value Allocation (USD)</t>
  </si>
  <si>
    <t>(Excluding Options)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</si>
  <si>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</si>
  <si>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</si>
  <si>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</si>
  <si>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</si>
  <si>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</si>
  <si>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</si>
  <si>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</si>
  <si>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</si>
  <si>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</si>
  <si>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</si>
  <si>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</si>
  <si>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SGOV</t>
  </si>
  <si>
    <t>Bonds</t>
  </si>
  <si>
    <t>Recommended by:</t>
  </si>
  <si>
    <t>Prepared and Checked by:</t>
  </si>
  <si>
    <t>Approved by:</t>
  </si>
  <si>
    <t>Khoo Jing Yan</t>
  </si>
  <si>
    <t>Lawrence Chen</t>
  </si>
  <si>
    <t>Reality</t>
  </si>
  <si>
    <t>Planned</t>
  </si>
  <si>
    <t>Country</t>
  </si>
  <si>
    <t>Percentage</t>
  </si>
  <si>
    <t>AssetClass</t>
  </si>
  <si>
    <t>Leverage (incl. Cash)</t>
  </si>
  <si>
    <t>value</t>
  </si>
  <si>
    <t>%</t>
  </si>
  <si>
    <t>USD</t>
  </si>
  <si>
    <t>SingleStocks</t>
  </si>
  <si>
    <t>Healthcare</t>
  </si>
  <si>
    <t>Energy</t>
  </si>
  <si>
    <t>Financials</t>
  </si>
  <si>
    <t>Techs</t>
  </si>
  <si>
    <t>Semiconductor</t>
  </si>
  <si>
    <t>Russell</t>
  </si>
  <si>
    <t>S&amp;P</t>
  </si>
  <si>
    <t>Dow Jones</t>
  </si>
  <si>
    <t>Int Stocks</t>
  </si>
  <si>
    <t>JP Stocks</t>
  </si>
  <si>
    <t>Nasdaq</t>
  </si>
  <si>
    <t>Regional Bank</t>
  </si>
  <si>
    <t>Short</t>
  </si>
  <si>
    <t>Core</t>
  </si>
  <si>
    <t>Gold</t>
  </si>
  <si>
    <t>Commodities</t>
  </si>
  <si>
    <t>Crypto</t>
  </si>
  <si>
    <t>MCD</t>
  </si>
  <si>
    <t>XLV</t>
  </si>
  <si>
    <t>XLE</t>
  </si>
  <si>
    <t>XLF</t>
  </si>
  <si>
    <t>XLK</t>
  </si>
  <si>
    <t>TSM</t>
  </si>
  <si>
    <t>COWZ</t>
  </si>
  <si>
    <t>EPI</t>
  </si>
  <si>
    <t>DXJ</t>
  </si>
  <si>
    <t>QQQ</t>
  </si>
  <si>
    <t>VCIT</t>
  </si>
  <si>
    <t>GLD</t>
  </si>
  <si>
    <t>URNM</t>
  </si>
  <si>
    <t>CMG</t>
  </si>
  <si>
    <t>NVDA</t>
  </si>
  <si>
    <t>IWM</t>
  </si>
  <si>
    <t>EWI</t>
  </si>
  <si>
    <t>USHY</t>
  </si>
  <si>
    <t>IAUM</t>
  </si>
  <si>
    <t>HES</t>
  </si>
  <si>
    <t>CWB</t>
  </si>
  <si>
    <t>SMH</t>
  </si>
  <si>
    <t>EWY</t>
  </si>
  <si>
    <t>TLT</t>
  </si>
  <si>
    <t>XME</t>
  </si>
  <si>
    <t>FPE</t>
  </si>
  <si>
    <t>BNP</t>
  </si>
  <si>
    <t>ISTB</t>
  </si>
  <si>
    <t>DBA</t>
  </si>
  <si>
    <t>LQD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</si>
</sst>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1"/>
                <c:pt idx="0">
                  <c:v>Bonds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130160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3.9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4.45">
      <c r="A1" s="7" t="s">
        <v>0</v>
      </c>
      <c r="B1" s="15">
        <v>20250714</v>
      </c>
      <c r="K1" s="17"/>
    </row>
    <row r="2" spans="1:11" customFormat="1" ht="14.45">
      <c r="A2" s="7" t="s">
        <v>1</v>
      </c>
      <c r="B2" s="3">
        <v>0.99611619911434646</v>
      </c>
      <c r="K2" s="17"/>
    </row>
    <row r="3" spans="1:11" customFormat="1" ht="14.45">
      <c r="A3" s="6" t="s">
        <v>2</v>
      </c>
      <c r="B3" s="3">
        <f>SUMPRODUCT(SUMIFS($H$1:$H$197, $A$1:$A$197, Criteria!A$1:A$200))/$B$25</f>
        <v>0</v>
      </c>
      <c r="K3" s="17"/>
    </row>
    <row r="4" spans="1:11" customFormat="1" ht="14.45">
      <c r="A4" s="6" t="s">
        <v>3</v>
      </c>
      <c r="B4" s="3">
        <f>SUMPRODUCT(SUMIFS($H$1:$H$197, $A$1:$A$197, Criteria!B$1:B$200))/$B$25</f>
        <v>0</v>
      </c>
      <c r="K4" s="17"/>
    </row>
    <row r="5" spans="1:11" customFormat="1" ht="14.45">
      <c r="A5" s="6" t="s">
        <v>4</v>
      </c>
      <c r="B5" s="3">
        <f>SUMPRODUCT(SUMIFS($H$1:$H$197, $A$1:$A$197, Criteria!C$1:C$200))/$B$25</f>
        <v>0</v>
      </c>
      <c r="K5" s="17"/>
    </row>
    <row r="6" spans="1:11" customFormat="1" ht="14.45">
      <c r="A6" s="6" t="s">
        <v>5</v>
      </c>
      <c r="B6" s="3">
        <f>SUMPRODUCT(SUMIFS($H$1:$H$197, $A$1:$A$197, Criteria!D$1:D$200))/$B$25</f>
        <v>0</v>
      </c>
      <c r="K6" s="17"/>
    </row>
    <row r="7" spans="1:11" customFormat="1" ht="14.45">
      <c r="A7" s="6" t="s">
        <v>6</v>
      </c>
      <c r="B7" s="3">
        <f>SUMPRODUCT(SUMIFS($H$1:$H$197, $A$1:$A$197, Criteria!E$1:E$200))/$B$25</f>
        <v>0</v>
      </c>
      <c r="K7" s="17"/>
    </row>
    <row r="8" spans="1:11" customFormat="1" ht="14.45">
      <c r="A8" s="6" t="s">
        <v>7</v>
      </c>
      <c r="B8" s="3">
        <f>SUMPRODUCT(SUMIFS($H$1:$H$197, $A$1:$A$197, Criteria!F$1:F$200))/$B$25</f>
        <v>0</v>
      </c>
      <c r="K8" s="17"/>
    </row>
    <row r="9" spans="1:11" customFormat="1" ht="14.45">
      <c r="A9" s="6" t="s">
        <v>8</v>
      </c>
      <c r="B9" s="3">
        <f>SUMPRODUCT(SUMIFS($H$1:$H$197, $A$1:$A$197, Criteria!G$1:G$200))/$B$25</f>
        <v>0</v>
      </c>
      <c r="K9" s="17"/>
    </row>
    <row r="10" spans="1:11" customFormat="1" ht="14.45">
      <c r="A10" s="6" t="s">
        <v>9</v>
      </c>
      <c r="B10" s="3">
        <f>SUMPRODUCT(SUMIFS($H$1:$H$197, $A$1:$A$197, Criteria!H$1:H$200))/$B$25</f>
        <v>0</v>
      </c>
      <c r="K10" s="17"/>
    </row>
    <row r="11" spans="1:11" customFormat="1" ht="14.45">
      <c r="A11" s="6" t="s">
        <v>10</v>
      </c>
      <c r="B11" s="3">
        <f>SUMPRODUCT(SUMIFS($H$1:$H$197, $A$1:$A$197, Criteria!I$1:I$200))/$B$25</f>
        <v>0</v>
      </c>
      <c r="K11" s="17"/>
    </row>
    <row r="12" spans="1:11" customFormat="1" ht="14.45">
      <c r="A12" s="6" t="s">
        <v>11</v>
      </c>
      <c r="B12" s="3">
        <f>SUMPRODUCT(SUMIFS($H$1:$H$197, $A$1:$A$197, Criteria!J$1:J$200))/$B$25</f>
        <v>0</v>
      </c>
      <c r="K12" s="17"/>
    </row>
    <row r="13" spans="1:11" customFormat="1" ht="14.45">
      <c r="A13" s="6" t="s">
        <v>12</v>
      </c>
      <c r="B13" s="3">
        <f>SUMPRODUCT(SUMIFS($H$1:$H$197, $A$1:$A$197, Criteria!K$1:K$200))/$B$25</f>
        <v>0</v>
      </c>
      <c r="K13" s="17"/>
    </row>
    <row r="14" spans="1:11" customFormat="1" ht="14.45">
      <c r="A14" s="6" t="s">
        <v>13</v>
      </c>
      <c r="B14" s="3">
        <f>SUMPRODUCT(SUMIFS($H$1:$H$197, $A$1:$A$197, Criteria!L$1:L$200))/$B$25</f>
        <v>0</v>
      </c>
      <c r="K14" s="17"/>
    </row>
    <row r="15" spans="1:11" customFormat="1" ht="14.45">
      <c r="A15" s="6" t="s">
        <v>14</v>
      </c>
      <c r="B15" s="3">
        <f>SUMPRODUCT(SUMIFS($H$1:$H$197, $A$1:$A$197, Criteria!M$1:M$200))/$B$25</f>
        <v>0</v>
      </c>
      <c r="K15" s="17"/>
    </row>
    <row r="16" spans="1:11" customFormat="1" ht="14.45">
      <c r="A16" s="6" t="s">
        <v>15</v>
      </c>
      <c r="B16" s="3">
        <f>SUMPRODUCT(SUMIFS($H$1:$H$197, $A$1:$A$197, Criteria!N$1:N$200))/$B$25</f>
        <v>0</v>
      </c>
      <c r="K16" s="17"/>
    </row>
    <row r="17" spans="1:11" customFormat="1" ht="14.45">
      <c r="A17" s="6" t="s">
        <v>16</v>
      </c>
      <c r="B17" s="3">
        <f>SUMPRODUCT(SUMIFS($H$1:$H$197, $A$1:$A$197, Criteria!O$1:O$200))/$B$25</f>
        <v>0</v>
      </c>
      <c r="K17" s="17"/>
    </row>
    <row r="18" spans="1:11" customFormat="1" ht="14.45">
      <c r="A18" s="6" t="s">
        <v>17</v>
      </c>
      <c r="B18" s="3">
        <f>SUMPRODUCT(SUMIFS($H$1:$H$197, $A$1:$A$197, Criteria!P$1:P$200))/$B$25</f>
        <v>0</v>
      </c>
      <c r="K18" s="17"/>
    </row>
    <row r="19" spans="1:11" customFormat="1" ht="14.45">
      <c r="A19" s="6" t="s">
        <v>18</v>
      </c>
      <c r="B19" s="3">
        <f>SUMPRODUCT(SUMIFS($H$1:$H$197, $A$1:$A$197, Criteria!Q$1:Q$200))/$B$25</f>
        <v>0</v>
      </c>
      <c r="K19" s="17"/>
    </row>
    <row r="20" spans="1:11" customFormat="1" ht="14.45">
      <c r="A20" s="8" t="s">
        <v>19</v>
      </c>
      <c r="B20" s="3">
        <f>SUMPRODUCT(SUMIFS($H$1:$H$197, $A$1:$A$197, Criteria!R$1:R$200))/$B$25</f>
        <v>0</v>
      </c>
      <c r="K20" s="17"/>
    </row>
    <row r="21" spans="1:11" customFormat="1" ht="14.4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4.45">
      <c r="A22" s="7" t="s">
        <v>21</v>
      </c>
      <c r="B22" s="4">
        <v>20985069.079877932</v>
      </c>
      <c r="K22" s="17"/>
    </row>
    <row r="23" spans="1:11" customFormat="1" ht="14.45">
      <c r="A23" s="7" t="s">
        <v>22</v>
      </c>
      <c r="B23" s="4">
        <v>0</v>
      </c>
      <c r="K23" s="17"/>
    </row>
    <row r="24" spans="1:11" customFormat="1" ht="14.45">
      <c r="A24" s="7" t="s">
        <v>23</v>
      </c>
      <c r="B24" s="4">
        <v>0</v>
      </c>
      <c r="K24" s="17"/>
    </row>
    <row r="25" spans="1:11" customFormat="1" ht="14.45">
      <c r="A25" s="7" t="s">
        <v>24</v>
      </c>
      <c r="B25" s="4">
        <f>B22+B23-B24</f>
        <v>20985069.079877932</v>
      </c>
      <c r="K25" s="17"/>
    </row>
    <row r="26" spans="1:11" customFormat="1" ht="27.75" customHeight="1">
      <c r="A26" s="8" t="s">
        <v>25</v>
      </c>
      <c r="B26" s="2">
        <f>B25*B2</f>
        <v>20903567.25</v>
      </c>
      <c r="C26" s="5" t="s">
        <v>26</v>
      </c>
      <c r="K26" s="17"/>
    </row>
    <row r="27" spans="1:11" customFormat="1" ht="14.45">
      <c r="K27" s="17"/>
    </row>
    <row r="28" spans="1:11" customFormat="1" ht="14.45">
      <c r="K28" s="17"/>
    </row>
    <row r="29" spans="1:11" customFormat="1" ht="14.45">
      <c r="A29" s="19" t="s">
        <v>27</v>
      </c>
      <c r="B29" s="19" t="s">
        <v>28</v>
      </c>
      <c r="C29" s="19" t="s">
        <v>29</v>
      </c>
      <c r="D29" s="19" t="s">
        <v>30</v>
      </c>
      <c r="E29" s="19" t="s">
        <v>31</v>
      </c>
      <c r="F29" s="20" t="s">
        <v>32</v>
      </c>
      <c r="G29" s="19" t="s">
        <v>33</v>
      </c>
      <c r="H29" s="21" t="s">
        <v>34</v>
      </c>
      <c r="I29" s="22" t="s">
        <v>35</v>
      </c>
      <c r="J29" s="22" t="s">
        <v>36</v>
      </c>
      <c r="K29" s="23" t="s">
        <v>37</v>
      </c>
    </row>
    <row r="30" spans="1:11">
      <c r="A30" s="25" t="s">
        <v>38</v>
      </c>
      <c r="B30" s="26" t="s">
        <v>39</v>
      </c>
      <c r="C30" s="26">
        <v>100.51</v>
      </c>
      <c r="D30" s="26">
        <v>207975</v>
      </c>
      <c r="E30" s="26">
        <v>207975</v>
      </c>
      <c r="F30" s="26">
        <v>0</v>
      </c>
      <c r="G30" s="26">
        <v>100</v>
      </c>
      <c r="H30" s="26">
        <v>20903567.25</v>
      </c>
      <c r="I30" s="26"/>
      <c r="J30" s="26"/>
      <c r="K30" s="27"/>
    </row>
    <row r="31" spans="1:11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30"/>
    </row>
    <row r="32" spans="1:1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7"/>
    </row>
    <row r="33" spans="1:11">
      <c r="A33" s="28"/>
      <c r="B33" s="29" t="s">
        <v>40</v>
      </c>
      <c r="C33" s="29"/>
      <c r="D33" s="29"/>
      <c r="E33" s="29" t="s">
        <v>41</v>
      </c>
      <c r="F33" s="29"/>
      <c r="G33" s="29"/>
      <c r="H33" s="29" t="s">
        <v>42</v>
      </c>
      <c r="I33" s="29"/>
      <c r="J33" s="29"/>
      <c r="K33" s="30"/>
    </row>
    <row r="34" spans="1:11">
      <c r="A34" s="25"/>
      <c r="B34" s="26" t="s">
        <v>43</v>
      </c>
      <c r="C34" s="26"/>
      <c r="D34" s="26"/>
      <c r="E34" s="33" t="s">
        <v>43</v>
      </c>
      <c r="F34" s="26"/>
      <c r="G34" s="26"/>
      <c r="H34" s="33" t="s">
        <v>44</v>
      </c>
      <c r="I34" s="26"/>
      <c r="J34" s="26"/>
      <c r="K34" s="27"/>
    </row>
    <row r="35" spans="1:11">
      <c r="A35" s="25"/>
      <c r="B35" s="26"/>
      <c r="C35" s="26"/>
      <c r="D35" s="31"/>
      <c r="E35" s="26"/>
      <c r="F35" s="32"/>
      <c r="G35" s="31"/>
      <c r="H35" s="26"/>
      <c r="I35" s="32"/>
      <c r="J35" s="26"/>
      <c r="K35" s="27"/>
    </row>
    <row r="36" spans="1:11">
      <c r="A36" s="25"/>
      <c r="B36" s="26"/>
      <c r="C36" s="26"/>
      <c r="D36" s="31"/>
      <c r="E36" s="34"/>
      <c r="F36" s="32"/>
      <c r="G36" s="31"/>
      <c r="H36" s="34"/>
      <c r="I36" s="32"/>
      <c r="J36" s="26"/>
      <c r="K36" s="27"/>
    </row>
    <row r="37" spans="1:11">
      <c r="A37" s="25"/>
      <c r="B37" s="26"/>
      <c r="C37" s="26"/>
      <c r="D37" s="31"/>
      <c r="E37" s="26"/>
      <c r="F37" s="32"/>
      <c r="G37" s="31"/>
      <c r="H37" s="26"/>
      <c r="I37" s="32"/>
      <c r="J37" s="26"/>
      <c r="K37" s="27"/>
    </row>
    <row r="38" spans="1:11">
      <c r="A38" s="25"/>
      <c r="B38" s="26"/>
      <c r="C38" s="26"/>
      <c r="D38" s="26"/>
      <c r="E38" s="29"/>
      <c r="F38" s="26"/>
      <c r="G38" s="26"/>
      <c r="H38" s="29"/>
      <c r="I38" s="26"/>
      <c r="J38" s="26"/>
      <c r="K38" s="27"/>
    </row>
    <row r="39" spans="1:1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7"/>
    </row>
    <row r="40" spans="1:1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7"/>
    </row>
    <row r="41" spans="1:11">
      <c r="A41" s="28"/>
      <c r="B41" s="29"/>
      <c r="C41" s="29"/>
      <c r="D41" s="35"/>
      <c r="E41" s="29"/>
      <c r="F41" s="36"/>
      <c r="G41" s="35"/>
      <c r="H41" s="29"/>
      <c r="I41" s="36"/>
      <c r="J41" s="29"/>
      <c r="K41" s="30"/>
    </row>
    <row r="42" spans="1:11">
      <c r="A42" s="25"/>
      <c r="B42" s="26"/>
      <c r="C42" s="26"/>
      <c r="D42" s="31"/>
      <c r="E42" s="29"/>
      <c r="F42" s="32"/>
      <c r="G42" s="31"/>
      <c r="H42" s="29"/>
      <c r="I42" s="32"/>
      <c r="J42" s="26"/>
      <c r="K42" s="27"/>
    </row>
    <row r="43" spans="1:11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>
      <c r="B221" s="16"/>
      <c r="E221" s="24"/>
      <c r="H221" s="24"/>
    </row>
    <row r="224" spans="1:11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4.4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>
      <c r="B1" s="37" t="s">
        <v>45</v>
      </c>
      <c r="C1" s="37"/>
      <c r="D1" s="14" t="s">
        <v>46</v>
      </c>
      <c r="G1" t="s">
        <v>47</v>
      </c>
      <c r="H1" t="s">
        <v>48</v>
      </c>
      <c r="J1" t="s">
        <v>49</v>
      </c>
      <c r="K1" t="s">
        <v>48</v>
      </c>
    </row>
    <row r="2" spans="1:11">
      <c r="A2" t="s">
        <v>50</v>
      </c>
      <c r="B2" s="14" t="s">
        <v>51</v>
      </c>
      <c r="C2" s="14" t="s">
        <v>52</v>
      </c>
      <c r="D2" s="14">
        <v>3.620695</v>
      </c>
      <c r="G2" t="s">
        <v>53</v>
      </c>
      <c r="H2">
        <v>100</v>
      </c>
      <c r="J2" t="s">
        <v>39</v>
      </c>
      <c r="K2">
        <v>100</v>
      </c>
    </row>
    <row r="3" spans="1:11" ht="15" customHeight="1">
      <c r="A3" t="s">
        <v>54</v>
      </c>
      <c r="B3" s="13">
        <f>SUMPRODUCT(SUMIFS('Market Value'!$H$1:$H$197, 'Market Value'!$A$1:$A$197,Criteria!$A$1:$A$201))</f>
        <v>0</v>
      </c>
      <c r="C3" s="10" t="e">
        <f t="shared" ref="C3:C22" si="0">B3/$B$22</f>
        <v>#DIV/0!</v>
      </c>
      <c r="D3">
        <f>SUM(0)/(D2*'Market Value'!B25)</f>
        <v>0</v>
      </c>
    </row>
    <row r="4" spans="1:11" ht="15" customHeight="1">
      <c r="A4" t="s">
        <v>55</v>
      </c>
      <c r="B4" s="13">
        <f>SUMPRODUCT(SUMIFS('Market Value'!$H$1:$H$197, 'Market Value'!$A$1:$A$197,Criteria!$B$1:$B$201))</f>
        <v>0</v>
      </c>
      <c r="C4" s="10" t="e">
        <f t="shared" si="0"/>
        <v>#DIV/0!</v>
      </c>
      <c r="D4">
        <f>SUM('Market Value'!H30:H30)/(D2*'Market Value'!B25)</f>
        <v>0.275117401248751</v>
      </c>
    </row>
    <row r="5" spans="1:11" ht="15" customHeight="1">
      <c r="A5" t="s">
        <v>56</v>
      </c>
      <c r="B5" s="13">
        <f>SUMPRODUCT(SUMIFS('Market Value'!$H$1:$H$197, 'Market Value'!$A$1:$A$197,Criteria!$C$1:$C$201))</f>
        <v>0</v>
      </c>
      <c r="C5" s="10" t="e">
        <f t="shared" si="0"/>
        <v>#DIV/0!</v>
      </c>
      <c r="D5">
        <f>SUM('Market Value'!H31:H31)/(D2*'Market Value'!B25)</f>
        <v>0</v>
      </c>
    </row>
    <row r="6" spans="1:11" ht="15" customHeight="1">
      <c r="A6" t="s">
        <v>57</v>
      </c>
      <c r="B6" s="13">
        <f>SUMPRODUCT(SUMIFS('Market Value'!$H$1:$H$197, 'Market Value'!$A$1:$A$197,Criteria!$D$1:$D$201))</f>
        <v>0</v>
      </c>
      <c r="C6" s="10" t="e">
        <f t="shared" si="0"/>
        <v>#DIV/0!</v>
      </c>
      <c r="D6">
        <f>SUM('Market Value'!H32:H32)/(D2*'Market Value'!B25)</f>
        <v>0</v>
      </c>
    </row>
    <row r="7" spans="1:11" ht="15" customHeight="1">
      <c r="A7" t="s">
        <v>58</v>
      </c>
      <c r="B7" s="13">
        <f>SUMPRODUCT(SUMIFS('Market Value'!$H$1:$H$197, 'Market Value'!$A$1:$A$197,Criteria!$E$1:$E$201))</f>
        <v>0</v>
      </c>
      <c r="C7" s="10" t="e">
        <f t="shared" si="0"/>
        <v>#DIV/0!</v>
      </c>
      <c r="D7">
        <f>SUM('Market Value'!H33:H33)/(D2*'Market Value'!B25)</f>
        <v>0</v>
      </c>
    </row>
    <row r="8" spans="1:11" ht="15" customHeight="1">
      <c r="A8" t="s">
        <v>59</v>
      </c>
      <c r="B8" s="13">
        <f>SUMPRODUCT(SUMIFS('Market Value'!$H$1:$H$197, 'Market Value'!$A$1:$A$197,Criteria!$F$1:$F$201))</f>
        <v>0</v>
      </c>
      <c r="C8" s="10" t="e">
        <f t="shared" si="0"/>
        <v>#DIV/0!</v>
      </c>
      <c r="D8">
        <f>SUM('Market Value'!H34:H35)/(D2*'Market Value'!B25)</f>
        <v>0</v>
      </c>
    </row>
    <row r="9" spans="1:11" ht="15.75" customHeight="1">
      <c r="A9" t="s">
        <v>60</v>
      </c>
      <c r="B9" s="13">
        <f>SUMPRODUCT(SUMIFS('Market Value'!$H$1:$H$197, 'Market Value'!$A$1:$A$197,Criteria!$G$1:$G$201))</f>
        <v>0</v>
      </c>
      <c r="C9" s="10" t="e">
        <f t="shared" si="0"/>
        <v>#DIV/0!</v>
      </c>
      <c r="D9">
        <f>SUM('Market Value'!H36:H37)/(D2*'Market Value'!B25)</f>
        <v>0</v>
      </c>
    </row>
    <row r="10" spans="1:11" ht="15.75" customHeight="1">
      <c r="A10" t="s">
        <v>61</v>
      </c>
      <c r="B10" s="13">
        <f>SUMPRODUCT(SUMIFS('Market Value'!$H$1:$H$197, 'Market Value'!$A$1:$A$197,Criteria!$H$1:$H$201))</f>
        <v>0</v>
      </c>
      <c r="C10" s="10" t="e">
        <f t="shared" si="0"/>
        <v>#DIV/0!</v>
      </c>
      <c r="D10">
        <f>SUM(0)/(D2*'Market Value'!B25)</f>
        <v>0</v>
      </c>
    </row>
    <row r="11" spans="1:11" ht="15.75" customHeight="1">
      <c r="A11" t="s">
        <v>62</v>
      </c>
      <c r="B11" s="13">
        <f>SUMPRODUCT(SUMIFS('Market Value'!$H$1:$H$197, 'Market Value'!$A$1:$A$197,Criteria!$I$1:$I$201))</f>
        <v>0</v>
      </c>
      <c r="C11" s="10" t="e">
        <f t="shared" si="0"/>
        <v>#DIV/0!</v>
      </c>
      <c r="D11">
        <f>SUM(0)/(D2*'Market Value'!B25)</f>
        <v>0</v>
      </c>
    </row>
    <row r="12" spans="1:11" ht="14.25" customHeight="1">
      <c r="A12" t="s">
        <v>63</v>
      </c>
      <c r="B12" s="13">
        <f>SUMPRODUCT(SUMIFS('Market Value'!$H$1:$H$197, 'Market Value'!$A$1:$A$197,Criteria!$J$1:$J$201))</f>
        <v>0</v>
      </c>
      <c r="C12" s="10" t="e">
        <f t="shared" si="0"/>
        <v>#DIV/0!</v>
      </c>
      <c r="D12">
        <f>SUM('Market Value'!H38:H53)/(D2*'Market Value'!B25)</f>
        <v>0</v>
      </c>
    </row>
    <row r="13" spans="1:11" ht="14.25" customHeight="1">
      <c r="A13" t="s">
        <v>64</v>
      </c>
      <c r="B13" s="13">
        <f>SUMPRODUCT(SUMIFS('Market Value'!$H$1:$H$197, 'Market Value'!$A$1:$A$197,Criteria!$K$1:$K$201))</f>
        <v>0</v>
      </c>
      <c r="C13" s="10" t="e">
        <f t="shared" si="0"/>
        <v>#DIV/0!</v>
      </c>
      <c r="D13">
        <f>SUM('Market Value'!H54:H54)/(D2*'Market Value'!B25)</f>
        <v>0</v>
      </c>
    </row>
    <row r="14" spans="1:11" ht="15.75" customHeight="1">
      <c r="A14" t="s">
        <v>65</v>
      </c>
      <c r="B14" s="13">
        <f>SUMPRODUCT(SUMIFS('Market Value'!$H$1:$H$197, 'Market Value'!$A$1:$A$197,Criteria!$L$1:$L$201))</f>
        <v>0</v>
      </c>
      <c r="C14" s="10" t="e">
        <f t="shared" si="0"/>
        <v>#DIV/0!</v>
      </c>
      <c r="D14">
        <f>SUM('Market Value'!H55)/(D2*'Market Value'!B25)</f>
        <v>0</v>
      </c>
    </row>
    <row r="15" spans="1:11" ht="15.75" customHeight="1">
      <c r="A15" t="s">
        <v>66</v>
      </c>
      <c r="B15" s="13">
        <f>SUMPRODUCT(SUMIFS('Market Value'!$H$1:$H$197, 'Market Value'!$A$1:$A$197,Criteria!$M$1:$M$201))</f>
        <v>0</v>
      </c>
      <c r="C15" s="10" t="e">
        <f t="shared" si="0"/>
        <v>#DIV/0!</v>
      </c>
      <c r="D15">
        <f>SUM(0)/(D2*'Market Value'!B25)</f>
        <v>0</v>
      </c>
    </row>
    <row r="16" spans="1:11" ht="15.75" customHeight="1">
      <c r="A16" t="s">
        <v>67</v>
      </c>
      <c r="B16" s="13">
        <f>SUMPRODUCT(SUMIFS('Market Value'!$H$1:$H$197, 'Market Value'!$A$1:$A$197,Criteria!$N$1:$N$201))</f>
        <v>0</v>
      </c>
      <c r="C16" s="10" t="e">
        <f t="shared" si="0"/>
        <v>#DIV/0!</v>
      </c>
      <c r="D16">
        <f>SUM(0)/(D2*'Market Value'!B25)</f>
        <v>0</v>
      </c>
    </row>
    <row r="17" spans="1:11" ht="14.25" customHeight="1">
      <c r="A17" t="s">
        <v>39</v>
      </c>
      <c r="B17" s="13">
        <f>SUMPRODUCT(SUMIFS('Market Value'!$H$1:$H$197, 'Market Value'!$A$1:$A$197,Criteria!$O$1:$O$201))</f>
        <v>0</v>
      </c>
      <c r="C17" s="10" t="e">
        <f t="shared" si="0"/>
        <v>#DIV/0!</v>
      </c>
      <c r="D17">
        <f>(SUM('Market Value'!H58:H63))/(D2*'Market Value'!B25)</f>
        <v>0</v>
      </c>
      <c r="J17" s="11"/>
      <c r="K17" s="11"/>
    </row>
    <row r="18" spans="1:11" ht="14.25" customHeight="1">
      <c r="A18" t="s">
        <v>68</v>
      </c>
      <c r="B18" s="13">
        <f>SUMPRODUCT(SUMIFS('Market Value'!$H$1:$H$197, 'Market Value'!$A$1:$A$197,Criteria!$P$1:$P$201))</f>
        <v>0</v>
      </c>
      <c r="C18" s="10" t="e">
        <f t="shared" si="0"/>
        <v>#DIV/0!</v>
      </c>
      <c r="D18">
        <f>(SUM(0))/(D2*'Market Value'!B25)</f>
        <v>0</v>
      </c>
      <c r="J18" s="11"/>
      <c r="K18" s="11"/>
    </row>
    <row r="19" spans="1:11" ht="14.25" customHeight="1">
      <c r="A19" t="s">
        <v>69</v>
      </c>
      <c r="B19" s="13">
        <f>SUMPRODUCT(SUMIFS('Market Value'!$H$1:$H$197, 'Market Value'!$A$1:$A$197,Criteria!$Q$1:$Q$201))</f>
        <v>0</v>
      </c>
      <c r="C19" s="10" t="e">
        <f t="shared" si="0"/>
        <v>#DIV/0!</v>
      </c>
      <c r="D19">
        <f>SUM('Market Value'!H64:H65)/(D2*'Market Value'!B25)</f>
        <v>0</v>
      </c>
      <c r="J19" s="11"/>
      <c r="K19" s="11"/>
    </row>
    <row r="20" spans="1:11" ht="15" customHeight="1">
      <c r="A20" t="s">
        <v>70</v>
      </c>
      <c r="B20" s="13">
        <f>SUMPRODUCT(SUMIFS('Market Value'!$H$1:$H$197, 'Market Value'!$A$1:$A$197,Criteria!$S$1:$S$201))</f>
        <v>0</v>
      </c>
      <c r="C20" s="10" t="e">
        <f t="shared" si="0"/>
        <v>#DIV/0!</v>
      </c>
      <c r="D20">
        <f>SUM('Market Value'!H56:H57)/(D2*'Market Value'!B25)</f>
        <v>0</v>
      </c>
      <c r="J20" s="11"/>
      <c r="K20" s="12"/>
    </row>
    <row r="21" spans="1:11" ht="14.25" customHeight="1">
      <c r="A21" t="s">
        <v>71</v>
      </c>
      <c r="B21" s="13">
        <f>SUMPRODUCT(SUMIFS('Market Value'!$H$1:$H$197, 'Market Value'!$A$1:$A$197,Criteria!$T$1:$T$201))</f>
        <v>0</v>
      </c>
      <c r="C21" s="10" t="e">
        <f t="shared" si="0"/>
        <v>#DIV/0!</v>
      </c>
      <c r="D21">
        <f>SUM(0)/(D2*'Market Value'!B25)</f>
        <v>0</v>
      </c>
      <c r="J21" s="12"/>
      <c r="K21" s="11"/>
    </row>
    <row r="22" spans="1:11">
      <c r="B22" s="13">
        <f>SUM(B3:B21)</f>
        <v>0</v>
      </c>
      <c r="C22" s="10" t="e">
        <f t="shared" si="0"/>
        <v>#DIV/0!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4.4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39</v>
      </c>
      <c r="P1" t="s">
        <v>68</v>
      </c>
      <c r="Q1" t="s">
        <v>69</v>
      </c>
      <c r="R1" t="s">
        <v>70</v>
      </c>
      <c r="S1" t="s">
        <v>71</v>
      </c>
    </row>
    <row r="2" spans="1:19">
      <c r="A2" s="9" t="s">
        <v>72</v>
      </c>
      <c r="B2" t="s">
        <v>73</v>
      </c>
      <c r="C2" s="9" t="s">
        <v>74</v>
      </c>
      <c r="D2" t="s">
        <v>75</v>
      </c>
      <c r="E2" t="s">
        <v>76</v>
      </c>
      <c r="F2" s="9" t="s">
        <v>77</v>
      </c>
      <c r="G2" t="s">
        <v>78</v>
      </c>
      <c r="J2" s="9" t="s">
        <v>79</v>
      </c>
      <c r="K2" s="9" t="s">
        <v>80</v>
      </c>
      <c r="L2" t="s">
        <v>81</v>
      </c>
      <c r="O2" s="9" t="s">
        <v>82</v>
      </c>
      <c r="Q2" s="9" t="s">
        <v>83</v>
      </c>
      <c r="R2" s="9" t="s">
        <v>84</v>
      </c>
    </row>
    <row r="3" spans="1:19">
      <c r="A3" s="9" t="s">
        <v>85</v>
      </c>
      <c r="F3" s="9" t="s">
        <v>86</v>
      </c>
      <c r="G3" t="s">
        <v>87</v>
      </c>
      <c r="J3" s="9" t="s">
        <v>88</v>
      </c>
      <c r="O3" s="9" t="s">
        <v>89</v>
      </c>
      <c r="Q3" s="9" t="s">
        <v>90</v>
      </c>
      <c r="R3" s="9" t="s">
        <v>91</v>
      </c>
    </row>
    <row r="4" spans="1:19">
      <c r="A4" s="9" t="s">
        <v>92</v>
      </c>
      <c r="F4" t="s">
        <v>93</v>
      </c>
      <c r="J4" s="9" t="s">
        <v>94</v>
      </c>
      <c r="O4" s="9" t="s">
        <v>95</v>
      </c>
      <c r="Q4" s="9">
        <v>2899</v>
      </c>
      <c r="R4" s="9" t="s">
        <v>96</v>
      </c>
    </row>
    <row r="5" spans="1:19">
      <c r="A5" s="9" t="s">
        <v>97</v>
      </c>
      <c r="J5" s="9" t="s">
        <v>98</v>
      </c>
      <c r="O5" s="9" t="s">
        <v>99</v>
      </c>
      <c r="R5" s="9" t="s">
        <v>100</v>
      </c>
    </row>
    <row r="6" spans="1:19">
      <c r="A6" s="9"/>
      <c r="J6" s="9">
        <v>9988</v>
      </c>
      <c r="O6" s="9" t="s">
        <v>101</v>
      </c>
    </row>
    <row r="7" spans="1:19">
      <c r="A7" s="9"/>
      <c r="J7" s="9">
        <v>333</v>
      </c>
    </row>
    <row r="8" spans="1:19">
      <c r="J8" s="9">
        <v>1109</v>
      </c>
    </row>
    <row r="9" spans="1:19">
      <c r="A9" s="9"/>
      <c r="J9" s="9">
        <v>1288</v>
      </c>
    </row>
    <row r="10" spans="1:19">
      <c r="J10" s="9">
        <v>2318</v>
      </c>
    </row>
    <row r="11" spans="1:19">
      <c r="A11" s="9"/>
      <c r="J11" s="9">
        <v>2823</v>
      </c>
    </row>
    <row r="12" spans="1:19">
      <c r="J12" s="9">
        <v>2828</v>
      </c>
    </row>
    <row r="13" spans="1:19">
      <c r="J13" s="9">
        <v>883</v>
      </c>
    </row>
    <row r="14" spans="1:19">
      <c r="A14" s="9"/>
      <c r="J14" s="9">
        <v>857</v>
      </c>
    </row>
    <row r="15" spans="1:19">
      <c r="J15" s="9">
        <v>600690</v>
      </c>
    </row>
    <row r="16" spans="1:19">
      <c r="J16" s="9">
        <v>688</v>
      </c>
    </row>
    <row r="17" spans="1:18">
      <c r="A17" s="9"/>
      <c r="J17" s="9">
        <v>700</v>
      </c>
    </row>
    <row r="18" spans="1:18">
      <c r="A18" s="9"/>
    </row>
    <row r="20" spans="1:18">
      <c r="A20" s="9"/>
    </row>
    <row r="22" spans="1:18">
      <c r="O22" s="9"/>
      <c r="Q22" s="9"/>
      <c r="R22" s="9"/>
    </row>
    <row r="23" spans="1:18">
      <c r="O23" s="9"/>
      <c r="Q23" s="9"/>
      <c r="R23" s="9"/>
    </row>
    <row r="24" spans="1:18">
      <c r="O24" s="9"/>
      <c r="Q24" s="9"/>
      <c r="R24" s="9"/>
    </row>
    <row r="25" spans="1:18">
      <c r="O25" s="9"/>
      <c r="R25" s="9"/>
    </row>
    <row r="26" spans="1:18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Golden Horse</dc:creator>
  <cp:keywords/>
  <dc:description/>
  <cp:lastModifiedBy>Investment Team</cp:lastModifiedBy>
  <cp:revision/>
  <dcterms:created xsi:type="dcterms:W3CDTF">2020-06-30T03:42:56Z</dcterms:created>
  <dcterms:modified xsi:type="dcterms:W3CDTF">2025-08-13T06:06:02Z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