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C7254871-DF20-4F39-9E84-12795C0D53AF}" xr6:coauthVersionLast="47" xr6:coauthVersionMax="47" xr10:uidLastSave="{00000000-0000-0000-0000-000000000000}"/>
  <bookViews>
    <workbookView xWindow="-120" yWindow="-120" windowWidth="29040" windowHeight="15720" tabRatio="719" activeTab="1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6" l="1" a="1"/>
  <c r="G6" i="16"/>
  <c r="G8" i="16" a="1"/>
  <c r="G8" i="16"/>
  <c r="G9" i="16" a="1"/>
  <c r="G9" i="16"/>
  <c r="G7" i="16" a="1"/>
  <c r="G7" i="16"/>
  <c r="G10" i="16" a="1"/>
  <c r="G10" i="16"/>
  <c r="E9" i="16" a="1"/>
  <c r="E9" i="16"/>
  <c r="E6" i="16" a="1"/>
  <c r="E6" i="16"/>
  <c r="E8" i="16" a="1"/>
  <c r="E8" i="16"/>
  <c r="E10" i="16" a="1"/>
  <c r="E10" i="16"/>
  <c r="E7" i="16" a="1"/>
  <c r="E7" i="16"/>
  <c r="F6" i="16" a="1"/>
  <c r="F6" i="16"/>
  <c r="F7" i="16" a="1"/>
  <c r="F7" i="16"/>
  <c r="F8" i="16" a="1"/>
  <c r="F8" i="16"/>
  <c r="F9" i="16" a="1"/>
  <c r="F9" i="16"/>
  <c r="F10" i="16" a="1"/>
  <c r="F10" i="16"/>
  <c r="H7" i="16" a="1"/>
  <c r="H7" i="16"/>
  <c r="H9" i="16" a="1"/>
  <c r="H9" i="16"/>
  <c r="H6" i="16" a="1"/>
  <c r="H6" i="16"/>
  <c r="H8" i="16" a="1"/>
  <c r="H8" i="16"/>
  <c r="H10" i="16" a="1"/>
  <c r="H10" i="16"/>
  <c r="D10" i="16" a="1"/>
  <c r="D10" i="16"/>
  <c r="D6" i="16" a="1"/>
  <c r="D6" i="16"/>
  <c r="D9" i="16" a="1"/>
  <c r="D9" i="16"/>
  <c r="D8" i="16" a="1"/>
  <c r="D8" i="16"/>
  <c r="D7" i="16" a="1"/>
  <c r="D7" i="16"/>
  <c r="K9" i="16"/>
  <c r="K8" i="16"/>
  <c r="L9" i="16" a="1"/>
  <c r="L9" i="16"/>
  <c r="K7" i="16"/>
  <c r="J9" i="16" a="1"/>
  <c r="J9" i="16"/>
  <c r="I7" i="16" a="1"/>
  <c r="I7" i="16"/>
  <c r="L7" i="16" a="1"/>
  <c r="L7" i="16"/>
  <c r="J8" i="16" a="1"/>
  <c r="J8" i="16"/>
  <c r="I8" i="16" a="1"/>
  <c r="I8" i="16"/>
  <c r="L8" i="16" a="1"/>
  <c r="L8" i="16"/>
  <c r="J7" i="16" a="1"/>
  <c r="J7" i="16"/>
  <c r="I9" i="16" a="1"/>
  <c r="I9" i="16"/>
  <c r="F23" i="4"/>
  <c r="F22" i="4"/>
  <c r="D22" i="4"/>
  <c r="E22" i="4"/>
  <c r="H23" i="4"/>
  <c r="E23" i="4"/>
  <c r="D23" i="4"/>
  <c r="H22" i="4"/>
  <c r="K6" i="16"/>
  <c r="K10" i="16"/>
  <c r="G22" i="4"/>
  <c r="C22" i="4"/>
  <c r="L10" i="16" a="1"/>
  <c r="L10" i="16"/>
  <c r="I6" i="16"/>
  <c r="J6" i="16"/>
  <c r="L6" i="16" a="1"/>
  <c r="L6" i="16"/>
  <c r="C23" i="4"/>
  <c r="G23" i="4"/>
  <c r="I10" i="16"/>
  <c r="J10" i="16" a="1"/>
  <c r="J10" i="16"/>
  <c r="C24" i="4"/>
  <c r="W389" i="3"/>
  <c r="W649" i="3"/>
  <c r="W908" i="3"/>
  <c r="W129" i="3"/>
  <c r="P129" i="3"/>
  <c r="O129" i="3"/>
  <c r="N129" i="3"/>
  <c r="P128" i="3"/>
  <c r="O128" i="3"/>
  <c r="N128" i="3"/>
  <c r="P127" i="3"/>
  <c r="O127" i="3"/>
  <c r="N127" i="3"/>
  <c r="P126" i="3"/>
  <c r="O126" i="3"/>
  <c r="N126" i="3"/>
  <c r="P125" i="3"/>
  <c r="O125" i="3"/>
  <c r="N125" i="3"/>
  <c r="P124" i="3"/>
  <c r="O124" i="3"/>
  <c r="N124" i="3"/>
  <c r="P123" i="3"/>
  <c r="O123" i="3"/>
  <c r="N123" i="3"/>
  <c r="P122" i="3"/>
  <c r="O122" i="3"/>
  <c r="N122" i="3"/>
  <c r="P121" i="3"/>
  <c r="O121" i="3"/>
  <c r="N121" i="3"/>
  <c r="P120" i="3"/>
  <c r="O120" i="3"/>
  <c r="N120" i="3"/>
  <c r="P119" i="3"/>
  <c r="O119" i="3"/>
  <c r="N119" i="3"/>
  <c r="P118" i="3"/>
  <c r="O118" i="3"/>
  <c r="N118" i="3"/>
  <c r="P117" i="3"/>
  <c r="O117" i="3"/>
  <c r="N117" i="3"/>
  <c r="P116" i="3"/>
  <c r="O116" i="3"/>
  <c r="N116" i="3"/>
  <c r="P115" i="3"/>
  <c r="O115" i="3"/>
  <c r="N115" i="3"/>
  <c r="P114" i="3"/>
  <c r="O114" i="3"/>
  <c r="N114" i="3"/>
  <c r="P113" i="3"/>
  <c r="O113" i="3"/>
  <c r="N113" i="3"/>
  <c r="P112" i="3"/>
  <c r="O112" i="3"/>
  <c r="N112" i="3"/>
  <c r="P111" i="3"/>
  <c r="O111" i="3"/>
  <c r="N111" i="3"/>
  <c r="P110" i="3"/>
  <c r="O110" i="3"/>
  <c r="N110" i="3"/>
  <c r="P109" i="3"/>
  <c r="O109" i="3"/>
  <c r="N109" i="3"/>
  <c r="P108" i="3"/>
  <c r="O108" i="3"/>
  <c r="N108" i="3"/>
  <c r="P107" i="3"/>
  <c r="O107" i="3"/>
  <c r="N107" i="3"/>
  <c r="P106" i="3"/>
  <c r="O106" i="3"/>
  <c r="N106" i="3"/>
  <c r="P105" i="3"/>
  <c r="O105" i="3"/>
  <c r="N105" i="3"/>
  <c r="P104" i="3"/>
  <c r="O104" i="3"/>
  <c r="N104" i="3"/>
  <c r="P103" i="3"/>
  <c r="O103" i="3"/>
  <c r="N103" i="3"/>
  <c r="P102" i="3"/>
  <c r="O102" i="3"/>
  <c r="N102" i="3"/>
  <c r="P101" i="3"/>
  <c r="O101" i="3"/>
  <c r="N101" i="3"/>
  <c r="P100" i="3"/>
  <c r="O100" i="3"/>
  <c r="N100" i="3"/>
  <c r="P99" i="3"/>
  <c r="O99" i="3"/>
  <c r="N99" i="3"/>
  <c r="P98" i="3"/>
  <c r="O98" i="3"/>
  <c r="N98" i="3"/>
  <c r="P97" i="3"/>
  <c r="O97" i="3"/>
  <c r="N97" i="3"/>
  <c r="P96" i="3"/>
  <c r="O96" i="3"/>
  <c r="N96" i="3"/>
  <c r="P95" i="3"/>
  <c r="O95" i="3"/>
  <c r="N95" i="3"/>
  <c r="P94" i="3"/>
  <c r="O94" i="3"/>
  <c r="N94" i="3"/>
  <c r="P93" i="3"/>
  <c r="O93" i="3"/>
  <c r="N93" i="3"/>
  <c r="P92" i="3"/>
  <c r="O92" i="3"/>
  <c r="N92" i="3"/>
  <c r="P91" i="3"/>
  <c r="O91" i="3"/>
  <c r="N91" i="3"/>
  <c r="P90" i="3"/>
  <c r="O90" i="3"/>
  <c r="N90" i="3"/>
  <c r="P89" i="3"/>
  <c r="O89" i="3"/>
  <c r="N89" i="3"/>
  <c r="P88" i="3"/>
  <c r="O88" i="3"/>
  <c r="N88" i="3"/>
  <c r="P87" i="3"/>
  <c r="O87" i="3"/>
  <c r="N87" i="3"/>
  <c r="P86" i="3"/>
  <c r="O86" i="3"/>
  <c r="N86" i="3"/>
  <c r="P85" i="3"/>
  <c r="O85" i="3"/>
  <c r="N85" i="3"/>
  <c r="P84" i="3"/>
  <c r="O84" i="3"/>
  <c r="N84" i="3"/>
  <c r="P83" i="3"/>
  <c r="O83" i="3"/>
  <c r="N83" i="3"/>
  <c r="P82" i="3"/>
  <c r="O82" i="3"/>
  <c r="N82" i="3"/>
  <c r="P81" i="3"/>
  <c r="O81" i="3"/>
  <c r="N81" i="3"/>
  <c r="P80" i="3"/>
  <c r="O80" i="3"/>
  <c r="N80" i="3"/>
  <c r="P79" i="3"/>
  <c r="O79" i="3"/>
  <c r="N79" i="3"/>
  <c r="P78" i="3"/>
  <c r="O78" i="3"/>
  <c r="N78" i="3"/>
  <c r="P77" i="3"/>
  <c r="O77" i="3"/>
  <c r="N77" i="3"/>
  <c r="P76" i="3"/>
  <c r="O76" i="3"/>
  <c r="N76" i="3"/>
  <c r="P75" i="3"/>
  <c r="O75" i="3"/>
  <c r="N75" i="3"/>
  <c r="P74" i="3"/>
  <c r="O74" i="3"/>
  <c r="N74" i="3"/>
  <c r="P73" i="3"/>
  <c r="O73" i="3"/>
  <c r="N73" i="3"/>
  <c r="P72" i="3"/>
  <c r="O72" i="3"/>
  <c r="N72" i="3"/>
  <c r="P71" i="3"/>
  <c r="O71" i="3"/>
  <c r="N71" i="3"/>
  <c r="P70" i="3"/>
  <c r="O70" i="3"/>
  <c r="N70" i="3"/>
  <c r="P69" i="3"/>
  <c r="O69" i="3"/>
  <c r="N69" i="3"/>
  <c r="P68" i="3"/>
  <c r="O68" i="3"/>
  <c r="N68" i="3"/>
  <c r="P67" i="3"/>
  <c r="O67" i="3"/>
  <c r="N67" i="3"/>
  <c r="P66" i="3"/>
  <c r="O66" i="3"/>
  <c r="N66" i="3"/>
  <c r="P65" i="3"/>
  <c r="O65" i="3"/>
  <c r="N65" i="3"/>
  <c r="P64" i="3"/>
  <c r="O64" i="3"/>
  <c r="N64" i="3"/>
  <c r="P63" i="3"/>
  <c r="O63" i="3"/>
  <c r="N63" i="3"/>
  <c r="P62" i="3"/>
  <c r="O62" i="3"/>
  <c r="N62" i="3"/>
  <c r="P61" i="3"/>
  <c r="O61" i="3"/>
  <c r="N61" i="3"/>
  <c r="P60" i="3"/>
  <c r="O60" i="3"/>
  <c r="N60" i="3"/>
  <c r="P59" i="3"/>
  <c r="O59" i="3"/>
  <c r="N59" i="3"/>
  <c r="P58" i="3"/>
  <c r="O58" i="3"/>
  <c r="N58" i="3"/>
  <c r="P57" i="3"/>
  <c r="O57" i="3"/>
  <c r="N57" i="3"/>
  <c r="P56" i="3"/>
  <c r="O56" i="3"/>
  <c r="N56" i="3"/>
  <c r="P55" i="3"/>
  <c r="O55" i="3"/>
  <c r="N55" i="3"/>
  <c r="P54" i="3"/>
  <c r="O54" i="3"/>
  <c r="N54" i="3"/>
  <c r="P53" i="3"/>
  <c r="O53" i="3"/>
  <c r="N53" i="3"/>
  <c r="P52" i="3"/>
  <c r="O52" i="3"/>
  <c r="N52" i="3"/>
  <c r="P51" i="3"/>
  <c r="O51" i="3"/>
  <c r="N51" i="3"/>
  <c r="P50" i="3"/>
  <c r="O50" i="3"/>
  <c r="N50" i="3"/>
  <c r="P49" i="3"/>
  <c r="O49" i="3"/>
  <c r="N49" i="3"/>
  <c r="P48" i="3"/>
  <c r="O48" i="3"/>
  <c r="N48" i="3"/>
  <c r="P47" i="3"/>
  <c r="O47" i="3"/>
  <c r="N47" i="3"/>
  <c r="P46" i="3"/>
  <c r="O46" i="3"/>
  <c r="N46" i="3"/>
  <c r="P45" i="3"/>
  <c r="O45" i="3"/>
  <c r="N45" i="3"/>
  <c r="P44" i="3"/>
  <c r="O44" i="3"/>
  <c r="N44" i="3"/>
  <c r="P43" i="3"/>
  <c r="O43" i="3"/>
  <c r="N43" i="3"/>
  <c r="P42" i="3"/>
  <c r="O42" i="3"/>
  <c r="N42" i="3"/>
  <c r="P41" i="3"/>
  <c r="O41" i="3"/>
  <c r="N41" i="3"/>
  <c r="P40" i="3"/>
  <c r="O40" i="3"/>
  <c r="N40" i="3"/>
  <c r="P39" i="3"/>
  <c r="O39" i="3"/>
  <c r="N39" i="3"/>
  <c r="P38" i="3"/>
  <c r="O38" i="3"/>
  <c r="N38" i="3"/>
  <c r="P37" i="3"/>
  <c r="O37" i="3"/>
  <c r="N37" i="3"/>
  <c r="P36" i="3"/>
  <c r="O36" i="3"/>
  <c r="N36" i="3"/>
  <c r="P35" i="3"/>
  <c r="O35" i="3"/>
  <c r="N35" i="3"/>
  <c r="P34" i="3"/>
  <c r="O34" i="3"/>
  <c r="N34" i="3"/>
  <c r="P33" i="3"/>
  <c r="O33" i="3"/>
  <c r="N33" i="3"/>
  <c r="P32" i="3"/>
  <c r="O32" i="3"/>
  <c r="N32" i="3"/>
  <c r="P31" i="3"/>
  <c r="O31" i="3"/>
  <c r="N31" i="3"/>
  <c r="P30" i="3"/>
  <c r="O30" i="3"/>
  <c r="N30" i="3"/>
  <c r="P29" i="3"/>
  <c r="O29" i="3"/>
  <c r="N29" i="3"/>
  <c r="P28" i="3"/>
  <c r="O28" i="3"/>
  <c r="N28" i="3"/>
  <c r="P27" i="3"/>
  <c r="O27" i="3"/>
  <c r="N27" i="3"/>
  <c r="P26" i="3"/>
  <c r="O26" i="3"/>
  <c r="N26" i="3"/>
  <c r="P25" i="3"/>
  <c r="O25" i="3"/>
  <c r="N25" i="3"/>
  <c r="P24" i="3"/>
  <c r="O24" i="3"/>
  <c r="N24" i="3"/>
  <c r="P23" i="3"/>
  <c r="O23" i="3"/>
  <c r="N23" i="3"/>
  <c r="P22" i="3"/>
  <c r="O22" i="3"/>
  <c r="N22" i="3"/>
  <c r="P21" i="3"/>
  <c r="O21" i="3"/>
  <c r="N21" i="3"/>
  <c r="P20" i="3"/>
  <c r="O20" i="3"/>
  <c r="N20" i="3"/>
  <c r="P19" i="3"/>
  <c r="O19" i="3"/>
  <c r="N19" i="3"/>
  <c r="P18" i="3"/>
  <c r="O18" i="3"/>
  <c r="N18" i="3"/>
  <c r="P17" i="3"/>
  <c r="O17" i="3"/>
  <c r="N17" i="3"/>
  <c r="P16" i="3"/>
  <c r="O16" i="3"/>
  <c r="N16" i="3"/>
  <c r="P15" i="3"/>
  <c r="O15" i="3"/>
  <c r="N15" i="3"/>
  <c r="P14" i="3"/>
  <c r="O14" i="3"/>
  <c r="N14" i="3"/>
  <c r="P13" i="3"/>
  <c r="O13" i="3"/>
  <c r="N13" i="3"/>
  <c r="P12" i="3"/>
  <c r="O12" i="3"/>
  <c r="N12" i="3"/>
  <c r="P11" i="3"/>
  <c r="O11" i="3"/>
  <c r="N11" i="3"/>
  <c r="P10" i="3"/>
  <c r="O10" i="3"/>
  <c r="N10" i="3"/>
  <c r="P9" i="3"/>
  <c r="O9" i="3"/>
  <c r="N9" i="3"/>
  <c r="P8" i="3"/>
  <c r="O8" i="3"/>
  <c r="N8" i="3"/>
  <c r="P7" i="3"/>
  <c r="O7" i="3"/>
  <c r="N7" i="3"/>
  <c r="P6" i="3"/>
  <c r="O6" i="3"/>
  <c r="N6" i="3"/>
  <c r="P5" i="3"/>
  <c r="O5" i="3"/>
  <c r="N5" i="3"/>
  <c r="P4" i="3"/>
  <c r="O4" i="3"/>
  <c r="N4" i="3"/>
  <c r="P3" i="3"/>
  <c r="O3" i="3"/>
  <c r="N3" i="3"/>
  <c r="P2" i="3"/>
  <c r="O2" i="3"/>
  <c r="N2" i="3"/>
  <c r="P389" i="3"/>
  <c r="O389" i="3"/>
  <c r="N389" i="3"/>
  <c r="P388" i="3"/>
  <c r="O388" i="3"/>
  <c r="N388" i="3"/>
  <c r="P387" i="3"/>
  <c r="O387" i="3"/>
  <c r="N387" i="3"/>
  <c r="P386" i="3"/>
  <c r="O386" i="3"/>
  <c r="N386" i="3"/>
  <c r="P385" i="3"/>
  <c r="O385" i="3"/>
  <c r="N385" i="3"/>
  <c r="P384" i="3"/>
  <c r="O384" i="3"/>
  <c r="N384" i="3"/>
  <c r="P383" i="3"/>
  <c r="O383" i="3"/>
  <c r="N383" i="3"/>
  <c r="P382" i="3"/>
  <c r="O382" i="3"/>
  <c r="N382" i="3"/>
  <c r="P381" i="3"/>
  <c r="O381" i="3"/>
  <c r="N381" i="3"/>
  <c r="P380" i="3"/>
  <c r="O380" i="3"/>
  <c r="N380" i="3"/>
  <c r="P379" i="3"/>
  <c r="O379" i="3"/>
  <c r="N379" i="3"/>
  <c r="P378" i="3"/>
  <c r="O378" i="3"/>
  <c r="N378" i="3"/>
  <c r="P377" i="3"/>
  <c r="O377" i="3"/>
  <c r="N377" i="3"/>
  <c r="P376" i="3"/>
  <c r="O376" i="3"/>
  <c r="N376" i="3"/>
  <c r="P375" i="3"/>
  <c r="O375" i="3"/>
  <c r="N375" i="3"/>
  <c r="P374" i="3"/>
  <c r="O374" i="3"/>
  <c r="N374" i="3"/>
  <c r="P373" i="3"/>
  <c r="O373" i="3"/>
  <c r="N373" i="3"/>
  <c r="P372" i="3"/>
  <c r="O372" i="3"/>
  <c r="N372" i="3"/>
  <c r="P371" i="3"/>
  <c r="O371" i="3"/>
  <c r="N371" i="3"/>
  <c r="P370" i="3"/>
  <c r="O370" i="3"/>
  <c r="N370" i="3"/>
  <c r="P369" i="3"/>
  <c r="O369" i="3"/>
  <c r="N369" i="3"/>
  <c r="P368" i="3"/>
  <c r="O368" i="3"/>
  <c r="N368" i="3"/>
  <c r="P367" i="3"/>
  <c r="O367" i="3"/>
  <c r="N367" i="3"/>
  <c r="P366" i="3"/>
  <c r="O366" i="3"/>
  <c r="N366" i="3"/>
  <c r="P365" i="3"/>
  <c r="O365" i="3"/>
  <c r="N365" i="3"/>
  <c r="P364" i="3"/>
  <c r="O364" i="3"/>
  <c r="N364" i="3"/>
  <c r="P363" i="3"/>
  <c r="O363" i="3"/>
  <c r="N363" i="3"/>
  <c r="P362" i="3"/>
  <c r="O362" i="3"/>
  <c r="N362" i="3"/>
  <c r="P361" i="3"/>
  <c r="O361" i="3"/>
  <c r="N361" i="3"/>
  <c r="P360" i="3"/>
  <c r="O360" i="3"/>
  <c r="N360" i="3"/>
  <c r="P359" i="3"/>
  <c r="O359" i="3"/>
  <c r="N359" i="3"/>
  <c r="P358" i="3"/>
  <c r="O358" i="3"/>
  <c r="N358" i="3"/>
  <c r="P357" i="3"/>
  <c r="O357" i="3"/>
  <c r="N357" i="3"/>
  <c r="P356" i="3"/>
  <c r="O356" i="3"/>
  <c r="N356" i="3"/>
  <c r="P355" i="3"/>
  <c r="O355" i="3"/>
  <c r="N355" i="3"/>
  <c r="P354" i="3"/>
  <c r="O354" i="3"/>
  <c r="N354" i="3"/>
  <c r="P353" i="3"/>
  <c r="O353" i="3"/>
  <c r="N353" i="3"/>
  <c r="P352" i="3"/>
  <c r="O352" i="3"/>
  <c r="N352" i="3"/>
  <c r="P351" i="3"/>
  <c r="O351" i="3"/>
  <c r="N351" i="3"/>
  <c r="P350" i="3"/>
  <c r="O350" i="3"/>
  <c r="N350" i="3"/>
  <c r="P349" i="3"/>
  <c r="O349" i="3"/>
  <c r="N349" i="3"/>
  <c r="P348" i="3"/>
  <c r="O348" i="3"/>
  <c r="N348" i="3"/>
  <c r="P347" i="3"/>
  <c r="O347" i="3"/>
  <c r="N347" i="3"/>
  <c r="P346" i="3"/>
  <c r="O346" i="3"/>
  <c r="N346" i="3"/>
  <c r="P345" i="3"/>
  <c r="O345" i="3"/>
  <c r="N345" i="3"/>
  <c r="P344" i="3"/>
  <c r="O344" i="3"/>
  <c r="N344" i="3"/>
  <c r="P343" i="3"/>
  <c r="O343" i="3"/>
  <c r="N343" i="3"/>
  <c r="P342" i="3"/>
  <c r="O342" i="3"/>
  <c r="N342" i="3"/>
  <c r="P341" i="3"/>
  <c r="O341" i="3"/>
  <c r="N341" i="3"/>
  <c r="P340" i="3"/>
  <c r="O340" i="3"/>
  <c r="N340" i="3"/>
  <c r="P339" i="3"/>
  <c r="O339" i="3"/>
  <c r="N339" i="3"/>
  <c r="P338" i="3"/>
  <c r="O338" i="3"/>
  <c r="N338" i="3"/>
  <c r="P337" i="3"/>
  <c r="O337" i="3"/>
  <c r="N337" i="3"/>
  <c r="P336" i="3"/>
  <c r="O336" i="3"/>
  <c r="N336" i="3"/>
  <c r="P335" i="3"/>
  <c r="O335" i="3"/>
  <c r="N335" i="3"/>
  <c r="P334" i="3"/>
  <c r="O334" i="3"/>
  <c r="N334" i="3"/>
  <c r="P333" i="3"/>
  <c r="O333" i="3"/>
  <c r="N333" i="3"/>
  <c r="P332" i="3"/>
  <c r="O332" i="3"/>
  <c r="N332" i="3"/>
  <c r="P331" i="3"/>
  <c r="O331" i="3"/>
  <c r="N331" i="3"/>
  <c r="P330" i="3"/>
  <c r="O330" i="3"/>
  <c r="N330" i="3"/>
  <c r="P329" i="3"/>
  <c r="O329" i="3"/>
  <c r="N329" i="3"/>
  <c r="P328" i="3"/>
  <c r="O328" i="3"/>
  <c r="N328" i="3"/>
  <c r="P327" i="3"/>
  <c r="O327" i="3"/>
  <c r="N327" i="3"/>
  <c r="P326" i="3"/>
  <c r="O326" i="3"/>
  <c r="N326" i="3"/>
  <c r="P325" i="3"/>
  <c r="O325" i="3"/>
  <c r="N325" i="3"/>
  <c r="P324" i="3"/>
  <c r="O324" i="3"/>
  <c r="N324" i="3"/>
  <c r="P323" i="3"/>
  <c r="O323" i="3"/>
  <c r="N323" i="3"/>
  <c r="P322" i="3"/>
  <c r="O322" i="3"/>
  <c r="N322" i="3"/>
  <c r="P321" i="3"/>
  <c r="O321" i="3"/>
  <c r="N321" i="3"/>
  <c r="P320" i="3"/>
  <c r="O320" i="3"/>
  <c r="N320" i="3"/>
  <c r="P319" i="3"/>
  <c r="O319" i="3"/>
  <c r="N319" i="3"/>
  <c r="P318" i="3"/>
  <c r="O318" i="3"/>
  <c r="N318" i="3"/>
  <c r="P317" i="3"/>
  <c r="O317" i="3"/>
  <c r="N317" i="3"/>
  <c r="P316" i="3"/>
  <c r="O316" i="3"/>
  <c r="N316" i="3"/>
  <c r="P315" i="3"/>
  <c r="O315" i="3"/>
  <c r="N315" i="3"/>
  <c r="P314" i="3"/>
  <c r="O314" i="3"/>
  <c r="N314" i="3"/>
  <c r="P313" i="3"/>
  <c r="O313" i="3"/>
  <c r="N313" i="3"/>
  <c r="P312" i="3"/>
  <c r="O312" i="3"/>
  <c r="N312" i="3"/>
  <c r="P311" i="3"/>
  <c r="O311" i="3"/>
  <c r="N311" i="3"/>
  <c r="P310" i="3"/>
  <c r="O310" i="3"/>
  <c r="N310" i="3"/>
  <c r="P309" i="3"/>
  <c r="O309" i="3"/>
  <c r="N309" i="3"/>
  <c r="P308" i="3"/>
  <c r="O308" i="3"/>
  <c r="N308" i="3"/>
  <c r="P307" i="3"/>
  <c r="O307" i="3"/>
  <c r="N307" i="3"/>
  <c r="P306" i="3"/>
  <c r="O306" i="3"/>
  <c r="N306" i="3"/>
  <c r="P305" i="3"/>
  <c r="O305" i="3"/>
  <c r="N305" i="3"/>
  <c r="P304" i="3"/>
  <c r="O304" i="3"/>
  <c r="N304" i="3"/>
  <c r="P303" i="3"/>
  <c r="O303" i="3"/>
  <c r="N303" i="3"/>
  <c r="P302" i="3"/>
  <c r="O302" i="3"/>
  <c r="N302" i="3"/>
  <c r="P301" i="3"/>
  <c r="O301" i="3"/>
  <c r="N301" i="3"/>
  <c r="P300" i="3"/>
  <c r="O300" i="3"/>
  <c r="N300" i="3"/>
  <c r="P299" i="3"/>
  <c r="O299" i="3"/>
  <c r="N299" i="3"/>
  <c r="P298" i="3"/>
  <c r="O298" i="3"/>
  <c r="N298" i="3"/>
  <c r="P297" i="3"/>
  <c r="O297" i="3"/>
  <c r="N297" i="3"/>
  <c r="P296" i="3"/>
  <c r="O296" i="3"/>
  <c r="N296" i="3"/>
  <c r="P295" i="3"/>
  <c r="O295" i="3"/>
  <c r="N295" i="3"/>
  <c r="P294" i="3"/>
  <c r="O294" i="3"/>
  <c r="N294" i="3"/>
  <c r="P293" i="3"/>
  <c r="O293" i="3"/>
  <c r="N293" i="3"/>
  <c r="P292" i="3"/>
  <c r="O292" i="3"/>
  <c r="N292" i="3"/>
  <c r="P291" i="3"/>
  <c r="O291" i="3"/>
  <c r="N291" i="3"/>
  <c r="P290" i="3"/>
  <c r="O290" i="3"/>
  <c r="N290" i="3"/>
  <c r="P289" i="3"/>
  <c r="O289" i="3"/>
  <c r="N289" i="3"/>
  <c r="P288" i="3"/>
  <c r="O288" i="3"/>
  <c r="N288" i="3"/>
  <c r="P287" i="3"/>
  <c r="O287" i="3"/>
  <c r="N287" i="3"/>
  <c r="P286" i="3"/>
  <c r="O286" i="3"/>
  <c r="N286" i="3"/>
  <c r="P285" i="3"/>
  <c r="O285" i="3"/>
  <c r="N285" i="3"/>
  <c r="P284" i="3"/>
  <c r="O284" i="3"/>
  <c r="N284" i="3"/>
  <c r="P283" i="3"/>
  <c r="O283" i="3"/>
  <c r="N283" i="3"/>
  <c r="P282" i="3"/>
  <c r="O282" i="3"/>
  <c r="N282" i="3"/>
  <c r="P281" i="3"/>
  <c r="O281" i="3"/>
  <c r="N281" i="3"/>
  <c r="P280" i="3"/>
  <c r="O280" i="3"/>
  <c r="N280" i="3"/>
  <c r="P279" i="3"/>
  <c r="O279" i="3"/>
  <c r="N279" i="3"/>
  <c r="P278" i="3"/>
  <c r="O278" i="3"/>
  <c r="N278" i="3"/>
  <c r="P277" i="3"/>
  <c r="O277" i="3"/>
  <c r="N277" i="3"/>
  <c r="P276" i="3"/>
  <c r="O276" i="3"/>
  <c r="N276" i="3"/>
  <c r="P275" i="3"/>
  <c r="O275" i="3"/>
  <c r="N275" i="3"/>
  <c r="P274" i="3"/>
  <c r="O274" i="3"/>
  <c r="N274" i="3"/>
  <c r="P273" i="3"/>
  <c r="O273" i="3"/>
  <c r="N273" i="3"/>
  <c r="P272" i="3"/>
  <c r="O272" i="3"/>
  <c r="N272" i="3"/>
  <c r="P271" i="3"/>
  <c r="O271" i="3"/>
  <c r="N271" i="3"/>
  <c r="P270" i="3"/>
  <c r="O270" i="3"/>
  <c r="N270" i="3"/>
  <c r="P269" i="3"/>
  <c r="O269" i="3"/>
  <c r="N269" i="3"/>
  <c r="P268" i="3"/>
  <c r="O268" i="3"/>
  <c r="N268" i="3"/>
  <c r="P267" i="3"/>
  <c r="O267" i="3"/>
  <c r="N267" i="3"/>
  <c r="P266" i="3"/>
  <c r="O266" i="3"/>
  <c r="N266" i="3"/>
  <c r="P265" i="3"/>
  <c r="O265" i="3"/>
  <c r="N265" i="3"/>
  <c r="P264" i="3"/>
  <c r="O264" i="3"/>
  <c r="N264" i="3"/>
  <c r="P263" i="3"/>
  <c r="O263" i="3"/>
  <c r="N263" i="3"/>
  <c r="P262" i="3"/>
  <c r="O262" i="3"/>
  <c r="N262" i="3"/>
  <c r="P261" i="3"/>
  <c r="O261" i="3"/>
  <c r="N261" i="3"/>
  <c r="P260" i="3"/>
  <c r="O260" i="3"/>
  <c r="N260" i="3"/>
  <c r="P259" i="3"/>
  <c r="O259" i="3"/>
  <c r="N259" i="3"/>
  <c r="P258" i="3"/>
  <c r="O258" i="3"/>
  <c r="N258" i="3"/>
  <c r="P257" i="3"/>
  <c r="O257" i="3"/>
  <c r="N257" i="3"/>
  <c r="P256" i="3"/>
  <c r="O256" i="3"/>
  <c r="N256" i="3"/>
  <c r="P255" i="3"/>
  <c r="O255" i="3"/>
  <c r="N255" i="3"/>
  <c r="P254" i="3"/>
  <c r="O254" i="3"/>
  <c r="N254" i="3"/>
  <c r="P253" i="3"/>
  <c r="O253" i="3"/>
  <c r="N253" i="3"/>
  <c r="P252" i="3"/>
  <c r="O252" i="3"/>
  <c r="N252" i="3"/>
  <c r="P251" i="3"/>
  <c r="O251" i="3"/>
  <c r="N251" i="3"/>
  <c r="P250" i="3"/>
  <c r="O250" i="3"/>
  <c r="N250" i="3"/>
  <c r="P249" i="3"/>
  <c r="O249" i="3"/>
  <c r="N249" i="3"/>
  <c r="P248" i="3"/>
  <c r="O248" i="3"/>
  <c r="N248" i="3"/>
  <c r="P247" i="3"/>
  <c r="O247" i="3"/>
  <c r="N247" i="3"/>
  <c r="P246" i="3"/>
  <c r="O246" i="3"/>
  <c r="N246" i="3"/>
  <c r="P245" i="3"/>
  <c r="O245" i="3"/>
  <c r="N245" i="3"/>
  <c r="P244" i="3"/>
  <c r="O244" i="3"/>
  <c r="N244" i="3"/>
  <c r="P243" i="3"/>
  <c r="O243" i="3"/>
  <c r="N243" i="3"/>
  <c r="P242" i="3"/>
  <c r="O242" i="3"/>
  <c r="N242" i="3"/>
  <c r="P241" i="3"/>
  <c r="O241" i="3"/>
  <c r="N241" i="3"/>
  <c r="P240" i="3"/>
  <c r="O240" i="3"/>
  <c r="N240" i="3"/>
  <c r="P239" i="3"/>
  <c r="O239" i="3"/>
  <c r="N239" i="3"/>
  <c r="P238" i="3"/>
  <c r="O238" i="3"/>
  <c r="N238" i="3"/>
  <c r="P237" i="3"/>
  <c r="O237" i="3"/>
  <c r="N237" i="3"/>
  <c r="P236" i="3"/>
  <c r="O236" i="3"/>
  <c r="N236" i="3"/>
  <c r="P235" i="3"/>
  <c r="O235" i="3"/>
  <c r="N235" i="3"/>
  <c r="P234" i="3"/>
  <c r="O234" i="3"/>
  <c r="N234" i="3"/>
  <c r="P233" i="3"/>
  <c r="O233" i="3"/>
  <c r="N233" i="3"/>
  <c r="P232" i="3"/>
  <c r="O232" i="3"/>
  <c r="N232" i="3"/>
  <c r="P231" i="3"/>
  <c r="O231" i="3"/>
  <c r="N231" i="3"/>
  <c r="P230" i="3"/>
  <c r="O230" i="3"/>
  <c r="N230" i="3"/>
  <c r="P229" i="3"/>
  <c r="O229" i="3"/>
  <c r="N229" i="3"/>
  <c r="P228" i="3"/>
  <c r="O228" i="3"/>
  <c r="N228" i="3"/>
  <c r="P227" i="3"/>
  <c r="O227" i="3"/>
  <c r="N227" i="3"/>
  <c r="P226" i="3"/>
  <c r="O226" i="3"/>
  <c r="N226" i="3"/>
  <c r="P225" i="3"/>
  <c r="O225" i="3"/>
  <c r="N225" i="3"/>
  <c r="P224" i="3"/>
  <c r="O224" i="3"/>
  <c r="N224" i="3"/>
  <c r="P223" i="3"/>
  <c r="O223" i="3"/>
  <c r="N223" i="3"/>
  <c r="P222" i="3"/>
  <c r="O222" i="3"/>
  <c r="N222" i="3"/>
  <c r="P221" i="3"/>
  <c r="O221" i="3"/>
  <c r="N221" i="3"/>
  <c r="P220" i="3"/>
  <c r="O220" i="3"/>
  <c r="N220" i="3"/>
  <c r="P219" i="3"/>
  <c r="O219" i="3"/>
  <c r="N219" i="3"/>
  <c r="P218" i="3"/>
  <c r="O218" i="3"/>
  <c r="N218" i="3"/>
  <c r="P217" i="3"/>
  <c r="O217" i="3"/>
  <c r="N217" i="3"/>
  <c r="P216" i="3"/>
  <c r="O216" i="3"/>
  <c r="N216" i="3"/>
  <c r="P215" i="3"/>
  <c r="O215" i="3"/>
  <c r="N215" i="3"/>
  <c r="P214" i="3"/>
  <c r="O214" i="3"/>
  <c r="N214" i="3"/>
  <c r="P213" i="3"/>
  <c r="O213" i="3"/>
  <c r="N213" i="3"/>
  <c r="P212" i="3"/>
  <c r="O212" i="3"/>
  <c r="N212" i="3"/>
  <c r="P211" i="3"/>
  <c r="O211" i="3"/>
  <c r="N211" i="3"/>
  <c r="P210" i="3"/>
  <c r="O210" i="3"/>
  <c r="N210" i="3"/>
  <c r="P209" i="3"/>
  <c r="O209" i="3"/>
  <c r="N209" i="3"/>
  <c r="P208" i="3"/>
  <c r="O208" i="3"/>
  <c r="N208" i="3"/>
  <c r="P207" i="3"/>
  <c r="O207" i="3"/>
  <c r="N207" i="3"/>
  <c r="P206" i="3"/>
  <c r="O206" i="3"/>
  <c r="N206" i="3"/>
  <c r="P205" i="3"/>
  <c r="O205" i="3"/>
  <c r="N205" i="3"/>
  <c r="P204" i="3"/>
  <c r="O204" i="3"/>
  <c r="N204" i="3"/>
  <c r="P203" i="3"/>
  <c r="O203" i="3"/>
  <c r="N203" i="3"/>
  <c r="P202" i="3"/>
  <c r="O202" i="3"/>
  <c r="N202" i="3"/>
  <c r="P201" i="3"/>
  <c r="O201" i="3"/>
  <c r="N201" i="3"/>
  <c r="P200" i="3"/>
  <c r="O200" i="3"/>
  <c r="N200" i="3"/>
  <c r="P199" i="3"/>
  <c r="O199" i="3"/>
  <c r="N199" i="3"/>
  <c r="P198" i="3"/>
  <c r="O198" i="3"/>
  <c r="N198" i="3"/>
  <c r="P197" i="3"/>
  <c r="O197" i="3"/>
  <c r="N197" i="3"/>
  <c r="P196" i="3"/>
  <c r="O196" i="3"/>
  <c r="N196" i="3"/>
  <c r="P195" i="3"/>
  <c r="O195" i="3"/>
  <c r="N195" i="3"/>
  <c r="P194" i="3"/>
  <c r="O194" i="3"/>
  <c r="N194" i="3"/>
  <c r="P193" i="3"/>
  <c r="O193" i="3"/>
  <c r="N193" i="3"/>
  <c r="P192" i="3"/>
  <c r="O192" i="3"/>
  <c r="N192" i="3"/>
  <c r="P191" i="3"/>
  <c r="O191" i="3"/>
  <c r="N191" i="3"/>
  <c r="P190" i="3"/>
  <c r="O190" i="3"/>
  <c r="N190" i="3"/>
  <c r="P189" i="3"/>
  <c r="O189" i="3"/>
  <c r="N189" i="3"/>
  <c r="P188" i="3"/>
  <c r="O188" i="3"/>
  <c r="N188" i="3"/>
  <c r="P187" i="3"/>
  <c r="O187" i="3"/>
  <c r="N187" i="3"/>
  <c r="P186" i="3"/>
  <c r="O186" i="3"/>
  <c r="N186" i="3"/>
  <c r="P185" i="3"/>
  <c r="O185" i="3"/>
  <c r="N185" i="3"/>
  <c r="P184" i="3"/>
  <c r="O184" i="3"/>
  <c r="N184" i="3"/>
  <c r="P183" i="3"/>
  <c r="O183" i="3"/>
  <c r="N183" i="3"/>
  <c r="P182" i="3"/>
  <c r="O182" i="3"/>
  <c r="N182" i="3"/>
  <c r="P181" i="3"/>
  <c r="O181" i="3"/>
  <c r="N181" i="3"/>
  <c r="P180" i="3"/>
  <c r="O180" i="3"/>
  <c r="N180" i="3"/>
  <c r="P179" i="3"/>
  <c r="O179" i="3"/>
  <c r="N179" i="3"/>
  <c r="P178" i="3"/>
  <c r="O178" i="3"/>
  <c r="N178" i="3"/>
  <c r="P177" i="3"/>
  <c r="O177" i="3"/>
  <c r="N177" i="3"/>
  <c r="P176" i="3"/>
  <c r="O176" i="3"/>
  <c r="N176" i="3"/>
  <c r="P175" i="3"/>
  <c r="O175" i="3"/>
  <c r="N175" i="3"/>
  <c r="P174" i="3"/>
  <c r="O174" i="3"/>
  <c r="N174" i="3"/>
  <c r="P173" i="3"/>
  <c r="O173" i="3"/>
  <c r="N173" i="3"/>
  <c r="P172" i="3"/>
  <c r="O172" i="3"/>
  <c r="N172" i="3"/>
  <c r="P171" i="3"/>
  <c r="O171" i="3"/>
  <c r="N171" i="3"/>
  <c r="P170" i="3"/>
  <c r="O170" i="3"/>
  <c r="N170" i="3"/>
  <c r="P169" i="3"/>
  <c r="O169" i="3"/>
  <c r="N169" i="3"/>
  <c r="P168" i="3"/>
  <c r="O168" i="3"/>
  <c r="N168" i="3"/>
  <c r="P167" i="3"/>
  <c r="O167" i="3"/>
  <c r="N167" i="3"/>
  <c r="P166" i="3"/>
  <c r="O166" i="3"/>
  <c r="N166" i="3"/>
  <c r="P165" i="3"/>
  <c r="O165" i="3"/>
  <c r="N165" i="3"/>
  <c r="P164" i="3"/>
  <c r="O164" i="3"/>
  <c r="N164" i="3"/>
  <c r="P163" i="3"/>
  <c r="O163" i="3"/>
  <c r="N163" i="3"/>
  <c r="P162" i="3"/>
  <c r="O162" i="3"/>
  <c r="N162" i="3"/>
  <c r="P161" i="3"/>
  <c r="O161" i="3"/>
  <c r="N161" i="3"/>
  <c r="P160" i="3"/>
  <c r="O160" i="3"/>
  <c r="N160" i="3"/>
  <c r="P159" i="3"/>
  <c r="O159" i="3"/>
  <c r="N159" i="3"/>
  <c r="P158" i="3"/>
  <c r="O158" i="3"/>
  <c r="N158" i="3"/>
  <c r="P157" i="3"/>
  <c r="O157" i="3"/>
  <c r="N157" i="3"/>
  <c r="P156" i="3"/>
  <c r="O156" i="3"/>
  <c r="N156" i="3"/>
  <c r="P155" i="3"/>
  <c r="O155" i="3"/>
  <c r="N155" i="3"/>
  <c r="P154" i="3"/>
  <c r="O154" i="3"/>
  <c r="N154" i="3"/>
  <c r="P153" i="3"/>
  <c r="O153" i="3"/>
  <c r="N153" i="3"/>
  <c r="P152" i="3"/>
  <c r="O152" i="3"/>
  <c r="N152" i="3"/>
  <c r="P151" i="3"/>
  <c r="O151" i="3"/>
  <c r="N151" i="3"/>
  <c r="P150" i="3"/>
  <c r="O150" i="3"/>
  <c r="N150" i="3"/>
  <c r="P149" i="3"/>
  <c r="O149" i="3"/>
  <c r="N149" i="3"/>
  <c r="P148" i="3"/>
  <c r="O148" i="3"/>
  <c r="N148" i="3"/>
  <c r="P147" i="3"/>
  <c r="O147" i="3"/>
  <c r="N147" i="3"/>
  <c r="P146" i="3"/>
  <c r="O146" i="3"/>
  <c r="N146" i="3"/>
  <c r="P145" i="3"/>
  <c r="O145" i="3"/>
  <c r="N145" i="3"/>
  <c r="P144" i="3"/>
  <c r="O144" i="3"/>
  <c r="N144" i="3"/>
  <c r="P143" i="3"/>
  <c r="O143" i="3"/>
  <c r="N143" i="3"/>
  <c r="P142" i="3"/>
  <c r="O142" i="3"/>
  <c r="N142" i="3"/>
  <c r="P141" i="3"/>
  <c r="O141" i="3"/>
  <c r="N141" i="3"/>
  <c r="P140" i="3"/>
  <c r="O140" i="3"/>
  <c r="N140" i="3"/>
  <c r="P139" i="3"/>
  <c r="O139" i="3"/>
  <c r="N139" i="3"/>
  <c r="P138" i="3"/>
  <c r="O138" i="3"/>
  <c r="N138" i="3"/>
  <c r="P137" i="3"/>
  <c r="O137" i="3"/>
  <c r="N137" i="3"/>
  <c r="P136" i="3"/>
  <c r="O136" i="3"/>
  <c r="N136" i="3"/>
  <c r="P135" i="3"/>
  <c r="O135" i="3"/>
  <c r="N135" i="3"/>
  <c r="P134" i="3"/>
  <c r="O134" i="3"/>
  <c r="N134" i="3"/>
  <c r="P133" i="3"/>
  <c r="O133" i="3"/>
  <c r="N133" i="3"/>
  <c r="P132" i="3"/>
  <c r="O132" i="3"/>
  <c r="N132" i="3"/>
  <c r="P131" i="3"/>
  <c r="O131" i="3"/>
  <c r="N131" i="3"/>
  <c r="P130" i="3"/>
  <c r="O130" i="3"/>
  <c r="N130" i="3"/>
  <c r="P649" i="3"/>
  <c r="O649" i="3"/>
  <c r="N649" i="3"/>
  <c r="P648" i="3"/>
  <c r="O648" i="3"/>
  <c r="N648" i="3"/>
  <c r="P647" i="3"/>
  <c r="O647" i="3"/>
  <c r="N647" i="3"/>
  <c r="P646" i="3"/>
  <c r="O646" i="3"/>
  <c r="N646" i="3"/>
  <c r="P645" i="3"/>
  <c r="O645" i="3"/>
  <c r="N645" i="3"/>
  <c r="P644" i="3"/>
  <c r="O644" i="3"/>
  <c r="N644" i="3"/>
  <c r="P643" i="3"/>
  <c r="O643" i="3"/>
  <c r="N643" i="3"/>
  <c r="P642" i="3"/>
  <c r="O642" i="3"/>
  <c r="N642" i="3"/>
  <c r="P641" i="3"/>
  <c r="O641" i="3"/>
  <c r="N641" i="3"/>
  <c r="P640" i="3"/>
  <c r="O640" i="3"/>
  <c r="N640" i="3"/>
  <c r="P639" i="3"/>
  <c r="O639" i="3"/>
  <c r="N639" i="3"/>
  <c r="P638" i="3"/>
  <c r="O638" i="3"/>
  <c r="N638" i="3"/>
  <c r="P637" i="3"/>
  <c r="O637" i="3"/>
  <c r="N637" i="3"/>
  <c r="P636" i="3"/>
  <c r="O636" i="3"/>
  <c r="N636" i="3"/>
  <c r="P635" i="3"/>
  <c r="O635" i="3"/>
  <c r="N635" i="3"/>
  <c r="P634" i="3"/>
  <c r="O634" i="3"/>
  <c r="N634" i="3"/>
  <c r="P633" i="3"/>
  <c r="O633" i="3"/>
  <c r="N633" i="3"/>
  <c r="P632" i="3"/>
  <c r="O632" i="3"/>
  <c r="N632" i="3"/>
  <c r="P631" i="3"/>
  <c r="O631" i="3"/>
  <c r="N631" i="3"/>
  <c r="P630" i="3"/>
  <c r="O630" i="3"/>
  <c r="N630" i="3"/>
  <c r="P629" i="3"/>
  <c r="O629" i="3"/>
  <c r="N629" i="3"/>
  <c r="P628" i="3"/>
  <c r="O628" i="3"/>
  <c r="N628" i="3"/>
  <c r="P627" i="3"/>
  <c r="O627" i="3"/>
  <c r="N627" i="3"/>
  <c r="P626" i="3"/>
  <c r="O626" i="3"/>
  <c r="N626" i="3"/>
  <c r="P625" i="3"/>
  <c r="O625" i="3"/>
  <c r="N625" i="3"/>
  <c r="P624" i="3"/>
  <c r="O624" i="3"/>
  <c r="N624" i="3"/>
  <c r="P623" i="3"/>
  <c r="O623" i="3"/>
  <c r="N623" i="3"/>
  <c r="P622" i="3"/>
  <c r="O622" i="3"/>
  <c r="N622" i="3"/>
  <c r="P621" i="3"/>
  <c r="O621" i="3"/>
  <c r="N621" i="3"/>
  <c r="P620" i="3"/>
  <c r="O620" i="3"/>
  <c r="N620" i="3"/>
  <c r="P619" i="3"/>
  <c r="O619" i="3"/>
  <c r="N619" i="3"/>
  <c r="P618" i="3"/>
  <c r="O618" i="3"/>
  <c r="N618" i="3"/>
  <c r="P617" i="3"/>
  <c r="O617" i="3"/>
  <c r="N617" i="3"/>
  <c r="P616" i="3"/>
  <c r="O616" i="3"/>
  <c r="N616" i="3"/>
  <c r="P615" i="3"/>
  <c r="O615" i="3"/>
  <c r="N615" i="3"/>
  <c r="P614" i="3"/>
  <c r="O614" i="3"/>
  <c r="N614" i="3"/>
  <c r="P613" i="3"/>
  <c r="O613" i="3"/>
  <c r="N613" i="3"/>
  <c r="P612" i="3"/>
  <c r="O612" i="3"/>
  <c r="N612" i="3"/>
  <c r="P611" i="3"/>
  <c r="O611" i="3"/>
  <c r="N611" i="3"/>
  <c r="P610" i="3"/>
  <c r="O610" i="3"/>
  <c r="N610" i="3"/>
  <c r="P609" i="3"/>
  <c r="O609" i="3"/>
  <c r="N609" i="3"/>
  <c r="P608" i="3"/>
  <c r="O608" i="3"/>
  <c r="N608" i="3"/>
  <c r="P607" i="3"/>
  <c r="O607" i="3"/>
  <c r="N607" i="3"/>
  <c r="P606" i="3"/>
  <c r="O606" i="3"/>
  <c r="N606" i="3"/>
  <c r="P605" i="3"/>
  <c r="O605" i="3"/>
  <c r="N605" i="3"/>
  <c r="P604" i="3"/>
  <c r="O604" i="3"/>
  <c r="N604" i="3"/>
  <c r="P603" i="3"/>
  <c r="O603" i="3"/>
  <c r="N603" i="3"/>
  <c r="P602" i="3"/>
  <c r="O602" i="3"/>
  <c r="N602" i="3"/>
  <c r="P601" i="3"/>
  <c r="O601" i="3"/>
  <c r="N601" i="3"/>
  <c r="P600" i="3"/>
  <c r="O600" i="3"/>
  <c r="N600" i="3"/>
  <c r="P599" i="3"/>
  <c r="O599" i="3"/>
  <c r="N599" i="3"/>
  <c r="P598" i="3"/>
  <c r="O598" i="3"/>
  <c r="N598" i="3"/>
  <c r="P597" i="3"/>
  <c r="O597" i="3"/>
  <c r="N597" i="3"/>
  <c r="P596" i="3"/>
  <c r="O596" i="3"/>
  <c r="N596" i="3"/>
  <c r="P595" i="3"/>
  <c r="O595" i="3"/>
  <c r="N595" i="3"/>
  <c r="P594" i="3"/>
  <c r="O594" i="3"/>
  <c r="N594" i="3"/>
  <c r="P593" i="3"/>
  <c r="O593" i="3"/>
  <c r="N593" i="3"/>
  <c r="P592" i="3"/>
  <c r="O592" i="3"/>
  <c r="N592" i="3"/>
  <c r="P591" i="3"/>
  <c r="O591" i="3"/>
  <c r="N591" i="3"/>
  <c r="P590" i="3"/>
  <c r="O590" i="3"/>
  <c r="N590" i="3"/>
  <c r="P589" i="3"/>
  <c r="O589" i="3"/>
  <c r="N589" i="3"/>
  <c r="P588" i="3"/>
  <c r="O588" i="3"/>
  <c r="N588" i="3"/>
  <c r="P587" i="3"/>
  <c r="O587" i="3"/>
  <c r="N587" i="3"/>
  <c r="P586" i="3"/>
  <c r="O586" i="3"/>
  <c r="N586" i="3"/>
  <c r="P585" i="3"/>
  <c r="O585" i="3"/>
  <c r="N585" i="3"/>
  <c r="P584" i="3"/>
  <c r="O584" i="3"/>
  <c r="N584" i="3"/>
  <c r="P583" i="3"/>
  <c r="O583" i="3"/>
  <c r="N583" i="3"/>
  <c r="P582" i="3"/>
  <c r="O582" i="3"/>
  <c r="N582" i="3"/>
  <c r="P581" i="3"/>
  <c r="O581" i="3"/>
  <c r="N581" i="3"/>
  <c r="P580" i="3"/>
  <c r="O580" i="3"/>
  <c r="N580" i="3"/>
  <c r="P579" i="3"/>
  <c r="O579" i="3"/>
  <c r="N579" i="3"/>
  <c r="P578" i="3"/>
  <c r="O578" i="3"/>
  <c r="N578" i="3"/>
  <c r="P577" i="3"/>
  <c r="O577" i="3"/>
  <c r="N577" i="3"/>
  <c r="P576" i="3"/>
  <c r="O576" i="3"/>
  <c r="N576" i="3"/>
  <c r="P575" i="3"/>
  <c r="O575" i="3"/>
  <c r="N575" i="3"/>
  <c r="P574" i="3"/>
  <c r="O574" i="3"/>
  <c r="N574" i="3"/>
  <c r="P573" i="3"/>
  <c r="O573" i="3"/>
  <c r="N573" i="3"/>
  <c r="P572" i="3"/>
  <c r="O572" i="3"/>
  <c r="N572" i="3"/>
  <c r="P571" i="3"/>
  <c r="O571" i="3"/>
  <c r="N571" i="3"/>
  <c r="P570" i="3"/>
  <c r="O570" i="3"/>
  <c r="N570" i="3"/>
  <c r="P569" i="3"/>
  <c r="O569" i="3"/>
  <c r="N569" i="3"/>
  <c r="P568" i="3"/>
  <c r="O568" i="3"/>
  <c r="N568" i="3"/>
  <c r="P567" i="3"/>
  <c r="O567" i="3"/>
  <c r="N567" i="3"/>
  <c r="P566" i="3"/>
  <c r="O566" i="3"/>
  <c r="N566" i="3"/>
  <c r="P565" i="3"/>
  <c r="O565" i="3"/>
  <c r="N565" i="3"/>
  <c r="P564" i="3"/>
  <c r="O564" i="3"/>
  <c r="N564" i="3"/>
  <c r="P563" i="3"/>
  <c r="O563" i="3"/>
  <c r="N563" i="3"/>
  <c r="P562" i="3"/>
  <c r="O562" i="3"/>
  <c r="N562" i="3"/>
  <c r="P561" i="3"/>
  <c r="O561" i="3"/>
  <c r="N561" i="3"/>
  <c r="P560" i="3"/>
  <c r="O560" i="3"/>
  <c r="N560" i="3"/>
  <c r="P559" i="3"/>
  <c r="O559" i="3"/>
  <c r="N559" i="3"/>
  <c r="P558" i="3"/>
  <c r="O558" i="3"/>
  <c r="N558" i="3"/>
  <c r="P557" i="3"/>
  <c r="O557" i="3"/>
  <c r="N557" i="3"/>
  <c r="P556" i="3"/>
  <c r="O556" i="3"/>
  <c r="N556" i="3"/>
  <c r="P555" i="3"/>
  <c r="O555" i="3"/>
  <c r="N555" i="3"/>
  <c r="P554" i="3"/>
  <c r="O554" i="3"/>
  <c r="N554" i="3"/>
  <c r="P553" i="3"/>
  <c r="O553" i="3"/>
  <c r="N553" i="3"/>
  <c r="P552" i="3"/>
  <c r="O552" i="3"/>
  <c r="N552" i="3"/>
  <c r="P551" i="3"/>
  <c r="O551" i="3"/>
  <c r="N551" i="3"/>
  <c r="P550" i="3"/>
  <c r="O550" i="3"/>
  <c r="N550" i="3"/>
  <c r="P549" i="3"/>
  <c r="O549" i="3"/>
  <c r="N549" i="3"/>
  <c r="P548" i="3"/>
  <c r="O548" i="3"/>
  <c r="N548" i="3"/>
  <c r="P547" i="3"/>
  <c r="O547" i="3"/>
  <c r="N547" i="3"/>
  <c r="P546" i="3"/>
  <c r="O546" i="3"/>
  <c r="N546" i="3"/>
  <c r="P545" i="3"/>
  <c r="O545" i="3"/>
  <c r="N545" i="3"/>
  <c r="P544" i="3"/>
  <c r="O544" i="3"/>
  <c r="N544" i="3"/>
  <c r="P543" i="3"/>
  <c r="O543" i="3"/>
  <c r="N543" i="3"/>
  <c r="P542" i="3"/>
  <c r="O542" i="3"/>
  <c r="N542" i="3"/>
  <c r="P541" i="3"/>
  <c r="O541" i="3"/>
  <c r="N541" i="3"/>
  <c r="P540" i="3"/>
  <c r="O540" i="3"/>
  <c r="N540" i="3"/>
  <c r="P539" i="3"/>
  <c r="O539" i="3"/>
  <c r="N539" i="3"/>
  <c r="P538" i="3"/>
  <c r="O538" i="3"/>
  <c r="N538" i="3"/>
  <c r="P537" i="3"/>
  <c r="O537" i="3"/>
  <c r="N537" i="3"/>
  <c r="P536" i="3"/>
  <c r="O536" i="3"/>
  <c r="N536" i="3"/>
  <c r="P535" i="3"/>
  <c r="O535" i="3"/>
  <c r="N535" i="3"/>
  <c r="P534" i="3"/>
  <c r="O534" i="3"/>
  <c r="N534" i="3"/>
  <c r="P533" i="3"/>
  <c r="O533" i="3"/>
  <c r="N533" i="3"/>
  <c r="P532" i="3"/>
  <c r="O532" i="3"/>
  <c r="N532" i="3"/>
  <c r="P531" i="3"/>
  <c r="O531" i="3"/>
  <c r="N531" i="3"/>
  <c r="P530" i="3"/>
  <c r="O530" i="3"/>
  <c r="N530" i="3"/>
  <c r="P529" i="3"/>
  <c r="O529" i="3"/>
  <c r="N529" i="3"/>
  <c r="P528" i="3"/>
  <c r="O528" i="3"/>
  <c r="N528" i="3"/>
  <c r="P527" i="3"/>
  <c r="O527" i="3"/>
  <c r="N527" i="3"/>
  <c r="P526" i="3"/>
  <c r="O526" i="3"/>
  <c r="N526" i="3"/>
  <c r="P525" i="3"/>
  <c r="O525" i="3"/>
  <c r="N525" i="3"/>
  <c r="P524" i="3"/>
  <c r="O524" i="3"/>
  <c r="N524" i="3"/>
  <c r="P523" i="3"/>
  <c r="O523" i="3"/>
  <c r="N523" i="3"/>
  <c r="P522" i="3"/>
  <c r="O522" i="3"/>
  <c r="N522" i="3"/>
  <c r="P521" i="3"/>
  <c r="O521" i="3"/>
  <c r="N521" i="3"/>
  <c r="P520" i="3"/>
  <c r="O520" i="3"/>
  <c r="N520" i="3"/>
  <c r="P519" i="3"/>
  <c r="O519" i="3"/>
  <c r="N519" i="3"/>
  <c r="P518" i="3"/>
  <c r="O518" i="3"/>
  <c r="N518" i="3"/>
  <c r="P517" i="3"/>
  <c r="O517" i="3"/>
  <c r="N517" i="3"/>
  <c r="P516" i="3"/>
  <c r="O516" i="3"/>
  <c r="N516" i="3"/>
  <c r="P515" i="3"/>
  <c r="O515" i="3"/>
  <c r="N515" i="3"/>
  <c r="P514" i="3"/>
  <c r="O514" i="3"/>
  <c r="N514" i="3"/>
  <c r="P513" i="3"/>
  <c r="O513" i="3"/>
  <c r="N513" i="3"/>
  <c r="P512" i="3"/>
  <c r="O512" i="3"/>
  <c r="N512" i="3"/>
  <c r="P511" i="3"/>
  <c r="O511" i="3"/>
  <c r="N511" i="3"/>
  <c r="P510" i="3"/>
  <c r="O510" i="3"/>
  <c r="N510" i="3"/>
  <c r="P509" i="3"/>
  <c r="O509" i="3"/>
  <c r="N509" i="3"/>
  <c r="P508" i="3"/>
  <c r="O508" i="3"/>
  <c r="N508" i="3"/>
  <c r="P507" i="3"/>
  <c r="O507" i="3"/>
  <c r="N507" i="3"/>
  <c r="P506" i="3"/>
  <c r="O506" i="3"/>
  <c r="N506" i="3"/>
  <c r="P505" i="3"/>
  <c r="O505" i="3"/>
  <c r="N505" i="3"/>
  <c r="P504" i="3"/>
  <c r="O504" i="3"/>
  <c r="N504" i="3"/>
  <c r="P503" i="3"/>
  <c r="O503" i="3"/>
  <c r="N503" i="3"/>
  <c r="P502" i="3"/>
  <c r="O502" i="3"/>
  <c r="N502" i="3"/>
  <c r="P501" i="3"/>
  <c r="O501" i="3"/>
  <c r="N501" i="3"/>
  <c r="P500" i="3"/>
  <c r="O500" i="3"/>
  <c r="N500" i="3"/>
  <c r="P499" i="3"/>
  <c r="O499" i="3"/>
  <c r="N499" i="3"/>
  <c r="P498" i="3"/>
  <c r="O498" i="3"/>
  <c r="N498" i="3"/>
  <c r="P497" i="3"/>
  <c r="O497" i="3"/>
  <c r="N497" i="3"/>
  <c r="P496" i="3"/>
  <c r="O496" i="3"/>
  <c r="N496" i="3"/>
  <c r="P495" i="3"/>
  <c r="O495" i="3"/>
  <c r="N495" i="3"/>
  <c r="P494" i="3"/>
  <c r="O494" i="3"/>
  <c r="N494" i="3"/>
  <c r="P493" i="3"/>
  <c r="O493" i="3"/>
  <c r="N493" i="3"/>
  <c r="P492" i="3"/>
  <c r="O492" i="3"/>
  <c r="N492" i="3"/>
  <c r="P491" i="3"/>
  <c r="O491" i="3"/>
  <c r="N491" i="3"/>
  <c r="P490" i="3"/>
  <c r="O490" i="3"/>
  <c r="N490" i="3"/>
  <c r="P489" i="3"/>
  <c r="O489" i="3"/>
  <c r="N489" i="3"/>
  <c r="P488" i="3"/>
  <c r="O488" i="3"/>
  <c r="N488" i="3"/>
  <c r="P487" i="3"/>
  <c r="O487" i="3"/>
  <c r="N487" i="3"/>
  <c r="P486" i="3"/>
  <c r="O486" i="3"/>
  <c r="N486" i="3"/>
  <c r="P485" i="3"/>
  <c r="O485" i="3"/>
  <c r="N485" i="3"/>
  <c r="P484" i="3"/>
  <c r="O484" i="3"/>
  <c r="N484" i="3"/>
  <c r="P483" i="3"/>
  <c r="O483" i="3"/>
  <c r="N483" i="3"/>
  <c r="P482" i="3"/>
  <c r="O482" i="3"/>
  <c r="N482" i="3"/>
  <c r="P481" i="3"/>
  <c r="O481" i="3"/>
  <c r="N481" i="3"/>
  <c r="P480" i="3"/>
  <c r="O480" i="3"/>
  <c r="N480" i="3"/>
  <c r="P479" i="3"/>
  <c r="O479" i="3"/>
  <c r="N479" i="3"/>
  <c r="P478" i="3"/>
  <c r="O478" i="3"/>
  <c r="N478" i="3"/>
  <c r="P477" i="3"/>
  <c r="O477" i="3"/>
  <c r="N477" i="3"/>
  <c r="P476" i="3"/>
  <c r="O476" i="3"/>
  <c r="N476" i="3"/>
  <c r="P475" i="3"/>
  <c r="O475" i="3"/>
  <c r="N475" i="3"/>
  <c r="P474" i="3"/>
  <c r="O474" i="3"/>
  <c r="N474" i="3"/>
  <c r="P473" i="3"/>
  <c r="O473" i="3"/>
  <c r="N473" i="3"/>
  <c r="P472" i="3"/>
  <c r="O472" i="3"/>
  <c r="N472" i="3"/>
  <c r="P471" i="3"/>
  <c r="O471" i="3"/>
  <c r="N471" i="3"/>
  <c r="P470" i="3"/>
  <c r="O470" i="3"/>
  <c r="N470" i="3"/>
  <c r="P469" i="3"/>
  <c r="O469" i="3"/>
  <c r="N469" i="3"/>
  <c r="P468" i="3"/>
  <c r="O468" i="3"/>
  <c r="N468" i="3"/>
  <c r="P467" i="3"/>
  <c r="O467" i="3"/>
  <c r="N467" i="3"/>
  <c r="P466" i="3"/>
  <c r="O466" i="3"/>
  <c r="N466" i="3"/>
  <c r="P465" i="3"/>
  <c r="O465" i="3"/>
  <c r="N465" i="3"/>
  <c r="P464" i="3"/>
  <c r="O464" i="3"/>
  <c r="N464" i="3"/>
  <c r="P463" i="3"/>
  <c r="O463" i="3"/>
  <c r="N463" i="3"/>
  <c r="P462" i="3"/>
  <c r="O462" i="3"/>
  <c r="N462" i="3"/>
  <c r="P461" i="3"/>
  <c r="O461" i="3"/>
  <c r="N461" i="3"/>
  <c r="P460" i="3"/>
  <c r="O460" i="3"/>
  <c r="N460" i="3"/>
  <c r="P459" i="3"/>
  <c r="O459" i="3"/>
  <c r="N459" i="3"/>
  <c r="P458" i="3"/>
  <c r="O458" i="3"/>
  <c r="N458" i="3"/>
  <c r="P457" i="3"/>
  <c r="O457" i="3"/>
  <c r="N457" i="3"/>
  <c r="P456" i="3"/>
  <c r="O456" i="3"/>
  <c r="N456" i="3"/>
  <c r="P455" i="3"/>
  <c r="O455" i="3"/>
  <c r="N455" i="3"/>
  <c r="P454" i="3"/>
  <c r="O454" i="3"/>
  <c r="N454" i="3"/>
  <c r="P453" i="3"/>
  <c r="O453" i="3"/>
  <c r="N453" i="3"/>
  <c r="P452" i="3"/>
  <c r="O452" i="3"/>
  <c r="N452" i="3"/>
  <c r="P451" i="3"/>
  <c r="O451" i="3"/>
  <c r="N451" i="3"/>
  <c r="P450" i="3"/>
  <c r="O450" i="3"/>
  <c r="N450" i="3"/>
  <c r="P449" i="3"/>
  <c r="O449" i="3"/>
  <c r="N449" i="3"/>
  <c r="P448" i="3"/>
  <c r="O448" i="3"/>
  <c r="N448" i="3"/>
  <c r="P447" i="3"/>
  <c r="O447" i="3"/>
  <c r="N447" i="3"/>
  <c r="P446" i="3"/>
  <c r="O446" i="3"/>
  <c r="N446" i="3"/>
  <c r="P445" i="3"/>
  <c r="O445" i="3"/>
  <c r="N445" i="3"/>
  <c r="P444" i="3"/>
  <c r="O444" i="3"/>
  <c r="N444" i="3"/>
  <c r="P443" i="3"/>
  <c r="O443" i="3"/>
  <c r="N443" i="3"/>
  <c r="P442" i="3"/>
  <c r="O442" i="3"/>
  <c r="N442" i="3"/>
  <c r="P441" i="3"/>
  <c r="O441" i="3"/>
  <c r="N441" i="3"/>
  <c r="P440" i="3"/>
  <c r="O440" i="3"/>
  <c r="N440" i="3"/>
  <c r="P439" i="3"/>
  <c r="O439" i="3"/>
  <c r="N439" i="3"/>
  <c r="P438" i="3"/>
  <c r="O438" i="3"/>
  <c r="N438" i="3"/>
  <c r="P437" i="3"/>
  <c r="O437" i="3"/>
  <c r="N437" i="3"/>
  <c r="P436" i="3"/>
  <c r="O436" i="3"/>
  <c r="N436" i="3"/>
  <c r="P435" i="3"/>
  <c r="O435" i="3"/>
  <c r="N435" i="3"/>
  <c r="P434" i="3"/>
  <c r="O434" i="3"/>
  <c r="N434" i="3"/>
  <c r="P433" i="3"/>
  <c r="O433" i="3"/>
  <c r="N433" i="3"/>
  <c r="P432" i="3"/>
  <c r="O432" i="3"/>
  <c r="N432" i="3"/>
  <c r="P431" i="3"/>
  <c r="O431" i="3"/>
  <c r="N431" i="3"/>
  <c r="P430" i="3"/>
  <c r="O430" i="3"/>
  <c r="N430" i="3"/>
  <c r="P429" i="3"/>
  <c r="O429" i="3"/>
  <c r="N429" i="3"/>
  <c r="P428" i="3"/>
  <c r="O428" i="3"/>
  <c r="N428" i="3"/>
  <c r="P427" i="3"/>
  <c r="O427" i="3"/>
  <c r="N427" i="3"/>
  <c r="P426" i="3"/>
  <c r="O426" i="3"/>
  <c r="N426" i="3"/>
  <c r="P425" i="3"/>
  <c r="O425" i="3"/>
  <c r="N425" i="3"/>
  <c r="P424" i="3"/>
  <c r="O424" i="3"/>
  <c r="N424" i="3"/>
  <c r="P423" i="3"/>
  <c r="O423" i="3"/>
  <c r="N423" i="3"/>
  <c r="P422" i="3"/>
  <c r="O422" i="3"/>
  <c r="N422" i="3"/>
  <c r="P421" i="3"/>
  <c r="O421" i="3"/>
  <c r="N421" i="3"/>
  <c r="P420" i="3"/>
  <c r="O420" i="3"/>
  <c r="N420" i="3"/>
  <c r="P419" i="3"/>
  <c r="O419" i="3"/>
  <c r="N419" i="3"/>
  <c r="P418" i="3"/>
  <c r="O418" i="3"/>
  <c r="N418" i="3"/>
  <c r="P417" i="3"/>
  <c r="O417" i="3"/>
  <c r="N417" i="3"/>
  <c r="P416" i="3"/>
  <c r="O416" i="3"/>
  <c r="N416" i="3"/>
  <c r="P415" i="3"/>
  <c r="O415" i="3"/>
  <c r="N415" i="3"/>
  <c r="P414" i="3"/>
  <c r="O414" i="3"/>
  <c r="N414" i="3"/>
  <c r="P413" i="3"/>
  <c r="O413" i="3"/>
  <c r="N413" i="3"/>
  <c r="P412" i="3"/>
  <c r="O412" i="3"/>
  <c r="N412" i="3"/>
  <c r="P411" i="3"/>
  <c r="O411" i="3"/>
  <c r="N411" i="3"/>
  <c r="P410" i="3"/>
  <c r="O410" i="3"/>
  <c r="N410" i="3"/>
  <c r="P409" i="3"/>
  <c r="O409" i="3"/>
  <c r="N409" i="3"/>
  <c r="P408" i="3"/>
  <c r="O408" i="3"/>
  <c r="N408" i="3"/>
  <c r="P407" i="3"/>
  <c r="O407" i="3"/>
  <c r="N407" i="3"/>
  <c r="P406" i="3"/>
  <c r="O406" i="3"/>
  <c r="N406" i="3"/>
  <c r="P405" i="3"/>
  <c r="O405" i="3"/>
  <c r="N405" i="3"/>
  <c r="P404" i="3"/>
  <c r="O404" i="3"/>
  <c r="N404" i="3"/>
  <c r="P403" i="3"/>
  <c r="O403" i="3"/>
  <c r="N403" i="3"/>
  <c r="P402" i="3"/>
  <c r="O402" i="3"/>
  <c r="N402" i="3"/>
  <c r="P401" i="3"/>
  <c r="O401" i="3"/>
  <c r="N401" i="3"/>
  <c r="P400" i="3"/>
  <c r="O400" i="3"/>
  <c r="N400" i="3"/>
  <c r="P399" i="3"/>
  <c r="O399" i="3"/>
  <c r="N399" i="3"/>
  <c r="P398" i="3"/>
  <c r="O398" i="3"/>
  <c r="N398" i="3"/>
  <c r="P397" i="3"/>
  <c r="O397" i="3"/>
  <c r="N397" i="3"/>
  <c r="P396" i="3"/>
  <c r="O396" i="3"/>
  <c r="N396" i="3"/>
  <c r="P395" i="3"/>
  <c r="O395" i="3"/>
  <c r="N395" i="3"/>
  <c r="P394" i="3"/>
  <c r="O394" i="3"/>
  <c r="N394" i="3"/>
  <c r="P393" i="3"/>
  <c r="O393" i="3"/>
  <c r="N393" i="3"/>
  <c r="P392" i="3"/>
  <c r="O392" i="3"/>
  <c r="N392" i="3"/>
  <c r="P391" i="3"/>
  <c r="O391" i="3"/>
  <c r="N391" i="3"/>
  <c r="P390" i="3"/>
  <c r="O390" i="3"/>
  <c r="N390" i="3"/>
  <c r="P908" i="3"/>
  <c r="O908" i="3"/>
  <c r="N908" i="3"/>
  <c r="P907" i="3"/>
  <c r="O907" i="3"/>
  <c r="N907" i="3"/>
  <c r="P906" i="3"/>
  <c r="O906" i="3"/>
  <c r="N906" i="3"/>
  <c r="P905" i="3"/>
  <c r="O905" i="3"/>
  <c r="N905" i="3"/>
  <c r="P904" i="3"/>
  <c r="O904" i="3"/>
  <c r="N904" i="3"/>
  <c r="P903" i="3"/>
  <c r="O903" i="3"/>
  <c r="N903" i="3"/>
  <c r="P902" i="3"/>
  <c r="O902" i="3"/>
  <c r="N902" i="3"/>
  <c r="P901" i="3"/>
  <c r="O901" i="3"/>
  <c r="N901" i="3"/>
  <c r="P900" i="3"/>
  <c r="O900" i="3"/>
  <c r="N900" i="3"/>
  <c r="P899" i="3"/>
  <c r="O899" i="3"/>
  <c r="N899" i="3"/>
  <c r="P898" i="3"/>
  <c r="O898" i="3"/>
  <c r="N898" i="3"/>
  <c r="P897" i="3"/>
  <c r="O897" i="3"/>
  <c r="N897" i="3"/>
  <c r="P896" i="3"/>
  <c r="O896" i="3"/>
  <c r="N896" i="3"/>
  <c r="P895" i="3"/>
  <c r="O895" i="3"/>
  <c r="N895" i="3"/>
  <c r="P894" i="3"/>
  <c r="O894" i="3"/>
  <c r="N894" i="3"/>
  <c r="P893" i="3"/>
  <c r="O893" i="3"/>
  <c r="N893" i="3"/>
  <c r="P892" i="3"/>
  <c r="O892" i="3"/>
  <c r="N892" i="3"/>
  <c r="P891" i="3"/>
  <c r="O891" i="3"/>
  <c r="N891" i="3"/>
  <c r="P890" i="3"/>
  <c r="O890" i="3"/>
  <c r="N890" i="3"/>
  <c r="P889" i="3"/>
  <c r="O889" i="3"/>
  <c r="N889" i="3"/>
  <c r="P888" i="3"/>
  <c r="O888" i="3"/>
  <c r="N888" i="3"/>
  <c r="P887" i="3"/>
  <c r="O887" i="3"/>
  <c r="N887" i="3"/>
  <c r="P886" i="3"/>
  <c r="O886" i="3"/>
  <c r="N886" i="3"/>
  <c r="P885" i="3"/>
  <c r="O885" i="3"/>
  <c r="N885" i="3"/>
  <c r="P884" i="3"/>
  <c r="O884" i="3"/>
  <c r="N884" i="3"/>
  <c r="P883" i="3"/>
  <c r="O883" i="3"/>
  <c r="N883" i="3"/>
  <c r="P882" i="3"/>
  <c r="O882" i="3"/>
  <c r="N882" i="3"/>
  <c r="P881" i="3"/>
  <c r="O881" i="3"/>
  <c r="N881" i="3"/>
  <c r="P880" i="3"/>
  <c r="O880" i="3"/>
  <c r="N880" i="3"/>
  <c r="P879" i="3"/>
  <c r="O879" i="3"/>
  <c r="N879" i="3"/>
  <c r="P878" i="3"/>
  <c r="O878" i="3"/>
  <c r="N878" i="3"/>
  <c r="P877" i="3"/>
  <c r="O877" i="3"/>
  <c r="N877" i="3"/>
  <c r="P876" i="3"/>
  <c r="O876" i="3"/>
  <c r="N876" i="3"/>
  <c r="P875" i="3"/>
  <c r="O875" i="3"/>
  <c r="N875" i="3"/>
  <c r="P874" i="3"/>
  <c r="O874" i="3"/>
  <c r="N874" i="3"/>
  <c r="P873" i="3"/>
  <c r="O873" i="3"/>
  <c r="N873" i="3"/>
  <c r="P872" i="3"/>
  <c r="O872" i="3"/>
  <c r="N872" i="3"/>
  <c r="P871" i="3"/>
  <c r="O871" i="3"/>
  <c r="N871" i="3"/>
  <c r="P870" i="3"/>
  <c r="O870" i="3"/>
  <c r="N870" i="3"/>
  <c r="P869" i="3"/>
  <c r="O869" i="3"/>
  <c r="N869" i="3"/>
  <c r="P868" i="3"/>
  <c r="O868" i="3"/>
  <c r="N868" i="3"/>
  <c r="P867" i="3"/>
  <c r="O867" i="3"/>
  <c r="N867" i="3"/>
  <c r="P866" i="3"/>
  <c r="O866" i="3"/>
  <c r="N866" i="3"/>
  <c r="P865" i="3"/>
  <c r="O865" i="3"/>
  <c r="N865" i="3"/>
  <c r="P864" i="3"/>
  <c r="O864" i="3"/>
  <c r="N864" i="3"/>
  <c r="P863" i="3"/>
  <c r="O863" i="3"/>
  <c r="N863" i="3"/>
  <c r="P862" i="3"/>
  <c r="O862" i="3"/>
  <c r="N862" i="3"/>
  <c r="P861" i="3"/>
  <c r="O861" i="3"/>
  <c r="N861" i="3"/>
  <c r="P860" i="3"/>
  <c r="O860" i="3"/>
  <c r="N860" i="3"/>
  <c r="P859" i="3"/>
  <c r="O859" i="3"/>
  <c r="N859" i="3"/>
  <c r="P858" i="3"/>
  <c r="O858" i="3"/>
  <c r="N858" i="3"/>
  <c r="P857" i="3"/>
  <c r="O857" i="3"/>
  <c r="N857" i="3"/>
  <c r="P856" i="3"/>
  <c r="O856" i="3"/>
  <c r="N856" i="3"/>
  <c r="P855" i="3"/>
  <c r="O855" i="3"/>
  <c r="N855" i="3"/>
  <c r="P854" i="3"/>
  <c r="O854" i="3"/>
  <c r="N854" i="3"/>
  <c r="P853" i="3"/>
  <c r="O853" i="3"/>
  <c r="N853" i="3"/>
  <c r="P852" i="3"/>
  <c r="O852" i="3"/>
  <c r="N852" i="3"/>
  <c r="P851" i="3"/>
  <c r="O851" i="3"/>
  <c r="N851" i="3"/>
  <c r="P850" i="3"/>
  <c r="O850" i="3"/>
  <c r="N850" i="3"/>
  <c r="P849" i="3"/>
  <c r="O849" i="3"/>
  <c r="N849" i="3"/>
  <c r="P848" i="3"/>
  <c r="O848" i="3"/>
  <c r="N848" i="3"/>
  <c r="P847" i="3"/>
  <c r="O847" i="3"/>
  <c r="N847" i="3"/>
  <c r="P846" i="3"/>
  <c r="O846" i="3"/>
  <c r="N846" i="3"/>
  <c r="P845" i="3"/>
  <c r="O845" i="3"/>
  <c r="N845" i="3"/>
  <c r="P844" i="3"/>
  <c r="O844" i="3"/>
  <c r="N844" i="3"/>
  <c r="P843" i="3"/>
  <c r="O843" i="3"/>
  <c r="N843" i="3"/>
  <c r="P842" i="3"/>
  <c r="O842" i="3"/>
  <c r="N842" i="3"/>
  <c r="P841" i="3"/>
  <c r="O841" i="3"/>
  <c r="N841" i="3"/>
  <c r="P840" i="3"/>
  <c r="O840" i="3"/>
  <c r="N840" i="3"/>
  <c r="P839" i="3"/>
  <c r="O839" i="3"/>
  <c r="N839" i="3"/>
  <c r="P838" i="3"/>
  <c r="O838" i="3"/>
  <c r="N838" i="3"/>
  <c r="P837" i="3"/>
  <c r="O837" i="3"/>
  <c r="N837" i="3"/>
  <c r="P836" i="3"/>
  <c r="O836" i="3"/>
  <c r="N836" i="3"/>
  <c r="P835" i="3"/>
  <c r="O835" i="3"/>
  <c r="N835" i="3"/>
  <c r="P834" i="3"/>
  <c r="O834" i="3"/>
  <c r="N834" i="3"/>
  <c r="P833" i="3"/>
  <c r="O833" i="3"/>
  <c r="N833" i="3"/>
  <c r="P832" i="3"/>
  <c r="O832" i="3"/>
  <c r="N832" i="3"/>
  <c r="P831" i="3"/>
  <c r="O831" i="3"/>
  <c r="N831" i="3"/>
  <c r="P830" i="3"/>
  <c r="O830" i="3"/>
  <c r="N830" i="3"/>
  <c r="P829" i="3"/>
  <c r="O829" i="3"/>
  <c r="N829" i="3"/>
  <c r="P828" i="3"/>
  <c r="O828" i="3"/>
  <c r="N828" i="3"/>
  <c r="P827" i="3"/>
  <c r="O827" i="3"/>
  <c r="N827" i="3"/>
  <c r="P826" i="3"/>
  <c r="O826" i="3"/>
  <c r="N826" i="3"/>
  <c r="P825" i="3"/>
  <c r="O825" i="3"/>
  <c r="N825" i="3"/>
  <c r="P824" i="3"/>
  <c r="O824" i="3"/>
  <c r="N824" i="3"/>
  <c r="P823" i="3"/>
  <c r="O823" i="3"/>
  <c r="N823" i="3"/>
  <c r="P822" i="3"/>
  <c r="O822" i="3"/>
  <c r="N822" i="3"/>
  <c r="P821" i="3"/>
  <c r="O821" i="3"/>
  <c r="N821" i="3"/>
  <c r="P820" i="3"/>
  <c r="O820" i="3"/>
  <c r="N820" i="3"/>
  <c r="P819" i="3"/>
  <c r="O819" i="3"/>
  <c r="N819" i="3"/>
  <c r="P818" i="3"/>
  <c r="O818" i="3"/>
  <c r="N818" i="3"/>
  <c r="P817" i="3"/>
  <c r="O817" i="3"/>
  <c r="N817" i="3"/>
  <c r="P816" i="3"/>
  <c r="O816" i="3"/>
  <c r="N816" i="3"/>
  <c r="P815" i="3"/>
  <c r="O815" i="3"/>
  <c r="N815" i="3"/>
  <c r="P814" i="3"/>
  <c r="O814" i="3"/>
  <c r="N814" i="3"/>
  <c r="P813" i="3"/>
  <c r="O813" i="3"/>
  <c r="N813" i="3"/>
  <c r="P812" i="3"/>
  <c r="O812" i="3"/>
  <c r="N812" i="3"/>
  <c r="P811" i="3"/>
  <c r="O811" i="3"/>
  <c r="N811" i="3"/>
  <c r="P810" i="3"/>
  <c r="O810" i="3"/>
  <c r="N810" i="3"/>
  <c r="P809" i="3"/>
  <c r="O809" i="3"/>
  <c r="N809" i="3"/>
  <c r="P808" i="3"/>
  <c r="O808" i="3"/>
  <c r="N808" i="3"/>
  <c r="P807" i="3"/>
  <c r="O807" i="3"/>
  <c r="N807" i="3"/>
  <c r="P806" i="3"/>
  <c r="O806" i="3"/>
  <c r="N806" i="3"/>
  <c r="P805" i="3"/>
  <c r="O805" i="3"/>
  <c r="N805" i="3"/>
  <c r="P804" i="3"/>
  <c r="O804" i="3"/>
  <c r="N804" i="3"/>
  <c r="P803" i="3"/>
  <c r="O803" i="3"/>
  <c r="N803" i="3"/>
  <c r="P802" i="3"/>
  <c r="O802" i="3"/>
  <c r="N802" i="3"/>
  <c r="P801" i="3"/>
  <c r="O801" i="3"/>
  <c r="N801" i="3"/>
  <c r="P800" i="3"/>
  <c r="O800" i="3"/>
  <c r="N800" i="3"/>
  <c r="P799" i="3"/>
  <c r="O799" i="3"/>
  <c r="N799" i="3"/>
  <c r="P798" i="3"/>
  <c r="O798" i="3"/>
  <c r="N798" i="3"/>
  <c r="P797" i="3"/>
  <c r="O797" i="3"/>
  <c r="N797" i="3"/>
  <c r="P796" i="3"/>
  <c r="O796" i="3"/>
  <c r="N796" i="3"/>
  <c r="P795" i="3"/>
  <c r="O795" i="3"/>
  <c r="N795" i="3"/>
  <c r="P794" i="3"/>
  <c r="O794" i="3"/>
  <c r="N794" i="3"/>
  <c r="P793" i="3"/>
  <c r="O793" i="3"/>
  <c r="N793" i="3"/>
  <c r="P792" i="3"/>
  <c r="O792" i="3"/>
  <c r="N792" i="3"/>
  <c r="P791" i="3"/>
  <c r="O791" i="3"/>
  <c r="N791" i="3"/>
  <c r="P790" i="3"/>
  <c r="O790" i="3"/>
  <c r="N790" i="3"/>
  <c r="P789" i="3"/>
  <c r="O789" i="3"/>
  <c r="N789" i="3"/>
  <c r="P788" i="3"/>
  <c r="O788" i="3"/>
  <c r="N788" i="3"/>
  <c r="P787" i="3"/>
  <c r="O787" i="3"/>
  <c r="N787" i="3"/>
  <c r="P786" i="3"/>
  <c r="O786" i="3"/>
  <c r="N786" i="3"/>
  <c r="P785" i="3"/>
  <c r="O785" i="3"/>
  <c r="N785" i="3"/>
  <c r="P784" i="3"/>
  <c r="O784" i="3"/>
  <c r="N784" i="3"/>
  <c r="P783" i="3"/>
  <c r="O783" i="3"/>
  <c r="N783" i="3"/>
  <c r="P782" i="3"/>
  <c r="O782" i="3"/>
  <c r="N782" i="3"/>
  <c r="P781" i="3"/>
  <c r="O781" i="3"/>
  <c r="N781" i="3"/>
  <c r="P780" i="3"/>
  <c r="O780" i="3"/>
  <c r="N780" i="3"/>
  <c r="P779" i="3"/>
  <c r="O779" i="3"/>
  <c r="N779" i="3"/>
  <c r="P778" i="3"/>
  <c r="O778" i="3"/>
  <c r="N778" i="3"/>
  <c r="P777" i="3"/>
  <c r="O777" i="3"/>
  <c r="N777" i="3"/>
  <c r="P776" i="3"/>
  <c r="O776" i="3"/>
  <c r="N776" i="3"/>
  <c r="P775" i="3"/>
  <c r="O775" i="3"/>
  <c r="N775" i="3"/>
  <c r="P774" i="3"/>
  <c r="O774" i="3"/>
  <c r="N774" i="3"/>
  <c r="P773" i="3"/>
  <c r="O773" i="3"/>
  <c r="N773" i="3"/>
  <c r="P772" i="3"/>
  <c r="O772" i="3"/>
  <c r="N772" i="3"/>
  <c r="P771" i="3"/>
  <c r="O771" i="3"/>
  <c r="N771" i="3"/>
  <c r="P770" i="3"/>
  <c r="O770" i="3"/>
  <c r="N770" i="3"/>
  <c r="P769" i="3"/>
  <c r="O769" i="3"/>
  <c r="N769" i="3"/>
  <c r="P768" i="3"/>
  <c r="O768" i="3"/>
  <c r="N768" i="3"/>
  <c r="P767" i="3"/>
  <c r="O767" i="3"/>
  <c r="N767" i="3"/>
  <c r="P766" i="3"/>
  <c r="O766" i="3"/>
  <c r="N766" i="3"/>
  <c r="P765" i="3"/>
  <c r="O765" i="3"/>
  <c r="N765" i="3"/>
  <c r="P764" i="3"/>
  <c r="O764" i="3"/>
  <c r="N764" i="3"/>
  <c r="P763" i="3"/>
  <c r="O763" i="3"/>
  <c r="N763" i="3"/>
  <c r="P762" i="3"/>
  <c r="O762" i="3"/>
  <c r="N762" i="3"/>
  <c r="P761" i="3"/>
  <c r="O761" i="3"/>
  <c r="N761" i="3"/>
  <c r="P760" i="3"/>
  <c r="O760" i="3"/>
  <c r="N760" i="3"/>
  <c r="P759" i="3"/>
  <c r="O759" i="3"/>
  <c r="N759" i="3"/>
  <c r="P758" i="3"/>
  <c r="O758" i="3"/>
  <c r="N758" i="3"/>
  <c r="P757" i="3"/>
  <c r="O757" i="3"/>
  <c r="N757" i="3"/>
  <c r="P756" i="3"/>
  <c r="O756" i="3"/>
  <c r="N756" i="3"/>
  <c r="P755" i="3"/>
  <c r="O755" i="3"/>
  <c r="N755" i="3"/>
  <c r="P754" i="3"/>
  <c r="O754" i="3"/>
  <c r="N754" i="3"/>
  <c r="P753" i="3"/>
  <c r="O753" i="3"/>
  <c r="N753" i="3"/>
  <c r="P752" i="3"/>
  <c r="O752" i="3"/>
  <c r="N752" i="3"/>
  <c r="P751" i="3"/>
  <c r="O751" i="3"/>
  <c r="N751" i="3"/>
  <c r="P750" i="3"/>
  <c r="O750" i="3"/>
  <c r="N750" i="3"/>
  <c r="P749" i="3"/>
  <c r="O749" i="3"/>
  <c r="N749" i="3"/>
  <c r="P748" i="3"/>
  <c r="O748" i="3"/>
  <c r="N748" i="3"/>
  <c r="P747" i="3"/>
  <c r="O747" i="3"/>
  <c r="N747" i="3"/>
  <c r="P746" i="3"/>
  <c r="O746" i="3"/>
  <c r="N746" i="3"/>
  <c r="P745" i="3"/>
  <c r="O745" i="3"/>
  <c r="N745" i="3"/>
  <c r="P744" i="3"/>
  <c r="O744" i="3"/>
  <c r="N744" i="3"/>
  <c r="P743" i="3"/>
  <c r="O743" i="3"/>
  <c r="N743" i="3"/>
  <c r="P742" i="3"/>
  <c r="O742" i="3"/>
  <c r="N742" i="3"/>
  <c r="P741" i="3"/>
  <c r="O741" i="3"/>
  <c r="N741" i="3"/>
  <c r="P740" i="3"/>
  <c r="O740" i="3"/>
  <c r="N740" i="3"/>
  <c r="P739" i="3"/>
  <c r="O739" i="3"/>
  <c r="N739" i="3"/>
  <c r="P738" i="3"/>
  <c r="O738" i="3"/>
  <c r="N738" i="3"/>
  <c r="P737" i="3"/>
  <c r="O737" i="3"/>
  <c r="N737" i="3"/>
  <c r="P736" i="3"/>
  <c r="O736" i="3"/>
  <c r="N736" i="3"/>
  <c r="P735" i="3"/>
  <c r="O735" i="3"/>
  <c r="N735" i="3"/>
  <c r="P734" i="3"/>
  <c r="O734" i="3"/>
  <c r="N734" i="3"/>
  <c r="P733" i="3"/>
  <c r="O733" i="3"/>
  <c r="N733" i="3"/>
  <c r="P732" i="3"/>
  <c r="O732" i="3"/>
  <c r="N732" i="3"/>
  <c r="P731" i="3"/>
  <c r="O731" i="3"/>
  <c r="N731" i="3"/>
  <c r="P730" i="3"/>
  <c r="O730" i="3"/>
  <c r="N730" i="3"/>
  <c r="P729" i="3"/>
  <c r="O729" i="3"/>
  <c r="N729" i="3"/>
  <c r="P728" i="3"/>
  <c r="O728" i="3"/>
  <c r="N728" i="3"/>
  <c r="P727" i="3"/>
  <c r="O727" i="3"/>
  <c r="N727" i="3"/>
  <c r="P726" i="3"/>
  <c r="O726" i="3"/>
  <c r="N726" i="3"/>
  <c r="P725" i="3"/>
  <c r="O725" i="3"/>
  <c r="N725" i="3"/>
  <c r="P724" i="3"/>
  <c r="O724" i="3"/>
  <c r="N724" i="3"/>
  <c r="P723" i="3"/>
  <c r="O723" i="3"/>
  <c r="N723" i="3"/>
  <c r="P722" i="3"/>
  <c r="O722" i="3"/>
  <c r="N722" i="3"/>
  <c r="P721" i="3"/>
  <c r="O721" i="3"/>
  <c r="N721" i="3"/>
  <c r="P720" i="3"/>
  <c r="O720" i="3"/>
  <c r="N720" i="3"/>
  <c r="P719" i="3"/>
  <c r="O719" i="3"/>
  <c r="N719" i="3"/>
  <c r="P718" i="3"/>
  <c r="O718" i="3"/>
  <c r="N718" i="3"/>
  <c r="P717" i="3"/>
  <c r="O717" i="3"/>
  <c r="N717" i="3"/>
  <c r="P716" i="3"/>
  <c r="O716" i="3"/>
  <c r="N716" i="3"/>
  <c r="P715" i="3"/>
  <c r="O715" i="3"/>
  <c r="N715" i="3"/>
  <c r="P714" i="3"/>
  <c r="O714" i="3"/>
  <c r="N714" i="3"/>
  <c r="P713" i="3"/>
  <c r="O713" i="3"/>
  <c r="N713" i="3"/>
  <c r="P712" i="3"/>
  <c r="O712" i="3"/>
  <c r="N712" i="3"/>
  <c r="P711" i="3"/>
  <c r="O711" i="3"/>
  <c r="N711" i="3"/>
  <c r="P710" i="3"/>
  <c r="O710" i="3"/>
  <c r="N710" i="3"/>
  <c r="P709" i="3"/>
  <c r="O709" i="3"/>
  <c r="N709" i="3"/>
  <c r="P708" i="3"/>
  <c r="O708" i="3"/>
  <c r="N708" i="3"/>
  <c r="P707" i="3"/>
  <c r="O707" i="3"/>
  <c r="N707" i="3"/>
  <c r="P706" i="3"/>
  <c r="O706" i="3"/>
  <c r="N706" i="3"/>
  <c r="P705" i="3"/>
  <c r="O705" i="3"/>
  <c r="N705" i="3"/>
  <c r="P704" i="3"/>
  <c r="O704" i="3"/>
  <c r="N704" i="3"/>
  <c r="P703" i="3"/>
  <c r="O703" i="3"/>
  <c r="N703" i="3"/>
  <c r="P702" i="3"/>
  <c r="O702" i="3"/>
  <c r="N702" i="3"/>
  <c r="P701" i="3"/>
  <c r="O701" i="3"/>
  <c r="N701" i="3"/>
  <c r="P700" i="3"/>
  <c r="O700" i="3"/>
  <c r="N700" i="3"/>
  <c r="P699" i="3"/>
  <c r="O699" i="3"/>
  <c r="N699" i="3"/>
  <c r="P698" i="3"/>
  <c r="O698" i="3"/>
  <c r="N698" i="3"/>
  <c r="P697" i="3"/>
  <c r="O697" i="3"/>
  <c r="N697" i="3"/>
  <c r="P696" i="3"/>
  <c r="O696" i="3"/>
  <c r="N696" i="3"/>
  <c r="P695" i="3"/>
  <c r="O695" i="3"/>
  <c r="N695" i="3"/>
  <c r="P694" i="3"/>
  <c r="O694" i="3"/>
  <c r="N694" i="3"/>
  <c r="P693" i="3"/>
  <c r="O693" i="3"/>
  <c r="N693" i="3"/>
  <c r="P692" i="3"/>
  <c r="O692" i="3"/>
  <c r="N692" i="3"/>
  <c r="P691" i="3"/>
  <c r="O691" i="3"/>
  <c r="N691" i="3"/>
  <c r="P690" i="3"/>
  <c r="O690" i="3"/>
  <c r="N690" i="3"/>
  <c r="P689" i="3"/>
  <c r="O689" i="3"/>
  <c r="N689" i="3"/>
  <c r="P688" i="3"/>
  <c r="O688" i="3"/>
  <c r="N688" i="3"/>
  <c r="P687" i="3"/>
  <c r="O687" i="3"/>
  <c r="N687" i="3"/>
  <c r="P686" i="3"/>
  <c r="O686" i="3"/>
  <c r="N686" i="3"/>
  <c r="P685" i="3"/>
  <c r="O685" i="3"/>
  <c r="N685" i="3"/>
  <c r="P684" i="3"/>
  <c r="O684" i="3"/>
  <c r="N684" i="3"/>
  <c r="P683" i="3"/>
  <c r="O683" i="3"/>
  <c r="N683" i="3"/>
  <c r="P682" i="3"/>
  <c r="O682" i="3"/>
  <c r="N682" i="3"/>
  <c r="P681" i="3"/>
  <c r="O681" i="3"/>
  <c r="N681" i="3"/>
  <c r="P680" i="3"/>
  <c r="O680" i="3"/>
  <c r="N680" i="3"/>
  <c r="P679" i="3"/>
  <c r="O679" i="3"/>
  <c r="N679" i="3"/>
  <c r="P678" i="3"/>
  <c r="O678" i="3"/>
  <c r="N678" i="3"/>
  <c r="P677" i="3"/>
  <c r="O677" i="3"/>
  <c r="N677" i="3"/>
  <c r="P676" i="3"/>
  <c r="O676" i="3"/>
  <c r="N676" i="3"/>
  <c r="P675" i="3"/>
  <c r="O675" i="3"/>
  <c r="N675" i="3"/>
  <c r="P674" i="3"/>
  <c r="O674" i="3"/>
  <c r="N674" i="3"/>
  <c r="P673" i="3"/>
  <c r="O673" i="3"/>
  <c r="N673" i="3"/>
  <c r="P672" i="3"/>
  <c r="O672" i="3"/>
  <c r="N672" i="3"/>
  <c r="P671" i="3"/>
  <c r="O671" i="3"/>
  <c r="N671" i="3"/>
  <c r="P670" i="3"/>
  <c r="O670" i="3"/>
  <c r="N670" i="3"/>
  <c r="P669" i="3"/>
  <c r="O669" i="3"/>
  <c r="N669" i="3"/>
  <c r="P668" i="3"/>
  <c r="O668" i="3"/>
  <c r="N668" i="3"/>
  <c r="P667" i="3"/>
  <c r="O667" i="3"/>
  <c r="N667" i="3"/>
  <c r="P666" i="3"/>
  <c r="O666" i="3"/>
  <c r="N666" i="3"/>
  <c r="P665" i="3"/>
  <c r="O665" i="3"/>
  <c r="N665" i="3"/>
  <c r="P664" i="3"/>
  <c r="O664" i="3"/>
  <c r="N664" i="3"/>
  <c r="P663" i="3"/>
  <c r="O663" i="3"/>
  <c r="N663" i="3"/>
  <c r="P662" i="3"/>
  <c r="O662" i="3"/>
  <c r="N662" i="3"/>
  <c r="P661" i="3"/>
  <c r="O661" i="3"/>
  <c r="N661" i="3"/>
  <c r="P660" i="3"/>
  <c r="O660" i="3"/>
  <c r="N660" i="3"/>
  <c r="P659" i="3"/>
  <c r="O659" i="3"/>
  <c r="N659" i="3"/>
  <c r="P658" i="3"/>
  <c r="O658" i="3"/>
  <c r="N658" i="3"/>
  <c r="P657" i="3"/>
  <c r="O657" i="3"/>
  <c r="N657" i="3"/>
  <c r="P656" i="3"/>
  <c r="O656" i="3"/>
  <c r="N656" i="3"/>
  <c r="P655" i="3"/>
  <c r="O655" i="3"/>
  <c r="N655" i="3"/>
  <c r="P654" i="3"/>
  <c r="O654" i="3"/>
  <c r="N654" i="3"/>
  <c r="P653" i="3"/>
  <c r="O653" i="3"/>
  <c r="N653" i="3"/>
  <c r="P652" i="3"/>
  <c r="O652" i="3"/>
  <c r="N652" i="3"/>
  <c r="P651" i="3"/>
  <c r="O651" i="3"/>
  <c r="N651" i="3"/>
  <c r="P650" i="3"/>
  <c r="O650" i="3"/>
  <c r="N650" i="3"/>
  <c r="P1177" i="3"/>
  <c r="J19" i="16"/>
  <c r="E17" i="16"/>
  <c r="F17" i="16" s="1"/>
  <c r="G17" i="16" s="1"/>
  <c r="H17" i="16" s="1"/>
  <c r="T16" i="16"/>
  <c r="F16" i="16"/>
  <c r="G16" i="16" s="1"/>
  <c r="H16" i="16" s="1"/>
  <c r="T12" i="16"/>
  <c r="T10" i="16"/>
  <c r="O9" i="16" l="1"/>
  <c r="U8" i="16" l="1"/>
  <c r="O8" i="16"/>
  <c r="U7" i="16" l="1"/>
  <c r="O7" i="16"/>
  <c r="Q7" i="16" s="1"/>
  <c r="U6" i="16" l="1"/>
  <c r="U5" i="16" l="1"/>
  <c r="H5" i="16"/>
  <c r="G5" i="16"/>
  <c r="F5" i="16"/>
  <c r="E5" i="16"/>
  <c r="D5" i="16"/>
  <c r="J5" i="16" s="1"/>
  <c r="T4" i="16"/>
  <c r="O5" i="16" s="1"/>
  <c r="Q5" i="16" s="1"/>
  <c r="P4" i="16"/>
  <c r="H4" i="16"/>
  <c r="G4" i="16"/>
  <c r="D4" i="16"/>
  <c r="T3" i="16"/>
  <c r="P9" i="16" l="1"/>
  <c r="P8" i="16" s="1"/>
  <c r="Q8" i="16" s="1"/>
  <c r="L5" i="16"/>
  <c r="K5" i="16"/>
  <c r="P10" i="16"/>
  <c r="T8" i="16"/>
  <c r="T7" i="16"/>
  <c r="T6" i="16"/>
  <c r="T5" i="16"/>
  <c r="O4" i="16"/>
  <c r="X1175" i="14"/>
  <c r="E1175" i="14"/>
  <c r="D1175" i="14"/>
  <c r="C1175" i="14"/>
  <c r="B1175" i="14"/>
  <c r="A1175" i="14"/>
  <c r="L185" i="13"/>
  <c r="A185" i="13"/>
  <c r="X1177" i="3"/>
  <c r="D1177" i="3"/>
  <c r="X1174" i="14"/>
  <c r="E1174" i="14"/>
  <c r="D1174" i="14"/>
  <c r="C1174" i="14"/>
  <c r="B1174" i="14"/>
  <c r="A1174" i="14"/>
  <c r="L184" i="13"/>
  <c r="A184" i="13"/>
  <c r="X1176" i="3"/>
  <c r="D1176" i="3"/>
  <c r="F1177" i="3" s="1"/>
  <c r="G1177" i="3" s="1"/>
  <c r="X1173" i="14"/>
  <c r="E1173" i="14"/>
  <c r="D1173" i="14"/>
  <c r="C1173" i="14"/>
  <c r="B1173" i="14"/>
  <c r="A1173" i="14"/>
  <c r="L183" i="13"/>
  <c r="A183" i="13"/>
  <c r="X1175" i="3"/>
  <c r="D1175" i="3"/>
  <c r="F1176" i="3" s="1"/>
  <c r="G1176" i="3" s="1"/>
  <c r="O10" i="16" l="1"/>
  <c r="Q10" i="16" s="1"/>
  <c r="O6" i="16"/>
  <c r="Q4" i="16"/>
  <c r="T9" i="16"/>
  <c r="P6" i="16"/>
  <c r="F1175" i="14"/>
  <c r="L1177" i="3"/>
  <c r="Y1177" i="3"/>
  <c r="Z1177" i="3" s="1"/>
  <c r="AA1177" i="3" s="1"/>
  <c r="F1174" i="14"/>
  <c r="H1175" i="14" s="1"/>
  <c r="I1175" i="14" s="1"/>
  <c r="L1176" i="3"/>
  <c r="Y1176" i="3"/>
  <c r="Z1176" i="3" s="1"/>
  <c r="AA1176" i="3" s="1"/>
  <c r="F1173" i="14"/>
  <c r="H1174" i="14" s="1"/>
  <c r="I1174" i="14" s="1"/>
  <c r="Q6" i="16" l="1"/>
  <c r="V9" i="16"/>
  <c r="T13" i="16"/>
  <c r="T17" i="16" s="1"/>
  <c r="T18" i="16" s="1"/>
  <c r="L1175" i="14"/>
  <c r="Y1175" i="14"/>
  <c r="Z1175" i="14" s="1"/>
  <c r="AA1175" i="14" s="1"/>
  <c r="L1174" i="14"/>
  <c r="Y1174" i="14"/>
  <c r="Z1174" i="14" s="1"/>
  <c r="AA1174" i="14" s="1"/>
  <c r="X1172" i="14" l="1"/>
  <c r="E1172" i="14"/>
  <c r="D1172" i="14"/>
  <c r="C1172" i="14"/>
  <c r="B1172" i="14"/>
  <c r="A1172" i="14"/>
  <c r="L182" i="13"/>
  <c r="A182" i="13"/>
  <c r="X1174" i="3"/>
  <c r="D1174" i="3"/>
  <c r="F1175" i="3" s="1"/>
  <c r="G1175" i="3" l="1"/>
  <c r="F1172" i="14"/>
  <c r="H1173" i="14" s="1"/>
  <c r="I1173" i="14" s="1"/>
  <c r="L1173" i="14" l="1"/>
  <c r="Y1173" i="14"/>
  <c r="Z1173" i="14" s="1"/>
  <c r="AA1173" i="14" s="1"/>
  <c r="L1175" i="3"/>
  <c r="Y1175" i="3"/>
  <c r="Z1175" i="3" s="1"/>
  <c r="AA1175" i="3" s="1"/>
  <c r="X1171" i="14"/>
  <c r="E1171" i="14"/>
  <c r="D1171" i="14"/>
  <c r="C1171" i="14"/>
  <c r="B1171" i="14"/>
  <c r="A1171" i="14"/>
  <c r="L181" i="13"/>
  <c r="A181" i="13"/>
  <c r="X1173" i="3"/>
  <c r="D1173" i="3"/>
  <c r="F1174" i="3" s="1"/>
  <c r="X1170" i="14"/>
  <c r="E1170" i="14"/>
  <c r="D1170" i="14"/>
  <c r="C1170" i="14"/>
  <c r="B1170" i="14"/>
  <c r="A1170" i="14"/>
  <c r="L180" i="13"/>
  <c r="A180" i="13"/>
  <c r="X1172" i="3"/>
  <c r="D1172" i="3"/>
  <c r="F1173" i="3" s="1"/>
  <c r="G1173" i="3" s="1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G1174" i="3" l="1"/>
  <c r="F1171" i="14"/>
  <c r="H1172" i="14" s="1"/>
  <c r="I1172" i="14" s="1"/>
  <c r="L1173" i="3"/>
  <c r="Y1173" i="3"/>
  <c r="Z1173" i="3" s="1"/>
  <c r="AA1173" i="3" s="1"/>
  <c r="F1170" i="14"/>
  <c r="H1171" i="14" s="1"/>
  <c r="I1171" i="14" s="1"/>
  <c r="L1172" i="3"/>
  <c r="Y1172" i="3"/>
  <c r="Z1172" i="3" s="1"/>
  <c r="AA1172" i="3" s="1"/>
  <c r="F1169" i="14"/>
  <c r="H1170" i="14" s="1"/>
  <c r="I1170" i="14" s="1"/>
  <c r="Y1172" i="14" l="1"/>
  <c r="Z1172" i="14" s="1"/>
  <c r="AA1172" i="14" s="1"/>
  <c r="L1172" i="14"/>
  <c r="Y1174" i="3"/>
  <c r="Z1174" i="3" s="1"/>
  <c r="AA1174" i="3" s="1"/>
  <c r="L1174" i="3"/>
  <c r="L1171" i="14"/>
  <c r="Y1171" i="14"/>
  <c r="Z1171" i="14" s="1"/>
  <c r="AA1171" i="14" s="1"/>
  <c r="L1170" i="14"/>
  <c r="Y1170" i="14"/>
  <c r="Z1170" i="14" s="1"/>
  <c r="AA1170" i="14" s="1"/>
  <c r="D1170" i="3" l="1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71" i="3" l="1"/>
  <c r="F1168" i="14"/>
  <c r="H1169" i="14" s="1"/>
  <c r="I1169" i="14" s="1"/>
  <c r="J1169" i="14" l="1"/>
  <c r="J1170" i="14" s="1"/>
  <c r="J1171" i="14" s="1"/>
  <c r="J1172" i="14" s="1"/>
  <c r="J1173" i="14" s="1"/>
  <c r="J1174" i="14" s="1"/>
  <c r="J1175" i="14" s="1"/>
  <c r="G1169" i="14"/>
  <c r="G1170" i="14" s="1"/>
  <c r="G1171" i="14" s="1"/>
  <c r="G1172" i="14" s="1"/>
  <c r="G1173" i="14" s="1"/>
  <c r="G1174" i="14" s="1"/>
  <c r="G1175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E1173" i="3" s="1"/>
  <c r="E1174" i="3" s="1"/>
  <c r="E1175" i="3" s="1"/>
  <c r="E1176" i="3" s="1"/>
  <c r="E1177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O1177" i="3" l="1"/>
  <c r="O1176" i="3"/>
  <c r="P1176" i="3"/>
  <c r="P1175" i="3"/>
  <c r="O1175" i="3"/>
  <c r="O1174" i="3"/>
  <c r="P1174" i="3"/>
  <c r="P1173" i="3"/>
  <c r="O1173" i="3"/>
  <c r="J1172" i="3"/>
  <c r="J1173" i="3" s="1"/>
  <c r="J1174" i="3" s="1"/>
  <c r="J1175" i="3" s="1"/>
  <c r="O1172" i="3"/>
  <c r="O1171" i="3"/>
  <c r="P1171" i="3"/>
  <c r="P1172" i="3"/>
  <c r="P1170" i="3"/>
  <c r="O1170" i="3"/>
  <c r="H1169" i="3"/>
  <c r="H1170" i="3" s="1"/>
  <c r="H1171" i="3" s="1"/>
  <c r="H1172" i="3" s="1"/>
  <c r="H1173" i="3" s="1"/>
  <c r="H1174" i="3" s="1"/>
  <c r="H1175" i="3" s="1"/>
  <c r="H1176" i="3" s="1"/>
  <c r="H1177" i="3" s="1"/>
  <c r="P1169" i="3"/>
  <c r="O1169" i="3"/>
  <c r="Y1169" i="3"/>
  <c r="Z1169" i="3" s="1"/>
  <c r="AA1169" i="3" s="1"/>
  <c r="K1169" i="3"/>
  <c r="L1169" i="3"/>
  <c r="N1177" i="3" s="1"/>
  <c r="X1164" i="14"/>
  <c r="E1164" i="14"/>
  <c r="D1164" i="14"/>
  <c r="C1164" i="14"/>
  <c r="B1164" i="14"/>
  <c r="A1164" i="14"/>
  <c r="L174" i="13"/>
  <c r="A174" i="13"/>
  <c r="X1166" i="3"/>
  <c r="D1166" i="3"/>
  <c r="F1167" i="3" s="1"/>
  <c r="W1177" i="3" l="1"/>
  <c r="J1176" i="3"/>
  <c r="J1177" i="3" s="1"/>
  <c r="N1175" i="3"/>
  <c r="N1176" i="3"/>
  <c r="W1176" i="3"/>
  <c r="W1175" i="3"/>
  <c r="N1173" i="3"/>
  <c r="N1174" i="3"/>
  <c r="W1174" i="3"/>
  <c r="W1169" i="3"/>
  <c r="W1173" i="3"/>
  <c r="N1171" i="3"/>
  <c r="N1172" i="3"/>
  <c r="W1172" i="3"/>
  <c r="W1171" i="3"/>
  <c r="N1170" i="3"/>
  <c r="I1169" i="3"/>
  <c r="I1170" i="3" s="1"/>
  <c r="I1171" i="3" s="1"/>
  <c r="I1172" i="3" s="1"/>
  <c r="I1173" i="3" s="1"/>
  <c r="I1174" i="3" s="1"/>
  <c r="I1175" i="3" s="1"/>
  <c r="I1176" i="3" s="1"/>
  <c r="I1177" i="3" s="1"/>
  <c r="K1170" i="3"/>
  <c r="K1171" i="3" s="1"/>
  <c r="W1170" i="3"/>
  <c r="N1169" i="3"/>
  <c r="G1167" i="3"/>
  <c r="F1164" i="14"/>
  <c r="H1165" i="14" s="1"/>
  <c r="I1165" i="14" s="1"/>
  <c r="K1172" i="3" l="1"/>
  <c r="K1173" i="3" s="1"/>
  <c r="K1174" i="3" s="1"/>
  <c r="K1175" i="3" s="1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K1176" i="3" l="1"/>
  <c r="K1177" i="3" s="1"/>
  <c r="G1166" i="3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X1143" i="14"/>
  <c r="E1143" i="14"/>
  <c r="D1143" i="14"/>
  <c r="C1143" i="14"/>
  <c r="B1143" i="14"/>
  <c r="A1143" i="14"/>
  <c r="L152" i="13"/>
  <c r="A152" i="13"/>
  <c r="F1147" i="3" l="1"/>
  <c r="G1147" i="3" s="1"/>
  <c r="Q1177" i="3"/>
  <c r="R1177" i="3" s="1"/>
  <c r="K1147" i="3"/>
  <c r="I1147" i="3" s="1"/>
  <c r="G1154" i="3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F1143" i="14"/>
  <c r="X1145" i="3"/>
  <c r="D1145" i="3"/>
  <c r="X1142" i="14"/>
  <c r="E1142" i="14"/>
  <c r="D1142" i="14"/>
  <c r="C1142" i="14"/>
  <c r="B1142" i="14"/>
  <c r="A1142" i="14"/>
  <c r="L151" i="13"/>
  <c r="A151" i="13"/>
  <c r="X1144" i="3"/>
  <c r="D1144" i="3"/>
  <c r="X1141" i="14"/>
  <c r="E1141" i="14"/>
  <c r="D1141" i="14"/>
  <c r="C1141" i="14"/>
  <c r="B1141" i="14"/>
  <c r="A1141" i="14"/>
  <c r="L150" i="13"/>
  <c r="A150" i="13"/>
  <c r="X1143" i="3"/>
  <c r="D1143" i="3"/>
  <c r="X1142" i="3"/>
  <c r="D1142" i="3"/>
  <c r="H1145" i="14" l="1"/>
  <c r="I1145" i="14" s="1"/>
  <c r="Q1175" i="14"/>
  <c r="R1175" i="14" s="1"/>
  <c r="AC1177" i="3"/>
  <c r="H1144" i="14"/>
  <c r="I1144" i="14" s="1"/>
  <c r="AC1175" i="14" s="1"/>
  <c r="Q1174" i="14"/>
  <c r="R1174" i="14" s="1"/>
  <c r="F1146" i="3"/>
  <c r="G1146" i="3" s="1"/>
  <c r="AC1175" i="3" s="1"/>
  <c r="Q1176" i="3"/>
  <c r="R1176" i="3" s="1"/>
  <c r="AC1176" i="3"/>
  <c r="F1145" i="3"/>
  <c r="G1145" i="3" s="1"/>
  <c r="Q1175" i="3"/>
  <c r="R1175" i="3" s="1"/>
  <c r="AC1174" i="3"/>
  <c r="F1144" i="3"/>
  <c r="G1144" i="3" s="1"/>
  <c r="Q1174" i="3"/>
  <c r="R1174" i="3" s="1"/>
  <c r="F1143" i="3"/>
  <c r="G1143" i="3" s="1"/>
  <c r="Q1173" i="3"/>
  <c r="R1173" i="3" s="1"/>
  <c r="AC1173" i="3"/>
  <c r="AC1172" i="3"/>
  <c r="I1154" i="3"/>
  <c r="I1155" i="3" s="1"/>
  <c r="L1152" i="14"/>
  <c r="Y1152" i="14"/>
  <c r="Z1152" i="14" s="1"/>
  <c r="AA1152" i="14" s="1"/>
  <c r="J1147" i="14"/>
  <c r="J1148" i="14" s="1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L1144" i="3"/>
  <c r="Y1144" i="3"/>
  <c r="Z1144" i="3" s="1"/>
  <c r="AA1144" i="3" s="1"/>
  <c r="F1141" i="14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H1143" i="14" l="1"/>
  <c r="I1143" i="14" s="1"/>
  <c r="AC1174" i="14" s="1"/>
  <c r="Q1173" i="14"/>
  <c r="R1173" i="14" s="1"/>
  <c r="H1142" i="14"/>
  <c r="I1142" i="14" s="1"/>
  <c r="AC1173" i="14" s="1"/>
  <c r="Q1172" i="14"/>
  <c r="R1172" i="14" s="1"/>
  <c r="F1140" i="3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L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F1139" i="14"/>
  <c r="F1138" i="14"/>
  <c r="L1139" i="3"/>
  <c r="Y1139" i="3"/>
  <c r="Z1139" i="3" s="1"/>
  <c r="AA1139" i="3" s="1"/>
  <c r="F1137" i="14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S1177" i="3" s="1"/>
  <c r="T1177" i="3" s="1"/>
  <c r="X1087" i="14"/>
  <c r="E1087" i="14"/>
  <c r="D1087" i="14"/>
  <c r="C1087" i="14"/>
  <c r="B1087" i="14"/>
  <c r="A1087" i="14"/>
  <c r="L95" i="13"/>
  <c r="A95" i="13"/>
  <c r="X1087" i="3"/>
  <c r="D1087" i="3"/>
  <c r="S1176" i="3" s="1"/>
  <c r="T1176" i="3" s="1"/>
  <c r="X1086" i="14"/>
  <c r="E1086" i="14"/>
  <c r="D1086" i="14"/>
  <c r="C1086" i="14"/>
  <c r="B1086" i="14"/>
  <c r="A1086" i="14"/>
  <c r="A94" i="13"/>
  <c r="X1086" i="3"/>
  <c r="D1086" i="3"/>
  <c r="S1175" i="3" s="1"/>
  <c r="T1175" i="3" s="1"/>
  <c r="X1085" i="14"/>
  <c r="E1085" i="14"/>
  <c r="D1085" i="14"/>
  <c r="C1085" i="14"/>
  <c r="B1085" i="14"/>
  <c r="A1085" i="14"/>
  <c r="L93" i="13"/>
  <c r="A93" i="13"/>
  <c r="X1085" i="3"/>
  <c r="D1085" i="3"/>
  <c r="S1174" i="3" s="1"/>
  <c r="T1174" i="3" s="1"/>
  <c r="X1084" i="14"/>
  <c r="E1084" i="14"/>
  <c r="D1084" i="14"/>
  <c r="C1084" i="14"/>
  <c r="B1084" i="14"/>
  <c r="A1084" i="14"/>
  <c r="L92" i="13"/>
  <c r="A92" i="13"/>
  <c r="X1084" i="3"/>
  <c r="D1084" i="3"/>
  <c r="S1173" i="3" s="1"/>
  <c r="T1173" i="3" s="1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41" i="14" l="1"/>
  <c r="I1141" i="14" s="1"/>
  <c r="AC1172" i="14" s="1"/>
  <c r="Q1171" i="14"/>
  <c r="R1171" i="14" s="1"/>
  <c r="H1140" i="14"/>
  <c r="I1140" i="14" s="1"/>
  <c r="AC1171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AC1169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L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F1109" i="3"/>
  <c r="G1109" i="3" s="1"/>
  <c r="Q1139" i="3"/>
  <c r="R1139" i="3" s="1"/>
  <c r="F1108" i="3"/>
  <c r="G1108" i="3" s="1"/>
  <c r="L1108" i="3" s="1"/>
  <c r="Q1138" i="3"/>
  <c r="R1138" i="3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Q1118" i="3"/>
  <c r="R1118" i="3" s="1"/>
  <c r="F1087" i="3"/>
  <c r="Q1117" i="3"/>
  <c r="R1117" i="3" s="1"/>
  <c r="F1086" i="3"/>
  <c r="G1086" i="3" s="1"/>
  <c r="Q1116" i="3"/>
  <c r="R1116" i="3" s="1"/>
  <c r="F1085" i="3"/>
  <c r="G1085" i="3" s="1"/>
  <c r="Q1115" i="3"/>
  <c r="R1115" i="3" s="1"/>
  <c r="Y1113" i="14"/>
  <c r="Z1113" i="14" s="1"/>
  <c r="AA1113" i="14" s="1"/>
  <c r="F1084" i="3"/>
  <c r="G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S1175" i="14" s="1"/>
  <c r="T1175" i="14" s="1"/>
  <c r="Q1084" i="3"/>
  <c r="R1084" i="3" s="1"/>
  <c r="Q1083" i="3"/>
  <c r="R1083" i="3" s="1"/>
  <c r="F1083" i="14"/>
  <c r="S1174" i="14" s="1"/>
  <c r="T1174" i="14" s="1"/>
  <c r="Q1082" i="3"/>
  <c r="R1082" i="3" s="1"/>
  <c r="F1082" i="14"/>
  <c r="S1173" i="14" s="1"/>
  <c r="T1173" i="14" s="1"/>
  <c r="F1081" i="14"/>
  <c r="S1172" i="14" s="1"/>
  <c r="T1172" i="14" s="1"/>
  <c r="Q1081" i="3"/>
  <c r="R1081" i="3" s="1"/>
  <c r="F1080" i="14"/>
  <c r="S1171" i="14" s="1"/>
  <c r="T1171" i="14" s="1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Y1088" i="3" l="1"/>
  <c r="Z1088" i="3" s="1"/>
  <c r="AA1088" i="3" s="1"/>
  <c r="Y1138" i="14"/>
  <c r="Z1138" i="14" s="1"/>
  <c r="AA1138" i="14" s="1"/>
  <c r="Y1136" i="14"/>
  <c r="Z1136" i="14" s="1"/>
  <c r="AA1136" i="14" s="1"/>
  <c r="Y1086" i="3"/>
  <c r="Z1086" i="3" s="1"/>
  <c r="AA1086" i="3" s="1"/>
  <c r="L1138" i="14"/>
  <c r="Y1085" i="3"/>
  <c r="Z1085" i="3" s="1"/>
  <c r="AA1085" i="3" s="1"/>
  <c r="L1084" i="3"/>
  <c r="Y1132" i="3"/>
  <c r="Z1132" i="3" s="1"/>
  <c r="AA1132" i="3" s="1"/>
  <c r="H1080" i="14"/>
  <c r="I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AD1177" i="3" s="1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Y1084" i="14" l="1"/>
  <c r="Z1084" i="14" s="1"/>
  <c r="AA1084" i="14" s="1"/>
  <c r="AD1175" i="14"/>
  <c r="AD1174" i="14"/>
  <c r="AD1175" i="3"/>
  <c r="AD1176" i="3"/>
  <c r="AD1173" i="14"/>
  <c r="AD1174" i="3"/>
  <c r="AD1172" i="14"/>
  <c r="Y1078" i="14"/>
  <c r="Z1078" i="14" s="1"/>
  <c r="AA1078" i="14" s="1"/>
  <c r="AD1171" i="14"/>
  <c r="AD1172" i="3"/>
  <c r="AD1173" i="3"/>
  <c r="L1079" i="14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E4" i="16" l="1"/>
  <c r="F18" i="16"/>
  <c r="F4" i="16" s="1"/>
  <c r="K1162" i="3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X808" i="14"/>
  <c r="F808" i="14"/>
  <c r="X807" i="14"/>
  <c r="F807" i="14"/>
  <c r="X806" i="14"/>
  <c r="F806" i="14"/>
  <c r="X805" i="14"/>
  <c r="F805" i="14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10" i="14" l="1"/>
  <c r="I810" i="14" s="1"/>
  <c r="U1175" i="14"/>
  <c r="V1175" i="14" s="1"/>
  <c r="H809" i="14"/>
  <c r="I809" i="14" s="1"/>
  <c r="U1174" i="14"/>
  <c r="V1174" i="14" s="1"/>
  <c r="H808" i="14"/>
  <c r="I808" i="14" s="1"/>
  <c r="U1173" i="14"/>
  <c r="V1173" i="14" s="1"/>
  <c r="H807" i="14"/>
  <c r="I807" i="14" s="1"/>
  <c r="U1172" i="14"/>
  <c r="V1172" i="14" s="1"/>
  <c r="H806" i="14"/>
  <c r="I806" i="14" s="1"/>
  <c r="U1171" i="14"/>
  <c r="V1171" i="14" s="1"/>
  <c r="H805" i="14"/>
  <c r="I805" i="14" s="1"/>
  <c r="U1170" i="14"/>
  <c r="V1170" i="14" s="1"/>
  <c r="H804" i="14"/>
  <c r="I804" i="14" s="1"/>
  <c r="U1169" i="14"/>
  <c r="V1169" i="14" s="1"/>
  <c r="H803" i="14"/>
  <c r="I803" i="14" s="1"/>
  <c r="L803" i="14" s="1"/>
  <c r="U1168" i="14"/>
  <c r="V1168" i="14" s="1"/>
  <c r="H802" i="14"/>
  <c r="I802" i="14" s="1"/>
  <c r="Y802" i="14" s="1"/>
  <c r="U1167" i="14"/>
  <c r="V1167" i="14" s="1"/>
  <c r="H801" i="14"/>
  <c r="I801" i="14" s="1"/>
  <c r="L801" i="14" s="1"/>
  <c r="U1166" i="14"/>
  <c r="V1166" i="14" s="1"/>
  <c r="H799" i="14"/>
  <c r="I799" i="14" s="1"/>
  <c r="Y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Y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L802" i="14" l="1"/>
  <c r="Z921" i="14"/>
  <c r="AA921" i="14" s="1"/>
  <c r="Z920" i="14"/>
  <c r="AA920" i="14" s="1"/>
  <c r="Y801" i="14"/>
  <c r="L799" i="14"/>
  <c r="Z916" i="14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22" i="14" l="1"/>
  <c r="AA922" i="14" s="1"/>
  <c r="Z919" i="14"/>
  <c r="AA919" i="14" s="1"/>
  <c r="Z918" i="14"/>
  <c r="AA918" i="14" s="1"/>
  <c r="Z917" i="14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K1171" i="14" s="1"/>
  <c r="K1172" i="14" s="1"/>
  <c r="K1173" i="14" s="1"/>
  <c r="K1174" i="14" s="1"/>
  <c r="K1175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O1175" i="14" l="1"/>
  <c r="P1175" i="14"/>
  <c r="AE1175" i="14"/>
  <c r="O1174" i="14"/>
  <c r="P1174" i="14"/>
  <c r="AE1174" i="14"/>
  <c r="O1173" i="14"/>
  <c r="P1173" i="14"/>
  <c r="AE1173" i="14"/>
  <c r="O1172" i="14"/>
  <c r="P1172" i="14"/>
  <c r="AE1172" i="14"/>
  <c r="P1171" i="14"/>
  <c r="O1171" i="14"/>
  <c r="AE1171" i="14"/>
  <c r="O1170" i="14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M1175" i="14" s="1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N1175" i="14" l="1"/>
  <c r="W1175" i="14"/>
  <c r="M1173" i="14"/>
  <c r="M1174" i="14"/>
  <c r="N1174" i="14"/>
  <c r="W1174" i="14"/>
  <c r="N1173" i="14"/>
  <c r="W1173" i="14"/>
  <c r="M1171" i="14"/>
  <c r="M1172" i="14"/>
  <c r="N1172" i="14"/>
  <c r="W1172" i="14"/>
  <c r="W1171" i="14"/>
  <c r="N1171" i="14"/>
  <c r="N1170" i="14"/>
  <c r="M1169" i="14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5" i="14" l="1"/>
  <c r="AB1174" i="14"/>
  <c r="AB1173" i="14"/>
  <c r="AB1172" i="14"/>
  <c r="AB1171" i="14"/>
  <c r="AB1170" i="14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D810" i="3"/>
  <c r="D811" i="3"/>
  <c r="D812" i="3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14" i="3" l="1"/>
  <c r="G814" i="3" s="1"/>
  <c r="U1177" i="3"/>
  <c r="V1177" i="3" s="1"/>
  <c r="F813" i="3"/>
  <c r="G813" i="3" s="1"/>
  <c r="U1176" i="3"/>
  <c r="V1176" i="3" s="1"/>
  <c r="F812" i="3"/>
  <c r="G812" i="3" s="1"/>
  <c r="U1175" i="3"/>
  <c r="V1175" i="3" s="1"/>
  <c r="F811" i="3"/>
  <c r="G811" i="3" s="1"/>
  <c r="U1174" i="3"/>
  <c r="V1174" i="3" s="1"/>
  <c r="F810" i="3"/>
  <c r="G810" i="3" s="1"/>
  <c r="L810" i="3" s="1"/>
  <c r="U1173" i="3"/>
  <c r="V1173" i="3" s="1"/>
  <c r="F809" i="3"/>
  <c r="G809" i="3" s="1"/>
  <c r="L809" i="3" s="1"/>
  <c r="U1172" i="3"/>
  <c r="V1172" i="3" s="1"/>
  <c r="F808" i="3"/>
  <c r="G808" i="3" s="1"/>
  <c r="L808" i="3" s="1"/>
  <c r="U1171" i="3"/>
  <c r="V1171" i="3" s="1"/>
  <c r="F806" i="3"/>
  <c r="G806" i="3" s="1"/>
  <c r="L806" i="3" s="1"/>
  <c r="U1169" i="3"/>
  <c r="V1169" i="3" s="1"/>
  <c r="F807" i="3"/>
  <c r="G807" i="3" s="1"/>
  <c r="L807" i="3" s="1"/>
  <c r="U1170" i="3"/>
  <c r="V1170" i="3" s="1"/>
  <c r="F803" i="3"/>
  <c r="G803" i="3" s="1"/>
  <c r="L803" i="3" s="1"/>
  <c r="U1168" i="3"/>
  <c r="V1168" i="3" s="1"/>
  <c r="F802" i="3"/>
  <c r="G802" i="3" s="1"/>
  <c r="L802" i="3" s="1"/>
  <c r="U1167" i="3"/>
  <c r="V1167" i="3" s="1"/>
  <c r="F801" i="3"/>
  <c r="G801" i="3" s="1"/>
  <c r="Y801" i="3" s="1"/>
  <c r="U1166" i="3"/>
  <c r="V1166" i="3" s="1"/>
  <c r="F800" i="3"/>
  <c r="G800" i="3" s="1"/>
  <c r="K800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S1006" i="3"/>
  <c r="T1006" i="3" s="1"/>
  <c r="Q946" i="3"/>
  <c r="R946" i="3" s="1"/>
  <c r="S974" i="3"/>
  <c r="T974" i="3" s="1"/>
  <c r="Q914" i="3"/>
  <c r="R914" i="3" s="1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806" i="3" l="1"/>
  <c r="Y808" i="3"/>
  <c r="Y810" i="3"/>
  <c r="Y807" i="3"/>
  <c r="L801" i="3"/>
  <c r="L797" i="3"/>
  <c r="Y809" i="3"/>
  <c r="Z809" i="3" s="1"/>
  <c r="AA809" i="3" s="1"/>
  <c r="Y802" i="3"/>
  <c r="Y795" i="3"/>
  <c r="K801" i="3"/>
  <c r="Y798" i="3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76" i="3" l="1"/>
  <c r="AE1177" i="3"/>
  <c r="AE1174" i="3"/>
  <c r="AE1175" i="3"/>
  <c r="AE1172" i="3"/>
  <c r="AE1173" i="3"/>
  <c r="AE1169" i="3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L911" i="3"/>
  <c r="Y911" i="3"/>
  <c r="L926" i="3"/>
  <c r="Y926" i="3"/>
  <c r="L913" i="3"/>
  <c r="Y913" i="3"/>
  <c r="L954" i="3"/>
  <c r="Y954" i="3"/>
  <c r="Z954" i="3" s="1"/>
  <c r="AA954" i="3" s="1"/>
  <c r="L923" i="3"/>
  <c r="Y923" i="3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L942" i="3"/>
  <c r="Y942" i="3"/>
  <c r="Z942" i="3" s="1"/>
  <c r="AA942" i="3" s="1"/>
  <c r="L924" i="3"/>
  <c r="Y924" i="3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6" i="3" l="1"/>
  <c r="AA926" i="3" s="1"/>
  <c r="AB1177" i="3"/>
  <c r="Z925" i="3"/>
  <c r="AA925" i="3" s="1"/>
  <c r="AB1176" i="3"/>
  <c r="Z924" i="3"/>
  <c r="AA924" i="3" s="1"/>
  <c r="AB1175" i="3"/>
  <c r="Z923" i="3"/>
  <c r="AA923" i="3" s="1"/>
  <c r="AB1174" i="3"/>
  <c r="Z922" i="3"/>
  <c r="AA922" i="3" s="1"/>
  <c r="AB1173" i="3"/>
  <c r="Z921" i="3"/>
  <c r="AA921" i="3" s="1"/>
  <c r="AB1172" i="3"/>
  <c r="Z920" i="3"/>
  <c r="AA920" i="3" s="1"/>
  <c r="AB1171" i="3"/>
  <c r="Z919" i="3"/>
  <c r="AA919" i="3" s="1"/>
  <c r="AB1169" i="3" s="1"/>
  <c r="Z918" i="3"/>
  <c r="AA918" i="3" s="1"/>
  <c r="N1168" i="3"/>
  <c r="Z915" i="3"/>
  <c r="AA915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70" i="3" l="1"/>
  <c r="AB1166" i="3"/>
  <c r="AB1167" i="3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Z737" i="3" s="1"/>
  <c r="AA737" i="3" s="1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M1177" i="3" s="1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75" i="3" l="1"/>
  <c r="M1176" i="3"/>
  <c r="M1173" i="3"/>
  <c r="M1174" i="3"/>
  <c r="M1172" i="3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<sst xmlns="http://schemas.openxmlformats.org/spreadsheetml/2006/main" count="1057" uniqueCount="408">
  <si>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</si>
  <si>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</si>
  <si>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</si>
  <si>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</si>
  <si>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</si>
  <si>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</si>
  <si>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</si>
  <si>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</si>
  <si>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</si>
  <si>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</si>
  <si>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</si>
  <si>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</si>
  <si>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</si>
  <si>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</si>
  <si>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</si>
  <si>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</si>
  <si>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</si>
  <si>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</si>
  <si>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</si>
  <si>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</si>
  <si>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</si>
  <si>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</si>
  <si>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</si>
  <si>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</si>
  <si>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</si>
  <si>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</si>
  <si>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</si>
  <si>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</si>
  <si>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</si>
  <si>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</si>
  <si>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</si>
  <si>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</si>
  <si>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</si>
  <si>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</si>
  <si>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</si>
  <si>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</si>
  <si>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</si>
  <si>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</si>
  <si>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</si>
  <si>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</si>
  <si>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</si>
  <si>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</si>
  <si>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</si>
  <si>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</si>
  <si>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</si>
  <si>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</si>
  <si>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</si>
  <si>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</si>
  <si>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</si>
  <si>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</si>
  <si>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</si>
  <si>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</si>
  <si>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</si>
  <si>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</si>
  <si>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</si>
  <si>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</si>
  <si>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</si>
  <si>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</si>
  <si>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</si>
  <si>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</si>
  <si>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</si>
  <si>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</si>
  <si>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</si>
  <si>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</si>
  <si>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</si>
  <si>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</si>
  <si>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</si>
  <si>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</si>
  <si>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</si>
  <si>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</si>
  <si>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</si>
  <si>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</si>
  <si>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</si>
  <si>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</si>
  <si>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</si>
  <si>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</si>
  <si>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</si>
  <si>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</si>
  <si>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</si>
  <si>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</si>
  <si>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</si>
  <si>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</si>
  <si>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</si>
  <si>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</si>
  <si>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</si>
  <si>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</si>
  <si>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</si>
  <si>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</si>
  <si>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</si>
  <si>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</si>
  <si>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</si>
  <si>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</si>
  <si>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</si>
  <si>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</si>
  <si>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</si>
  <si>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</si>
  <si>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</si>
  <si>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</si>
  <si>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</si>
  <si>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</si>
  <si>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</si>
  <si>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</si>
  <si>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</si>
  <si>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</si>
  <si>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</si>
  <si>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</si>
  <si>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</si>
  <si>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</si>
  <si>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</si>
  <si>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</si>
  <si>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</si>
  <si>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</si>
  <si>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</si>
  <si>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</si>
  <si>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</si>
  <si>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</si>
  <si>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</si>
  <si>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</si>
  <si>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</si>
  <si>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</si>
  <si>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</si>
  <si>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</si>
  <si>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</si>
  <si>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</si>
  <si>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</si>
  <si>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</si>
  <si>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</si>
  <si>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</si>
  <si>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</si>
  <si>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</si>
  <si>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</si>
  <si>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</si>
  <si>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</si>
  <si>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</si>
  <si>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</si>
  <si>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</si>
  <si>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</si>
  <si>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</si>
  <si>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</si>
  <si>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</si>
  <si>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</si>
  <si>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</si>
  <si>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</si>
  <si>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</si>
  <si>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</si>
  <si>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</si>
  <si>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</si>
  <si>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</si>
  <si>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</si>
  <si>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</si>
  <si>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</si>
  <si>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</si>
  <si>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</si>
  <si>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</si>
  <si>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</si>
  <si>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</si>
  <si>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</si>
  <si>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</si>
  <si>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</si>
  <si>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</si>
  <si>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</si>
  <si>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</si>
  <si>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</si>
  <si>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</si>
  <si>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</si>
  <si>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</si>
  <si>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</si>
  <si>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</si>
  <si>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</si>
  <si>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</si>
  <si>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</si>
  <si>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</si>
  <si>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</si>
  <si>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</si>
  <si>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</si>
  <si>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</si>
  <si>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</si>
  <si>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</si>
  <si>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</si>
  <si>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</si>
  <si>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</si>
  <si>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</si>
  <si>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</si>
  <si>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</si>
  <si>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</si>
  <si>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</si>
  <si>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</si>
  <si>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</si>
  <si>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</si>
  <si>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</si>
  <si>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</si>
  <si>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</si>
  <si>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</si>
  <si>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</si>
  <si>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</si>
  <si>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</si>
  <si>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</si>
  <si>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</si>
  <si>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</si>
  <si>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</si>
  <si>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</si>
  <si>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</si>
  <si>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</si>
  <si>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</si>
  <si>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</si>
  <si>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</si>
  <si>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</si>
  <si>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</si>
  <si>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</si>
  <si>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</si>
  <si>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</si>
  <si>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</si>
  <si>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</si>
  <si>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</si>
  <si>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</si>
  <si>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</si>
  <si>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</si>
  <si>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</si>
  <si>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</si>
  <si>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</si>
  <si>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</si>
  <si>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</si>
  <si>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</si>
  <si>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</si>
  <si>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</si>
  <si>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</si>
  <si>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</si>
  <si>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</si>
  <si>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</si>
  <si>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</si>
  <si>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</si>
  <si>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</si>
  <si>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</si>
  <si>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</si>
  <si>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</si>
  <si>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</si>
  <si>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</si>
  <si>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</si>
  <si>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</si>
  <si>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</si>
  <si>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</si>
  <si>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</si>
  <si>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</si>
  <si>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</si>
  <si>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</si>
  <si>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</si>
  <si>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</si>
  <si>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</si>
  <si>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</si>
  <si>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</si>
  <si>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</si>
  <si>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</si>
  <si>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</si>
  <si>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</si>
  <si>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</si>
  <si>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</si>
  <si>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</si>
  <si>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</si>
  <si>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</si>
  <si>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</si>
  <si>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</si>
  <si>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</si>
  <si>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</si>
  <si>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</si>
  <si>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</si>
  <si>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</si>
  <si>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</si>
  <si>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</si>
  <si>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</si>
  <si>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</si>
  <si>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</si>
  <si>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</si>
  <si>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</si>
  <si>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</si>
  <si>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</si>
  <si>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</si>
  <si>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</si>
  <si>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</si>
  <si>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</si>
  <si>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</si>
  <si>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</si>
  <si>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</si>
  <si>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</si>
  <si>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</si>
  <si>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</si>
  <si>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</si>
  <si>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XHB</t>
  </si>
  <si>
    <t>6501.T</t>
  </si>
  <si>
    <t>LLY</t>
  </si>
  <si>
    <t>MSFT</t>
  </si>
  <si>
    <t>6178.T</t>
  </si>
  <si>
    <t>PDD</t>
  </si>
  <si>
    <t>9CI</t>
  </si>
  <si>
    <t>D05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</si>
  <si>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</si>
  <si>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</si>
  <si>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</si>
  <si>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</si>
  <si>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</si>
  <si>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</si>
  <si>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</si>
  <si>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</si>
  <si>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</si>
  <si>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</si>
  <si>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</si>
  <si>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</si>
  <si>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</si>
  <si>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</si>
  <si>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</si>
  <si>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</si>
  <si>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</si>
  <si>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</si>
  <si>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</si>
  <si>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</si>
  <si>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</si>
  <si>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</si>
  <si>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</si>
  <si>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</si>
  <si>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</si>
  <si>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</si>
  <si>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</si>
  <si>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</si>
  <si>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</si>
  <si>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</si>
  <si>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</si>
  <si>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</si>
  <si>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</si>
  <si>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</si>
  <si>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</si>
  <si>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</si>
  <si>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</si>
  <si>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</si>
  <si>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</si>
  <si>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</si>
  <si>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</si>
  <si>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</si>
  <si>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</si>
  <si>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</si>
  <si>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</si>
  <si>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</si>
  <si>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</si>
  <si>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</si>
  <si>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</si>
  <si>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</si>
  <si>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</si>
  <si>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</si>
  <si>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</si>
  <si>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</si>
  <si>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</si>
  <si>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</si>
  <si>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</si>
  <si>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</si>
  <si>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</si>
  <si>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</si>
  <si>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</si>
  <si>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</si>
  <si>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</si>
  <si>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</si>
  <si>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</si>
  <si>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</si>
  <si>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</si>
  <si>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</si>
  <si>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</si>
  <si>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</si>
  <si>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</si>
  <si>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</si>
  <si>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</si>
  <si>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</si>
  <si>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</si>
  <si>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</si>
  <si>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</si>
  <si>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</si>
  <si>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</si>
  <si>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</si>
  <si>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</si>
  <si>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</si>
  <si>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</si>
  <si>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</si>
  <si>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</si>
  <si>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</si>
  <si>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</si>
  <si>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</si>
  <si>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</si>
  <si>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NVDA 17JAN25 130 P</t>
  </si>
  <si>
    <t>TSM 31JAN25 180 P</t>
  </si>
  <si>
    <t>PLTR</t>
  </si>
  <si>
    <t>checking</t>
  </si>
  <si>
    <t>FY2025</t>
  </si>
  <si>
    <t>CAT</t>
  </si>
  <si>
    <t>Transaction Fees</t>
  </si>
  <si>
    <t>Interest</t>
  </si>
  <si>
    <t>700 27JAN25 370 P</t>
  </si>
  <si>
    <t>700 27JAN25 380 P</t>
  </si>
  <si>
    <t>Dividends</t>
  </si>
  <si>
    <t>Withholding Tax</t>
  </si>
  <si>
    <t>MBB</t>
  </si>
  <si>
    <t>SHYD</t>
  </si>
  <si>
    <t>STIP</t>
  </si>
  <si>
    <t>1211 17JAN25 245 P</t>
  </si>
  <si>
    <t>700 17JAN25 360 P</t>
  </si>
  <si>
    <t>NVDA 21MAR25 135 C</t>
  </si>
  <si>
    <t>PDD 17JAN25 100 C</t>
  </si>
  <si>
    <t>QQQ 20JUN25 500 C</t>
  </si>
  <si>
    <t>SE 17JAN25 105 P</t>
  </si>
  <si>
    <t>SNOW</t>
  </si>
  <si>
    <t>SNOW 17JAN25 160 P</t>
  </si>
  <si>
    <t>941 27JAN25 75 C</t>
  </si>
  <si>
    <t>SE 17JAN25 110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</si>
</sst>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62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43" fontId="31" fillId="0" borderId="0" xfId="3" applyFont="1" applyAlignment="1">
      <alignment horizontal="center" vertical="center"/>
    </xf>
    <xf numFmtId="43" fontId="2" fillId="4" borderId="0" xfId="3" applyFont="1" applyFill="1" applyAlignment="1">
      <alignment vertical="center"/>
    </xf>
    <xf numFmtId="43" fontId="17" fillId="0" borderId="0" xfId="3" applyFont="1" applyAlignment="1">
      <alignment vertical="center"/>
    </xf>
    <xf numFmtId="43" fontId="32" fillId="0" borderId="0" xfId="3" applyFont="1" applyAlignment="1">
      <alignment vertical="center"/>
    </xf>
    <xf numFmtId="4" fontId="0" fillId="2" borderId="0" xfId="0" applyNumberFormat="1" applyFill="1"/>
    <xf numFmtId="16" fontId="0" fillId="0" borderId="0" xfId="0" applyNumberFormat="1"/>
    <xf numFmtId="10" fontId="17" fillId="0" borderId="0" xfId="0" applyNumberFormat="1" applyFont="1"/>
    <xf numFmtId="4" fontId="30" fillId="0" borderId="10" xfId="3" applyNumberFormat="1" applyFont="1" applyBorder="1"/>
    <xf numFmtId="4" fontId="30" fillId="0" borderId="0" xfId="0" applyNumberFormat="1" applyFont="1"/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7" xfId="1" applyNumberFormat="1" applyFont="1" applyFill="1" applyBorder="1" applyAlignment="1">
      <alignment horizontal="right" vertical="center"/>
    </xf>
    <xf numFmtId="10" fontId="6" fillId="5" borderId="4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44" fontId="10" fillId="5" borderId="7" xfId="0" applyNumberFormat="1" applyFont="1" applyFill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7" xfId="1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7" fillId="0" borderId="5" xfId="0" applyNumberFormat="1" applyFont="1" applyBorder="1" applyAlignment="1">
      <alignment horizontal="center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Data...3144980949</v>
        <stp/>
        <stp>BDP|17488990371770934291</stp>
        <tr r="L9" s="16"/>
      </tp>
      <tp t="s">
        <v>#N/A Requesting Data...3960399574</v>
        <stp/>
        <stp>BDP|12334903160624343193</stp>
        <tr r="H7" s="16"/>
      </tp>
      <tp t="s">
        <v>#N/A Requesting Data...2980419536</v>
        <stp/>
        <stp>BDP|11631739781717341169</stp>
        <tr r="D10" s="16"/>
      </tp>
      <tp t="s">
        <v>#N/A Requesting Data...3868497391</v>
        <stp/>
        <stp>BDP|12503804164161346560</stp>
        <tr r="H23" s="4"/>
      </tp>
      <tp t="s">
        <v>#N/A Requesting Data...4208004609</v>
        <stp/>
        <stp>BDP|15038974491608239300</stp>
        <tr r="E8" s="16"/>
      </tp>
      <tp t="s">
        <v>#N/A Requesting Data...3652460457</v>
        <stp/>
        <stp>BDP|18194437827130447215</stp>
        <tr r="K6" s="16"/>
      </tp>
      <tp t="s">
        <v>#N/A Requesting Data...3816036818</v>
        <stp/>
        <stp>BDP|14342216399620183288</stp>
        <tr r="F7" s="16"/>
      </tp>
      <tp t="s">
        <v>#N/A Requesting Data...3702007940</v>
        <stp/>
        <stp>BDP|12868917489186433836</stp>
        <tr r="D22" s="4"/>
      </tp>
      <tp t="s">
        <v>#N/A Requesting Data...4057584120</v>
        <stp/>
        <stp>BDP|17458564132487035495</stp>
        <tr r="G6" s="16"/>
      </tp>
      <tp t="s">
        <v>#N/A Requesting Data...3170119884</v>
        <stp/>
        <stp>BDP|11441239167720550763</stp>
        <tr r="G22" s="4"/>
      </tp>
      <tp t="s">
        <v>#N/A Requesting Data...3156799218</v>
        <stp/>
        <stp>BDP|12134806195186667708</stp>
        <tr r="F9" s="16"/>
      </tp>
      <tp t="s">
        <v>#N/A Requesting Data...3525183629</v>
        <stp/>
        <stp>BDP|15571183826414458091</stp>
        <tr r="F23" s="4"/>
      </tp>
      <tp t="s">
        <v>#N/A Requesting Data...3402920360</v>
        <stp/>
        <stp>BDP|16691583684581330968</stp>
        <tr r="F22" s="4"/>
      </tp>
      <tp t="s">
        <v>#N/A Requesting Data...3108059777</v>
        <stp/>
        <stp>BDP|10851542879122214334</stp>
        <tr r="K7" s="16"/>
      </tp>
      <tp t="s">
        <v>#N/A Requesting Data...4231658620</v>
        <stp/>
        <stp>BDP|13033893993631589338</stp>
        <tr r="C24" s="4"/>
      </tp>
      <tp t="s">
        <v>#N/A Requesting Data...4008702374</v>
        <stp/>
        <stp>BDP|15628696981164784920</stp>
        <tr r="F6" s="16"/>
      </tp>
      <tp t="s">
        <v>#N/A Requesting Data...4015867456</v>
        <stp/>
        <stp>BDP|17421494076265054774</stp>
        <tr r="D6" s="16"/>
      </tp>
      <tp t="s">
        <v>#N/A Requesting Data...4095579303</v>
        <stp/>
        <stp>BDP|11395363488884515847</stp>
        <tr r="E22" s="4"/>
      </tp>
      <tp t="s">
        <v>#N/A Requesting Data...3603333898</v>
        <stp/>
        <stp>BDP|11453968001806112847</stp>
        <tr r="L10" s="16"/>
      </tp>
      <tp t="s">
        <v>#N/A Requesting Data...3748482490</v>
        <stp/>
        <stp>BDP|14662245951000286439</stp>
        <tr r="C22" s="4"/>
      </tp>
      <tp t="s">
        <v>#N/A Requesting Data...3482625297</v>
        <stp/>
        <stp>BDP|16854102045504656375</stp>
        <tr r="K10" s="16"/>
      </tp>
      <tp t="s">
        <v>#N/A Requesting Data...3397837206</v>
        <stp/>
        <stp>BDP|17541570393706762923</stp>
        <tr r="K9" s="16"/>
      </tp>
      <tp t="s">
        <v>#N/A Requesting Data...4050912897</v>
        <stp/>
        <stp>BDP|14370156815235148488</stp>
        <tr r="F8" s="16"/>
      </tp>
      <tp t="s">
        <v>#N/A Requesting Data...3321454295</v>
        <stp/>
        <stp>BDP|16879443774998906816</stp>
        <tr r="K8" s="16"/>
      </tp>
    </main>
    <main first="bofaddin.rtdserver">
      <tp t="s">
        <v>#N/A Requesting Data...4255300324</v>
        <stp/>
        <stp>BDP|1413003601749412533</stp>
        <tr r="L6" s="16"/>
      </tp>
      <tp t="s">
        <v>#N/A Requesting Data...3183698125</v>
        <stp/>
        <stp>BDP|8485886604566386829</stp>
        <tr r="H22" s="4"/>
      </tp>
      <tp t="s">
        <v>#N/A Requesting Data...3583742116</v>
        <stp/>
        <stp>BDP|9958272376154164648</stp>
        <tr r="J9" s="16"/>
      </tp>
      <tp t="s">
        <v>#N/A Requesting Data...3711670893</v>
        <stp/>
        <stp>BDP|4155052320638790009</stp>
        <tr r="L7" s="16"/>
      </tp>
      <tp t="s">
        <v>#N/A Requesting Data...3911391667</v>
        <stp/>
        <stp>BDP|4997210966577515802</stp>
        <tr r="G9" s="16"/>
      </tp>
      <tp t="s">
        <v>#N/A Requesting Data...3363902369</v>
        <stp/>
        <stp>BDP|3599663092060873385</stp>
        <tr r="G23" s="4"/>
      </tp>
      <tp t="s">
        <v>#N/A Requesting Data...3319378146</v>
        <stp/>
        <stp>BDP|2715175043958188031</stp>
        <tr r="C23" s="4"/>
      </tp>
      <tp t="s">
        <v>#N/A Requesting Data...3619268696</v>
        <stp/>
        <stp>BDP|4938759477168674381</stp>
        <tr r="E23" s="4"/>
      </tp>
      <tp t="s">
        <v>#N/A Requesting Data...2888554236</v>
        <stp/>
        <stp>BDP|5516778511589823234</stp>
        <tr r="F10" s="16"/>
      </tp>
      <tp t="s">
        <v>#N/A Requesting Data...3741135553</v>
        <stp/>
        <stp>BDP|4120548091556971632</stp>
        <tr r="J8" s="16"/>
      </tp>
      <tp t="s">
        <v>#N/A Requesting Data...3863264863</v>
        <stp/>
        <stp>BDP|6229753396345444597</stp>
        <tr r="J10" s="16"/>
      </tp>
      <tp t="s">
        <v>#N/A Requesting Data...3561925385</v>
        <stp/>
        <stp>BDP|6992386206898388576</stp>
        <tr r="I6" s="16"/>
      </tp>
      <tp t="s">
        <v>#N/A Requesting Data...3663789541</v>
        <stp/>
        <stp>BDP|4532089580725904075</stp>
        <tr r="H6" s="16"/>
      </tp>
      <tp t="s">
        <v>#N/A Requesting Data...3947329875</v>
        <stp/>
        <stp>BDP|3379476956402510911</stp>
        <tr r="G7" s="16"/>
      </tp>
      <tp t="s">
        <v>#N/A Requesting Data...2943183663</v>
        <stp/>
        <stp>BDP|1440775866201456872</stp>
        <tr r="I10" s="16"/>
      </tp>
      <tp t="s">
        <v>#N/A Requesting Data...3098513515</v>
        <stp/>
        <stp>BDP|2558557980072118785</stp>
        <tr r="I9" s="16"/>
      </tp>
      <tp t="s">
        <v>#N/A Requesting Data...3617527768</v>
        <stp/>
        <stp>BDP|9567764807640019488</stp>
        <tr r="D23" s="4"/>
      </tp>
      <tp t="s">
        <v>#N/A Requesting Data...3161678042</v>
        <stp/>
        <stp>BDP|6919533648008043579</stp>
        <tr r="J6" s="16"/>
      </tp>
      <tp t="s">
        <v>#N/A Requesting Data...2931237707</v>
        <stp/>
        <stp>BDP|9795865377547352559</stp>
        <tr r="H9" s="16"/>
      </tp>
      <tp t="s">
        <v>#N/A Requesting Data...3087434160</v>
        <stp/>
        <stp>BDP|3621777069803976439</stp>
        <tr r="D8" s="16"/>
      </tp>
      <tp t="s">
        <v>#N/A Requesting Data...4002405328</v>
        <stp/>
        <stp>BDP|2634117571192198044</stp>
        <tr r="E10" s="16"/>
      </tp>
      <tp t="s">
        <v>#N/A Requesting Data...3264999674</v>
        <stp/>
        <stp>BDP|4088085636931872034</stp>
        <tr r="H8" s="16"/>
      </tp>
      <tp t="s">
        <v>#N/A Requesting Data...3639607840</v>
        <stp/>
        <stp>BDP|3917812088037969338</stp>
        <tr r="I8" s="16"/>
      </tp>
      <tp t="s">
        <v>#N/A Requesting Data...3189357776</v>
        <stp/>
        <stp>BDP|8329996959595020626</stp>
        <tr r="G8" s="16"/>
      </tp>
      <tp t="s">
        <v>#N/A Requesting Data...4207777152</v>
        <stp/>
        <stp>BDP|9551902812626788049</stp>
        <tr r="E9" s="16"/>
      </tp>
      <tp t="s">
        <v>#N/A Requesting Data...3198500414</v>
        <stp/>
        <stp>BDP|4245519764736732652</stp>
        <tr r="D9" s="16"/>
      </tp>
      <tp t="s">
        <v>#N/A Requesting Data...3589404881</v>
        <stp/>
        <stp>BDP|2172564009019829930</stp>
        <tr r="H10" s="16"/>
      </tp>
      <tp t="s">
        <v>#N/A Requesting Data...3395458972</v>
        <stp/>
        <stp>BDP|1538312403986856411</stp>
        <tr r="G10" s="16"/>
      </tp>
      <tp t="s">
        <v>#N/A Requesting Data...4292212572</v>
        <stp/>
        <stp>BDP|3016032546861645645</stp>
        <tr r="L8" s="16"/>
      </tp>
      <tp t="s">
        <v>#N/A Requesting Data...2918225807</v>
        <stp/>
        <stp>BDP|4274184704243147681</stp>
        <tr r="E6" s="16"/>
      </tp>
      <tp t="s">
        <v>#N/A Requesting Data...3176019397</v>
        <stp/>
        <stp>BDP|5342164155427751487</stp>
        <tr r="I7" s="16"/>
      </tp>
      <tp t="s">
        <v>#N/A Requesting Data...3678203896</v>
        <stp/>
        <stp>BDP|2470954931023095833</stp>
        <tr r="J7" s="16"/>
      </tp>
      <tp t="s">
        <v>#N/A Requesting Data...3922312032</v>
        <stp/>
        <stp>BDP|808002419262414195</stp>
        <tr r="D7" s="16"/>
      </tp>
      <tp t="s">
        <v>#N/A Requesting Data...4005919073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NAV'!$A$1169:$A$1477</c:f>
              <c:numCache>
                <c:formatCode>[$-409]d\-mmm\-yy;@</c:formatCode>
                <c:ptCount val="309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  <c:pt idx="6">
                  <c:v>45667</c:v>
                </c:pt>
                <c:pt idx="7">
                  <c:v>45670</c:v>
                </c:pt>
                <c:pt idx="8">
                  <c:v>45671</c:v>
                </c:pt>
              </c:numCache>
            </c:numRef>
          </c:cat>
          <c:val>
            <c:numRef>
              <c:f>'Historical NAV'!$N$1169:$N$1477</c:f>
              <c:numCache>
                <c:formatCode>0.00%;[Red]\(0.00%\)</c:formatCode>
                <c:ptCount val="309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  <c:pt idx="4">
                  <c:v>3.2769767761482882E-2</c:v>
                </c:pt>
                <c:pt idx="5">
                  <c:v>3.216395347352563E-2</c:v>
                </c:pt>
                <c:pt idx="6">
                  <c:v>-9.0576039841863132E-3</c:v>
                </c:pt>
                <c:pt idx="7">
                  <c:v>-3.0632388516009024E-2</c:v>
                </c:pt>
                <c:pt idx="8">
                  <c:v>-2.0879466107363576E-2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NAV'!$A$2:$A$1477</c:f>
              <c:numCache>
                <c:formatCode>[$-409]d\-mmm\-yy;@</c:formatCode>
                <c:ptCount val="1476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  <c:pt idx="1171">
                  <c:v>45665</c:v>
                </c:pt>
                <c:pt idx="1172">
                  <c:v>45666</c:v>
                </c:pt>
                <c:pt idx="1173">
                  <c:v>45667</c:v>
                </c:pt>
                <c:pt idx="1174">
                  <c:v>45670</c:v>
                </c:pt>
                <c:pt idx="1175">
                  <c:v>45671</c:v>
                </c:pt>
              </c:numCache>
            </c:numRef>
          </c:cat>
          <c:val>
            <c:numRef>
              <c:f>'Historical NAV'!$M$2:$M$1477</c:f>
              <c:numCache>
                <c:formatCode>0.00%;[Red]\(0.00%\)</c:formatCode>
                <c:ptCount val="1476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  <c:pt idx="1171">
                  <c:v>0.64740944567221836</c:v>
                </c:pt>
                <c:pt idx="1172">
                  <c:v>0.6464430887827568</c:v>
                </c:pt>
                <c:pt idx="1173">
                  <c:v>0.58068905023421746</c:v>
                </c:pt>
                <c:pt idx="1174">
                  <c:v>0.54627430947054689</c:v>
                </c:pt>
                <c:pt idx="1175">
                  <c:v>0.5618315585307474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-201731.08000000002</c:v>
                </c:pt>
                <c:pt idx="1">
                  <c:v>-418927.50999999966</c:v>
                </c:pt>
                <c:pt idx="2">
                  <c:v>-764434.3</c:v>
                </c:pt>
                <c:pt idx="3">
                  <c:v>-201081.18000000002</c:v>
                </c:pt>
                <c:pt idx="4">
                  <c:v>640887.48</c:v>
                </c:pt>
                <c:pt idx="5">
                  <c:v>-279025</c:v>
                </c:pt>
                <c:pt idx="6">
                  <c:v>314819.90000000002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-201731.08000000002</c:v>
                </c:pt>
                <c:pt idx="1">
                  <c:v>-418927.50999999966</c:v>
                </c:pt>
                <c:pt idx="2">
                  <c:v>-764434.3</c:v>
                </c:pt>
                <c:pt idx="3">
                  <c:v>-201081.18000000002</c:v>
                </c:pt>
                <c:pt idx="4">
                  <c:v>640887.48</c:v>
                </c:pt>
                <c:pt idx="5">
                  <c:v>-279025</c:v>
                </c:pt>
                <c:pt idx="6">
                  <c:v>314819.90000000002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549089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topLeftCell="A10" zoomScale="85" zoomScaleNormal="85" workbookViewId="0">
      <selection activeCell="B14" sqref="B14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45671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313</v>
      </c>
      <c r="B4" s="8">
        <f ca="1">OFFSET('Historical NAV'!I1,COUNT('Historical NAV'!A:A),,,)</f>
        <v>-1.1710868064643625E-2</v>
      </c>
      <c r="D4" s="91"/>
      <c r="E4" s="92"/>
    </row>
    <row r="5" spans="1:23">
      <c r="A5" t="s">
        <v>66</v>
      </c>
      <c r="B5" s="8">
        <f ca="1">OFFSET('Historical NAV'!K1,COUNT('Historical NAV'!A:A),,,)</f>
        <v>-2.0879466107363576E-2</v>
      </c>
      <c r="E5" s="146"/>
    </row>
    <row r="6" spans="1:23">
      <c r="A6" t="s">
        <v>295</v>
      </c>
      <c r="B6" s="8">
        <f ca="1">OFFSET('Historical NAV'!N1,COUNT('Historical NAV'!A:A),,,)</f>
        <v>-2.0879466107363576E-2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1.0061118499425441E-2</v>
      </c>
      <c r="D9" t="s">
        <v>188</v>
      </c>
      <c r="E9" s="146">
        <f ca="1">OFFSET('Historical NAV'!B1,COUNT('Historical NAV'!A:A),,,)</f>
        <v>61034161.451888002</v>
      </c>
    </row>
    <row r="10" spans="1:23">
      <c r="A10" t="s">
        <v>181</v>
      </c>
      <c r="B10" s="2">
        <f ca="1">E13/E9</f>
        <v>3.1773409085478836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-0.18933338804012659</v>
      </c>
      <c r="D11" t="s">
        <v>160</v>
      </c>
      <c r="E11" s="8">
        <f ca="1">E10/E9</f>
        <v>0.59405520199669137</v>
      </c>
    </row>
    <row r="12" spans="1:23">
      <c r="A12" t="s">
        <v>147</v>
      </c>
      <c r="B12" s="8">
        <f ca="1">OFFSET('Historical NAV'!T1,COUNT('Historical NAV'!A:A),,,)</f>
        <v>0.14699883455930163</v>
      </c>
    </row>
    <row r="13" spans="1:23">
      <c r="A13" t="s">
        <v>148</v>
      </c>
      <c r="B13" s="8">
        <f ca="1">OFFSET('Historical NAV'!V1,COUNT('Historical NAV'!A:A),,,)</f>
        <v>0.74566185514411687</v>
      </c>
      <c r="D13" s="99" t="s">
        <v>180</v>
      </c>
      <c r="E13" s="152">
        <f>K25</f>
        <v>193926338.00000003</v>
      </c>
    </row>
    <row r="14" spans="1:23">
      <c r="A14" t="s">
        <v>125</v>
      </c>
      <c r="B14" s="51">
        <f ca="1">OFFSET('Historical NAV'!W1,COUNT('Historical NAV'!A:A),,,)</f>
        <v>-0.89760823559265046</v>
      </c>
      <c r="D14" s="303">
        <v>5.0000000000000001E-3</v>
      </c>
      <c r="E14" s="123">
        <f>(D14*$E$13)/(1-D14)</f>
        <v>974504.21105527657</v>
      </c>
    </row>
    <row r="15" spans="1:23">
      <c r="A15" t="s">
        <v>144</v>
      </c>
      <c r="B15" s="51">
        <f ca="1">OFFSET('Historical NAV'!AB1,COUNT('Historical NAV'!A:A),,,)</f>
        <v>3.2053471419708282</v>
      </c>
      <c r="D15" s="303">
        <v>0.01</v>
      </c>
      <c r="E15" s="123">
        <f>(D15*$E$13)/(1-D15)</f>
        <v>1958851.8989898993</v>
      </c>
      <c r="F15" s="133"/>
    </row>
    <row r="16" spans="1:23">
      <c r="A16" t="s">
        <v>145</v>
      </c>
      <c r="B16" s="51">
        <f ca="1">OFFSET('Historical NAV'!P1,COUNT('Historical NAV'!A:A),,,)</f>
        <v>0.52192791202751809</v>
      </c>
      <c r="D16" s="303">
        <v>1.4999999999999999E-2</v>
      </c>
      <c r="E16" s="123">
        <f>(D16*$E$13)/(1-D16)</f>
        <v>2953192.9644670053</v>
      </c>
      <c r="F16" s="169"/>
    </row>
    <row r="17" spans="1:23">
      <c r="A17" t="s">
        <v>185</v>
      </c>
      <c r="B17" s="51">
        <f ca="1">OFFSET('Historical NAV'!AC1,COUNT('Historical NAV'!A:A),,,)</f>
        <v>-4.5784388218508068E-2</v>
      </c>
      <c r="D17" s="303">
        <v>0.05</v>
      </c>
      <c r="E17" s="123">
        <f>(D17*$E$13)/(1-D17)</f>
        <v>10206649.368421055</v>
      </c>
    </row>
    <row r="18" spans="1:23">
      <c r="A18" t="s">
        <v>186</v>
      </c>
      <c r="B18" s="51">
        <f ca="1">OFFSET('Historical NAV'!AD1,COUNT('Historical NAV'!A:A),,,)</f>
        <v>-3.8075473966536239E-2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-4.8198666532220227E-2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297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12</v>
      </c>
      <c r="C24" s="94">
        <f>COUNTIF('Mark to Market'!$B$3:$B$1028,C23)</f>
        <v>25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18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101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73501165.75</v>
      </c>
      <c r="C25" s="102">
        <f>SUMIF('Mark to Market'!$B$3:$B$1028,C23,'Mark to Market'!$H$3:$H$1028)</f>
        <v>54517142</v>
      </c>
      <c r="D25" s="102">
        <f>SUMIF('Mark to Market'!$B$3:$B$1028,D23,'Mark to Market'!$H$3:$H$1028)</f>
        <v>19897789.640000004</v>
      </c>
      <c r="E25" s="102">
        <f>SUMIF('Mark to Market'!$B$3:$B$1028,E23,'Mark to Market'!$H$3:$H$1028)</f>
        <v>19200687.189999998</v>
      </c>
      <c r="F25" s="102">
        <f>SUMIF('Mark to Market'!$B$3:$B$1028,F23,'Mark to Market'!$H$3:$H$1028)</f>
        <v>26088614.43</v>
      </c>
      <c r="G25" s="102">
        <f>SUMIF('Mark to Market'!$B$3:$B$1028,G23,'Mark to Market'!$H$3:$H$1028)</f>
        <v>715818.75</v>
      </c>
      <c r="H25" s="102">
        <f>SUMIF('Mark to Market'!$B$3:$B$1028,H23,'Mark to Market'!$H$3:$H$1028)</f>
        <v>5120.24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193926338.00000003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73523013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10392673</v>
      </c>
      <c r="N25" s="35">
        <f>F25-M25</f>
        <v>15695941.43</v>
      </c>
    </row>
    <row r="26" spans="1:23">
      <c r="A26" s="99" t="s">
        <v>197</v>
      </c>
      <c r="B26" s="103">
        <f t="shared" ref="B26:J26" si="0">B25/$K$25</f>
        <v>0.37901590113045908</v>
      </c>
      <c r="C26" s="103">
        <f>C25/$K$25</f>
        <v>0.28112293854587195</v>
      </c>
      <c r="D26" s="103">
        <f>D25/$K$25</f>
        <v>0.10260488516005495</v>
      </c>
      <c r="E26" s="103">
        <f>E25/$K$25</f>
        <v>9.9010208659743762E-2</v>
      </c>
      <c r="F26" s="103">
        <f t="shared" si="0"/>
        <v>0.13452847456955536</v>
      </c>
      <c r="G26" s="103">
        <f t="shared" si="0"/>
        <v>3.6911889193720548E-3</v>
      </c>
      <c r="H26" s="103">
        <f t="shared" si="0"/>
        <v>2.6403014942714995E-5</v>
      </c>
      <c r="I26" s="103">
        <f t="shared" si="0"/>
        <v>0</v>
      </c>
      <c r="J26" s="103">
        <f t="shared" si="0"/>
        <v>0</v>
      </c>
      <c r="K26" s="103">
        <f>SUM(B26:J26)</f>
        <v>0.99999999999999989</v>
      </c>
      <c r="L26" s="103">
        <f>L25/$K$25</f>
        <v>0.37912855859733702</v>
      </c>
      <c r="M26" s="103">
        <f>M25/$K$25</f>
        <v>5.3590827874035338E-2</v>
      </c>
      <c r="N26" s="216">
        <f>F26-M26</f>
        <v>8.0937646695520019E-2</v>
      </c>
    </row>
    <row r="27" spans="1:23">
      <c r="A27" s="99" t="s">
        <v>196</v>
      </c>
      <c r="B27" s="165">
        <f ca="1">B25/$E$9</f>
        <v>1.2042627276519475</v>
      </c>
      <c r="C27" s="165">
        <f ca="1">C25/$E$9</f>
        <v>0.89322341297299157</v>
      </c>
      <c r="D27" s="165">
        <f ca="1">D25/$E$9</f>
        <v>0.32601069903590024</v>
      </c>
      <c r="E27" s="165">
        <f t="shared" ref="E27:K27" ca="1" si="1">E25/$E$9</f>
        <v>0.31458918633846572</v>
      </c>
      <c r="F27" s="165">
        <f t="shared" ca="1" si="1"/>
        <v>0.42744282561439184</v>
      </c>
      <c r="G27" s="165">
        <f t="shared" ca="1" si="1"/>
        <v>1.1728165554699485E-2</v>
      </c>
      <c r="H27" s="165">
        <f t="shared" ca="1" si="1"/>
        <v>8.3891379486489406E-5</v>
      </c>
      <c r="I27" s="165">
        <f t="shared" ca="1" si="1"/>
        <v>0</v>
      </c>
      <c r="J27" s="165">
        <f t="shared" ca="1" si="1"/>
        <v>0</v>
      </c>
      <c r="K27" s="165">
        <f t="shared" ca="1" si="1"/>
        <v>3.1773409085478836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313247.17</v>
      </c>
      <c r="C29" s="155">
        <f ca="1">OFFSET('Daily P&amp;L breakdown'!D1,COUNT('Daily P&amp;L breakdown'!$A:$A),,,)</f>
        <v>-189569.1</v>
      </c>
      <c r="D29" s="155">
        <f ca="1">OFFSET('Daily P&amp;L breakdown'!C1,COUNT('Daily P&amp;L breakdown'!$A:$A),,,)</f>
        <v>296040.19</v>
      </c>
      <c r="E29" s="155">
        <f ca="1">OFFSET('Daily P&amp;L breakdown'!E1,COUNT('Daily P&amp;L breakdown'!$A:$A),,,)</f>
        <v>23961.02</v>
      </c>
      <c r="F29" s="155">
        <f ca="1">OFFSET('Daily P&amp;L breakdown'!F1,COUNT('Daily P&amp;L breakdown'!$A:$A),,,)</f>
        <v>212715.49</v>
      </c>
      <c r="G29" s="155">
        <f ca="1">OFFSET('Daily P&amp;L breakdown'!G1,COUNT('Daily P&amp;L breakdown'!$A:$A),,,)</f>
        <v>-10837.5</v>
      </c>
      <c r="H29" s="155">
        <f ca="1">OFFSET('Daily P&amp;L breakdown'!H1,COUNT('Daily P&amp;L breakdown'!$A:$A),,,)</f>
        <v>-18519.38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627037.89</v>
      </c>
      <c r="L29" s="213"/>
      <c r="M29" s="214"/>
      <c r="N29" s="214"/>
    </row>
    <row r="31" spans="1:23">
      <c r="A31" s="315" t="s">
        <v>152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5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386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-201731.08000000002</v>
      </c>
      <c r="C33" s="154">
        <f>SUMIFS('Daily P&amp;L breakdown'!D:D, 'Daily P&amp;L breakdown'!$A:$A, "&gt;=" &amp; EOMONTH($A33, -1) + 1, 'Daily P&amp;L breakdown'!$A:$A, "&lt;=" &amp; EOMONTH($A33, 0))</f>
        <v>-418927.50999999966</v>
      </c>
      <c r="D33" s="154">
        <f>SUMIFS('Daily P&amp;L breakdown'!C:C, 'Daily P&amp;L breakdown'!$A:$A, "&gt;=" &amp; EOMONTH($A33, -1) + 1, 'Daily P&amp;L breakdown'!$A:$A, "&lt;=" &amp; EOMONTH($A33, 0))</f>
        <v>-764434.3</v>
      </c>
      <c r="E33" s="154">
        <f>SUMIFS('Daily P&amp;L breakdown'!E:E, 'Daily P&amp;L breakdown'!$A:$A, "&gt;=" &amp; EOMONTH($A33, -1) + 1, 'Daily P&amp;L breakdown'!$A:$A, "&lt;=" &amp; EOMONTH($A33, 0))</f>
        <v>-201081.18000000002</v>
      </c>
      <c r="F33" s="154">
        <f>SUMIFS('Daily P&amp;L breakdown'!F:F, 'Daily P&amp;L breakdown'!$A:$A, "&gt;=" &amp; EOMONTH($A33, -1) + 1, 'Daily P&amp;L breakdown'!$A:$A, "&lt;=" &amp; EOMONTH($A33, 0))</f>
        <v>640887.48</v>
      </c>
      <c r="G33" s="154">
        <f>SUMIFS('Daily P&amp;L breakdown'!G:G, 'Daily P&amp;L breakdown'!$A:$A, "&gt;=" &amp; EOMONTH($A33, -1) + 1, 'Daily P&amp;L breakdown'!$A:$A, "&lt;=" &amp; EOMONTH($A33, 0))</f>
        <v>-279025</v>
      </c>
      <c r="H33" s="154">
        <f>SUMIFS('Daily P&amp;L breakdown'!H:H, 'Daily P&amp;L breakdown'!$A:$A, "&gt;=" &amp; EOMONTH($A33, -1) + 1, 'Daily P&amp;L breakdown'!$A:$A, "&lt;=" &amp; EOMONTH($A33, 0))</f>
        <v>314819.90000000002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-498093.4153772</v>
      </c>
      <c r="K33" s="154">
        <f t="shared" ref="K33:K44" si="2">SUM(B33:J33)</f>
        <v>-1407585.1053771996</v>
      </c>
      <c r="L33" s="154">
        <f>SUM(Email!$T$9:$T$11)-K33</f>
        <v>491260.18100239756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387</v>
      </c>
      <c r="B45" s="164">
        <f t="shared" ref="B45:I45" si="3">SUM(B33:B44)</f>
        <v>-201731.08000000002</v>
      </c>
      <c r="C45" s="164">
        <f>SUM(C33:C44)</f>
        <v>-418927.50999999966</v>
      </c>
      <c r="D45" s="164">
        <f>SUM(D33:D44)</f>
        <v>-764434.3</v>
      </c>
      <c r="E45" s="164">
        <f t="shared" si="3"/>
        <v>-201081.18000000002</v>
      </c>
      <c r="F45" s="164">
        <f t="shared" si="3"/>
        <v>640887.48</v>
      </c>
      <c r="G45" s="164">
        <f t="shared" si="3"/>
        <v>-279025</v>
      </c>
      <c r="H45" s="164">
        <f t="shared" si="3"/>
        <v>314819.90000000002</v>
      </c>
      <c r="I45" s="164">
        <f t="shared" si="3"/>
        <v>0</v>
      </c>
      <c r="J45" s="164">
        <f>SUM(J33:J44)</f>
        <v>-498093.4153772</v>
      </c>
      <c r="K45" s="164">
        <f>SUM(K33:K44)</f>
        <v>-1407585.1053771996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15" t="s">
        <v>154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-3.1891485585408921E-3</v>
      </c>
      <c r="C50" s="299">
        <f>C33/'Historical NAV'!$B$1169</f>
        <v>-6.6227874487640864E-3</v>
      </c>
      <c r="D50" s="299">
        <f>D33/'Historical NAV'!$B$1169</f>
        <v>-1.2084873317211288E-2</v>
      </c>
      <c r="E50" s="299">
        <f>E33/'Historical NAV'!$B$1169</f>
        <v>-3.1788743477043878E-3</v>
      </c>
      <c r="F50" s="299">
        <f>F33/'Historical NAV'!$B$1169</f>
        <v>1.013173271579622E-2</v>
      </c>
      <c r="G50" s="299">
        <f>G33/'Historical NAV'!$B$1169</f>
        <v>-4.4110812104256438E-3</v>
      </c>
      <c r="H50" s="299">
        <f>H33/'Historical NAV'!$B$1169</f>
        <v>4.9769595755150258E-3</v>
      </c>
      <c r="I50" s="299">
        <f>I33/'Historical NAV'!$B$1169</f>
        <v>0</v>
      </c>
      <c r="J50" s="299">
        <f>J33/'Historical NAV'!$B$1169</f>
        <v>-7.8743141496536231E-3</v>
      </c>
      <c r="K50" s="299">
        <f>K33/'Historical NAV'!$B$1169</f>
        <v>-2.2252386740988672E-2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387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23"/>
  <sheetViews>
    <sheetView tabSelected="1" zoomScale="85" zoomScaleNormal="85" workbookViewId="0">
      <pane xSplit="1" ySplit="1" topLeftCell="B1143" activePane="bottomRight" state="frozen"/>
      <selection pane="topRight" activeCell="B1" sqref="B1"/>
      <selection pane="bottomLeft" activeCell="A2" sqref="A2"/>
      <selection pane="bottomRight" activeCell="G1176" sqref="G1176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312</v>
      </c>
      <c r="I1" s="128" t="s">
        <v>311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85">
        <f>PRODUCT($L2:L$2)-1</f>
        <v>-2.885844366067869E-3</v>
      </c>
      <c r="O2" s="85">
        <f>AVERAGE($G2:G$2)*252</f>
        <v>-0.72723278024911531</v>
      </c>
      <c r="P2" s="85" t="e">
        <f>STDEV($G2:G$2)*252^0.5</f>
        <v>#DIV/0!</v>
      </c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>
        <f>PRODUCT($L$2:L3)-1</f>
        <v>5.4570021486377573E-3</v>
      </c>
      <c r="O3" s="70">
        <f>AVERAGE($G$2:G3)*252</f>
        <v>0.69062464628375664</v>
      </c>
      <c r="P3" s="70">
        <f>STDEV($G$2:G3)*252^0.5</f>
        <v>0.12631277888997644</v>
      </c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>
        <f>PRODUCT($L$2:L4)-1</f>
        <v>2.0596295317846458E-2</v>
      </c>
      <c r="O4" s="70">
        <f>AVERAGE($G$2:G4)*252</f>
        <v>1.7252150482963868</v>
      </c>
      <c r="P4" s="70">
        <f>STDEV($G$2:G4)*252^0.5</f>
        <v>0.14394459336655144</v>
      </c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>
        <f>PRODUCT($L$2:L5)-1</f>
        <v>2.5043118230696715E-2</v>
      </c>
      <c r="O5" s="70">
        <f>AVERAGE($G$2:G5)*252</f>
        <v>1.5684075241518232</v>
      </c>
      <c r="P5" s="70">
        <f>STDEV($G$2:G5)*252^0.5</f>
        <v>0.11917910557295924</v>
      </c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>
        <f>PRODUCT($L$2:L6)-1</f>
        <v>3.3604352289503536E-2</v>
      </c>
      <c r="O6" s="70">
        <f>AVERAGE($G$2:G6)*252</f>
        <v>1.675670454623496</v>
      </c>
      <c r="P6" s="70">
        <f>STDEV($G$2:G6)*252^0.5</f>
        <v>0.10431215118621417</v>
      </c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>
        <f>PRODUCT($L$2:L7)-1</f>
        <v>4.386034759261781E-2</v>
      </c>
      <c r="O7" s="70">
        <f>AVERAGE($G$2:G7)*252</f>
        <v>1.8131393258272268</v>
      </c>
      <c r="P7" s="70">
        <f>STDEV($G$2:G7)*252^0.5</f>
        <v>9.5680535748773818E-2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>
        <f>PRODUCT($L$2:L8)-1</f>
        <v>3.3731241723478966E-2</v>
      </c>
      <c r="O8" s="70">
        <f>AVERAGE($G$2:G8)*252</f>
        <v>1.2047931811993946</v>
      </c>
      <c r="P8" s="70">
        <f>STDEV($G$2:G8)*252^0.5</f>
        <v>0.13382492494535944</v>
      </c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>
        <f>PRODUCT($L$2:L9)-1</f>
        <v>4.3489706750445389E-2</v>
      </c>
      <c r="O9" s="70">
        <f>AVERAGE($G$2:G9)*252</f>
        <v>1.3515553165817498</v>
      </c>
      <c r="P9" s="70">
        <f>STDEV($G$2:G9)*252^0.5</f>
        <v>0.12662720047709955</v>
      </c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>
        <f>PRODUCT($L$2:L10)-1</f>
        <v>4.2960481484667801E-2</v>
      </c>
      <c r="O10" s="70">
        <f>AVERAGE($G$2:G10)*252</f>
        <v>1.1871817814304768</v>
      </c>
      <c r="P10" s="70">
        <f>STDEV($G$2:G10)*252^0.5</f>
        <v>0.12245445693115024</v>
      </c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>
        <f>PRODUCT($L$2:L11)-1</f>
        <v>3.7536435793170675E-2</v>
      </c>
      <c r="O11" s="70">
        <f>AVERAGE($G$2:G11)*252</f>
        <v>0.93740786929532538</v>
      </c>
      <c r="P11" s="70">
        <f>STDEV($G$2:G11)*252^0.5</f>
        <v>0.12571653571625091</v>
      </c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>
        <f>PRODUCT($L$2:L12)-1</f>
        <v>4.2538980462071052E-2</v>
      </c>
      <c r="O12" s="70">
        <f>AVERAGE($G$2:G12)*252</f>
        <v>0.96264653930358213</v>
      </c>
      <c r="P12" s="70">
        <f>STDEV($G$2:G12)*252^0.5</f>
        <v>0.11938168936875573</v>
      </c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>
        <f>PRODUCT($L$2:L13)-1</f>
        <v>5.8906842455325625E-2</v>
      </c>
      <c r="O13" s="70">
        <f>AVERAGE($G$2:G13)*252</f>
        <v>1.2121259943616169</v>
      </c>
      <c r="P13" s="70">
        <f>STDEV($G$2:G13)*252^0.5</f>
        <v>0.12617512416533128</v>
      </c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>
        <f>PRODUCT($L$2:L14)-1</f>
        <v>5.5206273487932611E-2</v>
      </c>
      <c r="O14" s="70">
        <f>AVERAGE($G$2:G14)*252</f>
        <v>1.0511419856084117</v>
      </c>
      <c r="P14" s="70">
        <f>STDEV($G$2:G14)*252^0.5</f>
        <v>0.12621573047848569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>
        <f>PRODUCT($L$2:L15)-1</f>
        <v>5.9963015796510977E-2</v>
      </c>
      <c r="O15" s="70">
        <f>AVERAGE($G$2:G15)*252</f>
        <v>1.0572022390442024</v>
      </c>
      <c r="P15" s="70">
        <f>STDEV($G$2:G15)*252^0.5</f>
        <v>0.12127256404196649</v>
      </c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>
        <f>PRODUCT($L$2:L16)-1</f>
        <v>5.3731752280782308E-2</v>
      </c>
      <c r="O16" s="70">
        <f>AVERAGE($G$2:G16)*252</f>
        <v>0.88795899568156189</v>
      </c>
      <c r="P16" s="70">
        <f>STDEV($G$2:G16)*252^0.5</f>
        <v>0.12394147479690781</v>
      </c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>
        <f>PRODUCT($L$2:L17)-1</f>
        <v>4.8371447225918018E-2</v>
      </c>
      <c r="O17" s="70">
        <f>AVERAGE($G$2:G17)*252</f>
        <v>0.75234173247927005</v>
      </c>
      <c r="P17" s="70">
        <f>STDEV($G$2:G17)*252^0.5</f>
        <v>0.12451963138359309</v>
      </c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>
        <f>PRODUCT($L$2:L18)-1</f>
        <v>6.6128397180982956E-2</v>
      </c>
      <c r="O18" s="70">
        <f>AVERAGE($G$2:G18)*252</f>
        <v>0.95916210794279833</v>
      </c>
      <c r="P18" s="70">
        <f>STDEV($G$2:G18)*252^0.5</f>
        <v>0.13199113644550964</v>
      </c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>
        <f>PRODUCT($L$2:L19)-1</f>
        <v>6.3488853539700685E-2</v>
      </c>
      <c r="O19" s="70">
        <f>AVERAGE($G$2:G19)*252</f>
        <v>0.87121382272459813</v>
      </c>
      <c r="P19" s="70">
        <f>STDEV($G$2:G19)*252^0.5</f>
        <v>0.13018966734867973</v>
      </c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>
        <f>PRODUCT($L$2:L20)-1</f>
        <v>7.2998287591614863E-2</v>
      </c>
      <c r="O20" s="70">
        <f>AVERAGE($G$2:G20)*252</f>
        <v>0.9439560886846533</v>
      </c>
      <c r="P20" s="70">
        <f>STDEV($G$2:G20)*252^0.5</f>
        <v>0.12808854956012092</v>
      </c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>
        <f>PRODUCT($L$2:L21)-1</f>
        <v>8.931870770749617E-2</v>
      </c>
      <c r="O21" s="81">
        <f>AVERAGE($G$2:G21)*252</f>
        <v>1.0884056483125437</v>
      </c>
      <c r="P21" s="81">
        <f>STDEV($G$2:G21)*252^0.5</f>
        <v>0.13114561834764782</v>
      </c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>
        <f>PRODUCT($L$2:L22)-1</f>
        <v>9.7650544346262969E-2</v>
      </c>
      <c r="O22" s="70">
        <f>AVERAGE($G$2:G22)*252</f>
        <v>1.1283608183791887</v>
      </c>
      <c r="P22" s="70">
        <f>STDEV($G$2:G22)*252^0.5</f>
        <v>0.12834426043179895</v>
      </c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>
        <f>PRODUCT($L$2:L23)-1</f>
        <v>0.12608084074728199</v>
      </c>
      <c r="O23" s="70">
        <f>AVERAGE($G$2:G23)*252</f>
        <v>1.3737563902322929</v>
      </c>
      <c r="P23" s="70">
        <f>STDEV($G$2:G23)*252^0.5</f>
        <v>0.14472411509737459</v>
      </c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>
        <f>PRODUCT($L$2:L24)-1</f>
        <v>0.140584094507473</v>
      </c>
      <c r="O24" s="70">
        <f>AVERAGE($G$2:G24)*252</f>
        <v>1.4551413572018581</v>
      </c>
      <c r="P24" s="70">
        <f>STDEV($G$2:G24)*252^0.5</f>
        <v>0.1435184581991025</v>
      </c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>
        <f>PRODUCT($L$2:L25)-1</f>
        <v>0.15528016617073703</v>
      </c>
      <c r="O25" s="70">
        <f>AVERAGE($G$2:G25)*252</f>
        <v>1.5297997048304832</v>
      </c>
      <c r="P25" s="70">
        <f>STDEV($G$2:G25)*252^0.5</f>
        <v>0.14224221222887995</v>
      </c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>
        <f>PRODUCT($L$2:L26)-1</f>
        <v>0.11336579092105392</v>
      </c>
      <c r="O26" s="70">
        <f>AVERAGE($G$2:G26)*252</f>
        <v>1.1028982420972442</v>
      </c>
      <c r="P26" s="70">
        <f>STDEV($G$2:G26)*252^0.5</f>
        <v>0.19357081071818358</v>
      </c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>
        <f>PRODUCT($L$2:L27)-1</f>
        <v>7.032850026454418E-2</v>
      </c>
      <c r="O27" s="70">
        <f>AVERAGE($G$2:G27)*252</f>
        <v>0.68582174108388227</v>
      </c>
      <c r="P27" s="70">
        <f>STDEV($G$2:G27)*252^0.5</f>
        <v>0.23220332537867266</v>
      </c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>
        <f>PRODUCT($L$2:L28)-1</f>
        <v>3.035080616768937E-3</v>
      </c>
      <c r="O28" s="70">
        <f>AVERAGE($G$2:G28)*252</f>
        <v>7.3617990260698069E-2</v>
      </c>
      <c r="P28" s="70">
        <f>STDEV($G$2:G28)*252^0.5</f>
        <v>0.30331673132800935</v>
      </c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>
        <f>PRODUCT($L$2:L29)-1</f>
        <v>3.0341800108077965E-2</v>
      </c>
      <c r="O29" s="70">
        <f>AVERAGE($G$2:G29)*252</f>
        <v>0.31600560591432286</v>
      </c>
      <c r="P29" s="70">
        <f>STDEV($G$2:G29)*252^0.5</f>
        <v>0.30841784401936562</v>
      </c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>
        <f>PRODUCT($L$2:L30)-1</f>
        <v>3.6594616042204597E-2</v>
      </c>
      <c r="O30" s="70">
        <f>AVERAGE($G$2:G30)*252</f>
        <v>0.35784360804964355</v>
      </c>
      <c r="P30" s="70">
        <f>STDEV($G$2:G30)*252^0.5</f>
        <v>0.30319268583913067</v>
      </c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>
        <f>PRODUCT($L$2:L31)-1</f>
        <v>3.5449823498953092E-2</v>
      </c>
      <c r="O31" s="70">
        <f>AVERAGE($G$2:G31)*252</f>
        <v>0.33663871051999689</v>
      </c>
      <c r="P31" s="70">
        <f>STDEV($G$2:G31)*252^0.5</f>
        <v>0.29800919263655112</v>
      </c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>
        <f>PRODUCT($L$2:L32)-1</f>
        <v>7.6117468203567684E-2</v>
      </c>
      <c r="O32" s="70">
        <f>AVERAGE($G$2:G32)*252</f>
        <v>0.64504990962943576</v>
      </c>
      <c r="P32" s="70">
        <f>STDEV($G$2:G32)*252^0.5</f>
        <v>0.31233014786490099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>
        <f>PRODUCT($L$2:L33)-1</f>
        <v>9.0239890543029722E-2</v>
      </c>
      <c r="O33" s="70">
        <f>AVERAGE($G$2:G33)*252</f>
        <v>0.72823962400116482</v>
      </c>
      <c r="P33" s="70">
        <f>STDEV($G$2:G33)*252^0.5</f>
        <v>0.30867805305792162</v>
      </c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>
        <f>PRODUCT($L$2:L34)-1</f>
        <v>8.2341921013040054E-2</v>
      </c>
      <c r="O34" s="70">
        <f>AVERAGE($G$2:G34)*252</f>
        <v>0.65085203491742438</v>
      </c>
      <c r="P34" s="70">
        <f>STDEV($G$2:G34)*252^0.5</f>
        <v>0.30510461528756527</v>
      </c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>
        <f>PRODUCT($L$2:L35)-1</f>
        <v>9.3778272182579503E-2</v>
      </c>
      <c r="O35" s="70">
        <f>AVERAGE($G$2:G35)*252</f>
        <v>0.71002426926355888</v>
      </c>
      <c r="P35" s="70">
        <f>STDEV($G$2:G35)*252^0.5</f>
        <v>0.30123140201367982</v>
      </c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>
        <f>PRODUCT($L$2:L36)-1</f>
        <v>9.5453837252887475E-2</v>
      </c>
      <c r="O36" s="70">
        <f>AVERAGE($G$2:G36)*252</f>
        <v>0.70076758195609645</v>
      </c>
      <c r="P36" s="70">
        <f>STDEV($G$2:G36)*252^0.5</f>
        <v>0.29678851794283112</v>
      </c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>
        <f>PRODUCT($L$2:L37)-1</f>
        <v>8.2561984141644285E-2</v>
      </c>
      <c r="O37" s="70">
        <f>AVERAGE($G$2:G37)*252</f>
        <v>0.59892228622050525</v>
      </c>
      <c r="P37" s="70">
        <f>STDEV($G$2:G37)*252^0.5</f>
        <v>0.29503988836035733</v>
      </c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>
        <f>PRODUCT($L$2:L38)-1</f>
        <v>7.9055916985860897E-2</v>
      </c>
      <c r="O38" s="70">
        <f>AVERAGE($G$2:G38)*252</f>
        <v>0.56067719015995399</v>
      </c>
      <c r="P38" s="70">
        <f>STDEV($G$2:G38)*252^0.5</f>
        <v>0.29128213212691884</v>
      </c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>
        <f>PRODUCT($L$2:L39)-1</f>
        <v>9.7070236527319054E-2</v>
      </c>
      <c r="O39" s="70">
        <f>AVERAGE($G$2:G39)*252</f>
        <v>0.65663354820235043</v>
      </c>
      <c r="P39" s="70">
        <f>STDEV($G$2:G39)*252^0.5</f>
        <v>0.28972506940485621</v>
      </c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>
        <f>PRODUCT($L$2:L40)-1</f>
        <v>6.4718946305692526E-2</v>
      </c>
      <c r="O40" s="70">
        <f>AVERAGE($G$2:G40)*252</f>
        <v>0.44925374318559719</v>
      </c>
      <c r="P40" s="70">
        <f>STDEV($G$2:G40)*252^0.5</f>
        <v>0.29730018852786577</v>
      </c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>
        <f>PRODUCT($L$2:L41)-1</f>
        <v>6.6533680987739263E-2</v>
      </c>
      <c r="O41" s="70">
        <f>AVERAGE($G$2:G41)*252</f>
        <v>0.44876028356732067</v>
      </c>
      <c r="P41" s="70">
        <f>STDEV($G$2:G41)*252^0.5</f>
        <v>0.2934639621935235</v>
      </c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>
        <f>PRODUCT($L$2:L42)-1</f>
        <v>0.10597211750292179</v>
      </c>
      <c r="O42" s="81">
        <f>AVERAGE($G$2:G42)*252</f>
        <v>0.6650952132638005</v>
      </c>
      <c r="P42" s="81">
        <f>STDEV($G$2:G42)*252^0.5</f>
        <v>0.3026259834277949</v>
      </c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>
        <f>PRODUCT($L$2:L43)-1</f>
        <v>0.1646992369423268</v>
      </c>
      <c r="O43" s="70">
        <f>AVERAGE($G$2:G43)*252</f>
        <v>0.96785961294799572</v>
      </c>
      <c r="P43" s="70">
        <f>STDEV($G$2:G43)*252^0.5</f>
        <v>0.32346016802386712</v>
      </c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>
        <f>PRODUCT($L$2:L44)-1</f>
        <v>0.16599704828357775</v>
      </c>
      <c r="O44" s="70">
        <f>AVERAGE($G$2:G44)*252</f>
        <v>0.95188150062966037</v>
      </c>
      <c r="P44" s="70">
        <f>STDEV($G$2:G44)*252^0.5</f>
        <v>0.31965440202194012</v>
      </c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>
        <f>PRODUCT($L$2:L45)-1</f>
        <v>0.12950134067230179</v>
      </c>
      <c r="O45" s="70">
        <f>AVERAGE($G$2:G45)*252</f>
        <v>0.75098419379716808</v>
      </c>
      <c r="P45" s="70">
        <f>STDEV($G$2:G45)*252^0.5</f>
        <v>0.3268785997974763</v>
      </c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>
        <f>PRODUCT($L$2:L46)-1</f>
        <v>9.8402387714205952E-2</v>
      </c>
      <c r="O46" s="70">
        <f>AVERAGE($G$2:G46)*252</f>
        <v>0.58010890994081954</v>
      </c>
      <c r="P46" s="70">
        <f>STDEV($G$2:G46)*252^0.5</f>
        <v>0.3311120835924497</v>
      </c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>
        <f>PRODUCT($L$2:L47)-1</f>
        <v>9.7709735182079926E-2</v>
      </c>
      <c r="O47" s="70">
        <f>AVERAGE($G$2:G47)*252</f>
        <v>0.56404325544455158</v>
      </c>
      <c r="P47" s="70">
        <f>STDEV($G$2:G47)*252^0.5</f>
        <v>0.32748433292279677</v>
      </c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>
        <f>PRODUCT($L$2:L48)-1</f>
        <v>6.5887230012225517E-2</v>
      </c>
      <c r="O48" s="70">
        <f>AVERAGE($G$2:G48)*252</f>
        <v>0.39660707913876675</v>
      </c>
      <c r="P48" s="70">
        <f>STDEV($G$2:G48)*252^0.5</f>
        <v>0.33187841165139415</v>
      </c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>
        <f>PRODUCT($L$2:L49)-1</f>
        <v>9.0785448637958011E-2</v>
      </c>
      <c r="O49" s="70">
        <f>AVERAGE($G$2:G49)*252</f>
        <v>0.51097996391990796</v>
      </c>
      <c r="P49" s="70">
        <f>STDEV($G$2:G49)*252^0.5</f>
        <v>0.33210157329394546</v>
      </c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>
        <f>PRODUCT($L$2:L50)-1</f>
        <v>8.0061789242145798E-2</v>
      </c>
      <c r="O50" s="70">
        <f>AVERAGE($G$2:G50)*252</f>
        <v>0.44999167667512607</v>
      </c>
      <c r="P50" s="70">
        <f>STDEV($G$2:G50)*252^0.5</f>
        <v>0.32972255957195062</v>
      </c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>
        <f>PRODUCT($L$2:L51)-1</f>
        <v>7.6164128718716029E-2</v>
      </c>
      <c r="O51" s="70">
        <f>AVERAGE($G$2:G51)*252</f>
        <v>0.42280380127795431</v>
      </c>
      <c r="P51" s="70">
        <f>STDEV($G$2:G51)*252^0.5</f>
        <v>0.32656533114239505</v>
      </c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>
        <f>PRODUCT($L$2:L52)-1</f>
        <v>9.4245232176127569E-2</v>
      </c>
      <c r="O52" s="70">
        <f>AVERAGE($G$2:G52)*252</f>
        <v>0.49753239422072837</v>
      </c>
      <c r="P52" s="70">
        <f>STDEV($G$2:G52)*252^0.5</f>
        <v>0.3250264386417463</v>
      </c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>
        <f>PRODUCT($L$2:L53)-1</f>
        <v>0.10176821709481176</v>
      </c>
      <c r="O53" s="70">
        <f>AVERAGE($G$2:G53)*252</f>
        <v>0.52128198803175141</v>
      </c>
      <c r="P53" s="70">
        <f>STDEV($G$2:G53)*252^0.5</f>
        <v>0.32200490722335429</v>
      </c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>
        <f>PRODUCT($L$2:L54)-1</f>
        <v>8.8823746792694447E-2</v>
      </c>
      <c r="O54" s="70">
        <f>AVERAGE($G$2:G54)*252</f>
        <v>0.45558419145473605</v>
      </c>
      <c r="P54" s="70">
        <f>STDEV($G$2:G54)*252^0.5</f>
        <v>0.32031382852852253</v>
      </c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>
        <f>PRODUCT($L$2:L55)-1</f>
        <v>7.5981036513661504E-2</v>
      </c>
      <c r="O55" s="70">
        <f>AVERAGE($G$2:G55)*252</f>
        <v>0.39210396731666852</v>
      </c>
      <c r="P55" s="70">
        <f>STDEV($G$2:G55)*252^0.5</f>
        <v>0.31863552416262736</v>
      </c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>
        <f>PRODUCT($L$2:L56)-1</f>
        <v>7.7200926294251015E-2</v>
      </c>
      <c r="O56" s="70">
        <f>AVERAGE($G$2:G56)*252</f>
        <v>0.39016942479930089</v>
      </c>
      <c r="P56" s="70">
        <f>STDEV($G$2:G56)*252^0.5</f>
        <v>0.31567270210695142</v>
      </c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>
        <f>PRODUCT($L$2:L57)-1</f>
        <v>8.5110347415145338E-2</v>
      </c>
      <c r="O57" s="70">
        <f>AVERAGE($G$2:G57)*252</f>
        <v>0.41624366993424344</v>
      </c>
      <c r="P57" s="70">
        <f>STDEV($G$2:G57)*252^0.5</f>
        <v>0.31303119910439575</v>
      </c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>
        <f>PRODUCT($L$2:L58)-1</f>
        <v>9.840079219307718E-2</v>
      </c>
      <c r="O58" s="70">
        <f>AVERAGE($G$2:G58)*252</f>
        <v>0.46309025599561154</v>
      </c>
      <c r="P58" s="70">
        <f>STDEV($G$2:G58)*252^0.5</f>
        <v>0.31102272363655376</v>
      </c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>
        <f>PRODUCT($L$2:L59)-1</f>
        <v>6.9217391616492652E-2</v>
      </c>
      <c r="O59" s="70">
        <f>AVERAGE($G$2:G59)*252</f>
        <v>0.33966825693668773</v>
      </c>
      <c r="P59" s="70">
        <f>STDEV($G$2:G59)*252^0.5</f>
        <v>0.31391723844702435</v>
      </c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>
        <f>PRODUCT($L$2:L60)-1</f>
        <v>6.7948762112541417E-2</v>
      </c>
      <c r="O60" s="70">
        <f>AVERAGE($G$2:G60)*252</f>
        <v>0.32884339286531977</v>
      </c>
      <c r="P60" s="70">
        <f>STDEV($G$2:G60)*252^0.5</f>
        <v>0.31124336459884605</v>
      </c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>
        <f>PRODUCT($L$2:L61)-1</f>
        <v>9.190100290919645E-2</v>
      </c>
      <c r="O61" s="70">
        <f>AVERAGE($G$2:G61)*252</f>
        <v>0.41756139426662925</v>
      </c>
      <c r="P61" s="70">
        <f>STDEV($G$2:G61)*252^0.5</f>
        <v>0.31161602385859982</v>
      </c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>
        <f>PRODUCT($L$2:L62)-1</f>
        <v>0.10692599090505839</v>
      </c>
      <c r="O62" s="70">
        <f>AVERAGE($G$2:G62)*252</f>
        <v>0.46756234329442159</v>
      </c>
      <c r="P62" s="70">
        <f>STDEV($G$2:G62)*252^0.5</f>
        <v>0.30998599794651094</v>
      </c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>
        <f>PRODUCT($L$2:L63)-1</f>
        <v>0.10884904691409902</v>
      </c>
      <c r="O63" s="70">
        <f>AVERAGE($G$2:G63)*252</f>
        <v>0.46708227512549272</v>
      </c>
      <c r="P63" s="70">
        <f>STDEV($G$2:G63)*252^0.5</f>
        <v>0.30743472169126318</v>
      </c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>
        <f>PRODUCT($L$2:L64)-1</f>
        <v>0.11008119118335591</v>
      </c>
      <c r="O64" s="81">
        <f>AVERAGE($G$2:G64)*252</f>
        <v>0.46411303904382845</v>
      </c>
      <c r="P64" s="81">
        <f>STDEV($G$2:G64)*252^0.5</f>
        <v>0.30494894463768468</v>
      </c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>
        <f>PRODUCT($L$2:L65)-1</f>
        <v>0.12961862014818304</v>
      </c>
      <c r="O65" s="70">
        <f>AVERAGE($G$2:G65)*252</f>
        <v>0.52616127280876857</v>
      </c>
      <c r="P65" s="70">
        <f>STDEV($G$2:G65)*252^0.5</f>
        <v>0.30413079320934389</v>
      </c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>
        <f>PRODUCT($L$2:L66)-1</f>
        <v>0.10383061662331339</v>
      </c>
      <c r="O66" s="70">
        <f>AVERAGE($G$2:G66)*252</f>
        <v>0.42956041284089019</v>
      </c>
      <c r="P66" s="70">
        <f>STDEV($G$2:G66)*252^0.5</f>
        <v>0.30570784980209104</v>
      </c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>
        <f>PRODUCT($L$2:L67)-1</f>
        <v>0.12207926784082246</v>
      </c>
      <c r="O67" s="70">
        <f>AVERAGE($G$2:G67)*252</f>
        <v>0.48617453061918947</v>
      </c>
      <c r="P67" s="70">
        <f>STDEV($G$2:G67)*252^0.5</f>
        <v>0.30472763446658435</v>
      </c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>
        <f>PRODUCT($L$2:L68)-1</f>
        <v>0.10884140427310807</v>
      </c>
      <c r="O68" s="70">
        <f>AVERAGE($G$2:G68)*252</f>
        <v>0.43454506060121595</v>
      </c>
      <c r="P68" s="70">
        <f>STDEV($G$2:G68)*252^0.5</f>
        <v>0.30357979081892683</v>
      </c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>
        <f>PRODUCT($L$2:L69)-1</f>
        <v>0.12663880434796471</v>
      </c>
      <c r="O69" s="70">
        <f>AVERAGE($G$2:G69)*252</f>
        <v>0.48763575996994751</v>
      </c>
      <c r="P69" s="70">
        <f>STDEV($G$2:G69)*252^0.5</f>
        <v>0.30256526131204481</v>
      </c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>
        <f>PRODUCT($L$2:L70)-1</f>
        <v>0.12347882925925924</v>
      </c>
      <c r="O70" s="70">
        <f>AVERAGE($G$2:G70)*252</f>
        <v>0.47032502711932495</v>
      </c>
      <c r="P70" s="70">
        <f>STDEV($G$2:G70)*252^0.5</f>
        <v>0.300468844764822</v>
      </c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>
        <f>PRODUCT($L$2:L71)-1</f>
        <v>0.14292665926448622</v>
      </c>
      <c r="O71" s="70">
        <f>AVERAGE($G$2:G71)*252</f>
        <v>0.52592341664967235</v>
      </c>
      <c r="P71" s="70">
        <f>STDEV($G$2:G71)*252^0.5</f>
        <v>0.29971946903346813</v>
      </c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>
        <f>PRODUCT($L$2:L72)-1</f>
        <v>0.17258205714561003</v>
      </c>
      <c r="O72" s="70">
        <f>AVERAGE($G$2:G72)*252</f>
        <v>0.61060924893966828</v>
      </c>
      <c r="P72" s="70">
        <f>STDEV($G$2:G72)*252^0.5</f>
        <v>0.30094691311094568</v>
      </c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>
        <f>PRODUCT($L$2:L73)-1</f>
        <v>0.19329730025233194</v>
      </c>
      <c r="O73" s="70">
        <f>AVERAGE($G$2:G73)*252</f>
        <v>0.66396078420005589</v>
      </c>
      <c r="P73" s="70">
        <f>STDEV($G$2:G73)*252^0.5</f>
        <v>0.30017774300993072</v>
      </c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>
        <f>PRODUCT($L$2:L74)-1</f>
        <v>0.18347778407720905</v>
      </c>
      <c r="O74" s="70">
        <f>AVERAGE($G$2:G74)*252</f>
        <v>0.62645884037520039</v>
      </c>
      <c r="P74" s="70">
        <f>STDEV($G$2:G74)*252^0.5</f>
        <v>0.2987684790476281</v>
      </c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>
        <f>PRODUCT($L$2:L75)-1</f>
        <v>0.20119949036950069</v>
      </c>
      <c r="O75" s="70">
        <f>AVERAGE($G$2:G75)*252</f>
        <v>0.66898661278832594</v>
      </c>
      <c r="P75" s="70">
        <f>STDEV($G$2:G75)*252^0.5</f>
        <v>0.2976086841054128</v>
      </c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>
        <f>PRODUCT($L$2:L76)-1</f>
        <v>0.20033014660291193</v>
      </c>
      <c r="O76" s="70">
        <f>AVERAGE($G$2:G76)*252</f>
        <v>0.65763505943714307</v>
      </c>
      <c r="P76" s="70">
        <f>STDEV($G$2:G76)*252^0.5</f>
        <v>0.29565583866349765</v>
      </c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>
        <f>PRODUCT($L$2:L77)-1</f>
        <v>0.18195953780251939</v>
      </c>
      <c r="O77" s="70">
        <f>AVERAGE($G$2:G77)*252</f>
        <v>0.59823503541765322</v>
      </c>
      <c r="P77" s="70">
        <f>STDEV($G$2:G77)*252^0.5</f>
        <v>0.29548432451714146</v>
      </c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>
        <f>PRODUCT($L$2:L78)-1</f>
        <v>0.18496479030745006</v>
      </c>
      <c r="O78" s="70">
        <f>AVERAGE($G$2:G78)*252</f>
        <v>0.59878699165462623</v>
      </c>
      <c r="P78" s="70">
        <f>STDEV($G$2:G78)*252^0.5</f>
        <v>0.29353407018771466</v>
      </c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>
        <f>PRODUCT($L$2:L79)-1</f>
        <v>0.15528614971825516</v>
      </c>
      <c r="O79" s="70">
        <f>AVERAGE($G$2:G79)*252</f>
        <v>0.51019235524983453</v>
      </c>
      <c r="P79" s="70">
        <f>STDEV($G$2:G79)*252^0.5</f>
        <v>0.2957578662501224</v>
      </c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>
        <f>PRODUCT($L$2:L80)-1</f>
        <v>0.12832809311537896</v>
      </c>
      <c r="O80" s="70">
        <f>AVERAGE($G$2:G80)*252</f>
        <v>0.4293000347087283</v>
      </c>
      <c r="P80" s="70">
        <f>STDEV($G$2:G80)*252^0.5</f>
        <v>0.29732579246376289</v>
      </c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>
        <f>PRODUCT($L$2:L81)-1</f>
        <v>0.14522701652639536</v>
      </c>
      <c r="O81" s="70">
        <f>AVERAGE($G$2:G81)*252</f>
        <v>0.47111120462760192</v>
      </c>
      <c r="P81" s="70">
        <f>STDEV($G$2:G81)*252^0.5</f>
        <v>0.29637574482702811</v>
      </c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>
        <f>PRODUCT($L$2:L82)-1</f>
        <v>0.1317426233251715</v>
      </c>
      <c r="O82" s="70">
        <f>AVERAGE($G$2:G82)*252</f>
        <v>0.4286634627268659</v>
      </c>
      <c r="P82" s="70">
        <f>STDEV($G$2:G82)*252^0.5</f>
        <v>0.29549915958300488</v>
      </c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>
        <f>PRODUCT($L$2:L83)-1</f>
        <v>0.15024518218618899</v>
      </c>
      <c r="O83" s="70">
        <f>AVERAGE($G$2:G83)*252</f>
        <v>0.47367830968907204</v>
      </c>
      <c r="P83" s="70">
        <f>STDEV($G$2:G83)*252^0.5</f>
        <v>0.29478991691619438</v>
      </c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>
        <f>PRODUCT($L$2:L84)-1</f>
        <v>0.10354144091804462</v>
      </c>
      <c r="O84" s="70">
        <f>AVERAGE($G$2:G84)*252</f>
        <v>0.3446938765374945</v>
      </c>
      <c r="P84" s="70">
        <f>STDEV($G$2:G84)*252^0.5</f>
        <v>0.30219359228296166</v>
      </c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>
        <f>PRODUCT($L$2:L85)-1</f>
        <v>0.10707212956371559</v>
      </c>
      <c r="O85" s="70">
        <f>AVERAGE($G$2:G85)*252</f>
        <v>0.35018862737452411</v>
      </c>
      <c r="P85" s="70">
        <f>STDEV($G$2:G85)*252^0.5</f>
        <v>0.30038438490606839</v>
      </c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>
        <f>PRODUCT($L$2:L86)-1</f>
        <v>5.8823887733473468E-2</v>
      </c>
      <c r="O86" s="81">
        <f>AVERAGE($G$2:G86)*252</f>
        <v>0.21686141997937114</v>
      </c>
      <c r="P86" s="81">
        <f>STDEV($G$2:G86)*252^0.5</f>
        <v>0.30846802820394831</v>
      </c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>
        <f>PRODUCT($L$2:L87)-1</f>
        <v>8.6459191203317243E-2</v>
      </c>
      <c r="O87" s="70">
        <f>AVERAGE($G$2:G87)*252</f>
        <v>0.29081884532844826</v>
      </c>
      <c r="P87" s="70">
        <f>STDEV($G$2:G87)*252^0.5</f>
        <v>0.30967681035530209</v>
      </c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>
        <f>PRODUCT($L$2:L88)-1</f>
        <v>0.10384253826257028</v>
      </c>
      <c r="O88" s="70">
        <f>AVERAGE($G$2:G88)*252</f>
        <v>0.33382092756605225</v>
      </c>
      <c r="P88" s="70">
        <f>STDEV($G$2:G88)*252^0.5</f>
        <v>0.30890616832768325</v>
      </c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>
        <f>PRODUCT($L$2:L89)-1</f>
        <v>0.14334156748888804</v>
      </c>
      <c r="O89" s="70">
        <f>AVERAGE($G$2:G89)*252</f>
        <v>0.43249760896810063</v>
      </c>
      <c r="P89" s="70">
        <f>STDEV($G$2:G89)*252^0.5</f>
        <v>0.31261231143494544</v>
      </c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>
        <f>PRODUCT($L$2:L90)-1</f>
        <v>0.19197260788523973</v>
      </c>
      <c r="O90" s="70">
        <f>AVERAGE($G$2:G90)*252</f>
        <v>0.54807180546626644</v>
      </c>
      <c r="P90" s="70">
        <f>STDEV($G$2:G90)*252^0.5</f>
        <v>0.31832910953790106</v>
      </c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>
        <f>PRODUCT($L$2:L91)-1</f>
        <v>0.18363730995019956</v>
      </c>
      <c r="O91" s="70">
        <f>AVERAGE($G$2:G91)*252</f>
        <v>0.52240210988319025</v>
      </c>
      <c r="P91" s="70">
        <f>STDEV($G$2:G91)*252^0.5</f>
        <v>0.31690720647428394</v>
      </c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>
        <f>PRODUCT($L$2:L92)-1</f>
        <v>8.5661199914551789E-2</v>
      </c>
      <c r="O92" s="70">
        <f>AVERAGE($G$2:G92)*252</f>
        <v>0.28743710646121057</v>
      </c>
      <c r="P92" s="70">
        <f>STDEV($G$2:G92)*252^0.5</f>
        <v>0.3453269588526891</v>
      </c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>
        <f>PRODUCT($L$2:L93)-1</f>
        <v>6.4538160144557599E-2</v>
      </c>
      <c r="O93" s="70">
        <f>AVERAGE($G$2:G93)*252</f>
        <v>0.23101922012791185</v>
      </c>
      <c r="P93" s="70">
        <f>STDEV($G$2:G93)*252^0.5</f>
        <v>0.34511201183725465</v>
      </c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>
        <f>PRODUCT($L$2:L94)-1</f>
        <v>8.4450165422102819E-2</v>
      </c>
      <c r="O94" s="70">
        <f>AVERAGE($G$2:G94)*252</f>
        <v>0.27921919788316424</v>
      </c>
      <c r="P94" s="70">
        <f>STDEV($G$2:G94)*252^0.5</f>
        <v>0.34447800494123615</v>
      </c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>
        <f>PRODUCT($L$2:L95)-1</f>
        <v>9.3831675051137875E-2</v>
      </c>
      <c r="O95" s="70">
        <f>AVERAGE($G$2:G95)*252</f>
        <v>0.29944065347685472</v>
      </c>
      <c r="P95" s="70">
        <f>STDEV($G$2:G95)*252^0.5</f>
        <v>0.34284348618025934</v>
      </c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>
        <f>PRODUCT($L$2:L96)-1</f>
        <v>0.10425481981172613</v>
      </c>
      <c r="O96" s="70">
        <f>AVERAGE($G$2:G96)*252</f>
        <v>0.32156562803369337</v>
      </c>
      <c r="P96" s="70">
        <f>STDEV($G$2:G96)*252^0.5</f>
        <v>0.3412854407431255</v>
      </c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>
        <f>PRODUCT($L$2:L97)-1</f>
        <v>0.12163304196836067</v>
      </c>
      <c r="O97" s="70">
        <f>AVERAGE($G$2:G97)*252</f>
        <v>0.35952695193426909</v>
      </c>
      <c r="P97" s="70">
        <f>STDEV($G$2:G97)*252^0.5</f>
        <v>0.34029203275711656</v>
      </c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>
        <f>PRODUCT($L$2:L98)-1</f>
        <v>0.13678639279865168</v>
      </c>
      <c r="O98" s="70">
        <f>AVERAGE($G$2:G98)*252</f>
        <v>0.39091883767229119</v>
      </c>
      <c r="P98" s="70">
        <f>STDEV($G$2:G98)*252^0.5</f>
        <v>0.33907484670193599</v>
      </c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>
        <f>PRODUCT($L$2:L99)-1</f>
        <v>0.13790019957948085</v>
      </c>
      <c r="O99" s="70">
        <f>AVERAGE($G$2:G99)*252</f>
        <v>0.38944931827126827</v>
      </c>
      <c r="P99" s="70">
        <f>STDEV($G$2:G99)*252^0.5</f>
        <v>0.33732375498351108</v>
      </c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>
        <f>PRODUCT($L$2:L100)-1</f>
        <v>0.16583981314769658</v>
      </c>
      <c r="O100" s="70">
        <f>AVERAGE($G$2:G100)*252</f>
        <v>0.44801570988782069</v>
      </c>
      <c r="P100" s="70">
        <f>STDEV($G$2:G100)*252^0.5</f>
        <v>0.33759995460646153</v>
      </c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>
        <f>PRODUCT($L$2:L101)-1</f>
        <v>0.18290402556121177</v>
      </c>
      <c r="O101" s="70">
        <f>AVERAGE($G$2:G101)*252</f>
        <v>0.48042039305353773</v>
      </c>
      <c r="P101" s="70">
        <f>STDEV($G$2:G101)*252^0.5</f>
        <v>0.33651028427137819</v>
      </c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>
        <f>PRODUCT($L$2:L102)-1</f>
        <v>0.20896820579850295</v>
      </c>
      <c r="O102" s="70">
        <f>AVERAGE($G$2:G102)*252</f>
        <v>0.5306398301358336</v>
      </c>
      <c r="P102" s="70">
        <f>STDEV($G$2:G102)*252^0.5</f>
        <v>0.33632956758421756</v>
      </c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>
        <f>PRODUCT($L$2:L103)-1</f>
        <v>0.23287160729804501</v>
      </c>
      <c r="O103" s="70">
        <f>AVERAGE($G$2:G103)*252</f>
        <v>0.57428529987384214</v>
      </c>
      <c r="P103" s="70">
        <f>STDEV($G$2:G103)*252^0.5</f>
        <v>0.33581042852154452</v>
      </c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>
        <f>PRODUCT($L$2:L104)-1</f>
        <v>0.22074687863974884</v>
      </c>
      <c r="O104" s="70">
        <f>AVERAGE($G$2:G104)*252</f>
        <v>0.54464850278973442</v>
      </c>
      <c r="P104" s="70">
        <f>STDEV($G$2:G104)*252^0.5</f>
        <v>0.33469698669918307</v>
      </c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>
        <f>PRODUCT($L$2:L105)-1</f>
        <v>0.22389592028879535</v>
      </c>
      <c r="O105" s="70">
        <f>AVERAGE($G$2:G105)*252</f>
        <v>0.54566207314252857</v>
      </c>
      <c r="P105" s="70">
        <f>STDEV($G$2:G105)*252^0.5</f>
        <v>0.33306891770326147</v>
      </c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>
        <f>PRODUCT($L$2:L106)-1</f>
        <v>0.24901208835805866</v>
      </c>
      <c r="O106" s="70">
        <f>AVERAGE($G$2:G106)*252</f>
        <v>0.58971686784655508</v>
      </c>
      <c r="P106" s="70">
        <f>STDEV($G$2:G106)*252^0.5</f>
        <v>0.33268137794022534</v>
      </c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>
        <f>PRODUCT($L$2:L107)-1</f>
        <v>0.2317125769933186</v>
      </c>
      <c r="O107" s="81">
        <f>AVERAGE($G$2:G107)*252</f>
        <v>0.55122576523333189</v>
      </c>
      <c r="P107" s="81">
        <f>STDEV($G$2:G107)*252^0.5</f>
        <v>0.33203317829579931</v>
      </c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>
        <f>PRODUCT($L$2:L108)-1</f>
        <v>0.20498441407256363</v>
      </c>
      <c r="O108" s="70">
        <f>AVERAGE($G$2:G108)*252</f>
        <v>0.49496758051152506</v>
      </c>
      <c r="P108" s="70">
        <f>STDEV($G$2:G108)*252^0.5</f>
        <v>0.3324903555978389</v>
      </c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>
        <f>PRODUCT($L$2:L109)-1</f>
        <v>0.20378667111850302</v>
      </c>
      <c r="O109" s="70">
        <f>AVERAGE($G$2:G109)*252</f>
        <v>0.48806523639757227</v>
      </c>
      <c r="P109" s="70">
        <f>STDEV($G$2:G109)*252^0.5</f>
        <v>0.33096386309495684</v>
      </c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>
        <f>PRODUCT($L$2:L110)-1</f>
        <v>0.22491397419986026</v>
      </c>
      <c r="O110" s="70">
        <f>AVERAGE($G$2:G110)*252</f>
        <v>0.52416351231284131</v>
      </c>
      <c r="P110" s="70">
        <f>STDEV($G$2:G110)*252^0.5</f>
        <v>0.33028242863295471</v>
      </c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>
        <f>PRODUCT($L$2:L111)-1</f>
        <v>0.22846636882295379</v>
      </c>
      <c r="O111" s="70">
        <f>AVERAGE($G$2:G111)*252</f>
        <v>0.52604229533800895</v>
      </c>
      <c r="P111" s="70">
        <f>STDEV($G$2:G111)*252^0.5</f>
        <v>0.32876622399763505</v>
      </c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>
        <f>PRODUCT($L$2:L112)-1</f>
        <v>0.24991691941042027</v>
      </c>
      <c r="O112" s="70">
        <f>AVERAGE($G$2:G112)*252</f>
        <v>0.56094491791111234</v>
      </c>
      <c r="P112" s="70">
        <f>STDEV($G$2:G112)*252^0.5</f>
        <v>0.32808718947696225</v>
      </c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>
        <f>PRODUCT($L$2:L113)-1</f>
        <v>0.26662225818241736</v>
      </c>
      <c r="O113" s="70">
        <f>AVERAGE($G$2:G113)*252</f>
        <v>0.5860080896272134</v>
      </c>
      <c r="P113" s="70">
        <f>STDEV($G$2:G113)*252^0.5</f>
        <v>0.32703309724024382</v>
      </c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>
        <f>PRODUCT($L$2:L114)-1</f>
        <v>0.21876462403766084</v>
      </c>
      <c r="O114" s="70">
        <f>AVERAGE($G$2:G114)*252</f>
        <v>0.4965612553047607</v>
      </c>
      <c r="P114" s="70">
        <f>STDEV($G$2:G114)*252^0.5</f>
        <v>0.33103377757814134</v>
      </c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>
        <f>PRODUCT($L$2:L115)-1</f>
        <v>0.23247074142165736</v>
      </c>
      <c r="O115" s="70">
        <f>AVERAGE($G$2:G115)*252</f>
        <v>0.5170648350207484</v>
      </c>
      <c r="P115" s="70">
        <f>STDEV($G$2:G115)*252^0.5</f>
        <v>0.32985417555234436</v>
      </c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>
        <f>PRODUCT($L$2:L116)-1</f>
        <v>0.23073653000863259</v>
      </c>
      <c r="O116" s="70">
        <f>AVERAGE($G$2:G116)*252</f>
        <v>0.50948523145759717</v>
      </c>
      <c r="P116" s="70">
        <f>STDEV($G$2:G116)*252^0.5</f>
        <v>0.32844417405649295</v>
      </c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>
        <f>PRODUCT($L$2:L117)-1</f>
        <v>0.23117933426959336</v>
      </c>
      <c r="O117" s="70">
        <f>AVERAGE($G$2:G117)*252</f>
        <v>0.50587472585352711</v>
      </c>
      <c r="P117" s="70">
        <f>STDEV($G$2:G117)*252^0.5</f>
        <v>0.32702221265986359</v>
      </c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>
        <f>PRODUCT($L$2:L118)-1</f>
        <v>0.24921412275752775</v>
      </c>
      <c r="O118" s="70">
        <f>AVERAGE($G$2:G118)*252</f>
        <v>0.53310137723262685</v>
      </c>
      <c r="P118" s="70">
        <f>STDEV($G$2:G118)*252^0.5</f>
        <v>0.32613765685894658</v>
      </c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>
        <f>PRODUCT($L$2:L119)-1</f>
        <v>0.25222895968040682</v>
      </c>
      <c r="O119" s="70">
        <f>AVERAGE($G$2:G119)*252</f>
        <v>0.53373758152228645</v>
      </c>
      <c r="P119" s="70">
        <f>STDEV($G$2:G119)*252^0.5</f>
        <v>0.32474120710846138</v>
      </c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>
        <f>PRODUCT($L$2:L120)-1</f>
        <v>0.2755764155541407</v>
      </c>
      <c r="O120" s="70">
        <f>AVERAGE($G$2:G120)*252</f>
        <v>0.56873532407985339</v>
      </c>
      <c r="P120" s="70">
        <f>STDEV($G$2:G120)*252^0.5</f>
        <v>0.32425537322567349</v>
      </c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>
        <f>PRODUCT($L$2:L121)-1</f>
        <v>0.25708014086723363</v>
      </c>
      <c r="O121" s="70">
        <f>AVERAGE($G$2:G121)*252</f>
        <v>0.53354517709017946</v>
      </c>
      <c r="P121" s="70">
        <f>STDEV($G$2:G121)*252^0.5</f>
        <v>0.32380193550504127</v>
      </c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>
        <f>PRODUCT($L$2:L122)-1</f>
        <v>0.25666640238046878</v>
      </c>
      <c r="O122" s="70">
        <f>AVERAGE($G$2:G122)*252</f>
        <v>0.52845025911420529</v>
      </c>
      <c r="P122" s="70">
        <f>STDEV($G$2:G122)*252^0.5</f>
        <v>0.32246926475142651</v>
      </c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>
        <f>PRODUCT($L$2:L123)-1</f>
        <v>0.25950973391674359</v>
      </c>
      <c r="O123" s="70">
        <f>AVERAGE($G$2:G123)*252</f>
        <v>0.52879226375966171</v>
      </c>
      <c r="P123" s="70">
        <f>STDEV($G$2:G123)*252^0.5</f>
        <v>0.32113407072438926</v>
      </c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>
        <f>PRODUCT($L$2:L124)-1</f>
        <v>0.24753800157381622</v>
      </c>
      <c r="O124" s="70">
        <f>AVERAGE($G$2:G124)*252</f>
        <v>0.50501933095188356</v>
      </c>
      <c r="P124" s="70">
        <f>STDEV($G$2:G124)*252^0.5</f>
        <v>0.32024621077457577</v>
      </c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>
        <f>PRODUCT($L$2:L125)-1</f>
        <v>0.25421248821780362</v>
      </c>
      <c r="O125" s="70">
        <f>AVERAGE($G$2:G125)*252</f>
        <v>0.51181943298811805</v>
      </c>
      <c r="P125" s="70">
        <f>STDEV($G$2:G125)*252^0.5</f>
        <v>0.31897740876028374</v>
      </c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>
        <f>PRODUCT($L$2:L126)-1</f>
        <v>0.26265922795956009</v>
      </c>
      <c r="O126" s="70">
        <f>AVERAGE($G$2:G126)*252</f>
        <v>0.521302024522309</v>
      </c>
      <c r="P126" s="70">
        <f>STDEV($G$2:G126)*252^0.5</f>
        <v>0.31775879728592404</v>
      </c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>
        <f>PRODUCT($L$2:L127)-1</f>
        <v>0.26129572516868849</v>
      </c>
      <c r="O127" s="70">
        <f>AVERAGE($G$2:G127)*252</f>
        <v>0.51500497483408803</v>
      </c>
      <c r="P127" s="70">
        <f>STDEV($G$2:G127)*252^0.5</f>
        <v>0.31651653107533601</v>
      </c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>
        <f>PRODUCT($L$2:L128)-1</f>
        <v>0.27127660143118115</v>
      </c>
      <c r="O128" s="70">
        <f>AVERAGE($G$2:G128)*252</f>
        <v>0.52665158596044215</v>
      </c>
      <c r="P128" s="70">
        <f>STDEV($G$2:G128)*252^0.5</f>
        <v>0.31536641162162687</v>
      </c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>
        <f>PRODUCT($L$2:L129)-1</f>
        <v>0.28017368177015434</v>
      </c>
      <c r="O129" s="81">
        <f>AVERAGE($G$2:G129)*252</f>
        <v>0.53631549636869313</v>
      </c>
      <c r="P129" s="81">
        <f>STDEV($G$2:G129)*252^0.5</f>
        <v>0.31419785559231689</v>
      </c>
      <c r="Q129" s="81"/>
      <c r="R129" s="81"/>
      <c r="S129" s="81"/>
      <c r="T129" s="81"/>
      <c r="U129" s="81"/>
      <c r="V129" s="81"/>
      <c r="W129" s="80">
        <f>O129/P129</f>
        <v>1.7069355720383463</v>
      </c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85">
        <f>PRODUCT($L130:L$130)-1</f>
        <v>-1.0399999999999965E-2</v>
      </c>
      <c r="O130" s="85">
        <f>AVERAGE($G130:G$130)*252</f>
        <v>-2.6208</v>
      </c>
      <c r="P130" s="85" t="e">
        <f>STDEV($G130:G$130)*252^0.5</f>
        <v>#DIV/0!</v>
      </c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>
        <f>PRODUCT($L$130:L131)-1</f>
        <v>4.948240592011155E-3</v>
      </c>
      <c r="O131" s="70">
        <f>AVERAGE($G$130:G131)*252</f>
        <v>0.64380201555517591</v>
      </c>
      <c r="P131" s="70">
        <f>STDEV($G$130:G131)*252^0.5</f>
        <v>0.29083386300902669</v>
      </c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>
        <f>PRODUCT($L$130:L132)-1</f>
        <v>-1.864225424646504E-2</v>
      </c>
      <c r="O132" s="70">
        <f>AVERAGE($G$130:G132)*252</f>
        <v>-1.5426430621981315</v>
      </c>
      <c r="P132" s="70">
        <f>STDEV($G$130:G132)*252^0.5</f>
        <v>0.31496568567232741</v>
      </c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>
        <f>PRODUCT($L$130:L133)-1</f>
        <v>2.1317345108722296E-2</v>
      </c>
      <c r="O133" s="70">
        <f>AVERAGE($G$130:G133)*252</f>
        <v>1.4082950145767539</v>
      </c>
      <c r="P133" s="70">
        <f>STDEV($G$130:G133)*252^0.5</f>
        <v>0.45206014533999528</v>
      </c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>
        <f>PRODUCT($L$130:L134)-1</f>
        <v>2.5809970022816486E-2</v>
      </c>
      <c r="O134" s="70">
        <f>AVERAGE($G$130:G134)*252</f>
        <v>1.3483382051615513</v>
      </c>
      <c r="P134" s="70">
        <f>STDEV($G$130:G134)*252^0.5</f>
        <v>0.39158665328038006</v>
      </c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>
        <f>PRODUCT($L$130:L135)-1</f>
        <v>1.5294171377955301E-3</v>
      </c>
      <c r="O135" s="70">
        <f>AVERAGE($G$130:G135)*252</f>
        <v>0.12949028334555251</v>
      </c>
      <c r="P135" s="70">
        <f>STDEV($G$130:G135)*252^0.5</f>
        <v>0.39754657866161747</v>
      </c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>
        <f>PRODUCT($L$130:L136)-1</f>
        <v>7.1226505077315316E-3</v>
      </c>
      <c r="O136" s="70">
        <f>AVERAGE($G$130:G136)*252</f>
        <v>0.31204058510265281</v>
      </c>
      <c r="P136" s="70">
        <f>STDEV($G$130:G136)*252^0.5</f>
        <v>0.36418184860948311</v>
      </c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>
        <f>PRODUCT($L$130:L137)-1</f>
        <v>2.6261736834470195E-2</v>
      </c>
      <c r="O137" s="70">
        <f>AVERAGE($G$130:G137)*252</f>
        <v>0.87165298818614256</v>
      </c>
      <c r="P137" s="70">
        <f>STDEV($G$130:G137)*252^0.5</f>
        <v>0.35160102528037446</v>
      </c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>
        <f>PRODUCT($L$130:L138)-1</f>
        <v>1.40378828768013E-2</v>
      </c>
      <c r="O138" s="70">
        <f>AVERAGE($G$130:G138)*252</f>
        <v>0.44129328079844721</v>
      </c>
      <c r="P138" s="70">
        <f>STDEV($G$130:G138)*252^0.5</f>
        <v>0.33879934335980488</v>
      </c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>
        <f>PRODUCT($L$130:L139)-1</f>
        <v>1.3667496064690976E-3</v>
      </c>
      <c r="O139" s="70">
        <f>AVERAGE($G$130:G139)*252</f>
        <v>8.2271813278518888E-2</v>
      </c>
      <c r="P139" s="70">
        <f>STDEV($G$130:G139)*252^0.5</f>
        <v>0.32733170300167086</v>
      </c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>
        <f>PRODUCT($L$130:L140)-1</f>
        <v>7.1689083918480279E-4</v>
      </c>
      <c r="O140" s="70">
        <f>AVERAGE($G$130:G140)*252</f>
        <v>5.9925203897862662E-2</v>
      </c>
      <c r="P140" s="70">
        <f>STDEV($G$130:G140)*252^0.5</f>
        <v>0.31056921507017687</v>
      </c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>
        <f>PRODUCT($L$130:L141)-1</f>
        <v>2.703327720061055E-2</v>
      </c>
      <c r="O141" s="70">
        <f>AVERAGE($G$130:G141)*252</f>
        <v>0.60717964881224251</v>
      </c>
      <c r="P141" s="70">
        <f>STDEV($G$130:G141)*252^0.5</f>
        <v>0.31928994236751107</v>
      </c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>
        <f>PRODUCT($L$130:L142)-1</f>
        <v>6.6926162837552816E-2</v>
      </c>
      <c r="O142" s="70">
        <f>AVERAGE($G$130:G142)*252</f>
        <v>1.3134269674252461</v>
      </c>
      <c r="P142" s="70">
        <f>STDEV($G$130:G142)*252^0.5</f>
        <v>0.34522680675198225</v>
      </c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>
        <f>PRODUCT($L$130:L143)-1</f>
        <v>6.886532508615173E-2</v>
      </c>
      <c r="O143" s="70">
        <f>AVERAGE($G$130:G143)*252</f>
        <v>1.252326159484463</v>
      </c>
      <c r="P143" s="70">
        <f>STDEV($G$130:G143)*252^0.5</f>
        <v>0.33199569688244718</v>
      </c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>
        <f>PRODUCT($L$130:L144)-1</f>
        <v>6.3000998667803509E-2</v>
      </c>
      <c r="O144" s="70">
        <f>AVERAGE($G$130:G144)*252</f>
        <v>1.0766645989557482</v>
      </c>
      <c r="P144" s="70">
        <f>STDEV($G$130:G144)*252^0.5</f>
        <v>0.32277690315405988</v>
      </c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>
        <f>PRODUCT($L$130:L145)-1</f>
        <v>8.6599620838228697E-2</v>
      </c>
      <c r="O145" s="70">
        <f>AVERAGE($G$130:G145)*252</f>
        <v>1.3590230615210137</v>
      </c>
      <c r="P145" s="70">
        <f>STDEV($G$130:G145)*252^0.5</f>
        <v>0.31984567317967222</v>
      </c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>
        <f>PRODUCT($L$130:L146)-1</f>
        <v>8.0523845480118705E-2</v>
      </c>
      <c r="O146" s="70">
        <f>AVERAGE($G$130:G146)*252</f>
        <v>1.1961940328640002</v>
      </c>
      <c r="P146" s="70">
        <f>STDEV($G$130:G146)*252^0.5</f>
        <v>0.31256362771432916</v>
      </c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>
        <f>PRODUCT($L$130:L147)-1</f>
        <v>2.5062493537151287E-2</v>
      </c>
      <c r="O147" s="70">
        <f>AVERAGE($G$130:G147)*252</f>
        <v>0.41114390649199362</v>
      </c>
      <c r="P147" s="70">
        <f>STDEV($G$130:G147)*252^0.5</f>
        <v>0.36874230772464434</v>
      </c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>
        <f>PRODUCT($L$130:L148)-1</f>
        <v>3.3892392247676151E-2</v>
      </c>
      <c r="O148" s="70">
        <f>AVERAGE($G$130:G148)*252</f>
        <v>0.50375373007440249</v>
      </c>
      <c r="P148" s="70">
        <f>STDEV($G$130:G148)*252^0.5</f>
        <v>0.3592542248346326</v>
      </c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>
        <f>PRODUCT($L$130:L149)-1</f>
        <v>-1.7423748307305864E-3</v>
      </c>
      <c r="O149" s="81">
        <f>AVERAGE($G$130:G149)*252</f>
        <v>4.428674278986678E-2</v>
      </c>
      <c r="P149" s="81">
        <f>STDEV($G$130:G149)*252^0.5</f>
        <v>0.37286127723813067</v>
      </c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>
        <f>PRODUCT($L$130:L150)-1</f>
        <v>3.7688801363455537E-2</v>
      </c>
      <c r="O150" s="70">
        <f>AVERAGE($G$130:G150)*252</f>
        <v>0.51617785027606355</v>
      </c>
      <c r="P150" s="70">
        <f>STDEV($G$130:G150)*252^0.5</f>
        <v>0.38811212757506924</v>
      </c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>
        <f>PRODUCT($L$130:L151)-1</f>
        <v>5.2662142350227814E-2</v>
      </c>
      <c r="O151" s="70">
        <f>AVERAGE($G$130:G151)*252</f>
        <v>0.65799869945854217</v>
      </c>
      <c r="P151" s="70">
        <f>STDEV($G$130:G151)*252^0.5</f>
        <v>0.38106958405520469</v>
      </c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>
        <f>PRODUCT($L$130:L152)-1</f>
        <v>4.7572241332066056E-2</v>
      </c>
      <c r="O152" s="70">
        <f>AVERAGE($G$130:G152)*252</f>
        <v>0.57641236797353923</v>
      </c>
      <c r="P152" s="70">
        <f>STDEV($G$130:G152)*252^0.5</f>
        <v>0.37312318662353866</v>
      </c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>
        <f>PRODUCT($L$130:L153)-1</f>
        <v>6.1665491320219923E-2</v>
      </c>
      <c r="O153" s="70">
        <f>AVERAGE($G$130:G153)*252</f>
        <v>0.69365429826979808</v>
      </c>
      <c r="P153" s="70">
        <f>STDEV($G$130:G153)*252^0.5</f>
        <v>0.36671097706222594</v>
      </c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>
        <f>PRODUCT($L$130:L154)-1</f>
        <v>6.8203772678320007E-2</v>
      </c>
      <c r="O154" s="70">
        <f>AVERAGE($G$130:G154)*252</f>
        <v>0.72798594334301681</v>
      </c>
      <c r="P154" s="70">
        <f>STDEV($G$130:G154)*252^0.5</f>
        <v>0.35915270509206315</v>
      </c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>
        <f>PRODUCT($L$130:L155)-1</f>
        <v>9.0934838773796489E-2</v>
      </c>
      <c r="O155" s="70">
        <f>AVERAGE($G$130:G155)*252</f>
        <v>0.90623597720455562</v>
      </c>
      <c r="P155" s="70">
        <f>STDEV($G$130:G155)*252^0.5</f>
        <v>0.35652379066832923</v>
      </c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>
        <f>PRODUCT($L$130:L156)-1</f>
        <v>9.4642991736326954E-2</v>
      </c>
      <c r="O156" s="70">
        <f>AVERAGE($G$130:G156)*252</f>
        <v>0.90439624166225818</v>
      </c>
      <c r="P156" s="70">
        <f>STDEV($G$130:G156)*252^0.5</f>
        <v>0.34960085820042286</v>
      </c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>
        <f>PRODUCT($L$130:L157)-1</f>
        <v>9.7781631717207107E-2</v>
      </c>
      <c r="O157" s="70">
        <f>AVERAGE($G$130:G157)*252</f>
        <v>0.89790183030723425</v>
      </c>
      <c r="P157" s="70">
        <f>STDEV($G$130:G157)*252^0.5</f>
        <v>0.34307251655162857</v>
      </c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>
        <f>PRODUCT($L$130:L158)-1</f>
        <v>0.10453753895611118</v>
      </c>
      <c r="O158" s="70">
        <f>AVERAGE($G$130:G158)*252</f>
        <v>0.92041709535906835</v>
      </c>
      <c r="P158" s="70">
        <f>STDEV($G$130:G158)*252^0.5</f>
        <v>0.33697709532888481</v>
      </c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>
        <f>PRODUCT($L$130:L159)-1</f>
        <v>0.10551874536480055</v>
      </c>
      <c r="O159" s="70">
        <f>AVERAGE($G$130:G159)*252</f>
        <v>0.89719859315954353</v>
      </c>
      <c r="P159" s="70">
        <f>STDEV($G$130:G159)*252^0.5</f>
        <v>0.33121307509579689</v>
      </c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>
        <f>PRODUCT($L$130:L160)-1</f>
        <v>0.10165560568363086</v>
      </c>
      <c r="O160" s="70">
        <f>AVERAGE($G$130:G160)*252</f>
        <v>0.83985050260439087</v>
      </c>
      <c r="P160" s="70">
        <f>STDEV($G$130:G160)*252^0.5</f>
        <v>0.3262666692188152</v>
      </c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>
        <f>PRODUCT($L$130:L161)-1</f>
        <v>7.4472712336552505E-2</v>
      </c>
      <c r="O161" s="70">
        <f>AVERAGE($G$130:G161)*252</f>
        <v>0.619292828503477</v>
      </c>
      <c r="P161" s="70">
        <f>STDEV($G$130:G161)*252^0.5</f>
        <v>0.33044409602969715</v>
      </c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>
        <f>PRODUCT($L$130:L162)-1</f>
        <v>5.9439469449312554E-2</v>
      </c>
      <c r="O162" s="70">
        <f>AVERAGE($G$130:G162)*252</f>
        <v>0.49368391772922821</v>
      </c>
      <c r="P162" s="70">
        <f>STDEV($G$130:G162)*252^0.5</f>
        <v>0.32840085877160158</v>
      </c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>
        <f>PRODUCT($L$130:L163)-1</f>
        <v>3.2006477051616855E-2</v>
      </c>
      <c r="O163" s="70">
        <f>AVERAGE($G$130:G163)*252</f>
        <v>0.28724449923517337</v>
      </c>
      <c r="P163" s="70">
        <f>STDEV($G$130:G163)*252^0.5</f>
        <v>0.33215805511453533</v>
      </c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>
        <f>PRODUCT($L$130:L164)-1</f>
        <v>2.9441438024755628E-2</v>
      </c>
      <c r="O164" s="70">
        <f>AVERAGE($G$130:G164)*252</f>
        <v>0.26114200474112492</v>
      </c>
      <c r="P164" s="70">
        <f>STDEV($G$130:G164)*252^0.5</f>
        <v>0.32738148138267481</v>
      </c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>
        <f>PRODUCT($L$130:L165)-1</f>
        <v>-1.2024011520137656E-2</v>
      </c>
      <c r="O165" s="70">
        <f>AVERAGE($G$130:G165)*252</f>
        <v>-2.8068869188071548E-2</v>
      </c>
      <c r="P165" s="70">
        <f>STDEV($G$130:G165)*252^0.5</f>
        <v>0.34068369141952293</v>
      </c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>
        <f>PRODUCT($L$130:L166)-1</f>
        <v>-3.2284634674840218E-2</v>
      </c>
      <c r="O166" s="70">
        <f>AVERAGE($G$130:G166)*252</f>
        <v>-0.16698092409886078</v>
      </c>
      <c r="P166" s="70">
        <f>STDEV($G$130:G166)*252^0.5</f>
        <v>0.34010963565453312</v>
      </c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>
        <f>PRODUCT($L$130:L167)-1</f>
        <v>-3.3609018616606035E-2</v>
      </c>
      <c r="O167" s="70">
        <f>AVERAGE($G$130:G167)*252</f>
        <v>-0.17166245365879967</v>
      </c>
      <c r="P167" s="70">
        <f>STDEV($G$130:G167)*252^0.5</f>
        <v>0.33548700361176803</v>
      </c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>
        <f>PRODUCT($L$130:L168)-1</f>
        <v>-8.093584616993732E-2</v>
      </c>
      <c r="O168" s="70">
        <f>AVERAGE($G$130:G168)*252</f>
        <v>-0.4837001841780717</v>
      </c>
      <c r="P168" s="70">
        <f>STDEV($G$130:G168)*252^0.5</f>
        <v>0.35307001289024131</v>
      </c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>
        <f>PRODUCT($L$130:L169)-1</f>
        <v>-7.6910719678583095E-2</v>
      </c>
      <c r="O169" s="81">
        <f>AVERAGE($G$130:G169)*252</f>
        <v>-0.44401624671242668</v>
      </c>
      <c r="P169" s="81">
        <f>STDEV($G$130:G169)*252^0.5</f>
        <v>0.34887251900600147</v>
      </c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>
        <f>PRODUCT($L$130:L170)-1</f>
        <v>-6.4172087610147477E-2</v>
      </c>
      <c r="O170" s="70">
        <f>AVERAGE($G$130:G170)*252</f>
        <v>-0.3483670699633431</v>
      </c>
      <c r="P170" s="70">
        <f>STDEV($G$130:G170)*252^0.5</f>
        <v>0.34663774058861896</v>
      </c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>
        <f>PRODUCT($L$130:L171)-1</f>
        <v>-7.0391653474905391E-2</v>
      </c>
      <c r="O171" s="70">
        <f>AVERAGE($G$130:G171)*252</f>
        <v>-0.37994895930674921</v>
      </c>
      <c r="P171" s="70">
        <f>STDEV($G$130:G171)*252^0.5</f>
        <v>0.34262703188819393</v>
      </c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>
        <f>PRODUCT($L$130:L172)-1</f>
        <v>-9.2856410522410893E-2</v>
      </c>
      <c r="O172" s="70">
        <f>AVERAGE($G$130:G172)*252</f>
        <v>-0.51273593932371819</v>
      </c>
      <c r="P172" s="70">
        <f>STDEV($G$130:G172)*252^0.5</f>
        <v>0.34293863143144043</v>
      </c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>
        <f>PRODUCT($L$130:L173)-1</f>
        <v>-0.11583543441136368</v>
      </c>
      <c r="O173" s="70">
        <f>AVERAGE($G$130:G173)*252</f>
        <v>-0.64616146617269921</v>
      </c>
      <c r="P173" s="70">
        <f>STDEV($G$130:G173)*252^0.5</f>
        <v>0.34348247576405871</v>
      </c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>
        <f>PRODUCT($L$130:L174)-1</f>
        <v>-0.10562868627568955</v>
      </c>
      <c r="O174" s="70">
        <f>AVERAGE($G$130:G174)*252</f>
        <v>-0.5671562240223601</v>
      </c>
      <c r="P174" s="70">
        <f>STDEV($G$130:G174)*252^0.5</f>
        <v>0.34119416014312071</v>
      </c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>
        <f>PRODUCT($L$130:L175)-1</f>
        <v>-0.12640713816573623</v>
      </c>
      <c r="O175" s="70">
        <f>AVERAGE($G$130:G175)*252</f>
        <v>-0.68210025489244208</v>
      </c>
      <c r="P175" s="70">
        <f>STDEV($G$130:G175)*252^0.5</f>
        <v>0.34093727767628723</v>
      </c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>
        <f>PRODUCT($L$130:L176)-1</f>
        <v>-0.10124381024622475</v>
      </c>
      <c r="O176" s="70">
        <f>AVERAGE($G$130:G176)*252</f>
        <v>-0.51314681127256379</v>
      </c>
      <c r="P176" s="70">
        <f>STDEV($G$130:G176)*252^0.5</f>
        <v>0.34501482287543539</v>
      </c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>
        <f>PRODUCT($L$130:L177)-1</f>
        <v>-9.7886535426960353E-2</v>
      </c>
      <c r="O177" s="70">
        <f>AVERAGE($G$130:G177)*252</f>
        <v>-0.48284504668201983</v>
      </c>
      <c r="P177" s="70">
        <f>STDEV($G$130:G177)*252^0.5</f>
        <v>0.34158082240207793</v>
      </c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>
        <f>PRODUCT($L$130:L178)-1</f>
        <v>-7.2255485263638675E-2</v>
      </c>
      <c r="O178" s="70">
        <f>AVERAGE($G$130:G178)*252</f>
        <v>-0.32687105508792996</v>
      </c>
      <c r="P178" s="70">
        <f>STDEV($G$130:G178)*252^0.5</f>
        <v>0.34493057292919949</v>
      </c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>
        <f>PRODUCT($L$130:L179)-1</f>
        <v>-8.0404320336939894E-2</v>
      </c>
      <c r="O179" s="70">
        <f>AVERAGE($G$130:G179)*252</f>
        <v>-0.36460242578938562</v>
      </c>
      <c r="P179" s="70">
        <f>STDEV($G$130:G179)*252^0.5</f>
        <v>0.34180618419184872</v>
      </c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>
        <f>PRODUCT($L$130:L180)-1</f>
        <v>-7.1140444032310124E-2</v>
      </c>
      <c r="O180" s="70">
        <f>AVERAGE($G$130:G180)*252</f>
        <v>-0.30767664844410464</v>
      </c>
      <c r="P180" s="70">
        <f>STDEV($G$130:G180)*252^0.5</f>
        <v>0.33933856634235121</v>
      </c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>
        <f>PRODUCT($L$130:L181)-1</f>
        <v>-7.2131607180104584E-2</v>
      </c>
      <c r="O181" s="70">
        <f>AVERAGE($G$130:G181)*252</f>
        <v>-0.30693100119437461</v>
      </c>
      <c r="P181" s="70">
        <f>STDEV($G$130:G181)*252^0.5</f>
        <v>0.33599541842975489</v>
      </c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>
        <f>PRODUCT($L$130:L182)-1</f>
        <v>-6.9686755821641411E-2</v>
      </c>
      <c r="O182" s="70">
        <f>AVERAGE($G$130:G182)*252</f>
        <v>-0.28861159044463885</v>
      </c>
      <c r="P182" s="70">
        <f>STDEV($G$130:G182)*252^0.5</f>
        <v>0.332855052838883</v>
      </c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>
        <f>PRODUCT($L$130:L183)-1</f>
        <v>-0.10074470024373416</v>
      </c>
      <c r="O183" s="70">
        <f>AVERAGE($G$130:G183)*252</f>
        <v>-0.43906077271280236</v>
      </c>
      <c r="P183" s="70">
        <f>STDEV($G$130:G183)*252^0.5</f>
        <v>0.33697538447506947</v>
      </c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>
        <f>PRODUCT($L$130:L184)-1</f>
        <v>-9.8999994764386035E-2</v>
      </c>
      <c r="O184" s="70">
        <f>AVERAGE($G$130:G184)*252</f>
        <v>-0.42218835702316565</v>
      </c>
      <c r="P184" s="70">
        <f>STDEV($G$130:G184)*252^0.5</f>
        <v>0.33393370529554295</v>
      </c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>
        <f>PRODUCT($L$130:L185)-1</f>
        <v>-8.7647394698417314E-2</v>
      </c>
      <c r="O185" s="70">
        <f>AVERAGE($G$130:G185)*252</f>
        <v>-0.35794927921918052</v>
      </c>
      <c r="P185" s="70">
        <f>STDEV($G$130:G185)*252^0.5</f>
        <v>0.33226686425535629</v>
      </c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>
        <f>PRODUCT($L$130:L186)-1</f>
        <v>-0.10672612569186191</v>
      </c>
      <c r="O186" s="70">
        <f>AVERAGE($G$130:G186)*252</f>
        <v>-0.44412064612976843</v>
      </c>
      <c r="P186" s="70">
        <f>STDEV($G$130:G186)*252^0.5</f>
        <v>0.33182735909157263</v>
      </c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>
        <f>PRODUCT($L$130:L187)-1</f>
        <v>-0.12857513801432374</v>
      </c>
      <c r="O187" s="70">
        <f>AVERAGE($G$130:G187)*252</f>
        <v>-0.54273560664633314</v>
      </c>
      <c r="P187" s="70">
        <f>STDEV($G$130:G187)*252^0.5</f>
        <v>0.33228891869157828</v>
      </c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>
        <f>PRODUCT($L$130:L188)-1</f>
        <v>-0.13101447948480416</v>
      </c>
      <c r="O188" s="70">
        <f>AVERAGE($G$130:G188)*252</f>
        <v>-0.54549284329595316</v>
      </c>
      <c r="P188" s="70">
        <f>STDEV($G$130:G188)*252^0.5</f>
        <v>0.32941460585138849</v>
      </c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>
        <f>PRODUCT($L$130:L189)-1</f>
        <v>-0.1132364219662173</v>
      </c>
      <c r="O189" s="70">
        <f>AVERAGE($G$130:G189)*252</f>
        <v>-0.45047599587070114</v>
      </c>
      <c r="P189" s="70">
        <f>STDEV($G$130:G189)*252^0.5</f>
        <v>0.32988533499058864</v>
      </c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>
        <f>PRODUCT($L$130:L190)-1</f>
        <v>-0.123048752872435</v>
      </c>
      <c r="O190" s="70">
        <f>AVERAGE($G$130:G190)*252</f>
        <v>-0.48880365096014217</v>
      </c>
      <c r="P190" s="70">
        <f>STDEV($G$130:G190)*252^0.5</f>
        <v>0.32766780253978334</v>
      </c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>
        <f>PRODUCT($L$130:L191)-1</f>
        <v>-0.12400684040444199</v>
      </c>
      <c r="O191" s="70">
        <f>AVERAGE($G$130:G191)*252</f>
        <v>-0.48536028976882517</v>
      </c>
      <c r="P191" s="70">
        <f>STDEV($G$130:G191)*252^0.5</f>
        <v>0.32497539060473019</v>
      </c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>
        <f>PRODUCT($L$130:L192)-1</f>
        <v>-0.10990310759124367</v>
      </c>
      <c r="O192" s="81">
        <f>AVERAGE($G$130:G192)*252</f>
        <v>-0.41325504884452258</v>
      </c>
      <c r="P192" s="81">
        <f>STDEV($G$130:G192)*252^0.5</f>
        <v>0.32435385753923651</v>
      </c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>
        <f>PRODUCT($L$130:L193)-1</f>
        <v>-8.8253626853263212E-2</v>
      </c>
      <c r="O193" s="70">
        <f>AVERAGE($G$130:G193)*252</f>
        <v>-0.31102765669229721</v>
      </c>
      <c r="P193" s="70">
        <f>STDEV($G$130:G193)*252^0.5</f>
        <v>0.32586742311345651</v>
      </c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>
        <f>PRODUCT($L$130:L194)-1</f>
        <v>-8.8914126848451014E-2</v>
      </c>
      <c r="O194" s="70">
        <f>AVERAGE($G$130:G194)*252</f>
        <v>-0.30905119038543749</v>
      </c>
      <c r="P194" s="70">
        <f>STDEV($G$130:G194)*252^0.5</f>
        <v>0.3233131189838927</v>
      </c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>
        <f>PRODUCT($L$130:L195)-1</f>
        <v>-6.7837084898605182E-2</v>
      </c>
      <c r="O195" s="70">
        <f>AVERAGE($G$130:G195)*252</f>
        <v>-0.21603885652497734</v>
      </c>
      <c r="P195" s="70">
        <f>STDEV($G$130:G195)*252^0.5</f>
        <v>0.32432855733044852</v>
      </c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>
        <f>PRODUCT($L$130:L196)-1</f>
        <v>-6.4466702273018206E-2</v>
      </c>
      <c r="O196" s="70">
        <f>AVERAGE($G$130:G196)*252</f>
        <v>-0.19921520338773599</v>
      </c>
      <c r="P196" s="70">
        <f>STDEV($G$130:G196)*252^0.5</f>
        <v>0.32197902357824382</v>
      </c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>
        <f>PRODUCT($L$130:L197)-1</f>
        <v>-6.5312666348142034E-2</v>
      </c>
      <c r="O197" s="70">
        <f>AVERAGE($G$130:G197)*252</f>
        <v>-0.19963664421055918</v>
      </c>
      <c r="P197" s="70">
        <f>STDEV($G$130:G197)*252^0.5</f>
        <v>0.31956723671401693</v>
      </c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>
        <f>PRODUCT($L$130:L198)-1</f>
        <v>-4.936783481407292E-2</v>
      </c>
      <c r="O198" s="70">
        <f>AVERAGE($G$130:G198)*252</f>
        <v>-0.13444092352068768</v>
      </c>
      <c r="P198" s="70">
        <f>STDEV($G$130:G198)*252^0.5</f>
        <v>0.3190379745288876</v>
      </c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>
        <f>PRODUCT($L$130:L199)-1</f>
        <v>-4.3114551767872045E-2</v>
      </c>
      <c r="O199" s="70">
        <f>AVERAGE($G$130:G199)*252</f>
        <v>-0.10883944549902221</v>
      </c>
      <c r="P199" s="70">
        <f>STDEV($G$130:G199)*252^0.5</f>
        <v>0.31700496275002837</v>
      </c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>
        <f>PRODUCT($L$130:L200)-1</f>
        <v>-4.9040959060328904E-2</v>
      </c>
      <c r="O200" s="70">
        <f>AVERAGE($G$130:G200)*252</f>
        <v>-0.12928882625917973</v>
      </c>
      <c r="P200" s="70">
        <f>STDEV($G$130:G200)*252^0.5</f>
        <v>0.31491961526045809</v>
      </c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>
        <f>PRODUCT($L$130:L201)-1</f>
        <v>-3.6071211177080786E-2</v>
      </c>
      <c r="O201" s="70">
        <f>AVERAGE($G$130:G201)*252</f>
        <v>-7.9758055818169929E-2</v>
      </c>
      <c r="P201" s="70">
        <f>STDEV($G$130:G201)*252^0.5</f>
        <v>0.3138128169937498</v>
      </c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>
        <f>PRODUCT($L$130:L202)-1</f>
        <v>-3.8290964001088335E-2</v>
      </c>
      <c r="O202" s="70">
        <f>AVERAGE($G$130:G202)*252</f>
        <v>-8.661493455422789E-2</v>
      </c>
      <c r="P202" s="70">
        <f>STDEV($G$130:G202)*252^0.5</f>
        <v>0.31164779371557466</v>
      </c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>
        <f>PRODUCT($L$130:L203)-1</f>
        <v>-1.2554876687784211E-2</v>
      </c>
      <c r="O203" s="70">
        <f>AVERAGE($G$130:G203)*252</f>
        <v>5.6868543568777399E-3</v>
      </c>
      <c r="P203" s="70">
        <f>STDEV($G$130:G203)*252^0.5</f>
        <v>0.31352140287451907</v>
      </c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>
        <f>PRODUCT($L$130:L204)-1</f>
        <v>-5.7387018964567549E-3</v>
      </c>
      <c r="O204" s="70">
        <f>AVERAGE($G$130:G204)*252</f>
        <v>2.8804568957158459E-2</v>
      </c>
      <c r="P204" s="70">
        <f>STDEV($G$130:G204)*252^0.5</f>
        <v>0.31165109716456024</v>
      </c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>
        <f>PRODUCT($L$130:L205)-1</f>
        <v>-1.8936146497481987E-2</v>
      </c>
      <c r="O205" s="70">
        <f>AVERAGE($G$130:G205)*252</f>
        <v>-1.5586961163841421E-2</v>
      </c>
      <c r="P205" s="70">
        <f>STDEV($G$130:G205)*252^0.5</f>
        <v>0.31052487492215874</v>
      </c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>
        <f>PRODUCT($L$130:L206)-1</f>
        <v>-4.2745229344640978E-2</v>
      </c>
      <c r="O206" s="70">
        <f>AVERAGE($G$130:G206)*252</f>
        <v>-9.4809164321681932E-2</v>
      </c>
      <c r="P206" s="70">
        <f>STDEV($G$130:G206)*252^0.5</f>
        <v>0.31156805604137638</v>
      </c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>
        <f>PRODUCT($L$130:L207)-1</f>
        <v>-1.2484419666829338E-2</v>
      </c>
      <c r="O207" s="70">
        <f>AVERAGE($G$130:G207)*252</f>
        <v>8.5376572646726958E-3</v>
      </c>
      <c r="P207" s="70">
        <f>STDEV($G$130:G207)*252^0.5</f>
        <v>0.31483302414205566</v>
      </c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>
        <f>PRODUCT($L$130:L208)-1</f>
        <v>-2.9654147320721136E-2</v>
      </c>
      <c r="O208" s="70">
        <f>AVERAGE($G$130:G208)*252</f>
        <v>-4.703207887432926E-2</v>
      </c>
      <c r="P208" s="70">
        <f>STDEV($G$130:G208)*252^0.5</f>
        <v>0.31435191760867609</v>
      </c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>
        <f>PRODUCT($L$130:L209)-1</f>
        <v>3.4094883129744957E-3</v>
      </c>
      <c r="O209" s="70">
        <f>AVERAGE($G$130:G209)*252</f>
        <v>6.0889152757127155E-2</v>
      </c>
      <c r="P209" s="70">
        <f>STDEV($G$130:G209)*252^0.5</f>
        <v>0.31821963521187951</v>
      </c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>
        <f>PRODUCT($L$130:L210)-1</f>
        <v>2.2183922227005493E-2</v>
      </c>
      <c r="O210" s="70">
        <f>AVERAGE($G$130:G210)*252</f>
        <v>0.11834831545939541</v>
      </c>
      <c r="P210" s="70">
        <f>STDEV($G$130:G210)*252^0.5</f>
        <v>0.31789802415277452</v>
      </c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>
        <f>PRODUCT($L$130:L211)-1</f>
        <v>2.5048848150158731E-2</v>
      </c>
      <c r="O211" s="70">
        <f>AVERAGE($G$130:G211)*252</f>
        <v>0.12551837239291344</v>
      </c>
      <c r="P211" s="70">
        <f>STDEV($G$130:G211)*252^0.5</f>
        <v>0.3159560704357105</v>
      </c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>
        <f>PRODUCT($L$130:L212)-1</f>
        <v>2.4919384634877417E-2</v>
      </c>
      <c r="O212" s="70">
        <f>AVERAGE($G$130:G212)*252</f>
        <v>0.12362263824262118</v>
      </c>
      <c r="P212" s="70">
        <f>STDEV($G$130:G212)*252^0.5</f>
        <v>0.31402548396270025</v>
      </c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>
        <f>PRODUCT($L$130:L213)-1</f>
        <v>3.362274052519898E-2</v>
      </c>
      <c r="O213" s="70">
        <f>AVERAGE($G$130:G213)*252</f>
        <v>0.14762618052612628</v>
      </c>
      <c r="P213" s="70">
        <f>STDEV($G$130:G213)*252^0.5</f>
        <v>0.31243553706009164</v>
      </c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>
        <f>PRODUCT($L$130:L214)-1</f>
        <v>1.8771569759821194E-2</v>
      </c>
      <c r="O214" s="81">
        <f>AVERAGE($G$130:G214)*252</f>
        <v>0.10329228056266906</v>
      </c>
      <c r="P214" s="81">
        <f>STDEV($G$130:G214)*252^0.5</f>
        <v>0.31163574004946243</v>
      </c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>
        <f>PRODUCT($L$130:L215)-1</f>
        <v>2.3559796137692324E-2</v>
      </c>
      <c r="O215" s="70">
        <f>AVERAGE($G$130:G215)*252</f>
        <v>0.11586330055612641</v>
      </c>
      <c r="P215" s="70">
        <f>STDEV($G$130:G215)*252^0.5</f>
        <v>0.30988419537126255</v>
      </c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>
        <f>PRODUCT($L$130:L216)-1</f>
        <v>6.9922156090840293E-3</v>
      </c>
      <c r="O216" s="70">
        <f>AVERAGE($G$130:G216)*252</f>
        <v>6.7647268381438946E-2</v>
      </c>
      <c r="P216" s="70">
        <f>STDEV($G$130:G216)*252^0.5</f>
        <v>0.30937713555178981</v>
      </c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>
        <f>PRODUCT($L$130:L217)-1</f>
        <v>1.5062808829542584E-2</v>
      </c>
      <c r="O217" s="70">
        <f>AVERAGE($G$130:G217)*252</f>
        <v>8.9829316929974923E-2</v>
      </c>
      <c r="P217" s="70">
        <f>STDEV($G$130:G217)*252^0.5</f>
        <v>0.30787314478950334</v>
      </c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>
        <f>PRODUCT($L$130:L218)-1</f>
        <v>3.4634494164551333E-2</v>
      </c>
      <c r="O218" s="70">
        <f>AVERAGE($G$130:G218)*252</f>
        <v>0.14341411537354642</v>
      </c>
      <c r="P218" s="70">
        <f>STDEV($G$130:G218)*252^0.5</f>
        <v>0.30777076232154338</v>
      </c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>
        <f>PRODUCT($L$130:L219)-1</f>
        <v>5.930499936768685E-2</v>
      </c>
      <c r="O219" s="70">
        <f>AVERAGE($G$130:G219)*252</f>
        <v>0.20858566634371531</v>
      </c>
      <c r="P219" s="70">
        <f>STDEV($G$130:G219)*252^0.5</f>
        <v>0.30850517741429551</v>
      </c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>
        <f>PRODUCT($L$130:L220)-1</f>
        <v>3.1062122258814107E-2</v>
      </c>
      <c r="O220" s="70">
        <f>AVERAGE($G$130:G220)*252</f>
        <v>0.13246110307423031</v>
      </c>
      <c r="P220" s="70">
        <f>STDEV($G$130:G220)*252^0.5</f>
        <v>0.31017827143897658</v>
      </c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>
        <f>PRODUCT($L$130:L221)-1</f>
        <v>1.7801046505890872E-2</v>
      </c>
      <c r="O221" s="70">
        <f>AVERAGE($G$130:G221)*252</f>
        <v>9.5791795715287176E-2</v>
      </c>
      <c r="P221" s="70">
        <f>STDEV($G$130:G221)*252^0.5</f>
        <v>0.30926396620941604</v>
      </c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>
        <f>PRODUCT($L$130:L222)-1</f>
        <v>-3.2252428840377712E-2</v>
      </c>
      <c r="O222" s="70">
        <f>AVERAGE($G$130:G222)*252</f>
        <v>-3.8494887429335503E-2</v>
      </c>
      <c r="P222" s="70">
        <f>STDEV($G$130:G222)*252^0.5</f>
        <v>0.3182131261028463</v>
      </c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>
        <f>PRODUCT($L$130:L223)-1</f>
        <v>-2.6867420742584081E-2</v>
      </c>
      <c r="O223" s="70">
        <f>AVERAGE($G$130:G223)*252</f>
        <v>-2.3167836045723082E-2</v>
      </c>
      <c r="P223" s="70">
        <f>STDEV($G$130:G223)*252^0.5</f>
        <v>0.31663608309915986</v>
      </c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>
        <f>PRODUCT($L$130:L224)-1</f>
        <v>4.8876112166271746E-3</v>
      </c>
      <c r="O224" s="70">
        <f>AVERAGE($G$130:G224)*252</f>
        <v>6.3636081646364598E-2</v>
      </c>
      <c r="P224" s="70">
        <f>STDEV($G$130:G224)*252^0.5</f>
        <v>0.31942507037771106</v>
      </c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>
        <f>PRODUCT($L$130:L225)-1</f>
        <v>3.956115841357466E-3</v>
      </c>
      <c r="O225" s="70">
        <f>AVERAGE($G$130:G225)*252</f>
        <v>6.0539923374255789E-2</v>
      </c>
      <c r="P225" s="70">
        <f>STDEV($G$130:G225)*252^0.5</f>
        <v>0.31774518480041092</v>
      </c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>
        <f>PRODUCT($L$130:L226)-1</f>
        <v>-6.9855566668319824E-4</v>
      </c>
      <c r="O226" s="70">
        <f>AVERAGE($G$130:G226)*252</f>
        <v>4.7870902803206515E-2</v>
      </c>
      <c r="P226" s="70">
        <f>STDEV($G$130:G226)*252^0.5</f>
        <v>0.31618364326989051</v>
      </c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>
        <f>PRODUCT($L$130:L227)-1</f>
        <v>-2.2265375448285996E-2</v>
      </c>
      <c r="O227" s="70">
        <f>AVERAGE($G$130:G227)*252</f>
        <v>-8.1138796356170998E-3</v>
      </c>
      <c r="P227" s="70">
        <f>STDEV($G$130:G227)*252^0.5</f>
        <v>0.31648119839882394</v>
      </c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>
        <f>PRODUCT($L$130:L228)-1</f>
        <v>-5.8652148751698885E-3</v>
      </c>
      <c r="O228" s="70">
        <f>AVERAGE($G$130:G228)*252</f>
        <v>3.4664596008786172E-2</v>
      </c>
      <c r="P228" s="70">
        <f>STDEV($G$130:G228)*252^0.5</f>
        <v>0.31600194989947306</v>
      </c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>
        <f>PRODUCT($L$130:L229)-1</f>
        <v>-1.6912833961381768E-2</v>
      </c>
      <c r="O229" s="70">
        <f>AVERAGE($G$130:G229)*252</f>
        <v>6.3136990016350175E-3</v>
      </c>
      <c r="P229" s="70">
        <f>STDEV($G$130:G229)*252^0.5</f>
        <v>0.31490876632879133</v>
      </c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>
        <f>PRODUCT($L$130:L230)-1</f>
        <v>2.2620987735617604E-3</v>
      </c>
      <c r="O230" s="70">
        <f>AVERAGE($G$130:G230)*252</f>
        <v>5.4916664699896804E-2</v>
      </c>
      <c r="P230" s="70">
        <f>STDEV($G$130:G230)*252^0.5</f>
        <v>0.31483746586087658</v>
      </c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>
        <f>PRODUCT($L$130:L231)-1</f>
        <v>6.0426092198482273E-3</v>
      </c>
      <c r="O231" s="70">
        <f>AVERAGE($G$130:G231)*252</f>
        <v>6.3697270150570445E-2</v>
      </c>
      <c r="P231" s="70">
        <f>STDEV($G$130:G231)*252^0.5</f>
        <v>0.31332479072594149</v>
      </c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>
        <f>PRODUCT($L$130:L232)-1</f>
        <v>1.1345094941971334E-2</v>
      </c>
      <c r="O232" s="70">
        <f>AVERAGE($G$130:G232)*252</f>
        <v>7.5974001554496365E-2</v>
      </c>
      <c r="P232" s="70">
        <f>STDEV($G$130:G232)*252^0.5</f>
        <v>0.31188387707676707</v>
      </c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>
        <f>PRODUCT($L$130:L233)-1</f>
        <v>2.5594354067385305E-2</v>
      </c>
      <c r="O233" s="70">
        <f>AVERAGE($G$130:G233)*252</f>
        <v>0.10938321476055481</v>
      </c>
      <c r="P233" s="70">
        <f>STDEV($G$130:G233)*252^0.5</f>
        <v>0.31110739727811737</v>
      </c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>
        <f>PRODUCT($L$130:L234)-1</f>
        <v>3.2678543672220117E-2</v>
      </c>
      <c r="O234" s="70">
        <f>AVERAGE($G$130:G234)*252</f>
        <v>0.12491922790069075</v>
      </c>
      <c r="P234" s="70">
        <f>STDEV($G$130:G234)*252^0.5</f>
        <v>0.3097704480309984</v>
      </c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>
        <f>PRODUCT($L$130:L235)-1</f>
        <v>3.2808876991226477E-2</v>
      </c>
      <c r="O235" s="81">
        <f>AVERAGE($G$130:G235)*252</f>
        <v>0.12404078863951178</v>
      </c>
      <c r="P235" s="81">
        <f>STDEV($G$130:G235)*252^0.5</f>
        <v>0.30829234812305262</v>
      </c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>
        <f>PRODUCT($L$130:L236)-1</f>
        <v>4.3865378070062411E-2</v>
      </c>
      <c r="O236" s="70">
        <f>AVERAGE($G$130:G236)*252</f>
        <v>0.14809394780074928</v>
      </c>
      <c r="P236" s="70">
        <f>STDEV($G$130:G236)*252^0.5</f>
        <v>0.30723473899085257</v>
      </c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>
        <f>PRODUCT($L$130:L237)-1</f>
        <v>4.5835069615575597E-2</v>
      </c>
      <c r="O237" s="70">
        <f>AVERAGE($G$130:G237)*252</f>
        <v>0.15112552330491125</v>
      </c>
      <c r="P237" s="70">
        <f>STDEV($G$130:G237)*252^0.5</f>
        <v>0.30580213261107742</v>
      </c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>
        <f>PRODUCT($L$130:L238)-1</f>
        <v>2.5346373732554328E-2</v>
      </c>
      <c r="O238" s="70">
        <f>AVERAGE($G$130:G238)*252</f>
        <v>0.10444666895632795</v>
      </c>
      <c r="P238" s="70">
        <f>STDEV($G$130:G238)*252^0.5</f>
        <v>0.3059273322042842</v>
      </c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>
        <f>PRODUCT($L$130:L239)-1</f>
        <v>5.5062346924708239E-2</v>
      </c>
      <c r="O239" s="70">
        <f>AVERAGE($G$130:G239)*252</f>
        <v>0.16989090605650828</v>
      </c>
      <c r="P239" s="70">
        <f>STDEV($G$130:G239)*252^0.5</f>
        <v>0.30757508927684213</v>
      </c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>
        <f>PRODUCT($L$130:L240)-1</f>
        <v>5.380921305210129E-2</v>
      </c>
      <c r="O240" s="70">
        <f>AVERAGE($G$130:G240)*252</f>
        <v>0.16566387919355474</v>
      </c>
      <c r="P240" s="70">
        <f>STDEV($G$130:G240)*252^0.5</f>
        <v>0.30618668116606701</v>
      </c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>
        <f>PRODUCT($L$130:L241)-1</f>
        <v>6.2549746201442824E-2</v>
      </c>
      <c r="O241" s="70">
        <f>AVERAGE($G$130:G241)*252</f>
        <v>0.18284674885168439</v>
      </c>
      <c r="P241" s="70">
        <f>STDEV($G$130:G241)*252^0.5</f>
        <v>0.30501952272567945</v>
      </c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>
        <f>PRODUCT($L$130:L242)-1</f>
        <v>5.4634696751095335E-2</v>
      </c>
      <c r="O242" s="70">
        <f>AVERAGE($G$130:G242)*252</f>
        <v>0.16461646254424653</v>
      </c>
      <c r="P242" s="70">
        <f>STDEV($G$130:G242)*252^0.5</f>
        <v>0.30390006503371825</v>
      </c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>
        <f>PRODUCT($L$130:L243)-1</f>
        <v>6.0849716383686969E-2</v>
      </c>
      <c r="O243" s="70">
        <f>AVERAGE($G$130:G243)*252</f>
        <v>0.17619921030272037</v>
      </c>
      <c r="P243" s="70">
        <f>STDEV($G$130:G243)*252^0.5</f>
        <v>0.30265266872035174</v>
      </c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>
        <f>PRODUCT($L$130:L244)-1</f>
        <v>6.0454660075802025E-2</v>
      </c>
      <c r="O244" s="70">
        <f>AVERAGE($G$130:G244)*252</f>
        <v>0.17385101004122122</v>
      </c>
      <c r="P244" s="70">
        <f>STDEV($G$130:G244)*252^0.5</f>
        <v>0.30132649632886227</v>
      </c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>
        <f>PRODUCT($L$130:L245)-1</f>
        <v>5.523810281292918E-2</v>
      </c>
      <c r="O245" s="70">
        <f>AVERAGE($G$130:G245)*252</f>
        <v>0.16166582062856222</v>
      </c>
      <c r="P245" s="70">
        <f>STDEV($G$130:G245)*252^0.5</f>
        <v>0.30012740618938832</v>
      </c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>
        <f>PRODUCT($L$130:L246)-1</f>
        <v>4.1613721081248389E-2</v>
      </c>
      <c r="O246" s="70">
        <f>AVERAGE($G$130:G246)*252</f>
        <v>0.13247534028682648</v>
      </c>
      <c r="P246" s="70">
        <f>STDEV($G$130:G246)*252^0.5</f>
        <v>0.29949215220821596</v>
      </c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>
        <f>PRODUCT($L$130:L247)-1</f>
        <v>2.7565032372926179E-2</v>
      </c>
      <c r="O247" s="70">
        <f>AVERAGE($G$130:G247)*252</f>
        <v>0.10254901090035129</v>
      </c>
      <c r="P247" s="70">
        <f>STDEV($G$130:G247)*252^0.5</f>
        <v>0.2989118296885529</v>
      </c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>
        <f>PRODUCT($L$130:L248)-1</f>
        <v>-3.3352704865228233E-3</v>
      </c>
      <c r="O248" s="70">
        <f>AVERAGE($G$130:G248)*252</f>
        <v>3.8006676240581606E-2</v>
      </c>
      <c r="P248" s="70">
        <f>STDEV($G$130:G248)*252^0.5</f>
        <v>0.30092895395848424</v>
      </c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>
        <f>PRODUCT($L$130:L249)-1</f>
        <v>-2.4402954318614056E-2</v>
      </c>
      <c r="O249" s="70">
        <f>AVERAGE($G$130:G249)*252</f>
        <v>-6.7002353971977371E-3</v>
      </c>
      <c r="P249" s="70">
        <f>STDEV($G$130:G249)*252^0.5</f>
        <v>0.3012457592165485</v>
      </c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>
        <f>PRODUCT($L$130:L250)-1</f>
        <v>-7.9350581312453983E-4</v>
      </c>
      <c r="O250" s="70">
        <f>AVERAGE($G$130:G250)*252</f>
        <v>4.3755138449060094E-2</v>
      </c>
      <c r="P250" s="70">
        <f>STDEV($G$130:G250)*252^0.5</f>
        <v>0.30201842209323942</v>
      </c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>
        <f>PRODUCT($L$130:L251)-1</f>
        <v>1.0314358625880038E-2</v>
      </c>
      <c r="O251" s="70">
        <f>AVERAGE($G$130:G251)*252</f>
        <v>6.6358823950287082E-2</v>
      </c>
      <c r="P251" s="70">
        <f>STDEV($G$130:G251)*252^0.5</f>
        <v>0.30117874528204613</v>
      </c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>
        <f>PRODUCT($L$130:L252)-1</f>
        <v>1.4921129871934724E-2</v>
      </c>
      <c r="O252" s="70">
        <f>AVERAGE($G$130:G252)*252</f>
        <v>7.5161228575523445E-2</v>
      </c>
      <c r="P252" s="70">
        <f>STDEV($G$130:G252)*252^0.5</f>
        <v>0.30000490320954837</v>
      </c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>
        <f>PRODUCT($L$130:L253)-1</f>
        <v>2.9267008852879695E-2</v>
      </c>
      <c r="O253" s="70">
        <f>AVERAGE($G$130:G253)*252</f>
        <v>0.10328099492350339</v>
      </c>
      <c r="P253" s="70">
        <f>STDEV($G$130:G253)*252^0.5</f>
        <v>0.2994332910325565</v>
      </c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>
        <f>PRODUCT($L$130:L254)-1</f>
        <v>3.0709229000053462E-2</v>
      </c>
      <c r="O254" s="70">
        <f>AVERAGE($G$130:G254)*252</f>
        <v>0.1052795881294243</v>
      </c>
      <c r="P254" s="70">
        <f>STDEV($G$130:G254)*252^0.5</f>
        <v>0.29822677648704715</v>
      </c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>
        <f>PRODUCT($L$130:L255)-1</f>
        <v>4.5585514066334154E-2</v>
      </c>
      <c r="O255" s="70">
        <f>AVERAGE($G$130:G255)*252</f>
        <v>0.13331014986926032</v>
      </c>
      <c r="P255" s="70">
        <f>STDEV($G$130:G255)*252^0.5</f>
        <v>0.29769204344064981</v>
      </c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>
        <f>PRODUCT($L$130:L256)-1</f>
        <v>4.9030567237440037E-2</v>
      </c>
      <c r="O256" s="70">
        <f>AVERAGE($G$130:G256)*252</f>
        <v>0.13879828714144413</v>
      </c>
      <c r="P256" s="70">
        <f>STDEV($G$130:G256)*252^0.5</f>
        <v>0.29653396829973788</v>
      </c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>
        <f>PRODUCT($L$130:L257)-1</f>
        <v>5.3449482219850797E-2</v>
      </c>
      <c r="O257" s="81">
        <f>AVERAGE($G$130:G257)*252</f>
        <v>0.14600704790044453</v>
      </c>
      <c r="P257" s="81">
        <f>STDEV($G$130:G257)*252^0.5</f>
        <v>0.29540888416552791</v>
      </c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>
        <f>PRODUCT($L$130:L258)-1</f>
        <v>5.9003593047185943E-2</v>
      </c>
      <c r="O258" s="70">
        <f>AVERAGE($G$130:G258)*252</f>
        <v>0.15517460398001975</v>
      </c>
      <c r="P258" s="70">
        <f>STDEV($G$130:G258)*252^0.5</f>
        <v>0.29432577629538392</v>
      </c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>
        <f>PRODUCT($L$130:L259)-1</f>
        <v>7.380829321961313E-2</v>
      </c>
      <c r="O259" s="70">
        <f>AVERAGE($G$130:G259)*252</f>
        <v>0.18108033420316724</v>
      </c>
      <c r="P259" s="70">
        <f>STDEV($G$130:G259)*252^0.5</f>
        <v>0.29377259273584272</v>
      </c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>
        <f>PRODUCT($L$130:L260)-1</f>
        <v>7.5205374824317994E-2</v>
      </c>
      <c r="O260" s="70">
        <f>AVERAGE($G$130:G260)*252</f>
        <v>0.18220083073797225</v>
      </c>
      <c r="P260" s="70">
        <f>STDEV($G$130:G260)*252^0.5</f>
        <v>0.29264163200918525</v>
      </c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>
        <f>PRODUCT($L$130:L261)-1</f>
        <v>6.2855978995574491E-2</v>
      </c>
      <c r="O261" s="70">
        <f>AVERAGE($G$130:G261)*252</f>
        <v>0.15889343672745151</v>
      </c>
      <c r="P261" s="70">
        <f>STDEV($G$130:G261)*252^0.5</f>
        <v>0.29201017529070611</v>
      </c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>
        <f>PRODUCT($L$130:L262)-1</f>
        <v>6.7403090685901335E-2</v>
      </c>
      <c r="O262" s="70">
        <f>AVERAGE($G$130:G262)*252</f>
        <v>0.16580481460344498</v>
      </c>
      <c r="P262" s="70">
        <f>STDEV($G$130:G262)*252^0.5</f>
        <v>0.29094530155652937</v>
      </c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>
        <f>PRODUCT($L$130:L263)-1</f>
        <v>4.5980043959110706E-2</v>
      </c>
      <c r="O263" s="70">
        <f>AVERAGE($G$130:G263)*252</f>
        <v>0.12682341327333516</v>
      </c>
      <c r="P263" s="70">
        <f>STDEV($G$130:G263)*252^0.5</f>
        <v>0.29123997507304811</v>
      </c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>
        <f>PRODUCT($L$130:L264)-1</f>
        <v>7.4758499293146485E-2</v>
      </c>
      <c r="O264" s="70">
        <f>AVERAGE($G$130:G264)*252</f>
        <v>0.17724230582050796</v>
      </c>
      <c r="P264" s="70">
        <f>STDEV($G$130:G264)*252^0.5</f>
        <v>0.29248855191025552</v>
      </c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>
        <f>PRODUCT($L$130:L265)-1</f>
        <v>8.9082785507175632E-2</v>
      </c>
      <c r="O265" s="70">
        <f>AVERAGE($G$130:G265)*252</f>
        <v>0.20063488967545556</v>
      </c>
      <c r="P265" s="70">
        <f>STDEV($G$130:G265)*252^0.5</f>
        <v>0.29190953032823708</v>
      </c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>
        <f>PRODUCT($L$130:L266)-1</f>
        <v>8.4562319293154609E-2</v>
      </c>
      <c r="O266" s="70">
        <f>AVERAGE($G$130:G266)*252</f>
        <v>0.19153551980618636</v>
      </c>
      <c r="P266" s="70">
        <f>STDEV($G$130:G266)*252^0.5</f>
        <v>0.29091172997123704</v>
      </c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>
        <f>PRODUCT($L$130:L267)-1</f>
        <v>8.6153753187729221E-2</v>
      </c>
      <c r="O267" s="70">
        <f>AVERAGE($G$130:G267)*252</f>
        <v>0.19282709226822364</v>
      </c>
      <c r="P267" s="70">
        <f>STDEV($G$130:G267)*252^0.5</f>
        <v>0.28984963962605653</v>
      </c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>
        <f>PRODUCT($L$130:L268)-1</f>
        <v>7.1604418071333553E-2</v>
      </c>
      <c r="O268" s="70">
        <f>AVERAGE($G$130:G268)*252</f>
        <v>0.1671548764899175</v>
      </c>
      <c r="P268" s="70">
        <f>STDEV($G$130:G268)*252^0.5</f>
        <v>0.28942625258071025</v>
      </c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>
        <f>PRODUCT($L$130:L269)-1</f>
        <v>4.9284770056805982E-2</v>
      </c>
      <c r="O269" s="70">
        <f>AVERAGE($G$130:G269)*252</f>
        <v>0.12847005755368623</v>
      </c>
      <c r="P269" s="70">
        <f>STDEV($G$130:G269)*252^0.5</f>
        <v>0.28982116682485148</v>
      </c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>
        <f>PRODUCT($L$130:L270)-1</f>
        <v>1.3448347246680648E-2</v>
      </c>
      <c r="O270" s="70">
        <f>AVERAGE($G$130:G270)*252</f>
        <v>6.6519177381403921E-2</v>
      </c>
      <c r="P270" s="70">
        <f>STDEV($G$130:G270)*252^0.5</f>
        <v>0.29247861118249346</v>
      </c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>
        <f>PRODUCT($L$130:L271)-1</f>
        <v>5.2591472000733441E-2</v>
      </c>
      <c r="O271" s="70">
        <f>AVERAGE($G$130:G271)*252</f>
        <v>0.13459419976858572</v>
      </c>
      <c r="P271" s="70">
        <f>STDEV($G$130:G271)*252^0.5</f>
        <v>0.29588576280340156</v>
      </c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>
        <f>PRODUCT($L$130:L272)-1</f>
        <v>7.6573062479858844E-2</v>
      </c>
      <c r="O272" s="70">
        <f>AVERAGE($G$130:G272)*252</f>
        <v>0.17380271248113896</v>
      </c>
      <c r="P272" s="70">
        <f>STDEV($G$130:G272)*252^0.5</f>
        <v>0.29631774785572651</v>
      </c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>
        <f>PRODUCT($L$130:L273)-1</f>
        <v>8.8626605803334924E-2</v>
      </c>
      <c r="O273" s="70">
        <f>AVERAGE($G$130:G273)*252</f>
        <v>0.19218912521064957</v>
      </c>
      <c r="P273" s="70">
        <f>STDEV($G$130:G273)*252^0.5</f>
        <v>0.29560678188704803</v>
      </c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>
        <f>PRODUCT($L$130:L274)-1</f>
        <v>0.10693758603506787</v>
      </c>
      <c r="O274" s="70">
        <f>AVERAGE($G$130:G274)*252</f>
        <v>0.22009613112486548</v>
      </c>
      <c r="P274" s="70">
        <f>STDEV($G$130:G274)*252^0.5</f>
        <v>0.29533821316206282</v>
      </c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>
        <f>PRODUCT($L$130:L275)-1</f>
        <v>0.11095223066613502</v>
      </c>
      <c r="O275" s="70">
        <f>AVERAGE($G$130:G275)*252</f>
        <v>0.2248485848340751</v>
      </c>
      <c r="P275" s="70">
        <f>STDEV($G$130:G275)*252^0.5</f>
        <v>0.29434027282486885</v>
      </c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>
        <f>PRODUCT($L$130:L276)-1</f>
        <v>9.0067852131233472E-2</v>
      </c>
      <c r="O276" s="70">
        <f>AVERAGE($G$130:G276)*252</f>
        <v>0.19109278192295787</v>
      </c>
      <c r="P276" s="70">
        <f>STDEV($G$130:G276)*252^0.5</f>
        <v>0.29446133742264297</v>
      </c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>
        <f>PRODUCT($L$130:L277)-1</f>
        <v>9.8861688999402508E-2</v>
      </c>
      <c r="O277" s="70">
        <f>AVERAGE($G$130:G277)*252</f>
        <v>0.20353772253106636</v>
      </c>
      <c r="P277" s="70">
        <f>STDEV($G$130:G277)*252^0.5</f>
        <v>0.29361299644419458</v>
      </c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>
        <f>PRODUCT($L$130:L278)-1</f>
        <v>0.10671299460682282</v>
      </c>
      <c r="O278" s="70">
        <f>AVERAGE($G$130:G278)*252</f>
        <v>0.21425576448841219</v>
      </c>
      <c r="P278" s="70">
        <f>STDEV($G$130:G278)*252^0.5</f>
        <v>0.29273541664997932</v>
      </c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>
        <f>PRODUCT($L$130:L279)-1</f>
        <v>0.10328404449536466</v>
      </c>
      <c r="O279" s="81">
        <f>AVERAGE($G$130:G279)*252</f>
        <v>0.20762221648224388</v>
      </c>
      <c r="P279" s="81">
        <f>STDEV($G$130:G279)*252^0.5</f>
        <v>0.29179631477304507</v>
      </c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>
        <f>PRODUCT($L$130:L280)-1</f>
        <v>0.10319318805692101</v>
      </c>
      <c r="O280" s="70">
        <f>AVERAGE($G$130:G280)*252</f>
        <v>0.20610980161937839</v>
      </c>
      <c r="P280" s="70">
        <f>STDEV($G$130:G280)*252^0.5</f>
        <v>0.29082439032893559</v>
      </c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>
        <f>PRODUCT($L$130:L281)-1</f>
        <v>0.10753868870232486</v>
      </c>
      <c r="O281" s="70">
        <f>AVERAGE($G$130:G281)*252</f>
        <v>0.21128429753112801</v>
      </c>
      <c r="P281" s="70">
        <f>STDEV($G$130:G281)*252^0.5</f>
        <v>0.28988765337746336</v>
      </c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>
        <f>PRODUCT($L$130:L282)-1</f>
        <v>0.10619911869695997</v>
      </c>
      <c r="O282" s="70">
        <f>AVERAGE($G$130:G282)*252</f>
        <v>0.20791123384611596</v>
      </c>
      <c r="P282" s="70">
        <f>STDEV($G$130:G282)*252^0.5</f>
        <v>0.28894445576698591</v>
      </c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>
        <f>PRODUCT($L$130:L283)-1</f>
        <v>0.10991128273594208</v>
      </c>
      <c r="O283" s="70">
        <f>AVERAGE($G$130:G283)*252</f>
        <v>0.2120524419378354</v>
      </c>
      <c r="P283" s="70">
        <f>STDEV($G$130:G283)*252^0.5</f>
        <v>0.28801683936365852</v>
      </c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>
        <f>PRODUCT($L$130:L284)-1</f>
        <v>0.10598351427714703</v>
      </c>
      <c r="O284" s="70">
        <f>AVERAGE($G$130:G284)*252</f>
        <v>0.20493093668630114</v>
      </c>
      <c r="P284" s="70">
        <f>STDEV($G$130:G284)*252^0.5</f>
        <v>0.28713452184272364</v>
      </c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>
        <f>PRODUCT($L$130:L285)-1</f>
        <v>0.10527723501296804</v>
      </c>
      <c r="O285" s="70">
        <f>AVERAGE($G$130:G285)*252</f>
        <v>0.20258569486115965</v>
      </c>
      <c r="P285" s="70">
        <f>STDEV($G$130:G285)*252^0.5</f>
        <v>0.2862127308656684</v>
      </c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>
        <f>PRODUCT($L$130:L286)-1</f>
        <v>0.10510989824705441</v>
      </c>
      <c r="O286" s="70">
        <f>AVERAGE($G$130:G286)*252</f>
        <v>0.20105233185756086</v>
      </c>
      <c r="P286" s="70">
        <f>STDEV($G$130:G286)*252^0.5</f>
        <v>0.28529647475777392</v>
      </c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>
        <f>PRODUCT($L$130:L287)-1</f>
        <v>0.10544739964193406</v>
      </c>
      <c r="O287" s="70">
        <f>AVERAGE($G$130:G287)*252</f>
        <v>0.20026694361613362</v>
      </c>
      <c r="P287" s="70">
        <f>STDEV($G$130:G287)*252^0.5</f>
        <v>0.28438711580114667</v>
      </c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>
        <f>PRODUCT($L$130:L288)-1</f>
        <v>0.10768816005461646</v>
      </c>
      <c r="O288" s="70">
        <f>AVERAGE($G$130:G288)*252</f>
        <v>0.20222003343589634</v>
      </c>
      <c r="P288" s="70">
        <f>STDEV($G$130:G288)*252^0.5</f>
        <v>0.28348997305262125</v>
      </c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>
        <f>PRODUCT($L$130:L289)-1</f>
        <v>0.11043643952511895</v>
      </c>
      <c r="O289" s="70">
        <f>AVERAGE($G$130:G289)*252</f>
        <v>0.20486388273110753</v>
      </c>
      <c r="P289" s="70">
        <f>STDEV($G$130:G289)*252^0.5</f>
        <v>0.28260494118951363</v>
      </c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>
        <f>PRODUCT($L$130:L290)-1</f>
        <v>0.11065480424306728</v>
      </c>
      <c r="O290" s="70">
        <f>AVERAGE($G$130:G290)*252</f>
        <v>0.20389923257856937</v>
      </c>
      <c r="P290" s="70">
        <f>STDEV($G$130:G290)*252^0.5</f>
        <v>0.28172147166630074</v>
      </c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>
        <f>PRODUCT($L$130:L291)-1</f>
        <v>0.10388977907082975</v>
      </c>
      <c r="O291" s="70">
        <f>AVERAGE($G$130:G291)*252</f>
        <v>0.19316566897271925</v>
      </c>
      <c r="P291" s="70">
        <f>STDEV($G$130:G291)*252^0.5</f>
        <v>0.28097702418477921</v>
      </c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>
        <f>PRODUCT($L$130:L292)-1</f>
        <v>9.8211505352149064E-2</v>
      </c>
      <c r="O292" s="70">
        <f>AVERAGE($G$130:G292)*252</f>
        <v>0.18402810589858429</v>
      </c>
      <c r="P292" s="70">
        <f>STDEV($G$130:G292)*252^0.5</f>
        <v>0.28020485535957351</v>
      </c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>
        <f>PRODUCT($L$130:L293)-1</f>
        <v>9.718229011119317E-2</v>
      </c>
      <c r="O293" s="70">
        <f>AVERAGE($G$130:G293)*252</f>
        <v>0.1814659354876649</v>
      </c>
      <c r="P293" s="70">
        <f>STDEV($G$130:G293)*252^0.5</f>
        <v>0.27935165579115018</v>
      </c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>
        <f>PRODUCT($L$130:L294)-1</f>
        <v>0.1018422839133144</v>
      </c>
      <c r="O294" s="70">
        <f>AVERAGE($G$130:G294)*252</f>
        <v>0.18685283198828784</v>
      </c>
      <c r="P294" s="70">
        <f>STDEV($G$130:G294)*252^0.5</f>
        <v>0.27853278158421357</v>
      </c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>
        <f>PRODUCT($L$130:L295)-1</f>
        <v>0.14165488598649834</v>
      </c>
      <c r="O295" s="70">
        <f>AVERAGE($G$130:G295)*252</f>
        <v>0.24057935320041632</v>
      </c>
      <c r="P295" s="70">
        <f>STDEV($G$130:G295)*252^0.5</f>
        <v>0.28109033397254313</v>
      </c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>
        <f>PRODUCT($L$130:L296)-1</f>
        <v>0.15354006252109675</v>
      </c>
      <c r="O296" s="70">
        <f>AVERAGE($G$130:G296)*252</f>
        <v>0.25484798713233781</v>
      </c>
      <c r="P296" s="70">
        <f>STDEV($G$130:G296)*252^0.5</f>
        <v>0.2804830167109878</v>
      </c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>
        <f>PRODUCT($L$130:L297)-1</f>
        <v>0.14670944766829663</v>
      </c>
      <c r="O297" s="70">
        <f>AVERAGE($G$130:G297)*252</f>
        <v>0.24444887926867598</v>
      </c>
      <c r="P297" s="70">
        <f>STDEV($G$130:G297)*252^0.5</f>
        <v>0.27977086122021322</v>
      </c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>
        <f>PRODUCT($L$130:L298)-1</f>
        <v>0.12940448499431145</v>
      </c>
      <c r="O298" s="70">
        <f>AVERAGE($G$130:G298)*252</f>
        <v>0.22049991847444922</v>
      </c>
      <c r="P298" s="70">
        <f>STDEV($G$130:G298)*252^0.5</f>
        <v>0.27962559984663476</v>
      </c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>
        <f>PRODUCT($L$130:L299)-1</f>
        <v>0.16277264304457884</v>
      </c>
      <c r="O299" s="70">
        <f>AVERAGE($G$130:G299)*252</f>
        <v>0.26299884986192351</v>
      </c>
      <c r="P299" s="70">
        <f>STDEV($G$130:G299)*252^0.5</f>
        <v>0.28097375546462844</v>
      </c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>
        <f>PRODUCT($L$130:L300)-1</f>
        <v>0.18866608497040338</v>
      </c>
      <c r="O300" s="70">
        <f>AVERAGE($G$130:G300)*252</f>
        <v>0.29427788505070185</v>
      </c>
      <c r="P300" s="70">
        <f>STDEV($G$130:G300)*252^0.5</f>
        <v>0.28132856401808443</v>
      </c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>
        <f>PRODUCT($L$130:L301)-1</f>
        <v>0.17638325159543311</v>
      </c>
      <c r="O301" s="81">
        <f>AVERAGE($G$130:G301)*252</f>
        <v>0.27742749324671118</v>
      </c>
      <c r="P301" s="81">
        <f>STDEV($G$130:G301)*252^0.5</f>
        <v>0.2808499912951829</v>
      </c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>
        <f>PRODUCT($L$130:L302)-1</f>
        <v>0.17685358470315071</v>
      </c>
      <c r="O302" s="70">
        <f>AVERAGE($G$130:G302)*252</f>
        <v>0.27640625242548611</v>
      </c>
      <c r="P302" s="70">
        <f>STDEV($G$130:G302)*252^0.5</f>
        <v>0.28003365516426071</v>
      </c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>
        <f>PRODUCT($L$130:L303)-1</f>
        <v>0.18013314977374595</v>
      </c>
      <c r="O303" s="70">
        <f>AVERAGE($G$130:G303)*252</f>
        <v>0.27885365454584599</v>
      </c>
      <c r="P303" s="70">
        <f>STDEV($G$130:G303)*252^0.5</f>
        <v>0.27923054217668558</v>
      </c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>
        <f>PRODUCT($L$130:L304)-1</f>
        <v>0.18159063291760691</v>
      </c>
      <c r="O304" s="70">
        <f>AVERAGE($G$130:G304)*252</f>
        <v>0.27903862791380973</v>
      </c>
      <c r="P304" s="70">
        <f>STDEV($G$130:G304)*252^0.5</f>
        <v>0.27842704205135943</v>
      </c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>
        <f>PRODUCT($L$130:L305)-1</f>
        <v>0.18190871687799337</v>
      </c>
      <c r="O305" s="70">
        <f>AVERAGE($G$130:G305)*252</f>
        <v>0.27783862633044942</v>
      </c>
      <c r="P305" s="70">
        <f>STDEV($G$130:G305)*252^0.5</f>
        <v>0.27763220776699871</v>
      </c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>
        <f>PRODUCT($L$130:L306)-1</f>
        <v>0.1755415418584152</v>
      </c>
      <c r="O306" s="70">
        <f>AVERAGE($G$130:G306)*252</f>
        <v>0.26859900907340445</v>
      </c>
      <c r="P306" s="70">
        <f>STDEV($G$130:G306)*252^0.5</f>
        <v>0.27695063261496156</v>
      </c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>
        <f>PRODUCT($L$130:L307)-1</f>
        <v>0.17306188692165159</v>
      </c>
      <c r="O307" s="70">
        <f>AVERAGE($G$130:G307)*252</f>
        <v>0.26410372331327936</v>
      </c>
      <c r="P307" s="70">
        <f>STDEV($G$130:G307)*252^0.5</f>
        <v>0.27619301919504269</v>
      </c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>
        <f>PRODUCT($L$130:L308)-1</f>
        <v>0.17399413224490612</v>
      </c>
      <c r="O308" s="70">
        <f>AVERAGE($G$130:G308)*252</f>
        <v>0.26374709470065466</v>
      </c>
      <c r="P308" s="70">
        <f>STDEV($G$130:G308)*252^0.5</f>
        <v>0.27541626740481456</v>
      </c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>
        <f>PRODUCT($L$130:L309)-1</f>
        <v>0.16332631710681489</v>
      </c>
      <c r="O309" s="70">
        <f>AVERAGE($G$130:G309)*252</f>
        <v>0.24956035449456282</v>
      </c>
      <c r="P309" s="70">
        <f>STDEV($G$130:G309)*252^0.5</f>
        <v>0.27490746448276709</v>
      </c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>
        <f>PRODUCT($L$130:L310)-1</f>
        <v>0.1620902063693348</v>
      </c>
      <c r="O310" s="70">
        <f>AVERAGE($G$130:G310)*252</f>
        <v>0.24670219465214982</v>
      </c>
      <c r="P310" s="70">
        <f>STDEV($G$130:G310)*252^0.5</f>
        <v>0.27415347036242593</v>
      </c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>
        <f>PRODUCT($L$130:L311)-1</f>
        <v>0.15895752483483627</v>
      </c>
      <c r="O311" s="70">
        <f>AVERAGE($G$130:G311)*252</f>
        <v>0.24161413873525112</v>
      </c>
      <c r="P311" s="70">
        <f>STDEV($G$130:G311)*252^0.5</f>
        <v>0.27342928357365281</v>
      </c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>
        <f>PRODUCT($L$130:L312)-1</f>
        <v>0.1735124329842237</v>
      </c>
      <c r="O312" s="70">
        <f>AVERAGE($G$130:G312)*252</f>
        <v>0.25758768145902539</v>
      </c>
      <c r="P312" s="70">
        <f>STDEV($G$130:G312)*252^0.5</f>
        <v>0.27301661983449438</v>
      </c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>
        <f>PRODUCT($L$130:L313)-1</f>
        <v>0.1664555846592235</v>
      </c>
      <c r="O313" s="70">
        <f>AVERAGE($G$130:G313)*252</f>
        <v>0.24795194813940158</v>
      </c>
      <c r="P313" s="70">
        <f>STDEV($G$130:G313)*252^0.5</f>
        <v>0.27239411911826034</v>
      </c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>
        <f>PRODUCT($L$130:L314)-1</f>
        <v>0.13869306647702784</v>
      </c>
      <c r="O314" s="70">
        <f>AVERAGE($G$130:G314)*252</f>
        <v>0.21419118576053967</v>
      </c>
      <c r="P314" s="70">
        <f>STDEV($G$130:G314)*252^0.5</f>
        <v>0.27318867660458779</v>
      </c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>
        <f>PRODUCT($L$130:L315)-1</f>
        <v>9.9050593966603762E-2</v>
      </c>
      <c r="O315" s="70">
        <f>AVERAGE($G$130:G315)*252</f>
        <v>0.16587225101720635</v>
      </c>
      <c r="P315" s="70">
        <f>STDEV($G$130:G315)*252^0.5</f>
        <v>0.27559368975713738</v>
      </c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>
        <f>PRODUCT($L$130:L316)-1</f>
        <v>9.9912136794213735E-2</v>
      </c>
      <c r="O316" s="70">
        <f>AVERAGE($G$130:G316)*252</f>
        <v>0.16604160864543413</v>
      </c>
      <c r="P316" s="70">
        <f>STDEV($G$130:G316)*252^0.5</f>
        <v>0.27485188678104944</v>
      </c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>
        <f>PRODUCT($L$130:L317)-1</f>
        <v>0.11596203008932271</v>
      </c>
      <c r="O317" s="70">
        <f>AVERAGE($G$130:G317)*252</f>
        <v>0.18471786797588241</v>
      </c>
      <c r="P317" s="70">
        <f>STDEV($G$130:G317)*252^0.5</f>
        <v>0.27459024249157554</v>
      </c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>
        <f>PRODUCT($L$130:L318)-1</f>
        <v>0.12451926325202356</v>
      </c>
      <c r="O318" s="70">
        <f>AVERAGE($G$130:G318)*252</f>
        <v>0.19396456814881768</v>
      </c>
      <c r="P318" s="70">
        <f>STDEV($G$130:G318)*252^0.5</f>
        <v>0.27397602923782799</v>
      </c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>
        <f>PRODUCT($L$130:L319)-1</f>
        <v>0.11997970482187426</v>
      </c>
      <c r="O319" s="70">
        <f>AVERAGE($G$130:G319)*252</f>
        <v>0.18758951357553094</v>
      </c>
      <c r="P319" s="70">
        <f>STDEV($G$130:G319)*252^0.5</f>
        <v>0.27330632786102615</v>
      </c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>
        <f>PRODUCT($L$130:L320)-1</f>
        <v>0.10820975680703748</v>
      </c>
      <c r="O320" s="70">
        <f>AVERAGE($G$130:G320)*252</f>
        <v>0.17274199626819417</v>
      </c>
      <c r="P320" s="70">
        <f>STDEV($G$130:G320)*252^0.5</f>
        <v>0.2728924629625829</v>
      </c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>
        <f>PRODUCT($L$130:L321)-1</f>
        <v>4.4429863699537719E-2</v>
      </c>
      <c r="O321" s="70">
        <f>AVERAGE($G$130:G321)*252</f>
        <v>9.6305055363123018E-2</v>
      </c>
      <c r="P321" s="70">
        <f>STDEV($G$130:G321)*252^0.5</f>
        <v>0.2802354524075274</v>
      </c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>
        <f>PRODUCT($L$130:L322)-1</f>
        <v>3.9680537178931052E-2</v>
      </c>
      <c r="O322" s="70">
        <f>AVERAGE($G$130:G322)*252</f>
        <v>8.9868669934777753E-2</v>
      </c>
      <c r="P322" s="70">
        <f>STDEV($G$130:G322)*252^0.5</f>
        <v>0.27956147140327992</v>
      </c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>
        <f>PRODUCT($L$130:L323)-1</f>
        <v>3.4168518195719644E-2</v>
      </c>
      <c r="O323" s="81">
        <f>AVERAGE($G$130:G323)*252</f>
        <v>8.2518754155537291E-2</v>
      </c>
      <c r="P323" s="81">
        <f>STDEV($G$130:G323)*252^0.5</f>
        <v>0.27891084219094808</v>
      </c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>
        <f>PRODUCT($L$130:L324)-1</f>
        <v>4.7095624673166192E-2</v>
      </c>
      <c r="O324" s="70">
        <f>AVERAGE($G$130:G324)*252</f>
        <v>9.8249427211149931E-2</v>
      </c>
      <c r="P324" s="70">
        <f>STDEV($G$130:G324)*252^0.5</f>
        <v>0.2785350145780871</v>
      </c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>
        <f>PRODUCT($L$130:L325)-1</f>
        <v>1.7910235718123113E-2</v>
      </c>
      <c r="O325" s="70">
        <f>AVERAGE($G$130:G325)*252</f>
        <v>6.1911817779375607E-2</v>
      </c>
      <c r="P325" s="70">
        <f>STDEV($G$130:G325)*252^0.5</f>
        <v>0.27966210679123688</v>
      </c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>
        <f>PRODUCT($L$130:L326)-1</f>
        <v>3.7243568244447633E-2</v>
      </c>
      <c r="O326" s="70">
        <f>AVERAGE($G$130:G326)*252</f>
        <v>8.5893364171741579E-2</v>
      </c>
      <c r="P326" s="70">
        <f>STDEV($G$130:G326)*252^0.5</f>
        <v>0.27975248405047631</v>
      </c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>
        <f>PRODUCT($L$130:L327)-1</f>
        <v>3.9691189847548047E-2</v>
      </c>
      <c r="O327" s="70">
        <f>AVERAGE($G$130:G327)*252</f>
        <v>8.8462860419643241E-2</v>
      </c>
      <c r="P327" s="70">
        <f>STDEV($G$130:G327)*252^0.5</f>
        <v>0.27905084412515896</v>
      </c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>
        <f>PRODUCT($L$130:L328)-1</f>
        <v>5.5236553990030357E-2</v>
      </c>
      <c r="O328" s="70">
        <f>AVERAGE($G$130:G328)*252</f>
        <v>0.10695239438129275</v>
      </c>
      <c r="P328" s="70">
        <f>STDEV($G$130:G328)*252^0.5</f>
        <v>0.27882979948101339</v>
      </c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>
        <f>PRODUCT($L$130:L329)-1</f>
        <v>4.9656222384853788E-2</v>
      </c>
      <c r="O329" s="70">
        <f>AVERAGE($G$130:G329)*252</f>
        <v>9.9754464993571865E-2</v>
      </c>
      <c r="P329" s="70">
        <f>STDEV($G$130:G329)*252^0.5</f>
        <v>0.27820225119706476</v>
      </c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>
        <f>PRODUCT($L$130:L330)-1</f>
        <v>3.8429071165958506E-2</v>
      </c>
      <c r="O330" s="70">
        <f>AVERAGE($G$130:G330)*252</f>
        <v>8.5848229915764449E-2</v>
      </c>
      <c r="P330" s="70">
        <f>STDEV($G$130:G330)*252^0.5</f>
        <v>0.27778365029440749</v>
      </c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>
        <f>PRODUCT($L$130:L331)-1</f>
        <v>3.5616625576944116E-2</v>
      </c>
      <c r="O331" s="70">
        <f>AVERAGE($G$130:G331)*252</f>
        <v>8.2044485536231129E-2</v>
      </c>
      <c r="P331" s="70">
        <f>STDEV($G$130:G331)*252^0.5</f>
        <v>0.27711271141600441</v>
      </c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>
        <f>PRODUCT($L$130:L332)-1</f>
        <v>5.5938751618306082E-2</v>
      </c>
      <c r="O332" s="70">
        <f>AVERAGE($G$130:G332)*252</f>
        <v>0.10600017662269741</v>
      </c>
      <c r="P332" s="70">
        <f>STDEV($G$130:G332)*252^0.5</f>
        <v>0.27726086527834898</v>
      </c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>
        <f>PRODUCT($L$130:L333)-1</f>
        <v>9.603562092053175E-2</v>
      </c>
      <c r="O333" s="70">
        <f>AVERAGE($G$130:G333)*252</f>
        <v>0.15238804877777265</v>
      </c>
      <c r="P333" s="70">
        <f>STDEV($G$130:G333)*252^0.5</f>
        <v>0.27970852901238841</v>
      </c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>
        <f>PRODUCT($L$130:L334)-1</f>
        <v>0.10872364994176786</v>
      </c>
      <c r="O334" s="70">
        <f>AVERAGE($G$130:G334)*252</f>
        <v>0.16587506185247963</v>
      </c>
      <c r="P334" s="70">
        <f>STDEV($G$130:G334)*252^0.5</f>
        <v>0.27928716582401397</v>
      </c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>
        <f>PRODUCT($L$130:L335)-1</f>
        <v>0.12322752640512813</v>
      </c>
      <c r="O335" s="70">
        <f>AVERAGE($G$130:G335)*252</f>
        <v>0.18107257395743981</v>
      </c>
      <c r="P335" s="70">
        <f>STDEV($G$130:G335)*252^0.5</f>
        <v>0.27894377741024906</v>
      </c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>
        <f>PRODUCT($L$130:L336)-1</f>
        <v>0.13511303031601107</v>
      </c>
      <c r="O336" s="70">
        <f>AVERAGE($G$130:G336)*252</f>
        <v>0.19307973117312704</v>
      </c>
      <c r="P336" s="70">
        <f>STDEV($G$130:G336)*252^0.5</f>
        <v>0.27847861884987118</v>
      </c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>
        <f>PRODUCT($L$130:L337)-1</f>
        <v>0.13915328542131933</v>
      </c>
      <c r="O337" s="70">
        <f>AVERAGE($G$130:G337)*252</f>
        <v>0.19646374256185456</v>
      </c>
      <c r="P337" s="70">
        <f>STDEV($G$130:G337)*252^0.5</f>
        <v>0.27782216233828888</v>
      </c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>
        <f>PRODUCT($L$130:L338)-1</f>
        <v>0.14034397588450975</v>
      </c>
      <c r="O338" s="70">
        <f>AVERAGE($G$130:G338)*252</f>
        <v>0.19678401602606441</v>
      </c>
      <c r="P338" s="70">
        <f>STDEV($G$130:G338)*252^0.5</f>
        <v>0.27715366944695946</v>
      </c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>
        <f>PRODUCT($L$130:L339)-1</f>
        <v>0.13187200329789306</v>
      </c>
      <c r="O339" s="70">
        <f>AVERAGE($G$130:G339)*252</f>
        <v>0.18693177340726508</v>
      </c>
      <c r="P339" s="70">
        <f>STDEV($G$130:G339)*252^0.5</f>
        <v>0.27663606695899168</v>
      </c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>
        <f>PRODUCT($L$130:L340)-1</f>
        <v>0.16297692497745997</v>
      </c>
      <c r="O340" s="70">
        <f>AVERAGE($G$130:G340)*252</f>
        <v>0.21886669502628153</v>
      </c>
      <c r="P340" s="70">
        <f>STDEV($G$130:G340)*252^0.5</f>
        <v>0.27751938636442874</v>
      </c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>
        <f>PRODUCT($L$130:L341)-1</f>
        <v>0.17216337052591868</v>
      </c>
      <c r="O341" s="70">
        <f>AVERAGE($G$130:G341)*252</f>
        <v>0.22722377513907568</v>
      </c>
      <c r="P341" s="70">
        <f>STDEV($G$130:G341)*252^0.5</f>
        <v>0.2769670652470741</v>
      </c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>
        <f>PRODUCT($L$130:L342)-1</f>
        <v>0.1714079389001828</v>
      </c>
      <c r="O342" s="70">
        <f>AVERAGE($G$130:G342)*252</f>
        <v>0.22539451773445626</v>
      </c>
      <c r="P342" s="70">
        <f>STDEV($G$130:G342)*252^0.5</f>
        <v>0.27631818682014725</v>
      </c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>
        <f>PRODUCT($L$130:L343)-1</f>
        <v>0.18962875287572967</v>
      </c>
      <c r="O343" s="70">
        <f>AVERAGE($G$130:G343)*252</f>
        <v>0.24265793631790658</v>
      </c>
      <c r="P343" s="70">
        <f>STDEV($G$130:G343)*252^0.5</f>
        <v>0.27612744655746768</v>
      </c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>
        <f>PRODUCT($L$130:L344)-1</f>
        <v>0.19805538478365037</v>
      </c>
      <c r="O344" s="81">
        <f>AVERAGE($G$130:G344)*252</f>
        <v>0.24983171384441924</v>
      </c>
      <c r="P344" s="81">
        <f>STDEV($G$130:G344)*252^0.5</f>
        <v>0.27556121335420458</v>
      </c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>
        <f>PRODUCT($L$130:L345)-1</f>
        <v>0.20511833870405893</v>
      </c>
      <c r="O345" s="70">
        <f>AVERAGE($G$130:G345)*252</f>
        <v>0.25555299203021853</v>
      </c>
      <c r="P345" s="70">
        <f>STDEV($G$130:G345)*252^0.5</f>
        <v>0.27497064910636571</v>
      </c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>
        <f>PRODUCT($L$130:L346)-1</f>
        <v>0.22119181543358168</v>
      </c>
      <c r="O346" s="70">
        <f>AVERAGE($G$130:G346)*252</f>
        <v>0.26986424136736414</v>
      </c>
      <c r="P346" s="70">
        <f>STDEV($G$130:G346)*252^0.5</f>
        <v>0.27465466066967953</v>
      </c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>
        <f>PRODUCT($L$130:L347)-1</f>
        <v>0.23022888878686221</v>
      </c>
      <c r="O347" s="70">
        <f>AVERAGE($G$130:G347)*252</f>
        <v>0.27718070079994656</v>
      </c>
      <c r="P347" s="70">
        <f>STDEV($G$130:G347)*252^0.5</f>
        <v>0.27410556954727655</v>
      </c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>
        <f>PRODUCT($L$130:L348)-1</f>
        <v>0.26285840140796468</v>
      </c>
      <c r="O348" s="70">
        <f>AVERAGE($G$130:G348)*252</f>
        <v>0.30643479392634687</v>
      </c>
      <c r="P348" s="70">
        <f>STDEV($G$130:G348)*252^0.5</f>
        <v>0.27483257661293725</v>
      </c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>
        <f>PRODUCT($L$130:L349)-1</f>
        <v>0.27446477230320654</v>
      </c>
      <c r="O349" s="70">
        <f>AVERAGE($G$130:G349)*252</f>
        <v>0.31556927267845214</v>
      </c>
      <c r="P349" s="70">
        <f>STDEV($G$130:G349)*252^0.5</f>
        <v>0.27433718155954734</v>
      </c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>
        <f>PRODUCT($L$130:L350)-1</f>
        <v>0.27578972454847928</v>
      </c>
      <c r="O350" s="70">
        <f>AVERAGE($G$130:G350)*252</f>
        <v>0.31532680036416999</v>
      </c>
      <c r="P350" s="70">
        <f>STDEV($G$130:G350)*252^0.5</f>
        <v>0.27371307202171247</v>
      </c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>
        <f>PRODUCT($L$130:L351)-1</f>
        <v>0.27057485153696903</v>
      </c>
      <c r="O351" s="70">
        <f>AVERAGE($G$130:G351)*252</f>
        <v>0.30926647109117</v>
      </c>
      <c r="P351" s="70">
        <f>STDEV($G$130:G351)*252^0.5</f>
        <v>0.27315234165565616</v>
      </c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>
        <f>PRODUCT($L$130:L352)-1</f>
        <v>0.21507074170445795</v>
      </c>
      <c r="O352" s="70">
        <f>AVERAGE($G$130:G352)*252</f>
        <v>0.25851446416148555</v>
      </c>
      <c r="P352" s="70">
        <f>STDEV($G$130:G352)*252^0.5</f>
        <v>0.27668657253422496</v>
      </c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>
        <f>PRODUCT($L$130:L353)-1</f>
        <v>0.21809398047578488</v>
      </c>
      <c r="O353" s="70">
        <f>AVERAGE($G$130:G353)*252</f>
        <v>0.26015951391520653</v>
      </c>
      <c r="P353" s="70">
        <f>STDEV($G$130:G353)*252^0.5</f>
        <v>0.27606985872689621</v>
      </c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>
        <f>PRODUCT($L$130:L354)-1</f>
        <v>0.24628006818832859</v>
      </c>
      <c r="O354" s="70">
        <f>AVERAGE($G$130:G354)*252</f>
        <v>0.2849194912950464</v>
      </c>
      <c r="P354" s="70">
        <f>STDEV($G$130:G354)*252^0.5</f>
        <v>0.27644474158912224</v>
      </c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>
        <f>PRODUCT($L$130:L355)-1</f>
        <v>0.24063142369019608</v>
      </c>
      <c r="O355" s="70">
        <f>AVERAGE($G$130:G355)*252</f>
        <v>0.27860495481232095</v>
      </c>
      <c r="P355" s="70">
        <f>STDEV($G$130:G355)*252^0.5</f>
        <v>0.27589454982943101</v>
      </c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>
        <f>PRODUCT($L$130:L356)-1</f>
        <v>0.25780466935724133</v>
      </c>
      <c r="O356" s="70">
        <f>AVERAGE($G$130:G356)*252</f>
        <v>0.29274445029172153</v>
      </c>
      <c r="P356" s="70">
        <f>STDEV($G$130:G356)*252^0.5</f>
        <v>0.27561039468651671</v>
      </c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>
        <f>PRODUCT($L$130:L357)-1</f>
        <v>0.26373322376107966</v>
      </c>
      <c r="O357" s="70">
        <f>AVERAGE($G$130:G357)*252</f>
        <v>0.29667004648034462</v>
      </c>
      <c r="P357" s="70">
        <f>STDEV($G$130:G357)*252^0.5</f>
        <v>0.27502800214820861</v>
      </c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>
        <f>PRODUCT($L$130:L358)-1</f>
        <v>0.29178243054245678</v>
      </c>
      <c r="O358" s="70">
        <f>AVERAGE($G$130:G358)*252</f>
        <v>0.31979930039622312</v>
      </c>
      <c r="P358" s="70">
        <f>STDEV($G$130:G358)*252^0.5</f>
        <v>0.2753085219735274</v>
      </c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>
        <f>PRODUCT($L$130:L359)-1</f>
        <v>0.29423340918804564</v>
      </c>
      <c r="O359" s="70">
        <f>AVERAGE($G$130:G359)*252</f>
        <v>0.32048771724299646</v>
      </c>
      <c r="P359" s="70">
        <f>STDEV($G$130:G359)*252^0.5</f>
        <v>0.27470754127482627</v>
      </c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>
        <f>PRODUCT($L$130:L360)-1</f>
        <v>0.23601087451670311</v>
      </c>
      <c r="O360" s="70">
        <f>AVERAGE($G$130:G360)*252</f>
        <v>0.2700245612860156</v>
      </c>
      <c r="P360" s="70">
        <f>STDEV($G$130:G360)*252^0.5</f>
        <v>0.2783351345735694</v>
      </c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>
        <f>PRODUCT($L$130:L361)-1</f>
        <v>0.20031758000187216</v>
      </c>
      <c r="O361" s="70">
        <f>AVERAGE($G$130:G361)*252</f>
        <v>0.23749337950053731</v>
      </c>
      <c r="P361" s="70">
        <f>STDEV($G$130:G361)*252^0.5</f>
        <v>0.27948052655731254</v>
      </c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>
        <f>PRODUCT($L$130:L362)-1</f>
        <v>0.21323257105975491</v>
      </c>
      <c r="O362" s="70">
        <f>AVERAGE($G$130:G362)*252</f>
        <v>0.24811113556301664</v>
      </c>
      <c r="P362" s="70">
        <f>STDEV($G$130:G362)*252^0.5</f>
        <v>0.27906437103245429</v>
      </c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>
        <f>PRODUCT($L$130:L363)-1</f>
        <v>0.21389404389585565</v>
      </c>
      <c r="O363" s="70">
        <f>AVERAGE($G$130:G363)*252</f>
        <v>0.24763798639318915</v>
      </c>
      <c r="P363" s="70">
        <f>STDEV($G$130:G363)*252^0.5</f>
        <v>0.27846524978415299</v>
      </c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>
        <f>PRODUCT($L$130:L364)-1</f>
        <v>0.19604000072487771</v>
      </c>
      <c r="O364" s="70">
        <f>AVERAGE($G$130:G364)*252</f>
        <v>0.23081214562086025</v>
      </c>
      <c r="P364" s="70">
        <f>STDEV($G$130:G364)*252^0.5</f>
        <v>0.27834425760733567</v>
      </c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>
        <f>PRODUCT($L$130:L365)-1</f>
        <v>0.2312622369933246</v>
      </c>
      <c r="O365" s="70">
        <f>AVERAGE($G$130:G365)*252</f>
        <v>0.26127971889380791</v>
      </c>
      <c r="P365" s="70">
        <f>STDEV($G$130:G365)*252^0.5</f>
        <v>0.27931197200667379</v>
      </c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>
        <f>PRODUCT($L$130:L366)-1</f>
        <v>0.20309174176291589</v>
      </c>
      <c r="O366" s="81">
        <f>AVERAGE($G$130:G366)*252</f>
        <v>0.23584984925136612</v>
      </c>
      <c r="P366" s="81">
        <f>STDEV($G$130:G366)*252^0.5</f>
        <v>0.27980848885483983</v>
      </c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>
        <f>PRODUCT($L$130:L367)-1</f>
        <v>0.16576604439272002</v>
      </c>
      <c r="O367" s="70">
        <f>AVERAGE($G$130:G367)*252</f>
        <v>0.20200908056518024</v>
      </c>
      <c r="P367" s="70">
        <f>STDEV($G$130:G367)*252^0.5</f>
        <v>0.28114767764197723</v>
      </c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>
        <f>PRODUCT($L$130:L368)-1</f>
        <v>0.18827702502101085</v>
      </c>
      <c r="O368" s="70">
        <f>AVERAGE($G$130:G368)*252</f>
        <v>0.22152422366567587</v>
      </c>
      <c r="P368" s="70">
        <f>STDEV($G$130:G368)*252^0.5</f>
        <v>0.28119938333322553</v>
      </c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>
        <f>PRODUCT($L$130:L369)-1</f>
        <v>0.15698009804034085</v>
      </c>
      <c r="O369" s="70">
        <f>AVERAGE($G$130:G369)*252</f>
        <v>0.19294622945997458</v>
      </c>
      <c r="P369" s="70">
        <f>STDEV($G$130:G369)*252^0.5</f>
        <v>0.28199300455483051</v>
      </c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>
        <f>PRODUCT($L$130:L370)-1</f>
        <v>0.16579619134965773</v>
      </c>
      <c r="O370" s="70">
        <f>AVERAGE($G$130:G370)*252</f>
        <v>0.20011333763639919</v>
      </c>
      <c r="P370" s="70">
        <f>STDEV($G$130:G370)*252^0.5</f>
        <v>0.2814921779855678</v>
      </c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>
        <f>PRODUCT($L$130:L371)-1</f>
        <v>0.22212657935307734</v>
      </c>
      <c r="O371" s="70">
        <f>AVERAGE($G$130:G371)*252</f>
        <v>0.24960232765241191</v>
      </c>
      <c r="P371" s="70">
        <f>STDEV($G$130:G371)*252^0.5</f>
        <v>0.28506320310039657</v>
      </c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>
        <f>PRODUCT($L$130:L372)-1</f>
        <v>0.22114256399378274</v>
      </c>
      <c r="O372" s="70">
        <f>AVERAGE($G$130:G372)*252</f>
        <v>0.24774017011624211</v>
      </c>
      <c r="P372" s="70">
        <f>STDEV($G$130:G372)*252^0.5</f>
        <v>0.28447949692273611</v>
      </c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>
        <f>PRODUCT($L$130:L373)-1</f>
        <v>0.18874541895756081</v>
      </c>
      <c r="O373" s="70">
        <f>AVERAGE($G$130:G373)*252</f>
        <v>0.21932480858156816</v>
      </c>
      <c r="P373" s="70">
        <f>STDEV($G$130:G373)*252^0.5</f>
        <v>0.28526714622112948</v>
      </c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>
        <f>PRODUCT($L$130:L374)-1</f>
        <v>0.21209922152992755</v>
      </c>
      <c r="O374" s="70">
        <f>AVERAGE($G$130:G374)*252</f>
        <v>0.238636668704032</v>
      </c>
      <c r="P374" s="70">
        <f>STDEV($G$130:G374)*252^0.5</f>
        <v>0.28531810191724166</v>
      </c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>
        <f>PRODUCT($L$130:L375)-1</f>
        <v>0.18788373714825157</v>
      </c>
      <c r="O375" s="70">
        <f>AVERAGE($G$130:G375)*252</f>
        <v>0.21720119224639339</v>
      </c>
      <c r="P375" s="70">
        <f>STDEV($G$130:G375)*252^0.5</f>
        <v>0.28552178172921411</v>
      </c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>
        <f>PRODUCT($L$130:L376)-1</f>
        <v>0.15913061573928311</v>
      </c>
      <c r="O376" s="70">
        <f>AVERAGE($G$130:G376)*252</f>
        <v>0.19162651570680381</v>
      </c>
      <c r="P376" s="70">
        <f>STDEV($G$130:G376)*252^0.5</f>
        <v>0.28606359681024673</v>
      </c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>
        <f>PRODUCT($L$130:L377)-1</f>
        <v>0.1986973192341257</v>
      </c>
      <c r="O377" s="70">
        <f>AVERAGE($G$130:G377)*252</f>
        <v>0.22553919973657033</v>
      </c>
      <c r="P377" s="70">
        <f>STDEV($G$130:G377)*252^0.5</f>
        <v>0.28745937328364457</v>
      </c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>
        <f>PRODUCT($L$130:L378)-1</f>
        <v>0.15310343865684928</v>
      </c>
      <c r="O378" s="70">
        <f>AVERAGE($G$130:G378)*252</f>
        <v>0.18613896112579606</v>
      </c>
      <c r="P378" s="70">
        <f>STDEV($G$130:G378)*252^0.5</f>
        <v>0.28954031195826258</v>
      </c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>
        <f>PRODUCT($L$130:L379)-1</f>
        <v>0.14073654449337325</v>
      </c>
      <c r="O379" s="70">
        <f>AVERAGE($G$130:G379)*252</f>
        <v>0.17458372785299187</v>
      </c>
      <c r="P379" s="70">
        <f>STDEV($G$130:G379)*252^0.5</f>
        <v>0.28918743897662152</v>
      </c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>
        <f>PRODUCT($L$130:L380)-1</f>
        <v>0.11446998792931029</v>
      </c>
      <c r="O380" s="70">
        <f>AVERAGE($G$130:G380)*252</f>
        <v>0.15077047604203392</v>
      </c>
      <c r="P380" s="70">
        <f>STDEV($G$130:G380)*252^0.5</f>
        <v>0.28958535536630192</v>
      </c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>
        <f>PRODUCT($L$130:L381)-1</f>
        <v>0.14633224648585097</v>
      </c>
      <c r="O381" s="70">
        <f>AVERAGE($G$130:G381)*252</f>
        <v>0.17876178713281335</v>
      </c>
      <c r="P381" s="70">
        <f>STDEV($G$130:G381)*252^0.5</f>
        <v>0.2903602748935355</v>
      </c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>
        <f>PRODUCT($L$130:L382)-1</f>
        <v>0.16778831307163555</v>
      </c>
      <c r="O382" s="70">
        <f>AVERAGE($G$130:G382)*252</f>
        <v>0.1966983827420834</v>
      </c>
      <c r="P382" s="70">
        <f>STDEV($G$130:G382)*252^0.5</f>
        <v>0.29034036490444587</v>
      </c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>
        <f>PRODUCT($L$130:L383)-1</f>
        <v>0.17528435812499699</v>
      </c>
      <c r="O383" s="70">
        <f>AVERAGE($G$130:G383)*252</f>
        <v>0.20229244643930369</v>
      </c>
      <c r="P383" s="70">
        <f>STDEV($G$130:G383)*252^0.5</f>
        <v>0.28982042301176852</v>
      </c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>
        <f>PRODUCT($L$130:L384)-1</f>
        <v>0.1750339438063635</v>
      </c>
      <c r="O384" s="70">
        <f>AVERAGE($G$130:G384)*252</f>
        <v>0.20128858239306729</v>
      </c>
      <c r="P384" s="70">
        <f>STDEV($G$130:G384)*252^0.5</f>
        <v>0.28925111046149715</v>
      </c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>
        <f>PRODUCT($L$130:L385)-1</f>
        <v>0.20802239707953807</v>
      </c>
      <c r="O385" s="70">
        <f>AVERAGE($G$130:G385)*252</f>
        <v>0.22813810365649831</v>
      </c>
      <c r="P385" s="70">
        <f>STDEV($G$130:G385)*252^0.5</f>
        <v>0.28994903299921831</v>
      </c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>
        <f>PRODUCT($L$130:L386)-1</f>
        <v>0.1986856355368356</v>
      </c>
      <c r="O386" s="70">
        <f>AVERAGE($G$130:G386)*252</f>
        <v>0.21967181176582579</v>
      </c>
      <c r="P386" s="70">
        <f>STDEV($G$130:G386)*252^0.5</f>
        <v>0.28950844867985392</v>
      </c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>
        <f>PRODUCT($L$130:L387)-1</f>
        <v>0.1921679799258611</v>
      </c>
      <c r="O387" s="70">
        <f>AVERAGE($G$130:G387)*252</f>
        <v>0.2135094850816906</v>
      </c>
      <c r="P387" s="70">
        <f>STDEV($G$130:G387)*252^0.5</f>
        <v>0.28901192245273399</v>
      </c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>
        <f>PRODUCT($L$130:L388)-1</f>
        <v>0.19127766615276043</v>
      </c>
      <c r="O388" s="70">
        <f>AVERAGE($G$130:G388)*252</f>
        <v>0.21195850569467356</v>
      </c>
      <c r="P388" s="70">
        <f>STDEV($G$130:G388)*252^0.5</f>
        <v>0.2884555635806223</v>
      </c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>
        <f>PRODUCT($L$130:L389)-1</f>
        <v>0.17992876919471379</v>
      </c>
      <c r="O389" s="81">
        <f>AVERAGE($G$130:G389)*252</f>
        <v>0.20190974894368899</v>
      </c>
      <c r="P389" s="81">
        <f>STDEV($G$130:G389)*252^0.5</f>
        <v>0.28807904168361664</v>
      </c>
      <c r="Q389" s="81"/>
      <c r="R389" s="81"/>
      <c r="S389" s="81"/>
      <c r="T389" s="81"/>
      <c r="U389" s="81"/>
      <c r="V389" s="81"/>
      <c r="W389" s="313">
        <f t="shared" ref="W389" si="60">O389/P389</f>
        <v>0.70088315957894898</v>
      </c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85">
        <f>PRODUCT($L390:L$390)-1</f>
        <v>1.1832162129561397E-3</v>
      </c>
      <c r="O390" s="85">
        <f>AVERAGE($G390:G$390)*252</f>
        <v>0.29817048566494653</v>
      </c>
      <c r="P390" s="85" t="e">
        <f>STDEV($G390:G$390)*252^0.5</f>
        <v>#DIV/0!</v>
      </c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1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>
        <f>PRODUCT($L$390:L391)-1</f>
        <v>-1.5385501814477176E-2</v>
      </c>
      <c r="O391" s="70">
        <f>AVERAGE($G$390:G391)*252</f>
        <v>-1.9361059965425707</v>
      </c>
      <c r="P391" s="70">
        <f>STDEV($G$390:G391)*252^0.5</f>
        <v>0.19904516913683459</v>
      </c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1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>
        <f>PRODUCT($L$390:L392)-1</f>
        <v>-7.2589813431948369E-2</v>
      </c>
      <c r="O392" s="70">
        <f>AVERAGE($G$390:G392)*252</f>
        <v>-6.1709845594844701</v>
      </c>
      <c r="P392" s="70">
        <f>STDEV($G$390:G392)*252^0.5</f>
        <v>0.48302363118577268</v>
      </c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1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>
        <f>PRODUCT($L$390:L393)-1</f>
        <v>-7.4581968679305888E-2</v>
      </c>
      <c r="O393" s="70">
        <f>AVERAGE($G$390:G393)*252</f>
        <v>-4.763567729557602</v>
      </c>
      <c r="P393" s="70">
        <f>STDEV($G$390:G393)*252^0.5</f>
        <v>0.43241512463975884</v>
      </c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1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>
        <f>PRODUCT($L$390:L394)-1</f>
        <v>-9.0186216374300243E-2</v>
      </c>
      <c r="O394" s="70">
        <f>AVERAGE($G$390:G394)*252</f>
        <v>-4.6606907517809617</v>
      </c>
      <c r="P394" s="70">
        <f>STDEV($G$390:G394)*252^0.5</f>
        <v>0.37476275630859845</v>
      </c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1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>
        <f>PRODUCT($L$390:L395)-1</f>
        <v>-9.1295427733289469E-2</v>
      </c>
      <c r="O395" s="70">
        <f>AVERAGE($G$390:G395)*252</f>
        <v>-3.9351138084535187</v>
      </c>
      <c r="P395" s="70">
        <f>STDEV($G$390:G395)*252^0.5</f>
        <v>0.35340133838464988</v>
      </c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1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>
        <f>PRODUCT($L$390:L396)-1</f>
        <v>-6.6765302358099299E-2</v>
      </c>
      <c r="O396" s="70">
        <f>AVERAGE($G$390:G396)*252</f>
        <v>-2.4011487392341411</v>
      </c>
      <c r="P396" s="70">
        <f>STDEV($G$390:G396)*252^0.5</f>
        <v>0.41163036320179391</v>
      </c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1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>
        <f>PRODUCT($L$390:L397)-1</f>
        <v>-5.9217796435250492E-2</v>
      </c>
      <c r="O397" s="70">
        <f>AVERAGE($G$390:G397)*252</f>
        <v>-1.8462498991194347</v>
      </c>
      <c r="P397" s="70">
        <f>STDEV($G$390:G397)*252^0.5</f>
        <v>0.39371171196342747</v>
      </c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1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>
        <f>PRODUCT($L$390:L398)-1</f>
        <v>-9.373482628716423E-2</v>
      </c>
      <c r="O398" s="70">
        <f>AVERAGE($G$390:G398)*252</f>
        <v>-2.6684230094761285</v>
      </c>
      <c r="P398" s="70">
        <f>STDEV($G$390:G398)*252^0.5</f>
        <v>0.3997180689808727</v>
      </c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1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>
        <f>PRODUCT($L$390:L399)-1</f>
        <v>-9.004492161427613E-2</v>
      </c>
      <c r="O399" s="70">
        <f>AVERAGE($G$390:G399)*252</f>
        <v>-2.2989776289289425</v>
      </c>
      <c r="P399" s="70">
        <f>STDEV($G$390:G399)*252^0.5</f>
        <v>0.38397665819698462</v>
      </c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1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>
        <f>PRODUCT($L$390:L400)-1</f>
        <v>-8.9206942686751334E-2</v>
      </c>
      <c r="O400" s="70">
        <f>AVERAGE($G$390:G400)*252</f>
        <v>-2.0688826482203511</v>
      </c>
      <c r="P400" s="70">
        <f>STDEV($G$390:G400)*252^0.5</f>
        <v>0.36743067532032525</v>
      </c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1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>
        <f>PRODUCT($L$390:L401)-1</f>
        <v>-0.12776916532065563</v>
      </c>
      <c r="O401" s="70">
        <f>AVERAGE($G$390:G401)*252</f>
        <v>-2.7855983434461309</v>
      </c>
      <c r="P401" s="70">
        <f>STDEV($G$390:G401)*252^0.5</f>
        <v>0.38365754317524531</v>
      </c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1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>
        <f>PRODUCT($L$390:L402)-1</f>
        <v>-0.13990777267773813</v>
      </c>
      <c r="O402" s="70">
        <f>AVERAGE($G$390:G402)*252</f>
        <v>-2.8410921470075983</v>
      </c>
      <c r="P402" s="70">
        <f>STDEV($G$390:G402)*252^0.5</f>
        <v>0.36754031643440266</v>
      </c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1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>
        <f>PRODUCT($L$390:L403)-1</f>
        <v>-0.15353623500749503</v>
      </c>
      <c r="O403" s="70">
        <f>AVERAGE($G$390:G403)*252</f>
        <v>-2.9233732927197904</v>
      </c>
      <c r="P403" s="70">
        <f>STDEV($G$390:G403)*252^0.5</f>
        <v>0.35365347989161849</v>
      </c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1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>
        <f>PRODUCT($L$390:L404)-1</f>
        <v>-0.1849934240693637</v>
      </c>
      <c r="O404" s="70">
        <f>AVERAGE($G$390:G404)*252</f>
        <v>-3.3528212545633438</v>
      </c>
      <c r="P404" s="70">
        <f>STDEV($G$390:G404)*252^0.5</f>
        <v>0.35653172067411709</v>
      </c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1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>
        <f>PRODUCT($L$390:L405)-1</f>
        <v>-0.18730782420309988</v>
      </c>
      <c r="O405" s="70">
        <f>AVERAGE($G$390:G405)*252</f>
        <v>-3.1879957028313441</v>
      </c>
      <c r="P405" s="70">
        <f>STDEV($G$390:G405)*252^0.5</f>
        <v>0.34693725884939253</v>
      </c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2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3">IF(MONTH(A406)=MONTH(A405),J405+F406,F406)</f>
        <v>-13484398.089999996</v>
      </c>
      <c r="K406" s="70">
        <f t="shared" si="61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>
        <f>PRODUCT($L$390:L406)-1</f>
        <v>-0.20877321428158691</v>
      </c>
      <c r="O406" s="70">
        <f>AVERAGE($G$390:G406)*252</f>
        <v>-3.391995896085175</v>
      </c>
      <c r="P406" s="70">
        <f>STDEV($G$390:G406)*252^0.5</f>
        <v>0.34007360103339762</v>
      </c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2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3"/>
        <v>-13673846.210000001</v>
      </c>
      <c r="K407" s="70">
        <f t="shared" si="61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>
        <f>PRODUCT($L$390:L407)-1</f>
        <v>-0.21170635914189306</v>
      </c>
      <c r="O407" s="70">
        <f>AVERAGE($G$390:G407)*252</f>
        <v>-3.255450868067796</v>
      </c>
      <c r="P407" s="70">
        <f>STDEV($G$390:G407)*252^0.5</f>
        <v>0.33193201555588886</v>
      </c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2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3"/>
        <v>-14475535.539999999</v>
      </c>
      <c r="K408" s="70">
        <f t="shared" si="61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>
        <f>PRODUCT($L$390:L408)-1</f>
        <v>-0.22411857488650788</v>
      </c>
      <c r="O408" s="70">
        <f>AVERAGE($G$390:G408)*252</f>
        <v>-3.2929487269412525</v>
      </c>
      <c r="P408" s="70">
        <f>STDEV($G$390:G408)*252^0.5</f>
        <v>0.32274421712522133</v>
      </c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2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3"/>
        <v>-12374747.670000002</v>
      </c>
      <c r="K409" s="70">
        <f t="shared" si="61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>
        <f>PRODUCT($L$390:L409)-1</f>
        <v>-0.19159296764646916</v>
      </c>
      <c r="O409" s="70">
        <f>AVERAGE($G$390:G409)*252</f>
        <v>-2.6000986065764091</v>
      </c>
      <c r="P409" s="70">
        <f>STDEV($G$390:G409)*252^0.5</f>
        <v>0.36983785350485987</v>
      </c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2"/>
        <v>64588736.329999998</v>
      </c>
      <c r="F410" s="80">
        <f t="shared" si="56"/>
        <v>2130477.1100000069</v>
      </c>
      <c r="G410" s="81">
        <f t="shared" ref="G410:G473" si="64">F410/B409</f>
        <v>4.0802803322936315E-2</v>
      </c>
      <c r="H410" s="81"/>
      <c r="I410" s="81"/>
      <c r="J410" s="80">
        <f t="shared" si="63"/>
        <v>-10244270.559999995</v>
      </c>
      <c r="K410" s="81">
        <f t="shared" si="61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>
        <f>PRODUCT($L$390:L410)-1</f>
        <v>-0.15860769450046941</v>
      </c>
      <c r="O410" s="81">
        <f>AVERAGE($G$390:G410)*252</f>
        <v>-1.9866507473403918</v>
      </c>
      <c r="P410" s="81">
        <f>STDEV($G$390:G410)*252^0.5</f>
        <v>0.40162282346035294</v>
      </c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2"/>
        <v>54344465.770000003</v>
      </c>
      <c r="F411" s="67">
        <f t="shared" si="56"/>
        <v>496963.78999999911</v>
      </c>
      <c r="G411" s="70">
        <f t="shared" si="64"/>
        <v>9.144699151212193E-3</v>
      </c>
      <c r="H411" s="70"/>
      <c r="I411" s="70"/>
      <c r="J411" s="67">
        <f t="shared" si="63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>
        <f>PRODUCT($L$390:L411)-1</f>
        <v>-0.15091341499853128</v>
      </c>
      <c r="O411" s="70">
        <f>AVERAGE($G$390:G411)*252</f>
        <v>-1.7916000685473981</v>
      </c>
      <c r="P411" s="70">
        <f>STDEV($G$390:G411)*252^0.5</f>
        <v>0.39615813260020599</v>
      </c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2"/>
        <v>54344465.770000003</v>
      </c>
      <c r="F412" s="67">
        <f t="shared" si="56"/>
        <v>934900.21000000089</v>
      </c>
      <c r="G412" s="70">
        <f t="shared" si="64"/>
        <v>1.7047334788695849E-2</v>
      </c>
      <c r="H412" s="70"/>
      <c r="I412" s="70"/>
      <c r="J412" s="67">
        <f t="shared" si="63"/>
        <v>1431864</v>
      </c>
      <c r="K412" s="70">
        <f t="shared" ref="K412:K430" si="65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>
        <f>PRODUCT($L$390:L412)-1</f>
        <v>-0.13643875171942077</v>
      </c>
      <c r="O412" s="70">
        <f>AVERAGE($G$390:G412)*252</f>
        <v>-1.5269249191865828</v>
      </c>
      <c r="P412" s="70">
        <f>STDEV($G$390:G412)*252^0.5</f>
        <v>0.39522309186661825</v>
      </c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2"/>
        <v>54344465.770000003</v>
      </c>
      <c r="F413" s="67">
        <f t="shared" si="56"/>
        <v>-3190818.8500000015</v>
      </c>
      <c r="G413" s="70">
        <f t="shared" si="64"/>
        <v>-5.7207400758667759E-2</v>
      </c>
      <c r="H413" s="70"/>
      <c r="I413" s="70"/>
      <c r="J413" s="67">
        <f t="shared" si="63"/>
        <v>-1758954.8500000015</v>
      </c>
      <c r="K413" s="70">
        <f t="shared" si="65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>
        <f>PRODUCT($L$390:L413)-1</f>
        <v>-0.18584084612946328</v>
      </c>
      <c r="O413" s="70">
        <f>AVERAGE($G$390:G413)*252</f>
        <v>-2.06398075551982</v>
      </c>
      <c r="P413" s="70">
        <f>STDEV($G$390:G413)*252^0.5</f>
        <v>0.42057027670741692</v>
      </c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2"/>
        <v>54344465.770000003</v>
      </c>
      <c r="F414" s="67">
        <f t="shared" si="56"/>
        <v>791635</v>
      </c>
      <c r="G414" s="70">
        <f t="shared" si="64"/>
        <v>1.5054241865298967E-2</v>
      </c>
      <c r="H414" s="70"/>
      <c r="I414" s="70"/>
      <c r="J414" s="67">
        <f t="shared" si="63"/>
        <v>-967319.85000000149</v>
      </c>
      <c r="K414" s="70">
        <f t="shared" si="65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>
        <f>PRODUCT($L$390:L414)-1</f>
        <v>-0.17358429731024905</v>
      </c>
      <c r="O414" s="70">
        <f>AVERAGE($G$390:G414)*252</f>
        <v>-1.8296747672968134</v>
      </c>
      <c r="P414" s="70">
        <f>STDEV($G$390:G414)*252^0.5</f>
        <v>0.41827711287629471</v>
      </c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2"/>
        <v>54344465.770000003</v>
      </c>
      <c r="F415" s="67">
        <f t="shared" si="56"/>
        <v>-470037.44000000507</v>
      </c>
      <c r="G415" s="70">
        <f t="shared" si="64"/>
        <v>-8.8059680205547618E-3</v>
      </c>
      <c r="H415" s="70"/>
      <c r="I415" s="70"/>
      <c r="J415" s="67">
        <f t="shared" si="63"/>
        <v>-1437357.2900000066</v>
      </c>
      <c r="K415" s="70">
        <f t="shared" si="65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>
        <f>PRODUCT($L$390:L415)-1</f>
        <v>-0.18086168755981935</v>
      </c>
      <c r="O415" s="70">
        <f>AVERAGE($G$390:G415)*252</f>
        <v>-1.844652812446159</v>
      </c>
      <c r="P415" s="70">
        <f>STDEV($G$390:G415)*252^0.5</f>
        <v>0.4098544373431125</v>
      </c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2"/>
        <v>54344465.770000003</v>
      </c>
      <c r="F416" s="67">
        <f t="shared" si="56"/>
        <v>670708.99000000209</v>
      </c>
      <c r="G416" s="70">
        <f t="shared" si="64"/>
        <v>1.2677105388466735E-2</v>
      </c>
      <c r="H416" s="70"/>
      <c r="I416" s="70"/>
      <c r="J416" s="67">
        <f t="shared" si="63"/>
        <v>-766648.30000000447</v>
      </c>
      <c r="K416" s="70">
        <f t="shared" si="65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>
        <f>PRODUCT($L$390:L416)-1</f>
        <v>-0.17047738484528441</v>
      </c>
      <c r="O416" s="70">
        <f>AVERAGE($G$390:G416)*252</f>
        <v>-1.65801268761876</v>
      </c>
      <c r="P416" s="70">
        <f>STDEV($G$390:G416)*252^0.5</f>
        <v>0.4065121608722303</v>
      </c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2"/>
        <v>54344465.770000003</v>
      </c>
      <c r="F417" s="67">
        <f t="shared" si="56"/>
        <v>2166682.0200000033</v>
      </c>
      <c r="G417" s="70">
        <f t="shared" si="64"/>
        <v>4.0439908199194574E-2</v>
      </c>
      <c r="H417" s="70"/>
      <c r="I417" s="70"/>
      <c r="J417" s="67">
        <f t="shared" si="63"/>
        <v>1400033.7199999988</v>
      </c>
      <c r="K417" s="70">
        <f t="shared" si="65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>
        <f>PRODUCT($L$390:L417)-1</f>
        <v>-0.13693156643927185</v>
      </c>
      <c r="O417" s="70">
        <f>AVERAGE($G$390:G417)*252</f>
        <v>-1.2348387749824816</v>
      </c>
      <c r="P417" s="70">
        <f>STDEV($G$390:G417)*252^0.5</f>
        <v>0.42311823237631518</v>
      </c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2"/>
        <v>54344465.770000003</v>
      </c>
      <c r="F418" s="67">
        <f t="shared" si="56"/>
        <v>-2407343.8200000003</v>
      </c>
      <c r="G418" s="70">
        <f t="shared" si="64"/>
        <v>-4.3185315897075249E-2</v>
      </c>
      <c r="H418" s="70"/>
      <c r="I418" s="70"/>
      <c r="J418" s="67">
        <f t="shared" si="63"/>
        <v>-1007310.1000000015</v>
      </c>
      <c r="K418" s="70">
        <f t="shared" si="65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>
        <f>PRODUCT($L$390:L418)-1</f>
        <v>-0.17420344938338572</v>
      </c>
      <c r="O418" s="70">
        <f>AVERAGE($G$390:G418)*252</f>
        <v>-1.5675236312266363</v>
      </c>
      <c r="P418" s="70">
        <f>STDEV($G$390:G418)*252^0.5</f>
        <v>0.43054853148076438</v>
      </c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2"/>
        <v>54344465.770000003</v>
      </c>
      <c r="F419" s="67">
        <f t="shared" si="56"/>
        <v>-1952613.6799999997</v>
      </c>
      <c r="G419" s="70">
        <f t="shared" si="64"/>
        <v>-3.6608882784843852E-2</v>
      </c>
      <c r="H419" s="70"/>
      <c r="I419" s="70"/>
      <c r="J419" s="67">
        <f t="shared" si="63"/>
        <v>-2959923.7800000012</v>
      </c>
      <c r="K419" s="70">
        <f t="shared" si="65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>
        <f>PRODUCT($L$390:L419)-1</f>
        <v>-0.20443493850903771</v>
      </c>
      <c r="O419" s="70">
        <f>AVERAGE($G$390:G419)*252</f>
        <v>-1.8227874589117703</v>
      </c>
      <c r="P419" s="70">
        <f>STDEV($G$390:G419)*252^0.5</f>
        <v>0.43213076324716287</v>
      </c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2"/>
        <v>54344465.770000003</v>
      </c>
      <c r="F420" s="67">
        <f t="shared" si="56"/>
        <v>-60111.719999998808</v>
      </c>
      <c r="G420" s="70">
        <f t="shared" si="64"/>
        <v>-1.1698405332034917E-3</v>
      </c>
      <c r="H420" s="70"/>
      <c r="I420" s="70"/>
      <c r="J420" s="67">
        <f t="shared" si="63"/>
        <v>-3020035.5</v>
      </c>
      <c r="K420" s="70">
        <f t="shared" si="65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>
        <f>PRODUCT($L$390:L420)-1</f>
        <v>-0.20536562276477033</v>
      </c>
      <c r="O420" s="70">
        <f>AVERAGE($G$390:G420)*252</f>
        <v>-1.7734975348942059</v>
      </c>
      <c r="P420" s="70">
        <f>STDEV($G$390:G420)*252^0.5</f>
        <v>0.42521911603256479</v>
      </c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2"/>
        <v>54344465.770000003</v>
      </c>
      <c r="F421" s="67">
        <f t="shared" si="56"/>
        <v>1159803.1999999955</v>
      </c>
      <c r="G421" s="70">
        <f t="shared" si="64"/>
        <v>2.2597488055857096E-2</v>
      </c>
      <c r="H421" s="70"/>
      <c r="I421" s="70"/>
      <c r="J421" s="67">
        <f t="shared" si="63"/>
        <v>-1860232.3000000045</v>
      </c>
      <c r="K421" s="70">
        <f t="shared" si="65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>
        <f>PRODUCT($L$390:L421)-1</f>
        <v>-0.1874088819164238</v>
      </c>
      <c r="O421" s="70">
        <f>AVERAGE($G$390:G421)*252</f>
        <v>-1.5401205184888873</v>
      </c>
      <c r="P421" s="70">
        <f>STDEV($G$390:G421)*252^0.5</f>
        <v>0.42649131677325791</v>
      </c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2"/>
        <v>54344465.770000003</v>
      </c>
      <c r="F422" s="67">
        <f t="shared" si="56"/>
        <v>369970.81000000238</v>
      </c>
      <c r="G422" s="70">
        <f t="shared" si="64"/>
        <v>7.0491800211101071E-3</v>
      </c>
      <c r="H422" s="70"/>
      <c r="I422" s="70"/>
      <c r="J422" s="67">
        <f t="shared" si="63"/>
        <v>-1490261.4900000021</v>
      </c>
      <c r="K422" s="70">
        <f t="shared" si="65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>
        <f>PRODUCT($L$390:L422)-1</f>
        <v>-0.18168078084149752</v>
      </c>
      <c r="O422" s="70">
        <f>AVERAGE($G$390:G422)*252</f>
        <v>-1.4396200977674136</v>
      </c>
      <c r="P422" s="70">
        <f>STDEV($G$390:G422)*252^0.5</f>
        <v>0.42134699748558996</v>
      </c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2"/>
        <v>54344465.770000003</v>
      </c>
      <c r="F423" s="67">
        <f t="shared" si="56"/>
        <v>-2078968.4600000009</v>
      </c>
      <c r="G423" s="70">
        <f t="shared" si="64"/>
        <v>-3.9334022493016346E-2</v>
      </c>
      <c r="H423" s="70"/>
      <c r="I423" s="70"/>
      <c r="J423" s="67">
        <f t="shared" si="63"/>
        <v>-3569229.950000003</v>
      </c>
      <c r="K423" s="70">
        <f t="shared" si="65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>
        <f>PRODUCT($L$390:L423)-1</f>
        <v>-0.21386856741434557</v>
      </c>
      <c r="O423" s="70">
        <f>AVERAGE($G$390:G423)*252</f>
        <v>-1.6888128498401402</v>
      </c>
      <c r="P423" s="70">
        <f>STDEV($G$390:G423)*252^0.5</f>
        <v>0.42489018105397552</v>
      </c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2"/>
        <v>54344465.770000003</v>
      </c>
      <c r="F424" s="67">
        <f t="shared" si="56"/>
        <v>-760850.4299999997</v>
      </c>
      <c r="G424" s="70">
        <f t="shared" si="64"/>
        <v>-1.4984675456697853E-2</v>
      </c>
      <c r="H424" s="70"/>
      <c r="I424" s="70"/>
      <c r="J424" s="67">
        <f t="shared" si="63"/>
        <v>-4330080.3800000027</v>
      </c>
      <c r="K424" s="70">
        <f t="shared" si="65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>
        <f>PRODUCT($L$390:L424)-1</f>
        <v>-0.22564849179795055</v>
      </c>
      <c r="O424" s="70">
        <f>AVERAGE($G$390:G424)*252</f>
        <v>-1.7484507174186463</v>
      </c>
      <c r="P424" s="70">
        <f>STDEV($G$390:G424)*252^0.5</f>
        <v>0.41918479665719555</v>
      </c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2"/>
        <v>54344465.770000003</v>
      </c>
      <c r="F425" s="67">
        <f t="shared" si="56"/>
        <v>29037.079999998212</v>
      </c>
      <c r="G425" s="70">
        <f t="shared" si="64"/>
        <v>5.8057456416937109E-4</v>
      </c>
      <c r="H425" s="70"/>
      <c r="I425" s="70"/>
      <c r="J425" s="67">
        <f t="shared" si="63"/>
        <v>-4301043.3000000045</v>
      </c>
      <c r="K425" s="70">
        <f t="shared" si="65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>
        <f>PRODUCT($L$390:L425)-1</f>
        <v>-0.22519892300856226</v>
      </c>
      <c r="O425" s="70">
        <f>AVERAGE($G$390:G425)*252</f>
        <v>-1.6958186199856096</v>
      </c>
      <c r="P425" s="70">
        <f>STDEV($G$390:G425)*252^0.5</f>
        <v>0.41363168833607006</v>
      </c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2"/>
        <v>54344465.770000003</v>
      </c>
      <c r="F426" s="67">
        <f t="shared" si="56"/>
        <v>-611440.99000000209</v>
      </c>
      <c r="G426" s="70">
        <f t="shared" si="64"/>
        <v>-1.2218208903808455E-2</v>
      </c>
      <c r="H426" s="70"/>
      <c r="I426" s="70"/>
      <c r="J426" s="67">
        <f t="shared" si="63"/>
        <v>-4912484.2900000066</v>
      </c>
      <c r="K426" s="70">
        <f t="shared" si="65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>
        <f>PRODUCT($L$390:L426)-1</f>
        <v>-0.23466560442613937</v>
      </c>
      <c r="O426" s="70">
        <f>AVERAGE($G$390:G426)*252</f>
        <v>-1.7332015936011265</v>
      </c>
      <c r="P426" s="70">
        <f>STDEV($G$390:G426)*252^0.5</f>
        <v>0.40809781613915863</v>
      </c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2"/>
        <v>54344465.770000003</v>
      </c>
      <c r="F427" s="67">
        <f t="shared" si="56"/>
        <v>-1285689.5399999991</v>
      </c>
      <c r="G427" s="70">
        <f t="shared" si="64"/>
        <v>-2.6009265692094188E-2</v>
      </c>
      <c r="H427" s="70"/>
      <c r="I427" s="70"/>
      <c r="J427" s="67">
        <f t="shared" si="63"/>
        <v>-6198173.8300000057</v>
      </c>
      <c r="K427" s="70">
        <f t="shared" si="65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>
        <f>PRODUCT($L$390:L427)-1</f>
        <v>-0.25457139006391816</v>
      </c>
      <c r="O427" s="70">
        <f>AVERAGE($G$390:G427)*252</f>
        <v>-1.8600735241486688</v>
      </c>
      <c r="P427" s="70">
        <f>STDEV($G$390:G427)*252^0.5</f>
        <v>0.40554887623211389</v>
      </c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2"/>
        <v>54344465.770000003</v>
      </c>
      <c r="F428" s="67">
        <f t="shared" ref="F428:F491" si="66">B428-C428-D427</f>
        <v>1416306.950000003</v>
      </c>
      <c r="G428" s="70">
        <f t="shared" si="64"/>
        <v>2.9416739959226921E-2</v>
      </c>
      <c r="H428" s="70"/>
      <c r="I428" s="70"/>
      <c r="J428" s="67">
        <f t="shared" si="63"/>
        <v>-4781866.8800000027</v>
      </c>
      <c r="K428" s="70">
        <f t="shared" si="65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>
        <f>PRODUCT($L$390:L428)-1</f>
        <v>-0.2326433104872605</v>
      </c>
      <c r="O428" s="70">
        <f>AVERAGE($G$390:G428)*252</f>
        <v>-1.6223019345621594</v>
      </c>
      <c r="P428" s="70">
        <f>STDEV($G$390:G428)*252^0.5</f>
        <v>0.41096380760371221</v>
      </c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2"/>
        <v>54344465.770000003</v>
      </c>
      <c r="F429" s="67">
        <f t="shared" si="66"/>
        <v>1043465.799999997</v>
      </c>
      <c r="G429" s="70">
        <f t="shared" si="64"/>
        <v>2.1053492419069491E-2</v>
      </c>
      <c r="H429" s="70"/>
      <c r="I429" s="70"/>
      <c r="J429" s="67">
        <f t="shared" si="63"/>
        <v>-3738401.0800000057</v>
      </c>
      <c r="K429" s="70">
        <f t="shared" si="65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>
        <f>PRODUCT($L$390:L429)-1</f>
        <v>-0.21648777224188176</v>
      </c>
      <c r="O429" s="70">
        <f>AVERAGE($G$390:G429)*252</f>
        <v>-1.4491073839579678</v>
      </c>
      <c r="P429" s="70">
        <f>STDEV($G$390:G429)*252^0.5</f>
        <v>0.41148758429613258</v>
      </c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2"/>
        <v>54344465.770000003</v>
      </c>
      <c r="F430" s="80">
        <f t="shared" si="66"/>
        <v>603699.91000000387</v>
      </c>
      <c r="G430" s="81">
        <f t="shared" si="64"/>
        <v>1.1929398456452155E-2</v>
      </c>
      <c r="H430" s="81"/>
      <c r="I430" s="81"/>
      <c r="J430" s="80">
        <f t="shared" si="63"/>
        <v>-3134701.1700000018</v>
      </c>
      <c r="K430" s="81">
        <f t="shared" si="65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>
        <f>PRODUCT($L$390:L430)-1</f>
        <v>-0.20714094268145267</v>
      </c>
      <c r="O430" s="81">
        <f>AVERAGE($G$390:G430)*252</f>
        <v>-1.340441145055921</v>
      </c>
      <c r="P430" s="81">
        <f>STDEV($G$390:G430)*252^0.5</f>
        <v>0.40866879165288855</v>
      </c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2"/>
        <v>51209764.600000001</v>
      </c>
      <c r="F431" s="67">
        <f t="shared" si="66"/>
        <v>-148794.96000000089</v>
      </c>
      <c r="G431" s="70">
        <f t="shared" si="64"/>
        <v>-2.9055974219416914E-3</v>
      </c>
      <c r="H431" s="70"/>
      <c r="I431" s="70"/>
      <c r="J431" s="67">
        <f t="shared" si="63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>
        <f>PRODUCT($L$390:L431)-1</f>
        <v>-0.20944467191436056</v>
      </c>
      <c r="O431" s="70">
        <f>AVERAGE($G$390:G431)*252</f>
        <v>-1.3259594642290968</v>
      </c>
      <c r="P431" s="70">
        <f>STDEV($G$390:G431)*252^0.5</f>
        <v>0.40369755435916294</v>
      </c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2"/>
        <v>51209764.600000001</v>
      </c>
      <c r="F432" s="67">
        <f t="shared" si="66"/>
        <v>1609344.3599999994</v>
      </c>
      <c r="G432" s="70">
        <f t="shared" si="64"/>
        <v>3.151809241670326E-2</v>
      </c>
      <c r="H432" s="70"/>
      <c r="I432" s="70"/>
      <c r="J432" s="67">
        <f t="shared" si="63"/>
        <v>1460549.3999999985</v>
      </c>
      <c r="K432" s="70">
        <f t="shared" ref="K432:K453" si="67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>
        <f>PRODUCT($L$390:L432)-1</f>
        <v>-0.18452787602324017</v>
      </c>
      <c r="O432" s="70">
        <f>AVERAGE($G$390:G432)*252</f>
        <v>-1.1104125164793688</v>
      </c>
      <c r="P432" s="70">
        <f>STDEV($G$390:G432)*252^0.5</f>
        <v>0.40867984769939647</v>
      </c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2"/>
        <v>51209764.600000001</v>
      </c>
      <c r="F433" s="67">
        <f t="shared" si="66"/>
        <v>-815755.85000000149</v>
      </c>
      <c r="G433" s="70">
        <f t="shared" si="64"/>
        <v>-1.5487962536164138E-2</v>
      </c>
      <c r="H433" s="70"/>
      <c r="I433" s="70"/>
      <c r="J433" s="67">
        <f t="shared" si="63"/>
        <v>644793.54999999702</v>
      </c>
      <c r="K433" s="70">
        <f t="shared" si="67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>
        <f>PRODUCT($L$390:L433)-1</f>
        <v>-0.19715787772867843</v>
      </c>
      <c r="O433" s="70">
        <f>AVERAGE($G$390:G433)*252</f>
        <v>-1.1738796538119594</v>
      </c>
      <c r="P433" s="70">
        <f>STDEV($G$390:G433)*252^0.5</f>
        <v>0.40476952106087205</v>
      </c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2"/>
        <v>51209764.600000001</v>
      </c>
      <c r="F434" s="67">
        <f t="shared" si="66"/>
        <v>-51444.710000000894</v>
      </c>
      <c r="G434" s="70">
        <f t="shared" si="64"/>
        <v>-9.9209619820086917E-4</v>
      </c>
      <c r="H434" s="70"/>
      <c r="I434" s="70"/>
      <c r="J434" s="67">
        <f t="shared" si="63"/>
        <v>593348.83999999613</v>
      </c>
      <c r="K434" s="70">
        <f t="shared" si="67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>
        <f>PRODUCT($L$390:L434)-1</f>
        <v>-0.19795437434593932</v>
      </c>
      <c r="O434" s="70">
        <f>AVERAGE($G$390:G434)*252</f>
        <v>-1.1533491779927296</v>
      </c>
      <c r="P434" s="70">
        <f>STDEV($G$390:G434)*252^0.5</f>
        <v>0.40023747189194864</v>
      </c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2"/>
        <v>51209764.600000001</v>
      </c>
      <c r="F435" s="67">
        <f t="shared" si="66"/>
        <v>-1703486.4899999946</v>
      </c>
      <c r="G435" s="70">
        <f t="shared" si="64"/>
        <v>-3.2883863090063623E-2</v>
      </c>
      <c r="H435" s="70"/>
      <c r="I435" s="70"/>
      <c r="J435" s="67">
        <f t="shared" si="63"/>
        <v>-1110137.6499999985</v>
      </c>
      <c r="K435" s="70">
        <f t="shared" si="67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>
        <f>PRODUCT($L$390:L435)-1</f>
        <v>-0.22432873289193189</v>
      </c>
      <c r="O435" s="70">
        <f>AVERAGE($G$390:G435)*252</f>
        <v>-1.3084227501819321</v>
      </c>
      <c r="P435" s="70">
        <f>STDEV($G$390:G435)*252^0.5</f>
        <v>0.40127289403589356</v>
      </c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2"/>
        <v>51209764.600000001</v>
      </c>
      <c r="F436" s="67">
        <f t="shared" si="66"/>
        <v>91008.039999999106</v>
      </c>
      <c r="G436" s="70">
        <f t="shared" si="64"/>
        <v>1.8165412706730563E-3</v>
      </c>
      <c r="H436" s="70"/>
      <c r="I436" s="70"/>
      <c r="J436" s="67">
        <f t="shared" si="63"/>
        <v>-1019129.6099999994</v>
      </c>
      <c r="K436" s="70">
        <f t="shared" si="67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>
        <f>PRODUCT($L$390:L436)-1</f>
        <v>-0.22291969402275491</v>
      </c>
      <c r="O436" s="70">
        <f>AVERAGE($G$390:G436)*252</f>
        <v>-1.2708442150672183</v>
      </c>
      <c r="P436" s="70">
        <f>STDEV($G$390:G436)*252^0.5</f>
        <v>0.39721893031486333</v>
      </c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2"/>
        <v>51209764.600000001</v>
      </c>
      <c r="F437" s="67">
        <f t="shared" si="66"/>
        <v>111102.37999999523</v>
      </c>
      <c r="G437" s="70">
        <f t="shared" si="64"/>
        <v>2.2136077780671895E-3</v>
      </c>
      <c r="H437" s="70"/>
      <c r="I437" s="70"/>
      <c r="J437" s="67">
        <f t="shared" si="63"/>
        <v>-908027.23000000417</v>
      </c>
      <c r="K437" s="70">
        <f t="shared" si="67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>
        <f>PRODUCT($L$390:L437)-1</f>
        <v>-0.22119954301326084</v>
      </c>
      <c r="O437" s="70">
        <f>AVERAGE($G$390:G437)*252</f>
        <v>-1.2327468530851318</v>
      </c>
      <c r="P437" s="70">
        <f>STDEV($G$390:G437)*252^0.5</f>
        <v>0.39332207531780705</v>
      </c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2"/>
        <v>51209764.600000001</v>
      </c>
      <c r="F438" s="67">
        <f t="shared" si="66"/>
        <v>-975495.0700000003</v>
      </c>
      <c r="G438" s="70">
        <f t="shared" si="64"/>
        <v>-1.9392870326220311E-2</v>
      </c>
      <c r="H438" s="70"/>
      <c r="I438" s="70"/>
      <c r="J438" s="67">
        <f t="shared" si="63"/>
        <v>-1883522.3000000045</v>
      </c>
      <c r="K438" s="70">
        <f t="shared" si="67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>
        <f>PRODUCT($L$390:L438)-1</f>
        <v>-0.23630271928560576</v>
      </c>
      <c r="O438" s="70">
        <f>AVERAGE($G$390:G438)*252</f>
        <v>-1.3073235157202825</v>
      </c>
      <c r="P438" s="70">
        <f>STDEV($G$390:G438)*252^0.5</f>
        <v>0.39059023131069748</v>
      </c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2"/>
        <v>51209764.600000001</v>
      </c>
      <c r="F439" s="67">
        <f t="shared" si="66"/>
        <v>-974361.6400000006</v>
      </c>
      <c r="G439" s="70">
        <f t="shared" si="64"/>
        <v>-1.9753413083323412E-2</v>
      </c>
      <c r="H439" s="70"/>
      <c r="I439" s="70"/>
      <c r="J439" s="67">
        <f t="shared" si="63"/>
        <v>-2857883.9400000051</v>
      </c>
      <c r="K439" s="70">
        <f t="shared" si="67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>
        <f>PRODUCT($L$390:L439)-1</f>
        <v>-0.25138834714216807</v>
      </c>
      <c r="O439" s="70">
        <f>AVERAGE($G$390:G439)*252</f>
        <v>-1.3807342473458268</v>
      </c>
      <c r="P439" s="70">
        <f>STDEV($G$390:G439)*252^0.5</f>
        <v>0.38796458273199713</v>
      </c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2"/>
        <v>51209764.600000001</v>
      </c>
      <c r="F440" s="67">
        <f t="shared" si="66"/>
        <v>-2270707.1899999976</v>
      </c>
      <c r="G440" s="70">
        <f t="shared" si="64"/>
        <v>-4.6962127615410063E-2</v>
      </c>
      <c r="H440" s="70"/>
      <c r="I440" s="70"/>
      <c r="J440" s="67">
        <f t="shared" si="63"/>
        <v>-5128591.1300000027</v>
      </c>
      <c r="K440" s="70">
        <f t="shared" si="67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>
        <f>PRODUCT($L$390:L440)-1</f>
        <v>-0.28654474311806066</v>
      </c>
      <c r="O440" s="70">
        <f>AVERAGE($G$390:G440)*252</f>
        <v>-1.5857091867916604</v>
      </c>
      <c r="P440" s="70">
        <f>STDEV($G$390:G440)*252^0.5</f>
        <v>0.39497995813321907</v>
      </c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2"/>
        <v>51209764.600000001</v>
      </c>
      <c r="F441" s="67">
        <f t="shared" si="66"/>
        <v>1169367.8599999994</v>
      </c>
      <c r="G441" s="70">
        <f t="shared" si="64"/>
        <v>2.537626045398534E-2</v>
      </c>
      <c r="H441" s="70"/>
      <c r="I441" s="70"/>
      <c r="J441" s="67">
        <f t="shared" si="63"/>
        <v>-3959223.2700000033</v>
      </c>
      <c r="K441" s="70">
        <f t="shared" si="67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>
        <f>PRODUCT($L$390:L441)-1</f>
        <v>-0.26843991669715961</v>
      </c>
      <c r="O441" s="70">
        <f>AVERAGE($G$390:G441)*252</f>
        <v>-1.4322375171532766</v>
      </c>
      <c r="P441" s="70">
        <f>STDEV($G$390:G441)*252^0.5</f>
        <v>0.39725359796104426</v>
      </c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2"/>
        <v>51209764.600000001</v>
      </c>
      <c r="F442" s="67">
        <f t="shared" si="66"/>
        <v>1920908.5900000036</v>
      </c>
      <c r="G442" s="70">
        <f t="shared" si="64"/>
        <v>4.0653684295049404E-2</v>
      </c>
      <c r="H442" s="70"/>
      <c r="I442" s="70"/>
      <c r="J442" s="67">
        <f t="shared" si="63"/>
        <v>-2038314.6799999997</v>
      </c>
      <c r="K442" s="70">
        <f t="shared" si="67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>
        <f>PRODUCT($L$390:L442)-1</f>
        <v>-0.23869930402770589</v>
      </c>
      <c r="O442" s="70">
        <f>AVERAGE($G$390:G442)*252</f>
        <v>-1.2119174047097723</v>
      </c>
      <c r="P442" s="70">
        <f>STDEV($G$390:G442)*252^0.5</f>
        <v>0.40618298221079485</v>
      </c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2"/>
        <v>51209764.600000001</v>
      </c>
      <c r="F443" s="67">
        <f t="shared" si="66"/>
        <v>1110778.6299999952</v>
      </c>
      <c r="G443" s="70">
        <f t="shared" si="64"/>
        <v>2.2589910035339368E-2</v>
      </c>
      <c r="H443" s="70"/>
      <c r="I443" s="70"/>
      <c r="J443" s="67">
        <f t="shared" si="63"/>
        <v>-927536.05000000447</v>
      </c>
      <c r="K443" s="70">
        <f t="shared" si="67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>
        <f>PRODUCT($L$390:L443)-1</f>
        <v>-0.22150158979585055</v>
      </c>
      <c r="O443" s="70">
        <f>AVERAGE($G$390:G443)*252</f>
        <v>-1.0840549096428225</v>
      </c>
      <c r="P443" s="70">
        <f>STDEV($G$390:G443)*252^0.5</f>
        <v>0.40666327082676734</v>
      </c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2"/>
        <v>51209764.600000001</v>
      </c>
      <c r="F444" s="67">
        <f t="shared" si="66"/>
        <v>604387.47000000626</v>
      </c>
      <c r="G444" s="70">
        <f t="shared" si="64"/>
        <v>1.2019902208570792E-2</v>
      </c>
      <c r="H444" s="70"/>
      <c r="I444" s="70"/>
      <c r="J444" s="67">
        <f t="shared" si="63"/>
        <v>-323148.57999999821</v>
      </c>
      <c r="K444" s="70">
        <f t="shared" si="67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>
        <f>PRODUCT($L$390:L444)-1</f>
        <v>-0.21214411503566888</v>
      </c>
      <c r="O444" s="70">
        <f>AVERAGE($G$390:G444)*252</f>
        <v>-1.0092718138936831</v>
      </c>
      <c r="P444" s="70">
        <f>STDEV($G$390:G444)*252^0.5</f>
        <v>0.4043922642112483</v>
      </c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2"/>
        <v>51209764.600000001</v>
      </c>
      <c r="F445" s="67">
        <f t="shared" si="66"/>
        <v>-81140.140000000596</v>
      </c>
      <c r="G445" s="70">
        <f t="shared" si="64"/>
        <v>-1.5945281165505292E-3</v>
      </c>
      <c r="H445" s="70"/>
      <c r="I445" s="70"/>
      <c r="J445" s="67">
        <f t="shared" si="63"/>
        <v>-404288.71999999881</v>
      </c>
      <c r="K445" s="70">
        <f t="shared" si="67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>
        <f>PRODUCT($L$390:L445)-1</f>
        <v>-0.21340037339603424</v>
      </c>
      <c r="O445" s="70">
        <f>AVERAGE($G$390:G445)*252</f>
        <v>-0.99842447945577328</v>
      </c>
      <c r="P445" s="70">
        <f>STDEV($G$390:G445)*252^0.5</f>
        <v>0.40073173308987237</v>
      </c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2"/>
        <v>51209764.600000001</v>
      </c>
      <c r="F446" s="67">
        <f t="shared" si="66"/>
        <v>906049.78999999911</v>
      </c>
      <c r="G446" s="70">
        <f t="shared" si="64"/>
        <v>1.7833703440551241E-2</v>
      </c>
      <c r="H446" s="70"/>
      <c r="I446" s="70"/>
      <c r="J446" s="67">
        <f t="shared" si="63"/>
        <v>501761.0700000003</v>
      </c>
      <c r="K446" s="70">
        <f t="shared" si="67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>
        <f>PRODUCT($L$390:L446)-1</f>
        <v>-0.19937238892873088</v>
      </c>
      <c r="O446" s="70">
        <f>AVERAGE($G$390:G446)*252</f>
        <v>-0.90206451899130513</v>
      </c>
      <c r="P446" s="70">
        <f>STDEV($G$390:G446)*252^0.5</f>
        <v>0.39977312248582547</v>
      </c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2"/>
        <v>51209764.600000001</v>
      </c>
      <c r="F447" s="67">
        <f t="shared" si="66"/>
        <v>-529426.59000000358</v>
      </c>
      <c r="G447" s="70">
        <f t="shared" si="64"/>
        <v>-1.0238077162498919E-2</v>
      </c>
      <c r="H447" s="70"/>
      <c r="I447" s="70"/>
      <c r="J447" s="67">
        <f t="shared" si="63"/>
        <v>-27665.520000003278</v>
      </c>
      <c r="K447" s="70">
        <f t="shared" si="67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>
        <f>PRODUCT($L$390:L447)-1</f>
        <v>-0.20756927618930565</v>
      </c>
      <c r="O447" s="70">
        <f>AVERAGE($G$390:G447)*252</f>
        <v>-0.93099436254231227</v>
      </c>
      <c r="P447" s="70">
        <f>STDEV($G$390:G447)*252^0.5</f>
        <v>0.39649381250273208</v>
      </c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2"/>
        <v>51209764.600000001</v>
      </c>
      <c r="F448" s="67">
        <f t="shared" si="66"/>
        <v>1358832.7800000012</v>
      </c>
      <c r="G448" s="70">
        <f t="shared" si="64"/>
        <v>2.6548984985474755E-2</v>
      </c>
      <c r="H448" s="70"/>
      <c r="I448" s="70"/>
      <c r="J448" s="67">
        <f t="shared" si="63"/>
        <v>1331167.2599999979</v>
      </c>
      <c r="K448" s="70">
        <f t="shared" si="67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>
        <f>PRODUCT($L$390:L448)-1</f>
        <v>-0.18653104480082661</v>
      </c>
      <c r="O448" s="70">
        <f>AVERAGE($G$390:G448)*252</f>
        <v>-0.80181913239177083</v>
      </c>
      <c r="P448" s="70">
        <f>STDEV($G$390:G448)*252^0.5</f>
        <v>0.39799946103383321</v>
      </c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2"/>
        <v>51209764.600000001</v>
      </c>
      <c r="F449" s="67">
        <f t="shared" si="66"/>
        <v>-3907.3100000023842</v>
      </c>
      <c r="G449" s="70">
        <f t="shared" si="64"/>
        <v>-7.4366971838523162E-5</v>
      </c>
      <c r="H449" s="70"/>
      <c r="I449" s="70"/>
      <c r="J449" s="67">
        <f t="shared" si="63"/>
        <v>1327259.9499999955</v>
      </c>
      <c r="K449" s="70">
        <f t="shared" si="67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>
        <f>PRODUCT($L$390:L449)-1</f>
        <v>-0.18659154002370937</v>
      </c>
      <c r="O449" s="70">
        <f>AVERAGE($G$390:G449)*252</f>
        <v>-0.78876782146696311</v>
      </c>
      <c r="P449" s="70">
        <f>STDEV($G$390:G449)*252^0.5</f>
        <v>0.39466355425416061</v>
      </c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2"/>
        <v>51209764.600000001</v>
      </c>
      <c r="F450" s="67">
        <f t="shared" si="66"/>
        <v>653671.26000000536</v>
      </c>
      <c r="G450" s="70">
        <f t="shared" si="64"/>
        <v>1.244210660194317E-2</v>
      </c>
      <c r="H450" s="70"/>
      <c r="I450" s="70"/>
      <c r="J450" s="67">
        <f t="shared" si="63"/>
        <v>1980931.2100000009</v>
      </c>
      <c r="K450" s="70">
        <f t="shared" si="67"/>
        <v>3.8682685333023104E-2</v>
      </c>
      <c r="L450" s="70">
        <f t="shared" ref="L450:L513" si="68">1+G450</f>
        <v>1.0124421066019431</v>
      </c>
      <c r="M450" s="70">
        <f>PRODUCT($L$2:L450)-1</f>
        <v>0.24395184538414028</v>
      </c>
      <c r="N450" s="70">
        <f>PRODUCT($L$390:L450)-1</f>
        <v>-0.17647102525376201</v>
      </c>
      <c r="O450" s="70">
        <f>AVERAGE($G$390:G450)*252</f>
        <v>-0.72443702334964111</v>
      </c>
      <c r="P450" s="70">
        <f>STDEV($G$390:G450)*252^0.5</f>
        <v>0.39263863846416563</v>
      </c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9">B451</f>
        <v>54109246.530000001</v>
      </c>
      <c r="E451" s="67">
        <f t="shared" si="62"/>
        <v>51209764.600000001</v>
      </c>
      <c r="F451" s="67">
        <f t="shared" si="66"/>
        <v>918550.71999999881</v>
      </c>
      <c r="G451" s="70">
        <f t="shared" si="64"/>
        <v>1.7269011168440263E-2</v>
      </c>
      <c r="H451" s="70"/>
      <c r="I451" s="70"/>
      <c r="J451" s="67">
        <f t="shared" si="63"/>
        <v>2899481.9299999997</v>
      </c>
      <c r="K451" s="70">
        <f t="shared" si="67"/>
        <v>5.6619708226504528E-2</v>
      </c>
      <c r="L451" s="70">
        <f t="shared" si="68"/>
        <v>1.0172690111684402</v>
      </c>
      <c r="M451" s="70">
        <f>PRODUCT($L$2:L451)-1</f>
        <v>0.2654336636950807</v>
      </c>
      <c r="N451" s="70">
        <f>PRODUCT($L$390:L451)-1</f>
        <v>-0.16224949419133516</v>
      </c>
      <c r="O451" s="70">
        <f>AVERAGE($G$390:G451)*252</f>
        <v>-0.64256238080453487</v>
      </c>
      <c r="P451" s="70">
        <f>STDEV($G$390:G451)*252^0.5</f>
        <v>0.39151892283725631</v>
      </c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9"/>
        <v>53740033.659999996</v>
      </c>
      <c r="E452" s="67">
        <f t="shared" si="62"/>
        <v>51209764.600000001</v>
      </c>
      <c r="F452" s="67">
        <f t="shared" si="66"/>
        <v>-369212.87000000477</v>
      </c>
      <c r="G452" s="70">
        <f t="shared" si="64"/>
        <v>-6.823470916293403E-3</v>
      </c>
      <c r="H452" s="70"/>
      <c r="I452" s="70"/>
      <c r="J452" s="67">
        <f t="shared" si="63"/>
        <v>2530269.0599999949</v>
      </c>
      <c r="K452" s="70">
        <f t="shared" si="67"/>
        <v>4.9409894377838492E-2</v>
      </c>
      <c r="L452" s="70">
        <f t="shared" si="68"/>
        <v>0.99317652908370657</v>
      </c>
      <c r="M452" s="70">
        <f>PRODUCT($L$2:L452)-1</f>
        <v>0.25679901389435877</v>
      </c>
      <c r="N452" s="70">
        <f>PRODUCT($L$390:L452)-1</f>
        <v>-0.16796586040283068</v>
      </c>
      <c r="O452" s="70">
        <f>AVERAGE($G$390:G452)*252</f>
        <v>-0.6596568615997952</v>
      </c>
      <c r="P452" s="70">
        <f>STDEV($G$390:G452)*252^0.5</f>
        <v>0.38844272449184408</v>
      </c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9"/>
        <v>52266615.549999997</v>
      </c>
      <c r="E453" s="80">
        <f t="shared" si="62"/>
        <v>51209764.600000001</v>
      </c>
      <c r="F453" s="80">
        <f t="shared" si="66"/>
        <v>-1473418.1099999994</v>
      </c>
      <c r="G453" s="81">
        <f t="shared" si="64"/>
        <v>-2.741751371653308E-2</v>
      </c>
      <c r="H453" s="81"/>
      <c r="I453" s="81"/>
      <c r="J453" s="80">
        <f t="shared" si="63"/>
        <v>1056850.9499999955</v>
      </c>
      <c r="K453" s="81">
        <f t="shared" si="67"/>
        <v>2.0637684204468432E-2</v>
      </c>
      <c r="L453" s="81">
        <f t="shared" si="68"/>
        <v>0.97258248628346688</v>
      </c>
      <c r="M453" s="81">
        <f>PRODUCT($L$2:L453)-1</f>
        <v>0.22234070969198494</v>
      </c>
      <c r="N453" s="81">
        <f>PRODUCT($L$390:L453)-1</f>
        <v>-0.19077816783785995</v>
      </c>
      <c r="O453" s="81">
        <f>AVERAGE($G$390:G453)*252</f>
        <v>-0.75730618339614741</v>
      </c>
      <c r="P453" s="81">
        <f>STDEV($G$390:G453)*252^0.5</f>
        <v>0.38847701723232658</v>
      </c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9"/>
        <v>52206389.119999997</v>
      </c>
      <c r="E454" s="67">
        <f t="shared" si="62"/>
        <v>52266615.549999997</v>
      </c>
      <c r="F454" s="67">
        <f t="shared" si="66"/>
        <v>-60226.429999999702</v>
      </c>
      <c r="G454" s="70">
        <f t="shared" si="64"/>
        <v>-1.1522925172452591E-3</v>
      </c>
      <c r="H454" s="70"/>
      <c r="I454" s="70"/>
      <c r="J454" s="67">
        <f t="shared" si="63"/>
        <v>-60226.429999999702</v>
      </c>
      <c r="K454" s="70">
        <f>G454</f>
        <v>-1.1522925172452591E-3</v>
      </c>
      <c r="L454" s="70">
        <f t="shared" si="68"/>
        <v>0.99884770748275475</v>
      </c>
      <c r="M454" s="70">
        <f>PRODUCT($L$2:L454)-1</f>
        <v>0.22093221563868259</v>
      </c>
      <c r="N454" s="70">
        <f>PRODUCT($L$390:L454)-1</f>
        <v>-0.19171062809985184</v>
      </c>
      <c r="O454" s="70">
        <f>AVERAGE($G$390:G454)*252</f>
        <v>-0.7501226684876805</v>
      </c>
      <c r="P454" s="70">
        <f>STDEV($G$390:G454)*252^0.5</f>
        <v>0.38544735800977248</v>
      </c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9"/>
        <v>53891765.32</v>
      </c>
      <c r="E455" s="67">
        <f t="shared" si="62"/>
        <v>52266615.549999997</v>
      </c>
      <c r="F455" s="67">
        <f t="shared" si="66"/>
        <v>1685376.200000003</v>
      </c>
      <c r="G455" s="70">
        <f t="shared" si="64"/>
        <v>3.2282949049129775E-2</v>
      </c>
      <c r="H455" s="70"/>
      <c r="I455" s="70"/>
      <c r="J455" s="67">
        <f t="shared" si="63"/>
        <v>1625149.7700000033</v>
      </c>
      <c r="K455" s="70">
        <f t="shared" ref="K455:K474" si="70">(1+K454)*(1+G455)-1</f>
        <v>3.109345713126066E-2</v>
      </c>
      <c r="L455" s="70">
        <f t="shared" si="68"/>
        <v>1.0322829490491299</v>
      </c>
      <c r="M455" s="70">
        <f>PRODUCT($L$2:L455)-1</f>
        <v>0.26034750814858754</v>
      </c>
      <c r="N455" s="70">
        <f>PRODUCT($L$390:L455)-1</f>
        <v>-0.16561666348984616</v>
      </c>
      <c r="O455" s="70">
        <f>AVERAGE($G$390:G455)*252</f>
        <v>-0.61549500441391725</v>
      </c>
      <c r="P455" s="70">
        <f>STDEV($G$390:G455)*252^0.5</f>
        <v>0.38862694162418909</v>
      </c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9"/>
        <v>51817961.82</v>
      </c>
      <c r="E456" s="67">
        <f t="shared" si="62"/>
        <v>52266615.549999997</v>
      </c>
      <c r="F456" s="67">
        <f t="shared" si="66"/>
        <v>-2073803.5</v>
      </c>
      <c r="G456" s="70">
        <f t="shared" si="64"/>
        <v>-3.8480897548746319E-2</v>
      </c>
      <c r="H456" s="70"/>
      <c r="I456" s="70"/>
      <c r="J456" s="67">
        <f t="shared" si="63"/>
        <v>-448653.72999999672</v>
      </c>
      <c r="K456" s="70">
        <f t="shared" si="70"/>
        <v>-8.5839445557900351E-3</v>
      </c>
      <c r="L456" s="70">
        <f t="shared" si="68"/>
        <v>0.96151910245125372</v>
      </c>
      <c r="M456" s="70">
        <f>PRODUCT($L$2:L456)-1</f>
        <v>0.21184820481170408</v>
      </c>
      <c r="N456" s="70">
        <f>PRODUCT($L$390:L456)-1</f>
        <v>-0.19772448317847446</v>
      </c>
      <c r="O456" s="70">
        <f>AVERAGE($G$390:G456)*252</f>
        <v>-0.75104263393436732</v>
      </c>
      <c r="P456" s="70">
        <f>STDEV($G$390:G456)*252^0.5</f>
        <v>0.39195341587432753</v>
      </c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9"/>
        <v>50115406.890000001</v>
      </c>
      <c r="E457" s="67">
        <f t="shared" si="62"/>
        <v>52266615.549999997</v>
      </c>
      <c r="F457" s="67">
        <f t="shared" si="66"/>
        <v>-1702554.9299999997</v>
      </c>
      <c r="G457" s="70">
        <f t="shared" si="64"/>
        <v>-3.2856462705232653E-2</v>
      </c>
      <c r="H457" s="70"/>
      <c r="I457" s="70"/>
      <c r="J457" s="67">
        <f t="shared" si="63"/>
        <v>-2151208.6599999964</v>
      </c>
      <c r="K457" s="70">
        <f t="shared" si="70"/>
        <v>-4.1158369206861667E-2</v>
      </c>
      <c r="L457" s="70">
        <f t="shared" si="68"/>
        <v>0.96714353729476732</v>
      </c>
      <c r="M457" s="70">
        <f>PRODUCT($L$2:L457)-1</f>
        <v>0.17203115946590519</v>
      </c>
      <c r="N457" s="70">
        <f>PRODUCT($L$390:L457)-1</f>
        <v>-0.22408441877624219</v>
      </c>
      <c r="O457" s="70">
        <f>AVERAGE($G$390:G457)*252</f>
        <v>-0.86176007463707704</v>
      </c>
      <c r="P457" s="70">
        <f>STDEV($G$390:G457)*252^0.5</f>
        <v>0.39324590516875974</v>
      </c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9"/>
        <v>50269401.289999999</v>
      </c>
      <c r="E458" s="67">
        <f t="shared" si="62"/>
        <v>52266615.549999997</v>
      </c>
      <c r="F458" s="67">
        <f t="shared" si="66"/>
        <v>153994.39999999851</v>
      </c>
      <c r="G458" s="70">
        <f t="shared" si="64"/>
        <v>3.0727955644060923E-3</v>
      </c>
      <c r="H458" s="70"/>
      <c r="I458" s="70"/>
      <c r="J458" s="67">
        <f t="shared" si="63"/>
        <v>-1997214.2599999979</v>
      </c>
      <c r="K458" s="70">
        <f t="shared" si="70"/>
        <v>-3.8212044896792641E-2</v>
      </c>
      <c r="L458" s="70">
        <f t="shared" si="68"/>
        <v>1.0030727955644061</v>
      </c>
      <c r="M458" s="70">
        <f>PRODUCT($L$2:L458)-1</f>
        <v>0.17563257161405765</v>
      </c>
      <c r="N458" s="70">
        <f>PRODUCT($L$390:L458)-1</f>
        <v>-0.22170018881990428</v>
      </c>
      <c r="O458" s="70">
        <f>AVERAGE($G$390:G458)*252</f>
        <v>-0.83804841439262179</v>
      </c>
      <c r="P458" s="70">
        <f>STDEV($G$390:G458)*252^0.5</f>
        <v>0.39054082665802498</v>
      </c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9"/>
        <v>49863548.799999997</v>
      </c>
      <c r="E459" s="67">
        <f t="shared" si="62"/>
        <v>52266615.549999997</v>
      </c>
      <c r="F459" s="67">
        <f t="shared" si="66"/>
        <v>-405852.49000000209</v>
      </c>
      <c r="G459" s="70">
        <f t="shared" si="64"/>
        <v>-8.0735493080307998E-3</v>
      </c>
      <c r="H459" s="70"/>
      <c r="I459" s="70"/>
      <c r="J459" s="67">
        <f t="shared" si="63"/>
        <v>-2403066.75</v>
      </c>
      <c r="K459" s="70">
        <f t="shared" si="70"/>
        <v>-4.5977087376188552E-2</v>
      </c>
      <c r="L459" s="70">
        <f t="shared" si="68"/>
        <v>0.99192645069196916</v>
      </c>
      <c r="M459" s="70">
        <f>PRODUCT($L$2:L459)-1</f>
        <v>0.16614104407900454</v>
      </c>
      <c r="N459" s="70">
        <f>PRODUCT($L$390:L459)-1</f>
        <v>-0.22798383072189787</v>
      </c>
      <c r="O459" s="70">
        <f>AVERAGE($G$390:G459)*252</f>
        <v>-0.85514107169592379</v>
      </c>
      <c r="P459" s="70">
        <f>STDEV($G$390:G459)*252^0.5</f>
        <v>0.38780514022935875</v>
      </c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9"/>
        <v>48015241.020000003</v>
      </c>
      <c r="E460" s="67">
        <f t="shared" si="62"/>
        <v>52266615.549999997</v>
      </c>
      <c r="F460" s="67">
        <f t="shared" si="66"/>
        <v>-1848307.7799999937</v>
      </c>
      <c r="G460" s="70">
        <f t="shared" si="64"/>
        <v>-3.7067313187303545E-2</v>
      </c>
      <c r="H460" s="70"/>
      <c r="I460" s="70"/>
      <c r="J460" s="67">
        <f t="shared" si="63"/>
        <v>-4251374.5299999937</v>
      </c>
      <c r="K460" s="70">
        <f t="shared" si="70"/>
        <v>-8.1340153466278875E-2</v>
      </c>
      <c r="L460" s="70">
        <f t="shared" si="68"/>
        <v>0.9629326868126965</v>
      </c>
      <c r="M460" s="70">
        <f>PRODUCT($L$2:L460)-1</f>
        <v>0.12291532877755906</v>
      </c>
      <c r="N460" s="70">
        <f>PRODUCT($L$390:L460)-1</f>
        <v>-0.25660039585419159</v>
      </c>
      <c r="O460" s="70">
        <f>AVERAGE($G$390:G460)*252</f>
        <v>-0.97465968932274871</v>
      </c>
      <c r="P460" s="70">
        <f>STDEV($G$390:G460)*252^0.5</f>
        <v>0.39021662619940373</v>
      </c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9"/>
        <v>48280195.770000003</v>
      </c>
      <c r="E461" s="67">
        <f t="shared" si="62"/>
        <v>52266615.549999997</v>
      </c>
      <c r="F461" s="67">
        <f t="shared" si="66"/>
        <v>264954.75</v>
      </c>
      <c r="G461" s="70">
        <f t="shared" si="64"/>
        <v>5.5181384987661982E-3</v>
      </c>
      <c r="H461" s="70"/>
      <c r="I461" s="70"/>
      <c r="J461" s="67">
        <f t="shared" si="63"/>
        <v>-3986419.7799999937</v>
      </c>
      <c r="K461" s="70">
        <f t="shared" si="70"/>
        <v>-7.6270861199850604E-2</v>
      </c>
      <c r="L461" s="70">
        <f t="shared" si="68"/>
        <v>1.0055181384987661</v>
      </c>
      <c r="M461" s="70">
        <f>PRODUCT($L$2:L461)-1</f>
        <v>0.1291117310841412</v>
      </c>
      <c r="N461" s="70">
        <f>PRODUCT($L$390:L461)-1</f>
        <v>-0.25249821387858706</v>
      </c>
      <c r="O461" s="70">
        <f>AVERAGE($G$390:G461)*252</f>
        <v>-0.94180926444758428</v>
      </c>
      <c r="P461" s="70">
        <f>STDEV($G$390:G461)*252^0.5</f>
        <v>0.38785655857946616</v>
      </c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9"/>
        <v>49950778.68</v>
      </c>
      <c r="E462" s="67">
        <f t="shared" si="62"/>
        <v>52266615.549999997</v>
      </c>
      <c r="F462" s="67">
        <f t="shared" si="66"/>
        <v>1670582.9099999964</v>
      </c>
      <c r="G462" s="70">
        <f t="shared" si="64"/>
        <v>3.4601825517825494E-2</v>
      </c>
      <c r="H462" s="70"/>
      <c r="I462" s="70"/>
      <c r="J462" s="67">
        <f t="shared" si="63"/>
        <v>-2315836.8699999973</v>
      </c>
      <c r="K462" s="70">
        <f t="shared" si="70"/>
        <v>-4.4308146713356589E-2</v>
      </c>
      <c r="L462" s="70">
        <f t="shared" si="68"/>
        <v>1.0346018255178255</v>
      </c>
      <c r="M462" s="70">
        <f>PRODUCT($L$2:L462)-1</f>
        <v>0.16818105819324458</v>
      </c>
      <c r="N462" s="70">
        <f>PRODUCT($L$390:L462)-1</f>
        <v>-0.22663328750095102</v>
      </c>
      <c r="O462" s="70">
        <f>AVERAGE($G$390:G462)*252</f>
        <v>-0.80946036999635684</v>
      </c>
      <c r="P462" s="70">
        <f>STDEV($G$390:G462)*252^0.5</f>
        <v>0.39168547686941851</v>
      </c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9"/>
        <v>48585550.140000001</v>
      </c>
      <c r="E463" s="67">
        <f t="shared" si="62"/>
        <v>52266615.549999997</v>
      </c>
      <c r="F463" s="67">
        <f t="shared" si="66"/>
        <v>-1365228.5399999991</v>
      </c>
      <c r="G463" s="70">
        <f t="shared" si="64"/>
        <v>-2.7331476627142724E-2</v>
      </c>
      <c r="H463" s="70"/>
      <c r="I463" s="70"/>
      <c r="J463" s="67">
        <f t="shared" si="63"/>
        <v>-3681065.4099999964</v>
      </c>
      <c r="K463" s="70">
        <f t="shared" si="70"/>
        <v>-7.0428616264211263E-2</v>
      </c>
      <c r="L463" s="70">
        <f t="shared" si="68"/>
        <v>0.97266852337285725</v>
      </c>
      <c r="M463" s="70">
        <f>PRODUCT($L$2:L463)-1</f>
        <v>0.13625294490496498</v>
      </c>
      <c r="N463" s="70">
        <f>PRODUCT($L$390:L463)-1</f>
        <v>-0.24777054172782897</v>
      </c>
      <c r="O463" s="70">
        <f>AVERAGE($G$390:G463)*252</f>
        <v>-0.8915964745915409</v>
      </c>
      <c r="P463" s="70">
        <f>STDEV($G$390:G463)*252^0.5</f>
        <v>0.39153157091973412</v>
      </c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9"/>
        <v>48588748.950000003</v>
      </c>
      <c r="E464" s="67">
        <f t="shared" si="62"/>
        <v>52266615.549999997</v>
      </c>
      <c r="F464" s="67">
        <f t="shared" si="66"/>
        <v>3198.8100000023842</v>
      </c>
      <c r="G464" s="70">
        <f t="shared" si="64"/>
        <v>6.5838711114414982E-5</v>
      </c>
      <c r="H464" s="70"/>
      <c r="I464" s="70"/>
      <c r="J464" s="67">
        <f t="shared" si="63"/>
        <v>-3677866.599999994</v>
      </c>
      <c r="K464" s="70">
        <f t="shared" si="70"/>
        <v>-7.0367414482417345E-2</v>
      </c>
      <c r="L464" s="70">
        <f t="shared" si="68"/>
        <v>1.0000658387111143</v>
      </c>
      <c r="M464" s="70">
        <f>PRODUCT($L$2:L464)-1</f>
        <v>0.13632775433435729</v>
      </c>
      <c r="N464" s="70">
        <f>PRODUCT($L$390:L464)-1</f>
        <v>-0.24772101590983409</v>
      </c>
      <c r="O464" s="70">
        <f>AVERAGE($G$390:G464)*252</f>
        <v>-0.87948730352764248</v>
      </c>
      <c r="P464" s="70">
        <f>STDEV($G$390:G464)*252^0.5</f>
        <v>0.38893319583266811</v>
      </c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9"/>
        <v>48848249.469999999</v>
      </c>
      <c r="E465" s="67">
        <f t="shared" si="62"/>
        <v>52266615.549999997</v>
      </c>
      <c r="F465" s="67">
        <f t="shared" si="66"/>
        <v>259500.51999999583</v>
      </c>
      <c r="G465" s="70">
        <f t="shared" si="64"/>
        <v>5.3407532732944714E-3</v>
      </c>
      <c r="H465" s="70"/>
      <c r="I465" s="70"/>
      <c r="J465" s="67">
        <f t="shared" si="63"/>
        <v>-3418366.0799999982</v>
      </c>
      <c r="K465" s="70">
        <f t="shared" si="70"/>
        <v>-6.5402476208353044E-2</v>
      </c>
      <c r="L465" s="70">
        <f t="shared" si="68"/>
        <v>1.0053407532732945</v>
      </c>
      <c r="M465" s="70">
        <f>PRODUCT($L$2:L465)-1</f>
        <v>0.14239660050785385</v>
      </c>
      <c r="N465" s="70">
        <f>PRODUCT($L$390:L465)-1</f>
        <v>-0.24370327946312387</v>
      </c>
      <c r="O465" s="70">
        <f>AVERAGE($G$390:G465)*252</f>
        <v>-0.85020628868030235</v>
      </c>
      <c r="P465" s="70">
        <f>STDEV($G$390:G465)*252^0.5</f>
        <v>0.38666611524157291</v>
      </c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9"/>
        <v>49647498.399999999</v>
      </c>
      <c r="E466" s="67">
        <f t="shared" si="62"/>
        <v>52266615.549999997</v>
      </c>
      <c r="F466" s="67">
        <f t="shared" si="66"/>
        <v>799248.9299999997</v>
      </c>
      <c r="G466" s="70">
        <f t="shared" si="64"/>
        <v>1.6361874553782237E-2</v>
      </c>
      <c r="H466" s="70"/>
      <c r="I466" s="70"/>
      <c r="J466" s="67">
        <f t="shared" si="63"/>
        <v>-2619117.1499999985</v>
      </c>
      <c r="K466" s="70">
        <f t="shared" si="70"/>
        <v>-5.0110708765798706E-2</v>
      </c>
      <c r="L466" s="70">
        <f t="shared" si="68"/>
        <v>1.0163618745537821</v>
      </c>
      <c r="M466" s="70">
        <f>PRODUCT($L$2:L466)-1</f>
        <v>0.16108835037603053</v>
      </c>
      <c r="N466" s="70">
        <f>PRODUCT($L$390:L466)-1</f>
        <v>-0.23132884739626269</v>
      </c>
      <c r="O466" s="70">
        <f>AVERAGE($G$390:G466)*252</f>
        <v>-0.7856166954824656</v>
      </c>
      <c r="P466" s="70">
        <f>STDEV($G$390:G466)*252^0.5</f>
        <v>0.38576956883987151</v>
      </c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9"/>
        <v>48987036.039999999</v>
      </c>
      <c r="E467" s="67">
        <f t="shared" si="62"/>
        <v>52266615.549999997</v>
      </c>
      <c r="F467" s="67">
        <f t="shared" si="66"/>
        <v>-660462.3599999994</v>
      </c>
      <c r="G467" s="70">
        <f t="shared" si="64"/>
        <v>-1.3303034015506397E-2</v>
      </c>
      <c r="H467" s="70"/>
      <c r="I467" s="70"/>
      <c r="J467" s="67">
        <f t="shared" si="63"/>
        <v>-3279579.5099999979</v>
      </c>
      <c r="K467" s="70">
        <f t="shared" si="70"/>
        <v>-6.2747118318052464E-2</v>
      </c>
      <c r="L467" s="70">
        <f t="shared" si="68"/>
        <v>0.98669696598449363</v>
      </c>
      <c r="M467" s="70">
        <f>PRODUCT($L$2:L467)-1</f>
        <v>0.14564235255597002</v>
      </c>
      <c r="N467" s="70">
        <f>PRODUCT($L$390:L467)-1</f>
        <v>-0.24155450588608873</v>
      </c>
      <c r="O467" s="70">
        <f>AVERAGE($G$390:G467)*252</f>
        <v>-0.81852371953919834</v>
      </c>
      <c r="P467" s="70">
        <f>STDEV($G$390:G467)*252^0.5</f>
        <v>0.38369340833754534</v>
      </c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9"/>
        <v>47180612.770000003</v>
      </c>
      <c r="E468" s="67">
        <f t="shared" si="62"/>
        <v>52266615.549999997</v>
      </c>
      <c r="F468" s="67">
        <f t="shared" si="66"/>
        <v>-1806423.2699999958</v>
      </c>
      <c r="G468" s="70">
        <f t="shared" si="64"/>
        <v>-3.6875537203862961E-2</v>
      </c>
      <c r="H468" s="70"/>
      <c r="I468" s="70"/>
      <c r="J468" s="67">
        <f t="shared" si="63"/>
        <v>-5086002.7799999937</v>
      </c>
      <c r="K468" s="70">
        <f t="shared" si="70"/>
        <v>-9.7308821825942915E-2</v>
      </c>
      <c r="L468" s="70">
        <f t="shared" si="68"/>
        <v>0.96312446279613706</v>
      </c>
      <c r="M468" s="70">
        <f>PRODUCT($L$2:L468)-1</f>
        <v>0.10339617536197121</v>
      </c>
      <c r="N468" s="70">
        <f>PRODUCT($L$390:L468)-1</f>
        <v>-0.26952259092138853</v>
      </c>
      <c r="O468" s="70">
        <f>AVERAGE($G$390:G468)*252</f>
        <v>-0.92579095568899916</v>
      </c>
      <c r="P468" s="70">
        <f>STDEV($G$390:G468)*252^0.5</f>
        <v>0.38592785437432747</v>
      </c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9"/>
        <v>44952452.520000003</v>
      </c>
      <c r="E469" s="67">
        <f t="shared" si="62"/>
        <v>52266615.549999997</v>
      </c>
      <c r="F469" s="67">
        <f t="shared" si="66"/>
        <v>-2228160.25</v>
      </c>
      <c r="G469" s="70">
        <f t="shared" si="64"/>
        <v>-4.7226182942176315E-2</v>
      </c>
      <c r="H469" s="70"/>
      <c r="I469" s="70"/>
      <c r="J469" s="67">
        <f t="shared" si="63"/>
        <v>-7314163.0299999937</v>
      </c>
      <c r="K469" s="70">
        <f t="shared" si="70"/>
        <v>-0.1399394805466796</v>
      </c>
      <c r="L469" s="70">
        <f t="shared" si="68"/>
        <v>0.95277381705782371</v>
      </c>
      <c r="M469" s="70">
        <f>PRODUCT($L$2:L469)-1</f>
        <v>5.1286985726629153E-2</v>
      </c>
      <c r="N469" s="70">
        <f>PRODUCT($L$390:L469)-1</f>
        <v>-0.30402025067766203</v>
      </c>
      <c r="O469" s="70">
        <f>AVERAGE($G$390:G469)*252</f>
        <v>-1.062981045010742</v>
      </c>
      <c r="P469" s="70">
        <f>STDEV($G$390:G469)*252^0.5</f>
        <v>0.39119042337569082</v>
      </c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9"/>
        <v>44991840.100000001</v>
      </c>
      <c r="E470" s="67">
        <f t="shared" ref="E470:E533" si="71">IF(MONTH(A470)=MONTH(A469),E469,D469)</f>
        <v>52266615.549999997</v>
      </c>
      <c r="F470" s="67">
        <f t="shared" si="66"/>
        <v>39387.579999998212</v>
      </c>
      <c r="G470" s="70">
        <f t="shared" si="64"/>
        <v>8.7620536348876851E-4</v>
      </c>
      <c r="H470" s="70"/>
      <c r="I470" s="70"/>
      <c r="J470" s="67">
        <f t="shared" ref="J470:J533" si="72">IF(MONTH(A470)=MONTH(A469),J469+F470,F470)</f>
        <v>-7274775.4499999955</v>
      </c>
      <c r="K470" s="70">
        <f t="shared" si="70"/>
        <v>-0.13918589090660971</v>
      </c>
      <c r="L470" s="70">
        <f t="shared" si="68"/>
        <v>1.0008762053634888</v>
      </c>
      <c r="M470" s="70">
        <f>PRODUCT($L$2:L470)-1</f>
        <v>5.2208129022088823E-2</v>
      </c>
      <c r="N470" s="70">
        <f>PRODUCT($L$390:L470)-1</f>
        <v>-0.30341042948842623</v>
      </c>
      <c r="O470" s="70">
        <f>AVERAGE($G$390:G470)*252</f>
        <v>-1.0471318499908666</v>
      </c>
      <c r="P470" s="70">
        <f>STDEV($G$390:G470)*252^0.5</f>
        <v>0.38884163214143247</v>
      </c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9"/>
        <v>43191275.390000001</v>
      </c>
      <c r="E471" s="67">
        <f t="shared" si="71"/>
        <v>52266615.549999997</v>
      </c>
      <c r="F471" s="67">
        <f t="shared" si="66"/>
        <v>-1800564.7100000009</v>
      </c>
      <c r="G471" s="70">
        <f t="shared" si="64"/>
        <v>-4.001980594698995E-2</v>
      </c>
      <c r="H471" s="70"/>
      <c r="I471" s="70"/>
      <c r="J471" s="67">
        <f t="shared" si="72"/>
        <v>-9075340.1599999964</v>
      </c>
      <c r="K471" s="70">
        <f t="shared" si="70"/>
        <v>-0.17363550450895826</v>
      </c>
      <c r="L471" s="70">
        <f t="shared" si="68"/>
        <v>0.95998019405301005</v>
      </c>
      <c r="M471" s="70">
        <f>PRODUCT($L$2:L471)-1</f>
        <v>1.0098963882779532E-2</v>
      </c>
      <c r="N471" s="70">
        <f>PRODUCT($L$390:L471)-1</f>
        <v>-0.33128780892499643</v>
      </c>
      <c r="O471" s="70">
        <f>AVERAGE($G$390:G471)*252</f>
        <v>-1.1573496457061176</v>
      </c>
      <c r="P471" s="70">
        <f>STDEV($G$390:G471)*252^0.5</f>
        <v>0.39151511289668095</v>
      </c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9"/>
        <v>43388100.18</v>
      </c>
      <c r="E472" s="67">
        <f t="shared" si="71"/>
        <v>52266615.549999997</v>
      </c>
      <c r="F472" s="67">
        <f t="shared" si="66"/>
        <v>196824.78999999911</v>
      </c>
      <c r="G472" s="70">
        <f t="shared" si="64"/>
        <v>4.5570497333720693E-3</v>
      </c>
      <c r="H472" s="70"/>
      <c r="I472" s="70"/>
      <c r="J472" s="67">
        <f t="shared" si="72"/>
        <v>-8878515.3699999973</v>
      </c>
      <c r="K472" s="70">
        <f t="shared" si="70"/>
        <v>-0.16986972040511272</v>
      </c>
      <c r="L472" s="70">
        <f t="shared" si="68"/>
        <v>1.004557049733372</v>
      </c>
      <c r="M472" s="70">
        <f>PRODUCT($L$2:L472)-1</f>
        <v>1.4702035096820998E-2</v>
      </c>
      <c r="N472" s="70">
        <f>PRODUCT($L$390:L472)-1</f>
        <v>-0.32824045421295545</v>
      </c>
      <c r="O472" s="70">
        <f>AVERAGE($G$390:G472)*252</f>
        <v>-1.1295698122300228</v>
      </c>
      <c r="P472" s="70">
        <f>STDEV($G$390:G472)*252^0.5</f>
        <v>0.38944697055171712</v>
      </c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9"/>
        <v>45268409.130000003</v>
      </c>
      <c r="E473" s="67">
        <f t="shared" si="71"/>
        <v>52266615.549999997</v>
      </c>
      <c r="F473" s="67">
        <f t="shared" si="66"/>
        <v>1880308.950000003</v>
      </c>
      <c r="G473" s="70">
        <f t="shared" si="64"/>
        <v>4.3336973552641107E-2</v>
      </c>
      <c r="H473" s="70"/>
      <c r="I473" s="70"/>
      <c r="J473" s="67">
        <f t="shared" si="72"/>
        <v>-6998206.4199999943</v>
      </c>
      <c r="K473" s="70">
        <f t="shared" si="70"/>
        <v>-0.1338943864330624</v>
      </c>
      <c r="L473" s="70">
        <f t="shared" si="68"/>
        <v>1.0433369735526412</v>
      </c>
      <c r="M473" s="70">
        <f>PRODUCT($L$2:L473)-1</f>
        <v>5.8676150355623236E-2</v>
      </c>
      <c r="N473" s="70">
        <f>PRODUCT($L$390:L473)-1</f>
        <v>-0.29912842854344801</v>
      </c>
      <c r="O473" s="70">
        <f>AVERAGE($G$390:G473)*252</f>
        <v>-0.98611163190269446</v>
      </c>
      <c r="P473" s="70">
        <f>STDEV($G$390:G473)*252^0.5</f>
        <v>0.39585564209495877</v>
      </c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9"/>
        <v>42787858.780000001</v>
      </c>
      <c r="E474" s="80">
        <f t="shared" si="71"/>
        <v>52266615.549999997</v>
      </c>
      <c r="F474" s="80">
        <f t="shared" si="66"/>
        <v>-2480550.3500000015</v>
      </c>
      <c r="G474" s="81">
        <f t="shared" ref="G474:G537" si="73">F474/B473</f>
        <v>-5.479649931758053E-2</v>
      </c>
      <c r="H474" s="81"/>
      <c r="I474" s="81"/>
      <c r="J474" s="80">
        <f t="shared" si="72"/>
        <v>-9478756.7699999958</v>
      </c>
      <c r="K474" s="81">
        <f t="shared" si="70"/>
        <v>-0.18135394209583577</v>
      </c>
      <c r="L474" s="81">
        <f t="shared" si="68"/>
        <v>0.94520350068241943</v>
      </c>
      <c r="M474" s="81">
        <f>PRODUCT($L$2:L474)-1</f>
        <v>6.6440340512241569E-4</v>
      </c>
      <c r="N474" s="81">
        <f>PRODUCT($L$390:L474)-1</f>
        <v>-0.33753373713047863</v>
      </c>
      <c r="O474" s="81">
        <f>AVERAGE($G$390:G474)*252</f>
        <v>-1.136965822445372</v>
      </c>
      <c r="P474" s="81">
        <f>STDEV($G$390:G474)*252^0.5</f>
        <v>0.40312797080775137</v>
      </c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9"/>
        <v>43273677.729999997</v>
      </c>
      <c r="E475" s="67">
        <f t="shared" si="71"/>
        <v>42787858.780000001</v>
      </c>
      <c r="F475" s="67">
        <f t="shared" si="66"/>
        <v>485818.94999999553</v>
      </c>
      <c r="G475" s="70">
        <f t="shared" si="73"/>
        <v>1.1354130911245274E-2</v>
      </c>
      <c r="H475" s="70"/>
      <c r="I475" s="70"/>
      <c r="J475" s="67">
        <f t="shared" si="72"/>
        <v>485818.94999999553</v>
      </c>
      <c r="K475" s="70">
        <f>G475</f>
        <v>1.1354130911245274E-2</v>
      </c>
      <c r="L475" s="70">
        <f t="shared" si="68"/>
        <v>1.0113541309112453</v>
      </c>
      <c r="M475" s="70">
        <f>PRODUCT($L$2:L475)-1</f>
        <v>1.2026078039607313E-2</v>
      </c>
      <c r="N475" s="70">
        <f>PRODUCT($L$390:L475)-1</f>
        <v>-0.33001200845757461</v>
      </c>
      <c r="O475" s="70">
        <f>AVERAGE($G$390:G475)*252</f>
        <v>-1.0904750455607306</v>
      </c>
      <c r="P475" s="70">
        <f>STDEV($G$390:G475)*252^0.5</f>
        <v>0.40166885750839632</v>
      </c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9"/>
        <v>43381998.780000001</v>
      </c>
      <c r="E476" s="67">
        <f t="shared" si="71"/>
        <v>42787858.780000001</v>
      </c>
      <c r="F476" s="67">
        <f t="shared" si="66"/>
        <v>108321.05000000447</v>
      </c>
      <c r="G476" s="70">
        <f t="shared" si="73"/>
        <v>2.5031625616814537E-3</v>
      </c>
      <c r="H476" s="70"/>
      <c r="I476" s="70"/>
      <c r="J476" s="67">
        <f t="shared" si="72"/>
        <v>594140</v>
      </c>
      <c r="K476" s="70">
        <f t="shared" ref="K476:K496" si="74">(1+K475)*(1+G476)-1</f>
        <v>1.3885714708343988E-2</v>
      </c>
      <c r="L476" s="70">
        <f t="shared" si="68"/>
        <v>1.0025031625616814</v>
      </c>
      <c r="M476" s="70">
        <f>PRODUCT($L$2:L476)-1</f>
        <v>1.4559343829601223E-2</v>
      </c>
      <c r="N476" s="70">
        <f>PRODUCT($L$390:L476)-1</f>
        <v>-0.32833491960036953</v>
      </c>
      <c r="O476" s="70">
        <f>AVERAGE($G$390:G476)*252</f>
        <v>-1.0706903098009093</v>
      </c>
      <c r="P476" s="70">
        <f>STDEV($G$390:G476)*252^0.5</f>
        <v>0.39949591721886568</v>
      </c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9"/>
        <v>45071073.350000001</v>
      </c>
      <c r="E477" s="67">
        <f t="shared" si="71"/>
        <v>42787858.780000001</v>
      </c>
      <c r="F477" s="67">
        <f t="shared" si="66"/>
        <v>1689074.5700000003</v>
      </c>
      <c r="G477" s="70">
        <f t="shared" si="73"/>
        <v>3.8934918111212032E-2</v>
      </c>
      <c r="H477" s="70"/>
      <c r="I477" s="70"/>
      <c r="J477" s="67">
        <f t="shared" si="72"/>
        <v>2283214.5700000003</v>
      </c>
      <c r="K477" s="70">
        <f t="shared" si="74"/>
        <v>5.3361271984641023E-2</v>
      </c>
      <c r="L477" s="70">
        <f t="shared" si="68"/>
        <v>1.038934918111212</v>
      </c>
      <c r="M477" s="70">
        <f>PRODUCT($L$2:L477)-1</f>
        <v>5.4061128800571678E-2</v>
      </c>
      <c r="N477" s="70">
        <f>PRODUCT($L$390:L477)-1</f>
        <v>-0.30218369469684936</v>
      </c>
      <c r="O477" s="70">
        <f>AVERAGE($G$390:G477)*252</f>
        <v>-0.9470279271437918</v>
      </c>
      <c r="P477" s="70">
        <f>STDEV($G$390:G477)*252^0.5</f>
        <v>0.40385979947774675</v>
      </c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9"/>
        <v>42815529.079999998</v>
      </c>
      <c r="E478" s="67">
        <f t="shared" si="71"/>
        <v>42787858.780000001</v>
      </c>
      <c r="F478" s="67">
        <f t="shared" si="66"/>
        <v>-2255544.2700000033</v>
      </c>
      <c r="G478" s="70">
        <f t="shared" si="73"/>
        <v>-5.0044165855215941E-2</v>
      </c>
      <c r="H478" s="70"/>
      <c r="I478" s="70"/>
      <c r="J478" s="67">
        <f t="shared" si="72"/>
        <v>27670.29999999702</v>
      </c>
      <c r="K478" s="70">
        <f t="shared" si="74"/>
        <v>6.4668578398041632E-4</v>
      </c>
      <c r="L478" s="70">
        <f t="shared" si="68"/>
        <v>0.94995583414478402</v>
      </c>
      <c r="M478" s="70">
        <f>PRODUCT($L$2:L478)-1</f>
        <v>1.3115188493397767E-3</v>
      </c>
      <c r="N478" s="70">
        <f>PRODUCT($L$390:L478)-1</f>
        <v>-0.33710532961591422</v>
      </c>
      <c r="O478" s="70">
        <f>AVERAGE($G$390:G478)*252</f>
        <v>-1.0780852515075066</v>
      </c>
      <c r="P478" s="70">
        <f>STDEV($G$390:G478)*252^0.5</f>
        <v>0.40904209108956274</v>
      </c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9"/>
        <v>42147032.549999997</v>
      </c>
      <c r="E479" s="67">
        <f t="shared" si="71"/>
        <v>42787858.780000001</v>
      </c>
      <c r="F479" s="67">
        <f t="shared" si="66"/>
        <v>-668496.53000000119</v>
      </c>
      <c r="G479" s="70">
        <f t="shared" si="73"/>
        <v>-1.56134128052214E-2</v>
      </c>
      <c r="H479" s="70"/>
      <c r="I479" s="70"/>
      <c r="J479" s="67">
        <f t="shared" si="72"/>
        <v>-640826.23000000417</v>
      </c>
      <c r="K479" s="70">
        <f t="shared" si="74"/>
        <v>-1.4976823993341548E-2</v>
      </c>
      <c r="L479" s="70">
        <f t="shared" si="68"/>
        <v>0.98438658719477856</v>
      </c>
      <c r="M479" s="70">
        <f>PRODUCT($L$2:L479)-1</f>
        <v>-1.4322371241078269E-2</v>
      </c>
      <c r="N479" s="70">
        <f>PRODUCT($L$390:L479)-1</f>
        <v>-0.3474553777510021</v>
      </c>
      <c r="O479" s="70">
        <f>AVERAGE($G$390:G479)*252</f>
        <v>-1.1098240823453764</v>
      </c>
      <c r="P479" s="70">
        <f>STDEV($G$390:G479)*252^0.5</f>
        <v>0.40717963194507528</v>
      </c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9"/>
        <v>40264918.200000003</v>
      </c>
      <c r="E480" s="67">
        <f t="shared" si="71"/>
        <v>42787858.780000001</v>
      </c>
      <c r="F480" s="67">
        <f t="shared" si="66"/>
        <v>-1882114.349999994</v>
      </c>
      <c r="G480" s="70">
        <f t="shared" si="73"/>
        <v>-4.4655916113837867E-2</v>
      </c>
      <c r="H480" s="70"/>
      <c r="I480" s="70"/>
      <c r="J480" s="67">
        <f t="shared" si="72"/>
        <v>-2522940.5799999982</v>
      </c>
      <c r="K480" s="70">
        <f t="shared" si="74"/>
        <v>-5.8963936311281051E-2</v>
      </c>
      <c r="L480" s="70">
        <f t="shared" si="68"/>
        <v>0.9553440838861621</v>
      </c>
      <c r="M480" s="70">
        <f>PRODUCT($L$2:L480)-1</f>
        <v>-5.8338708746223378E-2</v>
      </c>
      <c r="N480" s="70">
        <f>PRODUCT($L$390:L480)-1</f>
        <v>-0.37659535566268942</v>
      </c>
      <c r="O480" s="70">
        <f>AVERAGE($G$390:G480)*252</f>
        <v>-1.2212907502392418</v>
      </c>
      <c r="P480" s="70">
        <f>STDEV($G$390:G480)*252^0.5</f>
        <v>0.41041420912132903</v>
      </c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9"/>
        <v>40558341.840000004</v>
      </c>
      <c r="E481" s="67">
        <f t="shared" si="71"/>
        <v>42787858.780000001</v>
      </c>
      <c r="F481" s="67">
        <f t="shared" si="66"/>
        <v>293423.6400000006</v>
      </c>
      <c r="G481" s="70">
        <f t="shared" si="73"/>
        <v>7.2873273588321998E-3</v>
      </c>
      <c r="H481" s="70"/>
      <c r="I481" s="70"/>
      <c r="J481" s="67">
        <f t="shared" si="72"/>
        <v>-2229516.9399999976</v>
      </c>
      <c r="K481" s="70">
        <f t="shared" si="74"/>
        <v>-5.2106298458714395E-2</v>
      </c>
      <c r="L481" s="70">
        <f t="shared" si="68"/>
        <v>1.0072873273588323</v>
      </c>
      <c r="M481" s="70">
        <f>PRODUCT($L$2:L481)-1</f>
        <v>-5.1476514655716343E-2</v>
      </c>
      <c r="N481" s="70">
        <f>PRODUCT($L$390:L481)-1</f>
        <v>-0.37205240194238698</v>
      </c>
      <c r="O481" s="70">
        <f>AVERAGE($G$390:G481)*252</f>
        <v>-1.1880549106233185</v>
      </c>
      <c r="P481" s="70">
        <f>STDEV($G$390:G481)*252^0.5</f>
        <v>0.40864668153347228</v>
      </c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9"/>
        <v>40068256.469999999</v>
      </c>
      <c r="E482" s="67">
        <f t="shared" si="71"/>
        <v>42787858.780000001</v>
      </c>
      <c r="F482" s="67">
        <f t="shared" si="66"/>
        <v>-490085.37000000477</v>
      </c>
      <c r="G482" s="70">
        <f t="shared" si="73"/>
        <v>-1.2083466625271797E-2</v>
      </c>
      <c r="H482" s="70"/>
      <c r="I482" s="70"/>
      <c r="J482" s="67">
        <f t="shared" si="72"/>
        <v>-2719602.3100000024</v>
      </c>
      <c r="K482" s="70">
        <f t="shared" si="74"/>
        <v>-6.3560140365593876E-2</v>
      </c>
      <c r="L482" s="70">
        <f t="shared" si="68"/>
        <v>0.98791653337472818</v>
      </c>
      <c r="M482" s="70">
        <f>PRODUCT($L$2:L482)-1</f>
        <v>-6.2937966534160505E-2</v>
      </c>
      <c r="N482" s="70">
        <f>PRODUCT($L$390:L482)-1</f>
        <v>-0.37964018578593572</v>
      </c>
      <c r="O482" s="70">
        <f>AVERAGE($G$390:G482)*252</f>
        <v>-1.2080224233001484</v>
      </c>
      <c r="P482" s="70">
        <f>STDEV($G$390:G482)*252^0.5</f>
        <v>0.40660068686202017</v>
      </c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9"/>
        <v>40032009.359999999</v>
      </c>
      <c r="E483" s="67">
        <f t="shared" si="71"/>
        <v>42787858.780000001</v>
      </c>
      <c r="F483" s="67">
        <f t="shared" si="66"/>
        <v>-36247.109999999404</v>
      </c>
      <c r="G483" s="70">
        <f t="shared" si="73"/>
        <v>-9.0463407179043154E-4</v>
      </c>
      <c r="H483" s="70"/>
      <c r="I483" s="70"/>
      <c r="J483" s="67">
        <f t="shared" si="72"/>
        <v>-2755849.4200000018</v>
      </c>
      <c r="K483" s="70">
        <f t="shared" si="74"/>
        <v>-6.4407275768801786E-2</v>
      </c>
      <c r="L483" s="70">
        <f t="shared" si="68"/>
        <v>0.99909536592820958</v>
      </c>
      <c r="M483" s="70">
        <f>PRODUCT($L$2:L483)-1</f>
        <v>-6.3785664777014972E-2</v>
      </c>
      <c r="N483" s="70">
        <f>PRODUCT($L$390:L483)-1</f>
        <v>-0.38020138441064333</v>
      </c>
      <c r="O483" s="70">
        <f>AVERAGE($G$390:G483)*252</f>
        <v>-1.1975963101383509</v>
      </c>
      <c r="P483" s="70">
        <f>STDEV($G$390:G483)*252^0.5</f>
        <v>0.40445888310020922</v>
      </c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9"/>
        <v>41138320.950000003</v>
      </c>
      <c r="E484" s="67">
        <f t="shared" si="71"/>
        <v>42787858.780000001</v>
      </c>
      <c r="F484" s="67">
        <f t="shared" si="66"/>
        <v>1106311.5900000036</v>
      </c>
      <c r="G484" s="70">
        <f t="shared" si="73"/>
        <v>2.7635674743457433E-2</v>
      </c>
      <c r="H484" s="70"/>
      <c r="I484" s="70"/>
      <c r="J484" s="67">
        <f t="shared" si="72"/>
        <v>-1649537.8299999982</v>
      </c>
      <c r="K484" s="70">
        <f t="shared" si="74"/>
        <v>-3.8551539549603109E-2</v>
      </c>
      <c r="L484" s="70">
        <f t="shared" si="68"/>
        <v>1.0276356747434574</v>
      </c>
      <c r="M484" s="70">
        <f>PRODUCT($L$2:L484)-1</f>
        <v>-3.7912749918630362E-2</v>
      </c>
      <c r="N484" s="70">
        <f>PRODUCT($L$390:L484)-1</f>
        <v>-0.36307283146377067</v>
      </c>
      <c r="O484" s="70">
        <f>AVERAGE($G$390:G484)*252</f>
        <v>-1.1116827696595128</v>
      </c>
      <c r="P484" s="70">
        <f>STDEV($G$390:G484)*252^0.5</f>
        <v>0.40574532934724716</v>
      </c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9"/>
        <v>41166403.880000003</v>
      </c>
      <c r="E485" s="67">
        <f t="shared" si="71"/>
        <v>42787858.780000001</v>
      </c>
      <c r="F485" s="67">
        <f t="shared" si="66"/>
        <v>28082.929999999702</v>
      </c>
      <c r="G485" s="70">
        <f t="shared" si="73"/>
        <v>6.8264648025212363E-4</v>
      </c>
      <c r="H485" s="70"/>
      <c r="I485" s="70"/>
      <c r="J485" s="67">
        <f t="shared" si="72"/>
        <v>-1621454.8999999985</v>
      </c>
      <c r="K485" s="70">
        <f t="shared" si="74"/>
        <v>-3.7895210142132929E-2</v>
      </c>
      <c r="L485" s="70">
        <f t="shared" si="68"/>
        <v>1.0006826464802521</v>
      </c>
      <c r="M485" s="70">
        <f>PRODUCT($L$2:L485)-1</f>
        <v>-3.7255984443666956E-2</v>
      </c>
      <c r="N485" s="70">
        <f>PRODUCT($L$390:L485)-1</f>
        <v>-0.36263803537399253</v>
      </c>
      <c r="O485" s="70">
        <f>AVERAGE($G$390:G485)*252</f>
        <v>-1.098310793798231</v>
      </c>
      <c r="P485" s="70">
        <f>STDEV($G$390:G485)*252^0.5</f>
        <v>0.40368855640755402</v>
      </c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9"/>
        <v>41798442.810000002</v>
      </c>
      <c r="E486" s="67">
        <f t="shared" si="71"/>
        <v>42787858.780000001</v>
      </c>
      <c r="F486" s="67">
        <f t="shared" si="66"/>
        <v>632038.9299999997</v>
      </c>
      <c r="G486" s="70">
        <f t="shared" si="73"/>
        <v>1.5353270395985818E-2</v>
      </c>
      <c r="H486" s="70"/>
      <c r="I486" s="70"/>
      <c r="J486" s="67">
        <f t="shared" si="72"/>
        <v>-989415.96999999881</v>
      </c>
      <c r="K486" s="70">
        <f t="shared" si="74"/>
        <v>-2.3123755154171977E-2</v>
      </c>
      <c r="L486" s="70">
        <f t="shared" si="68"/>
        <v>1.0153532703959858</v>
      </c>
      <c r="M486" s="70">
        <f>PRODUCT($L$2:L486)-1</f>
        <v>-2.2474715250713428E-2</v>
      </c>
      <c r="N486" s="70">
        <f>PRODUCT($L$390:L486)-1</f>
        <v>-0.35285244479097266</v>
      </c>
      <c r="O486" s="70">
        <f>AVERAGE($G$390:G486)*252</f>
        <v>-1.0471011553076468</v>
      </c>
      <c r="P486" s="70">
        <f>STDEV($G$390:G486)*252^0.5</f>
        <v>0.40283536402449993</v>
      </c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9"/>
        <v>39916343.280000001</v>
      </c>
      <c r="E487" s="67">
        <f t="shared" si="71"/>
        <v>42787858.780000001</v>
      </c>
      <c r="F487" s="67">
        <f t="shared" si="66"/>
        <v>-1882099.5300000012</v>
      </c>
      <c r="G487" s="70">
        <f t="shared" si="73"/>
        <v>-4.5027981988595069E-2</v>
      </c>
      <c r="H487" s="70"/>
      <c r="I487" s="70"/>
      <c r="J487" s="67">
        <f t="shared" si="72"/>
        <v>-2871515.5</v>
      </c>
      <c r="K487" s="70">
        <f t="shared" si="74"/>
        <v>-6.7110521112176302E-2</v>
      </c>
      <c r="L487" s="70">
        <f t="shared" si="68"/>
        <v>0.95497201801140497</v>
      </c>
      <c r="M487" s="70">
        <f>PRODUCT($L$2:L487)-1</f>
        <v>-6.649070616580055E-2</v>
      </c>
      <c r="N487" s="70">
        <f>PRODUCT($L$390:L487)-1</f>
        <v>-0.38199219325088807</v>
      </c>
      <c r="O487" s="70">
        <f>AVERAGE($G$390:G487)*252</f>
        <v>-1.1522026890404868</v>
      </c>
      <c r="P487" s="70">
        <f>STDEV($G$390:G487)*252^0.5</f>
        <v>0.40607779375194314</v>
      </c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9"/>
        <v>39860228.509999998</v>
      </c>
      <c r="E488" s="67">
        <f t="shared" si="71"/>
        <v>42787858.780000001</v>
      </c>
      <c r="F488" s="67">
        <f t="shared" si="66"/>
        <v>-56114.770000003278</v>
      </c>
      <c r="G488" s="70">
        <f t="shared" si="73"/>
        <v>-1.4058093850525498E-3</v>
      </c>
      <c r="H488" s="70"/>
      <c r="I488" s="70"/>
      <c r="J488" s="67">
        <f t="shared" si="72"/>
        <v>-2927630.2700000033</v>
      </c>
      <c r="K488" s="70">
        <f t="shared" si="74"/>
        <v>-6.8421985896813586E-2</v>
      </c>
      <c r="L488" s="70">
        <f t="shared" si="68"/>
        <v>0.99859419061494747</v>
      </c>
      <c r="M488" s="70">
        <f>PRODUCT($L$2:L488)-1</f>
        <v>-6.780304229210643E-2</v>
      </c>
      <c r="N488" s="70">
        <f>PRODUCT($L$390:L488)-1</f>
        <v>-0.38286099442565169</v>
      </c>
      <c r="O488" s="70">
        <f>AVERAGE($G$390:G488)*252</f>
        <v>-1.1441427019293022</v>
      </c>
      <c r="P488" s="70">
        <f>STDEV($G$390:G488)*252^0.5</f>
        <v>0.40403224038751268</v>
      </c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9"/>
        <v>39773219.439999998</v>
      </c>
      <c r="E489" s="67">
        <f t="shared" si="71"/>
        <v>42787858.780000001</v>
      </c>
      <c r="F489" s="67">
        <f t="shared" si="66"/>
        <v>-87009.070000000298</v>
      </c>
      <c r="G489" s="70">
        <f t="shared" si="73"/>
        <v>-2.1828542698437304E-3</v>
      </c>
      <c r="H489" s="70"/>
      <c r="I489" s="70"/>
      <c r="J489" s="67">
        <f t="shared" si="72"/>
        <v>-3014639.3400000036</v>
      </c>
      <c r="K489" s="70">
        <f t="shared" si="74"/>
        <v>-7.0455484942591351E-2</v>
      </c>
      <c r="L489" s="70">
        <f t="shared" si="68"/>
        <v>0.99781714573015623</v>
      </c>
      <c r="M489" s="70">
        <f>PRODUCT($L$2:L489)-1</f>
        <v>-6.9837892401574453E-2</v>
      </c>
      <c r="N489" s="70">
        <f>PRODUCT($L$390:L489)-1</f>
        <v>-0.38420811893905682</v>
      </c>
      <c r="O489" s="70">
        <f>AVERAGE($G$390:G489)*252</f>
        <v>-1.1382020676700155</v>
      </c>
      <c r="P489" s="70">
        <f>STDEV($G$390:G489)*252^0.5</f>
        <v>0.40200391301895277</v>
      </c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9"/>
        <v>40383287.130000003</v>
      </c>
      <c r="E490" s="67">
        <f t="shared" si="71"/>
        <v>42787858.780000001</v>
      </c>
      <c r="F490" s="67">
        <f t="shared" si="66"/>
        <v>610067.69000000507</v>
      </c>
      <c r="G490" s="70">
        <f t="shared" si="73"/>
        <v>1.5338654969088544E-2</v>
      </c>
      <c r="H490" s="70"/>
      <c r="I490" s="70"/>
      <c r="J490" s="67">
        <f t="shared" si="72"/>
        <v>-2404571.6499999985</v>
      </c>
      <c r="K490" s="70">
        <f t="shared" si="74"/>
        <v>-5.6197522347717022E-2</v>
      </c>
      <c r="L490" s="70">
        <f t="shared" si="68"/>
        <v>1.0153386549690886</v>
      </c>
      <c r="M490" s="70">
        <f>PRODUCT($L$2:L490)-1</f>
        <v>-5.5570456767801923E-2</v>
      </c>
      <c r="N490" s="70">
        <f>PRODUCT($L$390:L490)-1</f>
        <v>-0.37476269974269694</v>
      </c>
      <c r="O490" s="70">
        <f>AVERAGE($G$390:G490)*252</f>
        <v>-1.0886620367801112</v>
      </c>
      <c r="P490" s="70">
        <f>STDEV($G$390:G490)*252^0.5</f>
        <v>0.40121653539624519</v>
      </c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9"/>
        <v>39855823.920000002</v>
      </c>
      <c r="E491" s="67">
        <f t="shared" si="71"/>
        <v>42787858.780000001</v>
      </c>
      <c r="F491" s="67">
        <f t="shared" si="66"/>
        <v>-527463.21000000089</v>
      </c>
      <c r="G491" s="70">
        <f t="shared" si="73"/>
        <v>-1.3061423363135741E-2</v>
      </c>
      <c r="H491" s="70"/>
      <c r="I491" s="70"/>
      <c r="J491" s="67">
        <f t="shared" si="72"/>
        <v>-2932034.8599999994</v>
      </c>
      <c r="K491" s="70">
        <f t="shared" si="74"/>
        <v>-6.8524926079509996E-2</v>
      </c>
      <c r="L491" s="70">
        <f t="shared" si="68"/>
        <v>0.98693857663686424</v>
      </c>
      <c r="M491" s="70">
        <f>PRODUCT($L$2:L491)-1</f>
        <v>-6.7906050868610568E-2</v>
      </c>
      <c r="N491" s="70">
        <f>PRODUCT($L$390:L491)-1</f>
        <v>-0.38292918882378157</v>
      </c>
      <c r="O491" s="70">
        <f>AVERAGE($G$390:G491)*252</f>
        <v>-1.1102582784539359</v>
      </c>
      <c r="P491" s="70">
        <f>STDEV($G$390:G491)*252^0.5</f>
        <v>0.39946173694801651</v>
      </c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9"/>
        <v>40393549.670000002</v>
      </c>
      <c r="E492" s="67">
        <f t="shared" si="71"/>
        <v>42787858.780000001</v>
      </c>
      <c r="F492" s="67">
        <f t="shared" ref="F492:F555" si="75">B492-C492-D491</f>
        <v>537725.75</v>
      </c>
      <c r="G492" s="70">
        <f t="shared" si="73"/>
        <v>1.3491773525478782E-2</v>
      </c>
      <c r="H492" s="70"/>
      <c r="I492" s="70"/>
      <c r="J492" s="67">
        <f t="shared" si="72"/>
        <v>-2394309.1099999994</v>
      </c>
      <c r="K492" s="70">
        <f t="shared" si="74"/>
        <v>-5.5957675337546253E-2</v>
      </c>
      <c r="L492" s="70">
        <f t="shared" si="68"/>
        <v>1.0134917735254787</v>
      </c>
      <c r="M492" s="70">
        <f>PRODUCT($L$2:L492)-1</f>
        <v>-5.5330450402460762E-2</v>
      </c>
      <c r="N492" s="70">
        <f>PRODUCT($L$390:L492)-1</f>
        <v>-0.37460380919020864</v>
      </c>
      <c r="O492" s="70">
        <f>AVERAGE($G$390:G492)*252</f>
        <v>-1.0664700725619496</v>
      </c>
      <c r="P492" s="70">
        <f>STDEV($G$390:G492)*252^0.5</f>
        <v>0.39848334058329182</v>
      </c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9"/>
        <v>41222501.359999999</v>
      </c>
      <c r="E493" s="67">
        <f t="shared" si="71"/>
        <v>42787858.780000001</v>
      </c>
      <c r="F493" s="67">
        <f t="shared" si="75"/>
        <v>828951.68999999762</v>
      </c>
      <c r="G493" s="70">
        <f t="shared" si="73"/>
        <v>2.0521882745443736E-2</v>
      </c>
      <c r="H493" s="70"/>
      <c r="I493" s="70"/>
      <c r="J493" s="67">
        <f t="shared" si="72"/>
        <v>-1565357.4200000018</v>
      </c>
      <c r="K493" s="70">
        <f t="shared" si="74"/>
        <v>-3.6584149444087388E-2</v>
      </c>
      <c r="L493" s="70">
        <f t="shared" si="68"/>
        <v>1.0205218827454436</v>
      </c>
      <c r="M493" s="70">
        <f>PRODUCT($L$2:L493)-1</f>
        <v>-3.594405267242895E-2</v>
      </c>
      <c r="N493" s="70">
        <f>PRODUCT($L$390:L493)-1</f>
        <v>-0.36176950189296297</v>
      </c>
      <c r="O493" s="70">
        <f>AVERAGE($G$390:G493)*252</f>
        <v>-1.0064894521348939</v>
      </c>
      <c r="P493" s="70">
        <f>STDEV($G$390:G493)*252^0.5</f>
        <v>0.3984119562726286</v>
      </c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9"/>
        <v>42341618.009999998</v>
      </c>
      <c r="E494" s="67">
        <f t="shared" si="71"/>
        <v>42787858.780000001</v>
      </c>
      <c r="F494" s="67">
        <f t="shared" si="75"/>
        <v>1119116.6499999985</v>
      </c>
      <c r="G494" s="70">
        <f t="shared" si="73"/>
        <v>2.7148198509999357E-2</v>
      </c>
      <c r="H494" s="70"/>
      <c r="I494" s="70"/>
      <c r="J494" s="67">
        <f t="shared" si="72"/>
        <v>-446240.77000000328</v>
      </c>
      <c r="K494" s="70">
        <f t="shared" si="74"/>
        <v>-1.0429144685515701E-2</v>
      </c>
      <c r="L494" s="70">
        <f t="shared" si="68"/>
        <v>1.0271481985099993</v>
      </c>
      <c r="M494" s="70">
        <f>PRODUCT($L$2:L494)-1</f>
        <v>-9.7716704396346721E-3</v>
      </c>
      <c r="N494" s="70">
        <f>PRODUCT($L$390:L494)-1</f>
        <v>-0.3444426936352174</v>
      </c>
      <c r="O494" s="70">
        <f>AVERAGE($G$390:G494)*252</f>
        <v>-0.93174816188103948</v>
      </c>
      <c r="P494" s="70">
        <f>STDEV($G$390:G494)*252^0.5</f>
        <v>0.3994163559035841</v>
      </c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9"/>
        <v>42330685.829999998</v>
      </c>
      <c r="E495" s="67">
        <f t="shared" si="71"/>
        <v>42787858.780000001</v>
      </c>
      <c r="F495" s="67">
        <f t="shared" si="75"/>
        <v>-10932.179999999702</v>
      </c>
      <c r="G495" s="70">
        <f t="shared" si="73"/>
        <v>-2.5818994440452895E-4</v>
      </c>
      <c r="H495" s="70"/>
      <c r="I495" s="70"/>
      <c r="J495" s="67">
        <f t="shared" si="72"/>
        <v>-457172.95000000298</v>
      </c>
      <c r="K495" s="70">
        <f t="shared" si="74"/>
        <v>-1.0684641929633698E-2</v>
      </c>
      <c r="L495" s="70">
        <f t="shared" si="68"/>
        <v>0.99974181005559548</v>
      </c>
      <c r="M495" s="70">
        <f>PRODUCT($L$2:L495)-1</f>
        <v>-1.002733743699169E-2</v>
      </c>
      <c r="N495" s="70">
        <f>PRODUCT($L$390:L495)-1</f>
        <v>-0.34461195193970173</v>
      </c>
      <c r="O495" s="70">
        <f>AVERAGE($G$390:G495)*252</f>
        <v>-0.92357189493867065</v>
      </c>
      <c r="P495" s="70">
        <f>STDEV($G$390:G495)*252^0.5</f>
        <v>0.39754519166507468</v>
      </c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9"/>
        <v>41835160.439999998</v>
      </c>
      <c r="E496" s="80">
        <f t="shared" si="71"/>
        <v>42787858.780000001</v>
      </c>
      <c r="F496" s="80">
        <f t="shared" si="75"/>
        <v>-495525.3900000006</v>
      </c>
      <c r="G496" s="81">
        <f t="shared" si="73"/>
        <v>-1.1706056263534926E-2</v>
      </c>
      <c r="H496" s="81"/>
      <c r="I496" s="81"/>
      <c r="J496" s="80">
        <f t="shared" si="72"/>
        <v>-952698.34000000358</v>
      </c>
      <c r="K496" s="81">
        <f t="shared" si="74"/>
        <v>-2.2265623173584603E-2</v>
      </c>
      <c r="L496" s="81">
        <f t="shared" si="68"/>
        <v>0.98829394373646506</v>
      </c>
      <c r="M496" s="81">
        <f>PRODUCT($L$2:L496)-1</f>
        <v>-2.1616013124315714E-2</v>
      </c>
      <c r="N496" s="81">
        <f>PRODUCT($L$390:L496)-1</f>
        <v>-0.35228396130474393</v>
      </c>
      <c r="O496" s="81">
        <f>AVERAGE($G$390:G496)*252</f>
        <v>-0.94250978543841024</v>
      </c>
      <c r="P496" s="81">
        <f>STDEV($G$390:G496)*252^0.5</f>
        <v>0.39585792490663291</v>
      </c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9"/>
        <v>41671970.409999996</v>
      </c>
      <c r="E497" s="67">
        <f t="shared" si="71"/>
        <v>41835160.439999998</v>
      </c>
      <c r="F497" s="67">
        <f t="shared" si="75"/>
        <v>-163190.03000000119</v>
      </c>
      <c r="G497" s="70">
        <f t="shared" si="73"/>
        <v>-3.9007865222376375E-3</v>
      </c>
      <c r="H497" s="70"/>
      <c r="I497" s="70"/>
      <c r="J497" s="67">
        <f t="shared" si="72"/>
        <v>-163190.03000000119</v>
      </c>
      <c r="K497" s="70">
        <f>G497</f>
        <v>-3.9007865222376375E-3</v>
      </c>
      <c r="L497" s="70">
        <f t="shared" si="68"/>
        <v>0.99609921347776231</v>
      </c>
      <c r="M497" s="70">
        <f>PRODUCT($L$2:L497)-1</f>
        <v>-2.5432480193893547E-2</v>
      </c>
      <c r="N497" s="70">
        <f>PRODUCT($L$390:L497)-1</f>
        <v>-0.35481056329872362</v>
      </c>
      <c r="O497" s="70">
        <f>AVERAGE($G$390:G497)*252</f>
        <v>-0.94288467819920163</v>
      </c>
      <c r="P497" s="70">
        <f>STDEV($G$390:G497)*252^0.5</f>
        <v>0.39400385567139273</v>
      </c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9"/>
        <v>42621634.729999997</v>
      </c>
      <c r="E498" s="67">
        <f t="shared" si="71"/>
        <v>41835160.439999998</v>
      </c>
      <c r="F498" s="67">
        <f t="shared" si="75"/>
        <v>949664.3200000003</v>
      </c>
      <c r="G498" s="70">
        <f t="shared" si="73"/>
        <v>2.2789042866379793E-2</v>
      </c>
      <c r="H498" s="70"/>
      <c r="I498" s="70"/>
      <c r="J498" s="67">
        <f t="shared" si="72"/>
        <v>786474.28999999911</v>
      </c>
      <c r="K498" s="70">
        <f t="shared" ref="K498:K518" si="76">(1+K497)*(1+G498)-1</f>
        <v>1.8799361152874061E-2</v>
      </c>
      <c r="L498" s="70">
        <f t="shared" si="68"/>
        <v>1.0227890428663797</v>
      </c>
      <c r="M498" s="70">
        <f>PRODUCT($L$2:L498)-1</f>
        <v>-3.2230192088508192E-3</v>
      </c>
      <c r="N498" s="70">
        <f>PRODUCT($L$390:L498)-1</f>
        <v>-0.34010731356880286</v>
      </c>
      <c r="O498" s="70">
        <f>AVERAGE($G$390:G498)*252</f>
        <v>-0.8815477655338172</v>
      </c>
      <c r="P498" s="70">
        <f>STDEV($G$390:G498)*252^0.5</f>
        <v>0.39424478165923865</v>
      </c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9"/>
        <v>41811303.670000002</v>
      </c>
      <c r="E499" s="67">
        <f t="shared" si="71"/>
        <v>41835160.439999998</v>
      </c>
      <c r="F499" s="67">
        <f t="shared" si="75"/>
        <v>-810331.05999999493</v>
      </c>
      <c r="G499" s="70">
        <f t="shared" si="73"/>
        <v>-1.9012200379766968E-2</v>
      </c>
      <c r="H499" s="70"/>
      <c r="I499" s="70"/>
      <c r="J499" s="67">
        <f t="shared" si="72"/>
        <v>-23856.769999995828</v>
      </c>
      <c r="K499" s="70">
        <f t="shared" si="76"/>
        <v>-5.7025644814290288E-4</v>
      </c>
      <c r="L499" s="70">
        <f t="shared" si="68"/>
        <v>0.98098779962023308</v>
      </c>
      <c r="M499" s="70">
        <f>PRODUCT($L$2:L499)-1</f>
        <v>-2.2173942901591248E-2</v>
      </c>
      <c r="N499" s="70">
        <f>PRODUCT($L$390:L499)-1</f>
        <v>-0.3526533255523755</v>
      </c>
      <c r="O499" s="70">
        <f>AVERAGE($G$390:G499)*252</f>
        <v>-0.91708891762624867</v>
      </c>
      <c r="P499" s="70">
        <f>STDEV($G$390:G499)*252^0.5</f>
        <v>0.39313404771129612</v>
      </c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9"/>
        <v>42007534.210000001</v>
      </c>
      <c r="E500" s="67">
        <f t="shared" si="71"/>
        <v>41835160.439999998</v>
      </c>
      <c r="F500" s="67">
        <f t="shared" si="75"/>
        <v>196230.53999999911</v>
      </c>
      <c r="G500" s="70">
        <f t="shared" si="73"/>
        <v>4.6932413671855041E-3</v>
      </c>
      <c r="H500" s="70"/>
      <c r="I500" s="70"/>
      <c r="J500" s="67">
        <f t="shared" si="72"/>
        <v>172373.77000000328</v>
      </c>
      <c r="K500" s="70">
        <f t="shared" si="76"/>
        <v>4.1203085678902518E-3</v>
      </c>
      <c r="L500" s="70">
        <f t="shared" si="68"/>
        <v>1.0046932413671854</v>
      </c>
      <c r="M500" s="70">
        <f>PRODUCT($L$2:L500)-1</f>
        <v>-1.7584769200505224E-2</v>
      </c>
      <c r="N500" s="70">
        <f>PRODUCT($L$390:L500)-1</f>
        <v>-0.349615171360948</v>
      </c>
      <c r="O500" s="70">
        <f>AVERAGE($G$390:G500)*252</f>
        <v>-0.89817192895816755</v>
      </c>
      <c r="P500" s="70">
        <f>STDEV($G$390:G500)*252^0.5</f>
        <v>0.39154433356256951</v>
      </c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9"/>
        <v>42604690.950000003</v>
      </c>
      <c r="E501" s="67">
        <f t="shared" si="71"/>
        <v>41835160.439999998</v>
      </c>
      <c r="F501" s="67">
        <f t="shared" si="75"/>
        <v>597156.74000000209</v>
      </c>
      <c r="G501" s="70">
        <f t="shared" si="73"/>
        <v>1.4215467563860185E-2</v>
      </c>
      <c r="H501" s="70"/>
      <c r="I501" s="70"/>
      <c r="J501" s="67">
        <f t="shared" si="72"/>
        <v>769530.51000000536</v>
      </c>
      <c r="K501" s="70">
        <f t="shared" si="76"/>
        <v>1.8394348244550329E-2</v>
      </c>
      <c r="L501" s="70">
        <f t="shared" si="68"/>
        <v>1.0142154675638602</v>
      </c>
      <c r="M501" s="70">
        <f>PRODUCT($L$2:L501)-1</f>
        <v>-3.6192773528328503E-3</v>
      </c>
      <c r="N501" s="70">
        <f>PRODUCT($L$390:L501)-1</f>
        <v>-0.34036964692540284</v>
      </c>
      <c r="O501" s="70">
        <f>AVERAGE($G$390:G501)*252</f>
        <v>-0.85816773471664143</v>
      </c>
      <c r="P501" s="70">
        <f>STDEV($G$390:G501)*252^0.5</f>
        <v>0.39068795932603195</v>
      </c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9"/>
        <v>42230726.25</v>
      </c>
      <c r="E502" s="67">
        <f t="shared" si="71"/>
        <v>41835160.439999998</v>
      </c>
      <c r="F502" s="67">
        <f t="shared" si="75"/>
        <v>-373964.70000000298</v>
      </c>
      <c r="G502" s="70">
        <f t="shared" si="73"/>
        <v>-8.777547534352035E-3</v>
      </c>
      <c r="H502" s="70"/>
      <c r="I502" s="70"/>
      <c r="J502" s="67">
        <f t="shared" si="72"/>
        <v>395565.81000000238</v>
      </c>
      <c r="K502" s="70">
        <f t="shared" si="76"/>
        <v>9.4553434441184692E-3</v>
      </c>
      <c r="L502" s="70">
        <f t="shared" si="68"/>
        <v>0.991222452465648</v>
      </c>
      <c r="M502" s="70">
        <f>PRODUCT($L$2:L502)-1</f>
        <v>-1.2365056508180317E-2</v>
      </c>
      <c r="N502" s="70">
        <f>PRODUCT($L$390:L502)-1</f>
        <v>-0.34615958370461652</v>
      </c>
      <c r="O502" s="70">
        <f>AVERAGE($G$390:G502)*252</f>
        <v>-0.87014803776035887</v>
      </c>
      <c r="P502" s="70">
        <f>STDEV($G$390:G502)*252^0.5</f>
        <v>0.38902263443498469</v>
      </c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9"/>
        <v>40906282.530000001</v>
      </c>
      <c r="E503" s="67">
        <f t="shared" si="71"/>
        <v>41835160.439999998</v>
      </c>
      <c r="F503" s="67">
        <f t="shared" si="75"/>
        <v>-1324443.7199999988</v>
      </c>
      <c r="G503" s="70">
        <f t="shared" si="73"/>
        <v>-3.1362087219610597E-2</v>
      </c>
      <c r="H503" s="70"/>
      <c r="I503" s="70"/>
      <c r="J503" s="67">
        <f t="shared" si="72"/>
        <v>-928877.90999999642</v>
      </c>
      <c r="K503" s="70">
        <f t="shared" si="76"/>
        <v>-2.2203283081277947E-2</v>
      </c>
      <c r="L503" s="70">
        <f t="shared" si="68"/>
        <v>0.96863791278038935</v>
      </c>
      <c r="M503" s="70">
        <f>PRODUCT($L$2:L503)-1</f>
        <v>-4.333934974710596E-2</v>
      </c>
      <c r="N503" s="70">
        <f>PRODUCT($L$390:L503)-1</f>
        <v>-0.36666538386817893</v>
      </c>
      <c r="O503" s="70">
        <f>AVERAGE($G$390:G503)*252</f>
        <v>-0.93184187935317919</v>
      </c>
      <c r="P503" s="70">
        <f>STDEV($G$390:G503)*252^0.5</f>
        <v>0.38951399348743609</v>
      </c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9"/>
        <v>39319806.829999998</v>
      </c>
      <c r="E504" s="67">
        <f t="shared" si="71"/>
        <v>41835160.439999998</v>
      </c>
      <c r="F504" s="67">
        <f t="shared" si="75"/>
        <v>-1586475.700000003</v>
      </c>
      <c r="G504" s="70">
        <f t="shared" si="73"/>
        <v>-3.8783179547946148E-2</v>
      </c>
      <c r="H504" s="70"/>
      <c r="I504" s="70"/>
      <c r="J504" s="67">
        <f t="shared" si="72"/>
        <v>-2515353.6099999994</v>
      </c>
      <c r="K504" s="70">
        <f t="shared" si="76"/>
        <v>-6.0125348714929028E-2</v>
      </c>
      <c r="L504" s="70">
        <f t="shared" si="68"/>
        <v>0.96121682045205381</v>
      </c>
      <c r="M504" s="70">
        <f>PRODUCT($L$2:L504)-1</f>
        <v>-8.0441691512318947E-2</v>
      </c>
      <c r="N504" s="70">
        <f>PRODUCT($L$390:L504)-1</f>
        <v>-0.39122811399954893</v>
      </c>
      <c r="O504" s="70">
        <f>AVERAGE($G$390:G504)*252</f>
        <v>-1.0087246564551726</v>
      </c>
      <c r="P504" s="70">
        <f>STDEV($G$390:G504)*252^0.5</f>
        <v>0.39126426668230135</v>
      </c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9"/>
        <v>37084607.270000003</v>
      </c>
      <c r="E505" s="67">
        <f t="shared" si="71"/>
        <v>41835160.439999998</v>
      </c>
      <c r="F505" s="67">
        <f t="shared" si="75"/>
        <v>-2235199.5599999949</v>
      </c>
      <c r="G505" s="70">
        <f t="shared" si="73"/>
        <v>-5.6846656690454425E-2</v>
      </c>
      <c r="H505" s="70"/>
      <c r="I505" s="70"/>
      <c r="J505" s="67">
        <f t="shared" si="72"/>
        <v>-4750553.1699999943</v>
      </c>
      <c r="K505" s="70">
        <f t="shared" si="76"/>
        <v>-0.11355408034859205</v>
      </c>
      <c r="L505" s="70">
        <f t="shared" si="68"/>
        <v>0.94315334330954559</v>
      </c>
      <c r="M505" s="70">
        <f>PRODUCT($L$2:L505)-1</f>
        <v>-0.13271550698177315</v>
      </c>
      <c r="N505" s="70">
        <f>PRODUCT($L$390:L505)-1</f>
        <v>-0.42583476040581703</v>
      </c>
      <c r="O505" s="70">
        <f>AVERAGE($G$390:G505)*252</f>
        <v>-1.1235232153305117</v>
      </c>
      <c r="P505" s="70">
        <f>STDEV($G$390:G505)*252^0.5</f>
        <v>0.39726932762804157</v>
      </c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9"/>
        <v>36807603.140000001</v>
      </c>
      <c r="E506" s="67">
        <f t="shared" si="71"/>
        <v>41835160.439999998</v>
      </c>
      <c r="F506" s="67">
        <f t="shared" si="75"/>
        <v>-277004.13000000268</v>
      </c>
      <c r="G506" s="70">
        <f t="shared" si="73"/>
        <v>-7.469517689191984E-3</v>
      </c>
      <c r="H506" s="70"/>
      <c r="I506" s="70"/>
      <c r="J506" s="67">
        <f t="shared" si="72"/>
        <v>-5027557.299999997</v>
      </c>
      <c r="K506" s="70">
        <f t="shared" si="76"/>
        <v>-0.12017540382594027</v>
      </c>
      <c r="L506" s="70">
        <f t="shared" si="68"/>
        <v>0.99253048231080798</v>
      </c>
      <c r="M506" s="70">
        <f>PRODUCT($L$2:L506)-1</f>
        <v>-0.1391937038439347</v>
      </c>
      <c r="N506" s="70">
        <f>PRODUCT($L$390:L506)-1</f>
        <v>-0.430123497819485</v>
      </c>
      <c r="O506" s="70">
        <f>AVERAGE($G$390:G506)*252</f>
        <v>-1.1300086447522715</v>
      </c>
      <c r="P506" s="70">
        <f>STDEV($G$390:G506)*252^0.5</f>
        <v>0.39557793732439617</v>
      </c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9"/>
        <v>37259684.049999997</v>
      </c>
      <c r="E507" s="67">
        <f t="shared" si="71"/>
        <v>41835160.439999998</v>
      </c>
      <c r="F507" s="67">
        <f t="shared" si="75"/>
        <v>452080.90999999642</v>
      </c>
      <c r="G507" s="70">
        <f t="shared" si="73"/>
        <v>1.2282269733252629E-2</v>
      </c>
      <c r="H507" s="70"/>
      <c r="I507" s="70"/>
      <c r="J507" s="67">
        <f t="shared" si="72"/>
        <v>-4575476.3900000006</v>
      </c>
      <c r="K507" s="70">
        <f t="shared" si="76"/>
        <v>-0.10936916081778048</v>
      </c>
      <c r="L507" s="70">
        <f t="shared" si="68"/>
        <v>1.0122822697332525</v>
      </c>
      <c r="M507" s="70">
        <f>PRODUCT($L$2:L507)-1</f>
        <v>-0.12862104872646385</v>
      </c>
      <c r="N507" s="70">
        <f>PRODUCT($L$390:L507)-1</f>
        <v>-0.42312412090506146</v>
      </c>
      <c r="O507" s="70">
        <f>AVERAGE($G$390:G507)*252</f>
        <v>-1.0942023683325093</v>
      </c>
      <c r="P507" s="70">
        <f>STDEV($G$390:G507)*252^0.5</f>
        <v>0.39464515173301407</v>
      </c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9"/>
        <v>36035071.659999996</v>
      </c>
      <c r="E508" s="67">
        <f t="shared" si="71"/>
        <v>41835160.439999998</v>
      </c>
      <c r="F508" s="67">
        <f t="shared" si="75"/>
        <v>-1224612.3900000006</v>
      </c>
      <c r="G508" s="70">
        <f t="shared" si="73"/>
        <v>-3.286695583238583E-2</v>
      </c>
      <c r="H508" s="70"/>
      <c r="I508" s="70"/>
      <c r="J508" s="67">
        <f t="shared" si="72"/>
        <v>-5800088.7800000012</v>
      </c>
      <c r="K508" s="70">
        <f t="shared" si="76"/>
        <v>-0.13864148527214326</v>
      </c>
      <c r="L508" s="70">
        <f t="shared" si="68"/>
        <v>0.96713304416761414</v>
      </c>
      <c r="M508" s="70">
        <f>PRODUCT($L$2:L508)-1</f>
        <v>-0.15726062223124182</v>
      </c>
      <c r="N508" s="70">
        <f>PRODUCT($L$390:L508)-1</f>
        <v>-0.44208427494404356</v>
      </c>
      <c r="O508" s="70">
        <f>AVERAGE($G$390:G508)*252</f>
        <v>-1.154608002798297</v>
      </c>
      <c r="P508" s="70">
        <f>STDEV($G$390:G508)*252^0.5</f>
        <v>0.39515565070972508</v>
      </c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9"/>
        <v>35693410.789999999</v>
      </c>
      <c r="E509" s="67">
        <f t="shared" si="71"/>
        <v>41835160.439999998</v>
      </c>
      <c r="F509" s="67">
        <f t="shared" si="75"/>
        <v>-341660.86999999732</v>
      </c>
      <c r="G509" s="70">
        <f t="shared" si="73"/>
        <v>-9.4813428768410375E-3</v>
      </c>
      <c r="H509" s="70"/>
      <c r="I509" s="70"/>
      <c r="J509" s="67">
        <f t="shared" si="72"/>
        <v>-6141749.6499999985</v>
      </c>
      <c r="K509" s="70">
        <f t="shared" si="76"/>
        <v>-0.14680832069016458</v>
      </c>
      <c r="L509" s="70">
        <f t="shared" si="68"/>
        <v>0.99051865712315901</v>
      </c>
      <c r="M509" s="70">
        <f>PRODUCT($L$2:L509)-1</f>
        <v>-0.16525092322768309</v>
      </c>
      <c r="N509" s="70">
        <f>PRODUCT($L$390:L509)-1</f>
        <v>-0.44737406522968048</v>
      </c>
      <c r="O509" s="70">
        <f>AVERAGE($G$390:G509)*252</f>
        <v>-1.1648970894830106</v>
      </c>
      <c r="P509" s="70">
        <f>STDEV($G$390:G509)*252^0.5</f>
        <v>0.39355588214245818</v>
      </c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9"/>
        <v>35714983.859999999</v>
      </c>
      <c r="E510" s="67">
        <f t="shared" si="71"/>
        <v>41835160.439999998</v>
      </c>
      <c r="F510" s="67">
        <f t="shared" si="75"/>
        <v>21573.070000000298</v>
      </c>
      <c r="G510" s="70">
        <f t="shared" si="73"/>
        <v>6.0439923006865709E-4</v>
      </c>
      <c r="H510" s="70"/>
      <c r="I510" s="70"/>
      <c r="J510" s="67">
        <f t="shared" si="72"/>
        <v>-6120176.5799999982</v>
      </c>
      <c r="K510" s="70">
        <f t="shared" si="76"/>
        <v>-0.14629265229608879</v>
      </c>
      <c r="L510" s="70">
        <f t="shared" si="68"/>
        <v>1.0006043992300686</v>
      </c>
      <c r="M510" s="70">
        <f>PRODUCT($L$2:L510)-1</f>
        <v>-0.16474640152838138</v>
      </c>
      <c r="N510" s="70">
        <f>PRODUCT($L$390:L510)-1</f>
        <v>-0.44704005854018936</v>
      </c>
      <c r="O510" s="70">
        <f>AVERAGE($G$390:G510)*252</f>
        <v>-1.1540110919998676</v>
      </c>
      <c r="P510" s="70">
        <f>STDEV($G$390:G510)*252^0.5</f>
        <v>0.39198522286935716</v>
      </c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9"/>
        <v>36592804.049999997</v>
      </c>
      <c r="E511" s="67">
        <f t="shared" si="71"/>
        <v>41835160.439999998</v>
      </c>
      <c r="F511" s="67">
        <f t="shared" si="75"/>
        <v>877820.18999999762</v>
      </c>
      <c r="G511" s="70">
        <f t="shared" si="73"/>
        <v>2.4578484857811653E-2</v>
      </c>
      <c r="H511" s="70"/>
      <c r="I511" s="70"/>
      <c r="J511" s="67">
        <f t="shared" si="72"/>
        <v>-5242356.3900000006</v>
      </c>
      <c r="K511" s="70">
        <f t="shared" si="76"/>
        <v>-0.12530981917754569</v>
      </c>
      <c r="L511" s="70">
        <f t="shared" si="68"/>
        <v>1.0245784848578117</v>
      </c>
      <c r="M511" s="70">
        <f>PRODUCT($L$2:L511)-1</f>
        <v>-0.14421713360591404</v>
      </c>
      <c r="N511" s="70">
        <f>PRODUCT($L$390:L511)-1</f>
        <v>-0.43344914099204301</v>
      </c>
      <c r="O511" s="70">
        <f>AVERAGE($G$390:G511)*252</f>
        <v>-1.0937833110476676</v>
      </c>
      <c r="P511" s="70">
        <f>STDEV($G$390:G511)*252^0.5</f>
        <v>0.39260498663284971</v>
      </c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9"/>
        <v>36448126.719999999</v>
      </c>
      <c r="E512" s="67">
        <f t="shared" si="71"/>
        <v>41835160.439999998</v>
      </c>
      <c r="F512" s="67">
        <f t="shared" si="75"/>
        <v>-144677.32999999821</v>
      </c>
      <c r="G512" s="70">
        <f t="shared" si="73"/>
        <v>-3.9537098551483711E-3</v>
      </c>
      <c r="H512" s="70"/>
      <c r="I512" s="70"/>
      <c r="J512" s="67">
        <f t="shared" si="72"/>
        <v>-5387033.7199999988</v>
      </c>
      <c r="K512" s="70">
        <f t="shared" si="76"/>
        <v>-0.12876809036566494</v>
      </c>
      <c r="L512" s="70">
        <f t="shared" si="68"/>
        <v>0.99604629014485158</v>
      </c>
      <c r="M512" s="70">
        <f>PRODUCT($L$2:L512)-1</f>
        <v>-0.14760065075864348</v>
      </c>
      <c r="N512" s="70">
        <f>PRODUCT($L$390:L512)-1</f>
        <v>-0.43568911870674554</v>
      </c>
      <c r="O512" s="70">
        <f>AVERAGE($G$390:G512)*252</f>
        <v>-1.0929910474090474</v>
      </c>
      <c r="P512" s="70">
        <f>STDEV($G$390:G512)*252^0.5</f>
        <v>0.39099303079567127</v>
      </c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9"/>
        <v>36647696.340000004</v>
      </c>
      <c r="E513" s="67">
        <f t="shared" si="71"/>
        <v>41835160.439999998</v>
      </c>
      <c r="F513" s="67">
        <f t="shared" si="75"/>
        <v>199569.62000000477</v>
      </c>
      <c r="G513" s="70">
        <f t="shared" si="73"/>
        <v>5.4754424427112171E-3</v>
      </c>
      <c r="H513" s="70"/>
      <c r="I513" s="70"/>
      <c r="J513" s="67">
        <f t="shared" si="72"/>
        <v>-5187464.099999994</v>
      </c>
      <c r="K513" s="70">
        <f t="shared" si="76"/>
        <v>-0.12399771019020878</v>
      </c>
      <c r="L513" s="70">
        <f t="shared" si="68"/>
        <v>1.0054754424427113</v>
      </c>
      <c r="M513" s="70">
        <f>PRODUCT($L$2:L513)-1</f>
        <v>-0.14293338718366788</v>
      </c>
      <c r="N513" s="70">
        <f>PRODUCT($L$390:L513)-1</f>
        <v>-0.4325992669564287</v>
      </c>
      <c r="O513" s="70">
        <f>AVERAGE($G$390:G513)*252</f>
        <v>-1.0730490914173354</v>
      </c>
      <c r="P513" s="70">
        <f>STDEV($G$390:G513)*252^0.5</f>
        <v>0.38965156753240249</v>
      </c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9"/>
        <v>37795147.189999998</v>
      </c>
      <c r="E514" s="67">
        <f t="shared" si="71"/>
        <v>41835160.439999998</v>
      </c>
      <c r="F514" s="67">
        <f t="shared" si="75"/>
        <v>1147450.849999994</v>
      </c>
      <c r="G514" s="70">
        <f t="shared" si="73"/>
        <v>3.1310313187341642E-2</v>
      </c>
      <c r="H514" s="70"/>
      <c r="I514" s="70"/>
      <c r="J514" s="67">
        <f t="shared" si="72"/>
        <v>-4040013.25</v>
      </c>
      <c r="K514" s="70">
        <f t="shared" si="76"/>
        <v>-9.6569804143435856E-2</v>
      </c>
      <c r="L514" s="70">
        <f t="shared" ref="L514:L577" si="77">1+G514</f>
        <v>1.0313103131873416</v>
      </c>
      <c r="M514" s="70">
        <f>PRODUCT($L$2:L514)-1</f>
        <v>-0.11609836311397448</v>
      </c>
      <c r="N514" s="70">
        <f>PRODUCT($L$390:L514)-1</f>
        <v>-0.41483377230210727</v>
      </c>
      <c r="O514" s="70">
        <f>AVERAGE($G$390:G514)*252</f>
        <v>-1.0013431073003161</v>
      </c>
      <c r="P514" s="70">
        <f>STDEV($G$390:G514)*252^0.5</f>
        <v>0.39134945032201068</v>
      </c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8">B515</f>
        <v>37620821.590000004</v>
      </c>
      <c r="E515" s="67">
        <f t="shared" si="71"/>
        <v>41835160.439999998</v>
      </c>
      <c r="F515" s="67">
        <f t="shared" si="75"/>
        <v>-174325.59999999404</v>
      </c>
      <c r="G515" s="70">
        <f t="shared" si="73"/>
        <v>-4.6123805028101027E-3</v>
      </c>
      <c r="H515" s="70"/>
      <c r="I515" s="70"/>
      <c r="J515" s="67">
        <f t="shared" si="72"/>
        <v>-4214338.849999994</v>
      </c>
      <c r="K515" s="70">
        <f t="shared" si="76"/>
        <v>-0.10073676796445463</v>
      </c>
      <c r="L515" s="70">
        <f t="shared" si="77"/>
        <v>0.9953876194971899</v>
      </c>
      <c r="M515" s="70">
        <f>PRODUCT($L$2:L515)-1</f>
        <v>-0.12017525379034955</v>
      </c>
      <c r="N515" s="70">
        <f>PRODUCT($L$390:L515)-1</f>
        <v>-0.41753278160164398</v>
      </c>
      <c r="O515" s="70">
        <f>AVERAGE($G$390:G515)*252</f>
        <v>-1.00262070078768</v>
      </c>
      <c r="P515" s="70">
        <f>STDEV($G$390:G515)*252^0.5</f>
        <v>0.38978195603665478</v>
      </c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8"/>
        <v>36614838.630000003</v>
      </c>
      <c r="E516" s="67">
        <f t="shared" si="71"/>
        <v>41835160.439999998</v>
      </c>
      <c r="F516" s="67">
        <f t="shared" si="75"/>
        <v>-1005982.9600000009</v>
      </c>
      <c r="G516" s="70">
        <f t="shared" si="73"/>
        <v>-2.6740058230610288E-2</v>
      </c>
      <c r="H516" s="70"/>
      <c r="I516" s="70"/>
      <c r="J516" s="67">
        <f t="shared" si="72"/>
        <v>-5220321.8099999949</v>
      </c>
      <c r="K516" s="70">
        <f t="shared" si="76"/>
        <v>-0.12478311915373197</v>
      </c>
      <c r="L516" s="70">
        <f t="shared" si="77"/>
        <v>0.97325994176938968</v>
      </c>
      <c r="M516" s="70">
        <f>PRODUCT($L$2:L516)-1</f>
        <v>-0.14370181873672749</v>
      </c>
      <c r="N516" s="70">
        <f>PRODUCT($L$390:L516)-1</f>
        <v>-0.43310798893903768</v>
      </c>
      <c r="O516" s="70">
        <f>AVERAGE($G$390:G516)*252</f>
        <v>-1.0477850627823739</v>
      </c>
      <c r="P516" s="70">
        <f>STDEV($G$390:G516)*252^0.5</f>
        <v>0.38955382700295532</v>
      </c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8"/>
        <v>36561090.090000004</v>
      </c>
      <c r="E517" s="67">
        <f t="shared" si="71"/>
        <v>41835160.439999998</v>
      </c>
      <c r="F517" s="67">
        <f t="shared" si="75"/>
        <v>-53748.539999999106</v>
      </c>
      <c r="G517" s="70">
        <f t="shared" si="73"/>
        <v>-1.4679441999769125E-3</v>
      </c>
      <c r="H517" s="70"/>
      <c r="I517" s="70"/>
      <c r="J517" s="67">
        <f t="shared" si="72"/>
        <v>-5274070.349999994</v>
      </c>
      <c r="K517" s="70">
        <f t="shared" si="76"/>
        <v>-0.12606788869769214</v>
      </c>
      <c r="L517" s="70">
        <f t="shared" si="77"/>
        <v>0.99853205580002313</v>
      </c>
      <c r="M517" s="70">
        <f>PRODUCT($L$2:L517)-1</f>
        <v>-0.1449588166853637</v>
      </c>
      <c r="N517" s="70">
        <f>PRODUCT($L$390:L517)-1</f>
        <v>-0.43394015477868786</v>
      </c>
      <c r="O517" s="70">
        <f>AVERAGE($G$390:G517)*252</f>
        <v>-1.042489257123091</v>
      </c>
      <c r="P517" s="70">
        <f>STDEV($G$390:G517)*252^0.5</f>
        <v>0.38803547570753194</v>
      </c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8"/>
        <v>36005260.619999997</v>
      </c>
      <c r="E518" s="80">
        <f t="shared" si="71"/>
        <v>41835160.439999998</v>
      </c>
      <c r="F518" s="80">
        <f t="shared" si="75"/>
        <v>-555829.47000000626</v>
      </c>
      <c r="G518" s="81">
        <f t="shared" si="73"/>
        <v>-1.5202759781827014E-2</v>
      </c>
      <c r="H518" s="81"/>
      <c r="I518" s="81"/>
      <c r="J518" s="80">
        <f t="shared" si="72"/>
        <v>-5829899.8200000003</v>
      </c>
      <c r="K518" s="81">
        <f t="shared" si="76"/>
        <v>-0.13935406865144606</v>
      </c>
      <c r="L518" s="81">
        <f t="shared" si="77"/>
        <v>0.98479724021817294</v>
      </c>
      <c r="M518" s="81">
        <f>PRODUCT($L$2:L518)-1</f>
        <v>-0.15795780239886525</v>
      </c>
      <c r="N518" s="81">
        <f>PRODUCT($L$390:L518)-1</f>
        <v>-0.44254582662772568</v>
      </c>
      <c r="O518" s="81">
        <f>AVERAGE($G$390:G518)*252</f>
        <v>-1.0641063595098921</v>
      </c>
      <c r="P518" s="81">
        <f>STDEV($G$390:G518)*252^0.5</f>
        <v>0.38682606293885069</v>
      </c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8"/>
        <v>36443685.659999996</v>
      </c>
      <c r="E519" s="67">
        <f t="shared" si="71"/>
        <v>36005260.619999997</v>
      </c>
      <c r="F519" s="67">
        <f t="shared" si="75"/>
        <v>438425.03999999911</v>
      </c>
      <c r="G519" s="70">
        <f t="shared" si="73"/>
        <v>1.2176693973337475E-2</v>
      </c>
      <c r="H519" s="70"/>
      <c r="I519" s="70"/>
      <c r="J519" s="67">
        <f t="shared" si="72"/>
        <v>438425.03999999911</v>
      </c>
      <c r="K519" s="70">
        <f>G519</f>
        <v>1.2176693973337475E-2</v>
      </c>
      <c r="L519" s="70">
        <f t="shared" si="77"/>
        <v>1.0121766939733374</v>
      </c>
      <c r="M519" s="70">
        <f>PRODUCT($L$2:L519)-1</f>
        <v>-0.14770451224603975</v>
      </c>
      <c r="N519" s="70">
        <f>PRODUCT($L$390:L519)-1</f>
        <v>-0.43575787775441166</v>
      </c>
      <c r="O519" s="70">
        <f>AVERAGE($G$390:G519)*252</f>
        <v>-1.0323168730422696</v>
      </c>
      <c r="P519" s="70">
        <f>STDEV($G$390:G519)*252^0.5</f>
        <v>0.3859997058265886</v>
      </c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8"/>
        <v>36463298.670000002</v>
      </c>
      <c r="E520" s="67">
        <f t="shared" si="71"/>
        <v>36005260.619999997</v>
      </c>
      <c r="F520" s="67">
        <f t="shared" si="75"/>
        <v>19613.010000005364</v>
      </c>
      <c r="G520" s="70">
        <f t="shared" si="73"/>
        <v>5.3817306468352869E-4</v>
      </c>
      <c r="H520" s="70"/>
      <c r="I520" s="70"/>
      <c r="J520" s="67">
        <f t="shared" si="72"/>
        <v>458038.05000000447</v>
      </c>
      <c r="K520" s="70">
        <f t="shared" ref="K520:K539" si="79">(1+K519)*(1+G520)-1</f>
        <v>1.2721420206734502E-2</v>
      </c>
      <c r="L520" s="70">
        <f t="shared" si="77"/>
        <v>1.0005381730646836</v>
      </c>
      <c r="M520" s="70">
        <f>PRODUCT($L$2:L520)-1</f>
        <v>-0.14724582977137923</v>
      </c>
      <c r="N520" s="70">
        <f>PRODUCT($L$390:L520)-1</f>
        <v>-0.43545421784225913</v>
      </c>
      <c r="O520" s="70">
        <f>AVERAGE($G$390:G520)*252</f>
        <v>-1.0234013273526319</v>
      </c>
      <c r="P520" s="70">
        <f>STDEV($G$390:G520)*252^0.5</f>
        <v>0.38456595294932255</v>
      </c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8"/>
        <v>36435168.93</v>
      </c>
      <c r="E521" s="67">
        <f t="shared" si="71"/>
        <v>36005260.619999997</v>
      </c>
      <c r="F521" s="67">
        <f t="shared" si="75"/>
        <v>-28129.740000002086</v>
      </c>
      <c r="G521" s="70">
        <f t="shared" si="73"/>
        <v>-7.7145351698928132E-4</v>
      </c>
      <c r="H521" s="70"/>
      <c r="I521" s="70"/>
      <c r="J521" s="67">
        <f t="shared" si="72"/>
        <v>429908.31000000238</v>
      </c>
      <c r="K521" s="70">
        <f t="shared" si="79"/>
        <v>1.1940152705385731E-2</v>
      </c>
      <c r="L521" s="70">
        <f t="shared" si="77"/>
        <v>0.99922854648301074</v>
      </c>
      <c r="M521" s="70">
        <f>PRODUCT($L$2:L521)-1</f>
        <v>-0.14790368997512937</v>
      </c>
      <c r="N521" s="70">
        <f>PRODUCT($L$390:L521)-1</f>
        <v>-0.43588973867140612</v>
      </c>
      <c r="O521" s="70">
        <f>AVERAGE($G$390:G521)*252</f>
        <v>-1.0171210618899702</v>
      </c>
      <c r="P521" s="70">
        <f>STDEV($G$390:G521)*252^0.5</f>
        <v>0.38312229562508426</v>
      </c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8"/>
        <v>36496897.829999998</v>
      </c>
      <c r="E522" s="67">
        <f t="shared" si="71"/>
        <v>36005260.619999997</v>
      </c>
      <c r="F522" s="67">
        <f t="shared" si="75"/>
        <v>61728.89999999851</v>
      </c>
      <c r="G522" s="70">
        <f t="shared" si="73"/>
        <v>1.6942119883838977E-3</v>
      </c>
      <c r="H522" s="70"/>
      <c r="I522" s="70"/>
      <c r="J522" s="67">
        <f t="shared" si="72"/>
        <v>491637.21000000089</v>
      </c>
      <c r="K522" s="70">
        <f t="shared" si="79"/>
        <v>1.3654593843626106E-2</v>
      </c>
      <c r="L522" s="70">
        <f t="shared" si="77"/>
        <v>1.0016942119883838</v>
      </c>
      <c r="M522" s="70">
        <f>PRODUCT($L$2:L522)-1</f>
        <v>-0.1464600581914276</v>
      </c>
      <c r="N522" s="70">
        <f>PRODUCT($L$390:L522)-1</f>
        <v>-0.43493401630389295</v>
      </c>
      <c r="O522" s="70">
        <f>AVERAGE($G$390:G522)*252</f>
        <v>-1.0062634492361151</v>
      </c>
      <c r="P522" s="70">
        <f>STDEV($G$390:G522)*252^0.5</f>
        <v>0.38174981576884165</v>
      </c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8"/>
        <v>37380864.350000001</v>
      </c>
      <c r="E523" s="67">
        <f t="shared" si="71"/>
        <v>36005260.619999997</v>
      </c>
      <c r="F523" s="67">
        <f t="shared" si="75"/>
        <v>883966.52000000328</v>
      </c>
      <c r="G523" s="70">
        <f t="shared" si="73"/>
        <v>2.4220319330082726E-2</v>
      </c>
      <c r="H523" s="70"/>
      <c r="I523" s="70"/>
      <c r="J523" s="67">
        <f t="shared" si="72"/>
        <v>1375603.7300000042</v>
      </c>
      <c r="K523" s="70">
        <f t="shared" si="79"/>
        <v>3.8205631796923933E-2</v>
      </c>
      <c r="L523" s="70">
        <f t="shared" si="77"/>
        <v>1.0242203193300827</v>
      </c>
      <c r="M523" s="70">
        <f>PRODUCT($L$2:L523)-1</f>
        <v>-0.12578704823984377</v>
      </c>
      <c r="N523" s="70">
        <f>PRODUCT($L$390:L523)-1</f>
        <v>-0.42124793773620595</v>
      </c>
      <c r="O523" s="70">
        <f>AVERAGE($G$390:G523)*252</f>
        <v>-0.95320536027777969</v>
      </c>
      <c r="P523" s="70">
        <f>STDEV($G$390:G523)*252^0.5</f>
        <v>0.3822749483962013</v>
      </c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8"/>
        <v>37435186.850000001</v>
      </c>
      <c r="E524" s="67">
        <f t="shared" si="71"/>
        <v>36005260.619999997</v>
      </c>
      <c r="F524" s="67">
        <f t="shared" si="75"/>
        <v>54322.5</v>
      </c>
      <c r="G524" s="70">
        <f t="shared" si="73"/>
        <v>1.4532167980754569E-3</v>
      </c>
      <c r="H524" s="70"/>
      <c r="I524" s="70"/>
      <c r="J524" s="67">
        <f t="shared" si="72"/>
        <v>1429926.2300000042</v>
      </c>
      <c r="K524" s="70">
        <f t="shared" si="79"/>
        <v>3.9714369660907689E-2</v>
      </c>
      <c r="L524" s="70">
        <f t="shared" si="77"/>
        <v>1.0014532167980754</v>
      </c>
      <c r="M524" s="70">
        <f>PRODUCT($L$2:L524)-1</f>
        <v>-0.12451662729325086</v>
      </c>
      <c r="N524" s="70">
        <f>PRODUCT($L$390:L524)-1</f>
        <v>-0.42040688551740346</v>
      </c>
      <c r="O524" s="70">
        <f>AVERAGE($G$390:G524)*252</f>
        <v>-0.94343190847487024</v>
      </c>
      <c r="P524" s="70">
        <f>STDEV($G$390:G524)*252^0.5</f>
        <v>0.38091305377712392</v>
      </c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8"/>
        <v>36730459.659999996</v>
      </c>
      <c r="E525" s="67">
        <f t="shared" si="71"/>
        <v>36005260.619999997</v>
      </c>
      <c r="F525" s="67">
        <f t="shared" si="75"/>
        <v>-704727.19000000507</v>
      </c>
      <c r="G525" s="70">
        <f t="shared" si="73"/>
        <v>-1.8825261720311275E-2</v>
      </c>
      <c r="H525" s="70"/>
      <c r="I525" s="70"/>
      <c r="J525" s="67">
        <f t="shared" si="72"/>
        <v>725199.03999999911</v>
      </c>
      <c r="K525" s="70">
        <f t="shared" si="79"/>
        <v>2.0141474537672677E-2</v>
      </c>
      <c r="L525" s="70">
        <f t="shared" si="77"/>
        <v>0.98117473827968871</v>
      </c>
      <c r="M525" s="70">
        <f>PRODUCT($L$2:L525)-1</f>
        <v>-0.1409978309162363</v>
      </c>
      <c r="N525" s="70">
        <f>PRODUCT($L$390:L525)-1</f>
        <v>-0.43131787758882867</v>
      </c>
      <c r="O525" s="70">
        <f>AVERAGE($G$390:G525)*252</f>
        <v>-0.97137701174724944</v>
      </c>
      <c r="P525" s="70">
        <f>STDEV($G$390:G525)*252^0.5</f>
        <v>0.38005451216200437</v>
      </c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8"/>
        <v>36066102.479999997</v>
      </c>
      <c r="E526" s="67">
        <f t="shared" si="71"/>
        <v>36005260.619999997</v>
      </c>
      <c r="F526" s="67">
        <f t="shared" si="75"/>
        <v>-664357.1799999997</v>
      </c>
      <c r="G526" s="70">
        <f t="shared" si="73"/>
        <v>-1.8087363625440667E-2</v>
      </c>
      <c r="H526" s="70"/>
      <c r="I526" s="70"/>
      <c r="J526" s="67">
        <f t="shared" si="72"/>
        <v>60841.859999999404</v>
      </c>
      <c r="K526" s="70">
        <f t="shared" si="79"/>
        <v>1.6898047383167025E-3</v>
      </c>
      <c r="L526" s="70">
        <f t="shared" si="77"/>
        <v>0.98191263637455939</v>
      </c>
      <c r="M526" s="70">
        <f>PRODUCT($L$2:L526)-1</f>
        <v>-0.15653491550349652</v>
      </c>
      <c r="N526" s="70">
        <f>PRODUCT($L$390:L526)-1</f>
        <v>-0.44160383792416691</v>
      </c>
      <c r="O526" s="70">
        <f>AVERAGE($G$390:G526)*252</f>
        <v>-0.99755685570245967</v>
      </c>
      <c r="P526" s="70">
        <f>STDEV($G$390:G526)*252^0.5</f>
        <v>0.37914637350304836</v>
      </c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8"/>
        <v>36033816.990000002</v>
      </c>
      <c r="E527" s="67">
        <f t="shared" si="71"/>
        <v>36005260.619999997</v>
      </c>
      <c r="F527" s="67">
        <f t="shared" si="75"/>
        <v>-32285.489999994636</v>
      </c>
      <c r="G527" s="70">
        <f t="shared" si="73"/>
        <v>-8.9517546338416102E-4</v>
      </c>
      <c r="H527" s="70"/>
      <c r="I527" s="70"/>
      <c r="J527" s="67">
        <f t="shared" si="72"/>
        <v>28556.370000004768</v>
      </c>
      <c r="K527" s="70">
        <f t="shared" si="79"/>
        <v>7.9311660319292265E-4</v>
      </c>
      <c r="L527" s="70">
        <f t="shared" si="77"/>
        <v>0.99910482453661587</v>
      </c>
      <c r="M527" s="70">
        <f>PRODUCT($L$2:L527)-1</f>
        <v>-0.15728996475135903</v>
      </c>
      <c r="N527" s="70">
        <f>PRODUCT($L$390:L527)-1</f>
        <v>-0.44210370046730507</v>
      </c>
      <c r="O527" s="70">
        <f>AVERAGE($G$390:G527)*252</f>
        <v>-0.99196285107253457</v>
      </c>
      <c r="P527" s="70">
        <f>STDEV($G$390:G527)*252^0.5</f>
        <v>0.37778277442311808</v>
      </c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8"/>
        <v>35907116.609999999</v>
      </c>
      <c r="E528" s="67">
        <f t="shared" si="71"/>
        <v>36005260.619999997</v>
      </c>
      <c r="F528" s="67">
        <f t="shared" si="75"/>
        <v>-126700.38000000268</v>
      </c>
      <c r="G528" s="70">
        <f t="shared" si="73"/>
        <v>-3.5161520644666701E-3</v>
      </c>
      <c r="H528" s="70"/>
      <c r="I528" s="70"/>
      <c r="J528" s="67">
        <f t="shared" si="72"/>
        <v>-98144.009999997914</v>
      </c>
      <c r="K528" s="70">
        <f t="shared" si="79"/>
        <v>-2.7258241798554517E-3</v>
      </c>
      <c r="L528" s="70">
        <f t="shared" si="77"/>
        <v>0.99648384793553335</v>
      </c>
      <c r="M528" s="70">
        <f>PRODUCT($L$2:L528)-1</f>
        <v>-0.16025306138154527</v>
      </c>
      <c r="N528" s="70">
        <f>PRODUCT($L$390:L528)-1</f>
        <v>-0.44406534869266523</v>
      </c>
      <c r="O528" s="70">
        <f>AVERAGE($G$390:G528)*252</f>
        <v>-0.99120103430399531</v>
      </c>
      <c r="P528" s="70">
        <f>STDEV($G$390:G528)*252^0.5</f>
        <v>0.37641193278743401</v>
      </c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8"/>
        <v>36781447.740000002</v>
      </c>
      <c r="E529" s="67">
        <f t="shared" si="71"/>
        <v>36005260.619999997</v>
      </c>
      <c r="F529" s="67">
        <f t="shared" si="75"/>
        <v>874331.13000000268</v>
      </c>
      <c r="G529" s="70">
        <f t="shared" si="73"/>
        <v>2.4349800611851543E-2</v>
      </c>
      <c r="H529" s="70"/>
      <c r="I529" s="70"/>
      <c r="J529" s="67">
        <f t="shared" si="72"/>
        <v>776187.12000000477</v>
      </c>
      <c r="K529" s="70">
        <f t="shared" si="79"/>
        <v>2.1557603156713512E-2</v>
      </c>
      <c r="L529" s="70">
        <f t="shared" si="77"/>
        <v>1.0243498006118514</v>
      </c>
      <c r="M529" s="70">
        <f>PRODUCT($L$2:L529)-1</f>
        <v>-0.13980539086177324</v>
      </c>
      <c r="N529" s="70">
        <f>PRODUCT($L$390:L529)-1</f>
        <v>-0.43052845078011248</v>
      </c>
      <c r="O529" s="70">
        <f>AVERAGE($G$390:G529)*252</f>
        <v>-0.94029138581477689</v>
      </c>
      <c r="P529" s="70">
        <f>STDEV($G$390:G529)*252^0.5</f>
        <v>0.37697016384466081</v>
      </c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8"/>
        <v>36424412.950000003</v>
      </c>
      <c r="E530" s="67">
        <f t="shared" si="71"/>
        <v>36005260.619999997</v>
      </c>
      <c r="F530" s="67">
        <f t="shared" si="75"/>
        <v>-357034.78999999911</v>
      </c>
      <c r="G530" s="70">
        <f t="shared" si="73"/>
        <v>-9.7069259623438382E-3</v>
      </c>
      <c r="H530" s="70"/>
      <c r="I530" s="70"/>
      <c r="J530" s="67">
        <f t="shared" si="72"/>
        <v>419152.33000000566</v>
      </c>
      <c r="K530" s="70">
        <f t="shared" si="79"/>
        <v>1.1641419136601883E-2</v>
      </c>
      <c r="L530" s="70">
        <f t="shared" si="77"/>
        <v>0.99029307403765621</v>
      </c>
      <c r="M530" s="70">
        <f>PRODUCT($L$2:L530)-1</f>
        <v>-0.14815523624588522</v>
      </c>
      <c r="N530" s="70">
        <f>PRODUCT($L$390:L530)-1</f>
        <v>-0.4360562689460511</v>
      </c>
      <c r="O530" s="70">
        <f>AVERAGE($G$390:G530)*252</f>
        <v>-0.95097120111049216</v>
      </c>
      <c r="P530" s="70">
        <f>STDEV($G$390:G530)*252^0.5</f>
        <v>0.37570636990870038</v>
      </c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8"/>
        <v>37813286.619999997</v>
      </c>
      <c r="E531" s="67">
        <f t="shared" si="71"/>
        <v>36005260.619999997</v>
      </c>
      <c r="F531" s="67">
        <f t="shared" si="75"/>
        <v>1388873.6699999943</v>
      </c>
      <c r="G531" s="70">
        <f t="shared" si="73"/>
        <v>3.8130296620195611E-2</v>
      </c>
      <c r="H531" s="70"/>
      <c r="I531" s="70"/>
      <c r="J531" s="67">
        <f t="shared" si="72"/>
        <v>1808026</v>
      </c>
      <c r="K531" s="70">
        <f t="shared" si="79"/>
        <v>5.0215606521555989E-2</v>
      </c>
      <c r="L531" s="70">
        <f t="shared" si="77"/>
        <v>1.0381302966201955</v>
      </c>
      <c r="M531" s="70">
        <f>PRODUCT($L$2:L531)-1</f>
        <v>-0.11567414272958043</v>
      </c>
      <c r="N531" s="70">
        <f>PRODUCT($L$390:L531)-1</f>
        <v>-0.41455292720386427</v>
      </c>
      <c r="O531" s="70">
        <f>AVERAGE($G$390:G531)*252</f>
        <v>-0.87660637048091627</v>
      </c>
      <c r="P531" s="70">
        <f>STDEV($G$390:G531)*252^0.5</f>
        <v>0.37851071107242545</v>
      </c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8"/>
        <v>38417652.579999998</v>
      </c>
      <c r="E532" s="67">
        <f t="shared" si="71"/>
        <v>36005260.619999997</v>
      </c>
      <c r="F532" s="67">
        <f t="shared" si="75"/>
        <v>604365.96000000089</v>
      </c>
      <c r="G532" s="70">
        <f t="shared" si="73"/>
        <v>1.5982899504967733E-2</v>
      </c>
      <c r="H532" s="70"/>
      <c r="I532" s="70"/>
      <c r="J532" s="67">
        <f t="shared" si="72"/>
        <v>2412391.9600000009</v>
      </c>
      <c r="K532" s="70">
        <f t="shared" si="79"/>
        <v>6.7001097019138811E-2</v>
      </c>
      <c r="L532" s="70">
        <f t="shared" si="77"/>
        <v>1.0159828995049678</v>
      </c>
      <c r="M532" s="70">
        <f>PRODUCT($L$2:L532)-1</f>
        <v>-0.10154005142318279</v>
      </c>
      <c r="N532" s="70">
        <f>PRODUCT($L$390:L532)-1</f>
        <v>-0.40519578547388613</v>
      </c>
      <c r="O532" s="70">
        <f>AVERAGE($G$390:G532)*252</f>
        <v>-0.84231058694432326</v>
      </c>
      <c r="P532" s="70">
        <f>STDEV($G$390:G532)*252^0.5</f>
        <v>0.37805933326938096</v>
      </c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8"/>
        <v>39221722.07</v>
      </c>
      <c r="E533" s="67">
        <f t="shared" si="71"/>
        <v>36005260.619999997</v>
      </c>
      <c r="F533" s="67">
        <f t="shared" si="75"/>
        <v>804069.49000000209</v>
      </c>
      <c r="G533" s="70">
        <f t="shared" si="73"/>
        <v>2.0929688203245294E-2</v>
      </c>
      <c r="H533" s="70"/>
      <c r="I533" s="70"/>
      <c r="J533" s="67">
        <f t="shared" si="72"/>
        <v>3216461.450000003</v>
      </c>
      <c r="K533" s="70">
        <f t="shared" si="79"/>
        <v>8.9333097292270125E-2</v>
      </c>
      <c r="L533" s="70">
        <f t="shared" si="77"/>
        <v>1.0209296882032453</v>
      </c>
      <c r="M533" s="70">
        <f>PRODUCT($L$2:L533)-1</f>
        <v>-8.2735564836366238E-2</v>
      </c>
      <c r="N533" s="70">
        <f>PRODUCT($L$390:L533)-1</f>
        <v>-0.39274671872187839</v>
      </c>
      <c r="O533" s="70">
        <f>AVERAGE($G$390:G533)*252</f>
        <v>-0.79983425351264181</v>
      </c>
      <c r="P533" s="70">
        <f>STDEV($G$390:G533)*252^0.5</f>
        <v>0.37810097939104725</v>
      </c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8"/>
        <v>38762840.170000002</v>
      </c>
      <c r="E534" s="67">
        <f t="shared" ref="E534:E597" si="80">IF(MONTH(A534)=MONTH(A533),E533,D533)</f>
        <v>36005260.619999997</v>
      </c>
      <c r="F534" s="67">
        <f t="shared" si="75"/>
        <v>-458881.89999999851</v>
      </c>
      <c r="G534" s="70">
        <f t="shared" si="73"/>
        <v>-1.169968771847958E-2</v>
      </c>
      <c r="H534" s="70"/>
      <c r="I534" s="70"/>
      <c r="J534" s="67">
        <f t="shared" ref="J534:J597" si="81">IF(MONTH(A534)=MONTH(A533),J533+F534,F534)</f>
        <v>2757579.5500000045</v>
      </c>
      <c r="K534" s="70">
        <f t="shared" si="79"/>
        <v>7.6588240232546401E-2</v>
      </c>
      <c r="L534" s="70">
        <f t="shared" si="77"/>
        <v>0.98830031228152038</v>
      </c>
      <c r="M534" s="70">
        <f>PRODUCT($L$2:L534)-1</f>
        <v>-9.3467272283048297E-2</v>
      </c>
      <c r="N534" s="70">
        <f>PRODUCT($L$390:L534)-1</f>
        <v>-0.39985139247885448</v>
      </c>
      <c r="O534" s="70">
        <f>AVERAGE($G$390:G534)*252</f>
        <v>-0.81465140559225702</v>
      </c>
      <c r="P534" s="70">
        <f>STDEV($G$390:G534)*252^0.5</f>
        <v>0.37695344224934701</v>
      </c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8"/>
        <v>38581012.07</v>
      </c>
      <c r="E535" s="67">
        <f t="shared" si="80"/>
        <v>36005260.619999997</v>
      </c>
      <c r="F535" s="67">
        <f t="shared" si="75"/>
        <v>-181828.10000000149</v>
      </c>
      <c r="G535" s="70">
        <f t="shared" si="73"/>
        <v>-4.6907837300509524E-3</v>
      </c>
      <c r="H535" s="70"/>
      <c r="I535" s="70"/>
      <c r="J535" s="67">
        <f t="shared" si="81"/>
        <v>2575751.450000003</v>
      </c>
      <c r="K535" s="70">
        <f t="shared" si="79"/>
        <v>7.1538197631299427E-2</v>
      </c>
      <c r="L535" s="70">
        <f t="shared" si="77"/>
        <v>0.99530921626994906</v>
      </c>
      <c r="M535" s="70">
        <f>PRODUCT($L$2:L535)-1</f>
        <v>-9.7719621252981725E-2</v>
      </c>
      <c r="N535" s="70">
        <f>PRODUCT($L$390:L535)-1</f>
        <v>-0.40266655980262744</v>
      </c>
      <c r="O535" s="70">
        <f>AVERAGE($G$390:G535)*252</f>
        <v>-0.81716802267705557</v>
      </c>
      <c r="P535" s="70">
        <f>STDEV($G$390:G535)*252^0.5</f>
        <v>0.37565623785251329</v>
      </c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8"/>
        <v>37880887.649999999</v>
      </c>
      <c r="E536" s="67">
        <f t="shared" si="80"/>
        <v>36005260.619999997</v>
      </c>
      <c r="F536" s="67">
        <f t="shared" si="75"/>
        <v>-700124.42000000179</v>
      </c>
      <c r="G536" s="70">
        <f t="shared" si="73"/>
        <v>-1.814686506226745E-2</v>
      </c>
      <c r="H536" s="70"/>
      <c r="I536" s="70"/>
      <c r="J536" s="67">
        <f t="shared" si="81"/>
        <v>1875627.0300000012</v>
      </c>
      <c r="K536" s="70">
        <f t="shared" si="79"/>
        <v>5.2093138549818896E-2</v>
      </c>
      <c r="L536" s="70">
        <f t="shared" si="77"/>
        <v>0.98185313493773252</v>
      </c>
      <c r="M536" s="70">
        <f>PRODUCT($L$2:L536)-1</f>
        <v>-0.11409318153443548</v>
      </c>
      <c r="N536" s="70">
        <f>PRODUCT($L$390:L536)-1</f>
        <v>-0.41350628913906917</v>
      </c>
      <c r="O536" s="70">
        <f>AVERAGE($G$390:G536)*252</f>
        <v>-0.84271796807171084</v>
      </c>
      <c r="P536" s="70">
        <f>STDEV($G$390:G536)*252^0.5</f>
        <v>0.3748757792951346</v>
      </c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8"/>
        <v>40036450.899999999</v>
      </c>
      <c r="E537" s="67">
        <f t="shared" si="80"/>
        <v>36005260.619999997</v>
      </c>
      <c r="F537" s="67">
        <f t="shared" si="75"/>
        <v>2155563.25</v>
      </c>
      <c r="G537" s="70">
        <f t="shared" si="73"/>
        <v>5.690371540171657E-2</v>
      </c>
      <c r="H537" s="70"/>
      <c r="I537" s="70"/>
      <c r="J537" s="67">
        <f t="shared" si="81"/>
        <v>4031190.2800000012</v>
      </c>
      <c r="K537" s="70">
        <f t="shared" si="79"/>
        <v>0.11196114708195659</v>
      </c>
      <c r="L537" s="70">
        <f t="shared" si="77"/>
        <v>1.0569037154017167</v>
      </c>
      <c r="M537" s="70">
        <f>PRODUCT($L$2:L537)-1</f>
        <v>-6.3681792064030684E-2</v>
      </c>
      <c r="N537" s="70">
        <f>PRODUCT($L$390:L537)-1</f>
        <v>-0.38013261793134201</v>
      </c>
      <c r="O537" s="70">
        <f>AVERAGE($G$390:G537)*252</f>
        <v>-0.74013381773857378</v>
      </c>
      <c r="P537" s="70">
        <f>STDEV($G$390:G537)*252^0.5</f>
        <v>0.3817804654727735</v>
      </c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8"/>
        <v>40757571.270000003</v>
      </c>
      <c r="E538" s="67">
        <f t="shared" si="80"/>
        <v>36005260.619999997</v>
      </c>
      <c r="F538" s="67">
        <f t="shared" si="75"/>
        <v>721120.37000000477</v>
      </c>
      <c r="G538" s="70">
        <f t="shared" ref="G538:G554" si="82">F538/B537</f>
        <v>1.8011595778086434E-2</v>
      </c>
      <c r="H538" s="70"/>
      <c r="I538" s="70"/>
      <c r="J538" s="67">
        <f t="shared" si="81"/>
        <v>4752310.650000006</v>
      </c>
      <c r="K538" s="70">
        <f t="shared" si="79"/>
        <v>0.13198934178413402</v>
      </c>
      <c r="L538" s="70">
        <f t="shared" si="77"/>
        <v>1.0180115957780864</v>
      </c>
      <c r="M538" s="70">
        <f>PRODUCT($L$2:L538)-1</f>
        <v>-4.6817206983025716E-2</v>
      </c>
      <c r="N538" s="70">
        <f>PRODUCT($L$390:L538)-1</f>
        <v>-0.36896781720950067</v>
      </c>
      <c r="O538" s="70">
        <f>AVERAGE($G$390:G538)*252</f>
        <v>-0.70470391200826266</v>
      </c>
      <c r="P538" s="70">
        <f>STDEV($G$390:G538)*252^0.5</f>
        <v>0.38146256951992463</v>
      </c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8"/>
        <v>41733497.789999999</v>
      </c>
      <c r="E539" s="80">
        <f t="shared" si="80"/>
        <v>36005260.619999997</v>
      </c>
      <c r="F539" s="80">
        <f t="shared" si="75"/>
        <v>975926.51999999583</v>
      </c>
      <c r="G539" s="81">
        <f t="shared" si="82"/>
        <v>2.394466818287418E-2</v>
      </c>
      <c r="H539" s="81"/>
      <c r="I539" s="81"/>
      <c r="J539" s="80">
        <f t="shared" si="81"/>
        <v>5728237.1700000018</v>
      </c>
      <c r="K539" s="81">
        <f t="shared" si="79"/>
        <v>0.1590944509597052</v>
      </c>
      <c r="L539" s="81">
        <f t="shared" si="77"/>
        <v>1.0239446681828741</v>
      </c>
      <c r="M539" s="81">
        <f>PRODUCT($L$2:L539)-1</f>
        <v>-2.3993561286609122E-2</v>
      </c>
      <c r="N539" s="81">
        <f>PRODUCT($L$390:L539)-1</f>
        <v>-0.35385796097986744</v>
      </c>
      <c r="O539" s="81">
        <f>AVERAGE($G$390:G539)*252</f>
        <v>-0.65977884338097903</v>
      </c>
      <c r="P539" s="81">
        <f>STDEV($G$390:G539)*252^0.5</f>
        <v>0.38175703829745977</v>
      </c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8"/>
        <v>41733365.299999997</v>
      </c>
      <c r="E540" s="67">
        <f t="shared" si="80"/>
        <v>41733497.789999999</v>
      </c>
      <c r="F540" s="67">
        <f t="shared" si="75"/>
        <v>-132.49000000208616</v>
      </c>
      <c r="G540" s="70">
        <f t="shared" si="82"/>
        <v>-3.1746680009609176E-6</v>
      </c>
      <c r="H540" s="70"/>
      <c r="I540" s="70"/>
      <c r="J540" s="67">
        <f t="shared" si="81"/>
        <v>-132.49000000208616</v>
      </c>
      <c r="K540" s="70">
        <f>G540</f>
        <v>-3.1746680009609176E-6</v>
      </c>
      <c r="L540" s="70">
        <f t="shared" si="77"/>
        <v>0.99999682533199907</v>
      </c>
      <c r="M540" s="70">
        <f>PRODUCT($L$2:L540)-1</f>
        <v>-2.3996659783018792E-2</v>
      </c>
      <c r="N540" s="70">
        <f>PRODUCT($L$390:L540)-1</f>
        <v>-0.3538600122663228</v>
      </c>
      <c r="O540" s="70">
        <f>AVERAGE($G$390:G540)*252</f>
        <v>-0.65541474518862985</v>
      </c>
      <c r="P540" s="70">
        <f>STDEV($G$390:G540)*252^0.5</f>
        <v>0.38049738344809125</v>
      </c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8"/>
        <v>41158973.140000001</v>
      </c>
      <c r="E541" s="67">
        <f t="shared" si="80"/>
        <v>41733497.789999999</v>
      </c>
      <c r="F541" s="67">
        <f t="shared" si="75"/>
        <v>-574392.15999999642</v>
      </c>
      <c r="G541" s="70">
        <f t="shared" si="82"/>
        <v>-1.3763379872938176E-2</v>
      </c>
      <c r="H541" s="70"/>
      <c r="I541" s="70"/>
      <c r="J541" s="67">
        <f t="shared" si="81"/>
        <v>-574524.64999999851</v>
      </c>
      <c r="K541" s="70">
        <f t="shared" ref="K541:K562" si="83">(1+K540)*(1+G541)-1</f>
        <v>-1.3766510846777491E-2</v>
      </c>
      <c r="L541" s="70">
        <f t="shared" si="77"/>
        <v>0.98623662012706181</v>
      </c>
      <c r="M541" s="70">
        <f>PRODUCT($L$2:L541)-1</f>
        <v>-3.7429764511681674E-2</v>
      </c>
      <c r="N541" s="70">
        <f>PRODUCT($L$390:L541)-1</f>
        <v>-0.36275308236859705</v>
      </c>
      <c r="O541" s="70">
        <f>AVERAGE($G$390:G541)*252</f>
        <v>-0.67392104112804951</v>
      </c>
      <c r="P541" s="70">
        <f>STDEV($G$390:G541)*252^0.5</f>
        <v>0.37950762763889451</v>
      </c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8"/>
        <v>42110320.399999999</v>
      </c>
      <c r="E542" s="67">
        <f t="shared" si="80"/>
        <v>41733497.789999999</v>
      </c>
      <c r="F542" s="67">
        <f t="shared" si="75"/>
        <v>951347.25999999791</v>
      </c>
      <c r="G542" s="70">
        <f t="shared" si="82"/>
        <v>2.3113969747594096E-2</v>
      </c>
      <c r="H542" s="70"/>
      <c r="I542" s="70"/>
      <c r="J542" s="67">
        <f t="shared" si="81"/>
        <v>376822.6099999994</v>
      </c>
      <c r="K542" s="70">
        <f t="shared" si="83"/>
        <v>9.0292601855743726E-3</v>
      </c>
      <c r="L542" s="70">
        <f t="shared" si="77"/>
        <v>1.0231139697475942</v>
      </c>
      <c r="M542" s="70">
        <f>PRODUCT($L$2:L542)-1</f>
        <v>-1.5180945208670082E-2</v>
      </c>
      <c r="N542" s="70">
        <f>PRODUCT($L$390:L542)-1</f>
        <v>-0.3480237763927172</v>
      </c>
      <c r="O542" s="70">
        <f>AVERAGE($G$390:G542)*252</f>
        <v>-0.63144626062137132</v>
      </c>
      <c r="P542" s="70">
        <f>STDEV($G$390:G542)*252^0.5</f>
        <v>0.37970231809780391</v>
      </c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8"/>
        <v>42598961.960000001</v>
      </c>
      <c r="E543" s="67">
        <f t="shared" si="80"/>
        <v>41733497.789999999</v>
      </c>
      <c r="F543" s="67">
        <f t="shared" si="75"/>
        <v>488641.56000000238</v>
      </c>
      <c r="G543" s="70">
        <f t="shared" si="82"/>
        <v>1.1603843318181033E-2</v>
      </c>
      <c r="H543" s="70"/>
      <c r="I543" s="70"/>
      <c r="J543" s="67">
        <f t="shared" si="81"/>
        <v>865464.17000000179</v>
      </c>
      <c r="K543" s="70">
        <f t="shared" si="83"/>
        <v>2.0737877624227963E-2</v>
      </c>
      <c r="L543" s="70">
        <f t="shared" si="77"/>
        <v>1.0116038433181811</v>
      </c>
      <c r="M543" s="70">
        <f>PRODUCT($L$2:L543)-1</f>
        <v>-3.7532592001122689E-3</v>
      </c>
      <c r="N543" s="70">
        <f>PRODUCT($L$390:L543)-1</f>
        <v>-0.34045834644679884</v>
      </c>
      <c r="O543" s="70">
        <f>AVERAGE($G$390:G543)*252</f>
        <v>-0.60835785297979339</v>
      </c>
      <c r="P543" s="70">
        <f>STDEV($G$390:G543)*252^0.5</f>
        <v>0.37888956888853564</v>
      </c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8"/>
        <v>41352022.280000001</v>
      </c>
      <c r="E544" s="67">
        <f t="shared" si="80"/>
        <v>41733497.789999999</v>
      </c>
      <c r="F544" s="67">
        <f t="shared" si="75"/>
        <v>-1246939.6799999997</v>
      </c>
      <c r="G544" s="70">
        <f t="shared" si="82"/>
        <v>-2.9271597772050493E-2</v>
      </c>
      <c r="H544" s="70"/>
      <c r="I544" s="70"/>
      <c r="J544" s="67">
        <f t="shared" si="81"/>
        <v>-381475.50999999791</v>
      </c>
      <c r="K544" s="70">
        <f t="shared" si="83"/>
        <v>-9.1407509602848824E-3</v>
      </c>
      <c r="L544" s="70">
        <f t="shared" si="77"/>
        <v>0.97072840222794954</v>
      </c>
      <c r="M544" s="70">
        <f>PRODUCT($L$2:L544)-1</f>
        <v>-3.2914993078522747E-2</v>
      </c>
      <c r="N544" s="70">
        <f>PRODUCT($L$390:L544)-1</f>
        <v>-0.35976418444352121</v>
      </c>
      <c r="O544" s="70">
        <f>AVERAGE($G$390:G544)*252</f>
        <v>-0.65202291611254792</v>
      </c>
      <c r="P544" s="70">
        <f>STDEV($G$390:G544)*252^0.5</f>
        <v>0.37920686787981245</v>
      </c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8"/>
        <v>41548410.549999997</v>
      </c>
      <c r="E545" s="67">
        <f t="shared" si="80"/>
        <v>41733497.789999999</v>
      </c>
      <c r="F545" s="67">
        <f t="shared" si="75"/>
        <v>196388.26999999583</v>
      </c>
      <c r="G545" s="70">
        <f t="shared" si="82"/>
        <v>4.7491817611778437E-3</v>
      </c>
      <c r="H545" s="70"/>
      <c r="I545" s="70"/>
      <c r="J545" s="67">
        <f t="shared" si="81"/>
        <v>-185087.24000000209</v>
      </c>
      <c r="K545" s="70">
        <f t="shared" si="83"/>
        <v>-4.4349802868511867E-3</v>
      </c>
      <c r="L545" s="70">
        <f t="shared" si="77"/>
        <v>1.0047491817611778</v>
      </c>
      <c r="M545" s="70">
        <f>PRODUCT($L$2:L545)-1</f>
        <v>-2.8322130602142837E-2</v>
      </c>
      <c r="N545" s="70">
        <f>PRODUCT($L$390:L545)-1</f>
        <v>-0.3567235881854276</v>
      </c>
      <c r="O545" s="70">
        <f>AVERAGE($G$390:G545)*252</f>
        <v>-0.64017152688223145</v>
      </c>
      <c r="P545" s="70">
        <f>STDEV($G$390:G545)*252^0.5</f>
        <v>0.37809664001271265</v>
      </c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8"/>
        <v>41064825.710000001</v>
      </c>
      <c r="E546" s="67">
        <f t="shared" si="80"/>
        <v>41733497.789999999</v>
      </c>
      <c r="F546" s="67">
        <f t="shared" si="75"/>
        <v>-483584.83999999613</v>
      </c>
      <c r="G546" s="70">
        <f t="shared" si="82"/>
        <v>-1.163906954799252E-2</v>
      </c>
      <c r="H546" s="70"/>
      <c r="I546" s="70"/>
      <c r="J546" s="67">
        <f t="shared" si="81"/>
        <v>-668672.07999999821</v>
      </c>
      <c r="K546" s="70">
        <f t="shared" si="83"/>
        <v>-1.6022430790841091E-2</v>
      </c>
      <c r="L546" s="70">
        <f t="shared" si="77"/>
        <v>0.98836093045200746</v>
      </c>
      <c r="M546" s="70">
        <f>PRODUCT($L$2:L546)-1</f>
        <v>-3.9631556902309684E-2</v>
      </c>
      <c r="N546" s="70">
        <f>PRODUCT($L$390:L546)-1</f>
        <v>-0.36421072708112046</v>
      </c>
      <c r="O546" s="70">
        <f>AVERAGE($G$390:G546)*252</f>
        <v>-0.65477581987084221</v>
      </c>
      <c r="P546" s="70">
        <f>STDEV($G$390:G546)*252^0.5</f>
        <v>0.37705909071793858</v>
      </c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8"/>
        <v>42539017.219999999</v>
      </c>
      <c r="E547" s="67">
        <f t="shared" si="80"/>
        <v>41733497.789999999</v>
      </c>
      <c r="F547" s="67">
        <f t="shared" si="75"/>
        <v>1474191.5099999979</v>
      </c>
      <c r="G547" s="70">
        <f t="shared" si="82"/>
        <v>3.5899129839506577E-2</v>
      </c>
      <c r="H547" s="70"/>
      <c r="I547" s="70"/>
      <c r="J547" s="67">
        <f t="shared" si="81"/>
        <v>805519.4299999997</v>
      </c>
      <c r="K547" s="70">
        <f t="shared" si="83"/>
        <v>1.9301507725360656E-2</v>
      </c>
      <c r="L547" s="70">
        <f t="shared" si="77"/>
        <v>1.0358991298395066</v>
      </c>
      <c r="M547" s="70">
        <f>PRODUCT($L$2:L547)-1</f>
        <v>-5.155165469780898E-3</v>
      </c>
      <c r="N547" s="70">
        <f>PRODUCT($L$390:L547)-1</f>
        <v>-0.34138644542204011</v>
      </c>
      <c r="O547" s="70">
        <f>AVERAGE($G$390:G547)*252</f>
        <v>-0.5933748291149783</v>
      </c>
      <c r="P547" s="70">
        <f>STDEV($G$390:G547)*252^0.5</f>
        <v>0.37898782987309398</v>
      </c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8"/>
        <v>41747161.409999996</v>
      </c>
      <c r="E548" s="67">
        <f t="shared" si="80"/>
        <v>41733497.789999999</v>
      </c>
      <c r="F548" s="67">
        <f t="shared" si="75"/>
        <v>-791855.81000000238</v>
      </c>
      <c r="G548" s="70">
        <f t="shared" si="82"/>
        <v>-1.8614812041960062E-2</v>
      </c>
      <c r="H548" s="70"/>
      <c r="I548" s="70"/>
      <c r="J548" s="67">
        <f t="shared" si="81"/>
        <v>13663.619999997318</v>
      </c>
      <c r="K548" s="70">
        <f t="shared" si="83"/>
        <v>3.2740174496659336E-4</v>
      </c>
      <c r="L548" s="70">
        <f t="shared" si="77"/>
        <v>0.98138518795803997</v>
      </c>
      <c r="M548" s="70">
        <f>PRODUCT($L$2:L548)-1</f>
        <v>-2.3674015075475729E-2</v>
      </c>
      <c r="N548" s="70">
        <f>PRODUCT($L$390:L548)-1</f>
        <v>-0.35364641294879606</v>
      </c>
      <c r="O548" s="70">
        <f>AVERAGE($G$390:G548)*252</f>
        <v>-0.61914563292289615</v>
      </c>
      <c r="P548" s="70">
        <f>STDEV($G$390:G548)*252^0.5</f>
        <v>0.37834078614353689</v>
      </c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8"/>
        <v>42900383.07</v>
      </c>
      <c r="E549" s="67">
        <f t="shared" si="80"/>
        <v>41733497.789999999</v>
      </c>
      <c r="F549" s="67">
        <f t="shared" si="75"/>
        <v>1153221.6600000039</v>
      </c>
      <c r="G549" s="70">
        <f t="shared" si="82"/>
        <v>2.7623953846207239E-2</v>
      </c>
      <c r="H549" s="70"/>
      <c r="I549" s="70"/>
      <c r="J549" s="67">
        <f t="shared" si="81"/>
        <v>1166885.2800000012</v>
      </c>
      <c r="K549" s="70">
        <f t="shared" si="83"/>
        <v>2.7960399721866036E-2</v>
      </c>
      <c r="L549" s="70">
        <f t="shared" si="77"/>
        <v>1.0276239538462073</v>
      </c>
      <c r="M549" s="70">
        <f>PRODUCT($L$2:L549)-1</f>
        <v>3.2959688709321977E-3</v>
      </c>
      <c r="N549" s="70">
        <f>PRODUCT($L$390:L549)-1</f>
        <v>-0.33579157129176307</v>
      </c>
      <c r="O549" s="70">
        <f>AVERAGE($G$390:G549)*252</f>
        <v>-0.57176824540935167</v>
      </c>
      <c r="P549" s="70">
        <f>STDEV($G$390:G549)*252^0.5</f>
        <v>0.37903382623749965</v>
      </c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8"/>
        <v>43467020.130000003</v>
      </c>
      <c r="E550" s="67">
        <f t="shared" si="80"/>
        <v>41733497.789999999</v>
      </c>
      <c r="F550" s="67">
        <f t="shared" si="75"/>
        <v>566637.06000000238</v>
      </c>
      <c r="G550" s="70">
        <f t="shared" si="82"/>
        <v>1.3208205135964124E-2</v>
      </c>
      <c r="H550" s="70"/>
      <c r="I550" s="70"/>
      <c r="J550" s="67">
        <f t="shared" si="81"/>
        <v>1733522.3400000036</v>
      </c>
      <c r="K550" s="70">
        <f t="shared" si="83"/>
        <v>4.1537911553040097E-2</v>
      </c>
      <c r="L550" s="70">
        <f t="shared" si="77"/>
        <v>1.0132082051359641</v>
      </c>
      <c r="M550" s="70">
        <f>PRODUCT($L$2:L550)-1</f>
        <v>1.6547707839865256E-2</v>
      </c>
      <c r="N550" s="70">
        <f>PRODUCT($L$390:L550)-1</f>
        <v>-0.32701857011234825</v>
      </c>
      <c r="O550" s="70">
        <f>AVERAGE($G$390:G550)*252</f>
        <v>-0.5475431774610765</v>
      </c>
      <c r="P550" s="70">
        <f>STDEV($G$390:G550)*252^0.5</f>
        <v>0.3783433088747874</v>
      </c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8"/>
        <v>43170426.240000002</v>
      </c>
      <c r="E551" s="67">
        <f t="shared" si="80"/>
        <v>41733497.789999999</v>
      </c>
      <c r="F551" s="67">
        <f t="shared" si="75"/>
        <v>-296593.8900000006</v>
      </c>
      <c r="G551" s="70">
        <f t="shared" si="82"/>
        <v>-6.823423577529711E-3</v>
      </c>
      <c r="H551" s="70"/>
      <c r="I551" s="70"/>
      <c r="J551" s="67">
        <f t="shared" si="81"/>
        <v>1436928.450000003</v>
      </c>
      <c r="K551" s="70">
        <f t="shared" si="83"/>
        <v>3.4431057210458027E-2</v>
      </c>
      <c r="L551" s="70">
        <f t="shared" si="77"/>
        <v>0.99317657642247026</v>
      </c>
      <c r="M551" s="70">
        <f>PRODUCT($L$2:L551)-1</f>
        <v>9.6113722425068548E-3</v>
      </c>
      <c r="N551" s="70">
        <f>PRODUCT($L$390:L551)-1</f>
        <v>-0.3316106074682833</v>
      </c>
      <c r="O551" s="70">
        <f>AVERAGE($G$390:G551)*252</f>
        <v>-0.55477749575784441</v>
      </c>
      <c r="P551" s="70">
        <f>STDEV($G$390:G551)*252^0.5</f>
        <v>0.37721109803280817</v>
      </c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8"/>
        <v>42234573.359999999</v>
      </c>
      <c r="E552" s="67">
        <f t="shared" si="80"/>
        <v>41733497.789999999</v>
      </c>
      <c r="F552" s="67">
        <f t="shared" si="75"/>
        <v>-935852.88000000268</v>
      </c>
      <c r="G552" s="70">
        <f t="shared" si="82"/>
        <v>-2.1678101457633481E-2</v>
      </c>
      <c r="H552" s="70"/>
      <c r="I552" s="70"/>
      <c r="J552" s="67">
        <f t="shared" si="81"/>
        <v>501075.5700000003</v>
      </c>
      <c r="K552" s="70">
        <f t="shared" si="83"/>
        <v>1.2006555801322705E-2</v>
      </c>
      <c r="L552" s="70">
        <f t="shared" si="77"/>
        <v>0.97832189854236651</v>
      </c>
      <c r="M552" s="70">
        <f>PRODUCT($L$2:L552)-1</f>
        <v>-1.2275085517746809E-2</v>
      </c>
      <c r="N552" s="70">
        <f>PRODUCT($L$390:L552)-1</f>
        <v>-0.34610002053279187</v>
      </c>
      <c r="O552" s="70">
        <f>AVERAGE($G$390:G552)*252</f>
        <v>-0.58488856368156095</v>
      </c>
      <c r="P552" s="70">
        <f>STDEV($G$390:G552)*252^0.5</f>
        <v>0.37682403255303137</v>
      </c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8"/>
        <v>42468569.310000002</v>
      </c>
      <c r="E553" s="67">
        <f t="shared" si="80"/>
        <v>41733497.789999999</v>
      </c>
      <c r="F553" s="67">
        <f t="shared" si="75"/>
        <v>233995.95000000298</v>
      </c>
      <c r="G553" s="70">
        <f t="shared" si="82"/>
        <v>5.5403886291324192E-3</v>
      </c>
      <c r="H553" s="70"/>
      <c r="I553" s="70"/>
      <c r="J553" s="67">
        <f t="shared" si="81"/>
        <v>735071.52000000328</v>
      </c>
      <c r="K553" s="70">
        <f t="shared" si="83"/>
        <v>1.7613465415691643E-2</v>
      </c>
      <c r="L553" s="70">
        <f t="shared" si="77"/>
        <v>1.0055403886291323</v>
      </c>
      <c r="M553" s="70">
        <f>PRODUCT($L$2:L553)-1</f>
        <v>-6.8027056328386903E-3</v>
      </c>
      <c r="N553" s="70">
        <f>PRODUCT($L$390:L553)-1</f>
        <v>-0.34247716052196187</v>
      </c>
      <c r="O553" s="70">
        <f>AVERAGE($G$390:G553)*252</f>
        <v>-0.57280888991190904</v>
      </c>
      <c r="P553" s="70">
        <f>STDEV($G$390:G553)*252^0.5</f>
        <v>0.37579272357781107</v>
      </c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80"/>
        <v>41733497.789999999</v>
      </c>
      <c r="F554" s="67">
        <f t="shared" si="75"/>
        <v>-1381054.7899999991</v>
      </c>
      <c r="G554" s="70">
        <f t="shared" si="82"/>
        <v>-3.2519456445988741E-2</v>
      </c>
      <c r="H554" s="70"/>
      <c r="I554" s="70"/>
      <c r="J554" s="67">
        <f t="shared" si="81"/>
        <v>-645983.26999999583</v>
      </c>
      <c r="K554" s="70">
        <f t="shared" si="83"/>
        <v>-1.5478771351745579E-2</v>
      </c>
      <c r="L554" s="70">
        <f t="shared" si="77"/>
        <v>0.96748054355401125</v>
      </c>
      <c r="M554" s="70">
        <f>PRODUCT($L$2:L554)-1</f>
        <v>-3.910094178928547E-2</v>
      </c>
      <c r="N554" s="70">
        <f>PRODUCT($L$390:L554)-1</f>
        <v>-0.36385944586261076</v>
      </c>
      <c r="O554" s="70">
        <f>AVERAGE($G$390:G554)*252</f>
        <v>-0.6190033998178317</v>
      </c>
      <c r="P554" s="70">
        <f>STDEV($G$390:G554)*252^0.5</f>
        <v>0.37650536564415765</v>
      </c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4">B555</f>
        <v>38353524.869999997</v>
      </c>
      <c r="E555" s="67">
        <f t="shared" si="80"/>
        <v>41733497.789999999</v>
      </c>
      <c r="F555" s="67">
        <f t="shared" si="75"/>
        <v>-1563989.650000006</v>
      </c>
      <c r="G555" s="70">
        <f>F555/D554</f>
        <v>-3.9180536884790139E-2</v>
      </c>
      <c r="H555" s="70"/>
      <c r="I555" s="70"/>
      <c r="J555" s="67">
        <f t="shared" si="81"/>
        <v>-2209972.9200000018</v>
      </c>
      <c r="K555" s="70">
        <f t="shared" si="83"/>
        <v>-5.4052841664657403E-2</v>
      </c>
      <c r="L555" s="70">
        <f t="shared" si="77"/>
        <v>0.96081946311520983</v>
      </c>
      <c r="M555" s="70">
        <f>PRODUCT($L$2:L555)-1</f>
        <v>-7.6749482782070499E-2</v>
      </c>
      <c r="N555" s="70">
        <f>PRODUCT($L$390:L555)-1</f>
        <v>-0.38878377430790156</v>
      </c>
      <c r="O555" s="70">
        <f>AVERAGE($G$390:G555)*252</f>
        <v>-0.67475335099342981</v>
      </c>
      <c r="P555" s="70">
        <f>STDEV($G$390:G555)*252^0.5</f>
        <v>0.37808006062771676</v>
      </c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4"/>
        <v>38390343.219999999</v>
      </c>
      <c r="E556" s="67">
        <f t="shared" si="80"/>
        <v>41733497.789999999</v>
      </c>
      <c r="F556" s="67">
        <f t="shared" ref="F556:F619" si="85">B556-C556-D555</f>
        <v>36818.35000000149</v>
      </c>
      <c r="G556" s="70">
        <f t="shared" ref="G556:G619" si="86">F556/B555</f>
        <v>9.5997304354157771E-4</v>
      </c>
      <c r="H556" s="70"/>
      <c r="I556" s="70"/>
      <c r="J556" s="67">
        <f t="shared" si="81"/>
        <v>-2173154.5700000003</v>
      </c>
      <c r="K556" s="70">
        <f t="shared" si="83"/>
        <v>-5.314475789204065E-2</v>
      </c>
      <c r="L556" s="70">
        <f t="shared" si="77"/>
        <v>1.0009599730435417</v>
      </c>
      <c r="M556" s="70">
        <f>PRODUCT($L$2:L556)-1</f>
        <v>-7.5863187173105362E-2</v>
      </c>
      <c r="N556" s="70">
        <f>PRODUCT($L$390:L556)-1</f>
        <v>-0.38819702320746186</v>
      </c>
      <c r="O556" s="70">
        <f>AVERAGE($G$390:G556)*252</f>
        <v>-0.66926432968824479</v>
      </c>
      <c r="P556" s="70">
        <f>STDEV($G$390:G556)*252^0.5</f>
        <v>0.37696602934467821</v>
      </c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4"/>
        <v>38546869.140000001</v>
      </c>
      <c r="E557" s="67">
        <f t="shared" si="80"/>
        <v>41733497.789999999</v>
      </c>
      <c r="F557" s="67">
        <f t="shared" si="85"/>
        <v>156525.92000000179</v>
      </c>
      <c r="G557" s="70">
        <f t="shared" si="86"/>
        <v>4.0772211673913185E-3</v>
      </c>
      <c r="H557" s="70"/>
      <c r="I557" s="70"/>
      <c r="J557" s="67">
        <f t="shared" si="81"/>
        <v>-2016628.6499999985</v>
      </c>
      <c r="K557" s="70">
        <f t="shared" si="83"/>
        <v>-4.9284219656462569E-2</v>
      </c>
      <c r="L557" s="70">
        <f t="shared" si="77"/>
        <v>1.0040772211673914</v>
      </c>
      <c r="M557" s="70">
        <f>PRODUCT($L$2:L557)-1</f>
        <v>-7.2095276998281888E-2</v>
      </c>
      <c r="N557" s="70">
        <f>PRODUCT($L$390:L557)-1</f>
        <v>-0.38570256716021023</v>
      </c>
      <c r="O557" s="70">
        <f>AVERAGE($G$390:G557)*252</f>
        <v>-0.65916478168901338</v>
      </c>
      <c r="P557" s="70">
        <f>STDEV($G$390:G557)*252^0.5</f>
        <v>0.37592614882852454</v>
      </c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4"/>
        <v>39627132.600000001</v>
      </c>
      <c r="E558" s="67">
        <f t="shared" si="80"/>
        <v>41733497.789999999</v>
      </c>
      <c r="F558" s="67">
        <f t="shared" si="85"/>
        <v>1080263.4600000009</v>
      </c>
      <c r="G558" s="70">
        <f t="shared" si="86"/>
        <v>2.8024674483329539E-2</v>
      </c>
      <c r="H558" s="70"/>
      <c r="I558" s="70"/>
      <c r="J558" s="67">
        <f t="shared" si="81"/>
        <v>-936365.18999999762</v>
      </c>
      <c r="K558" s="70">
        <f t="shared" si="83"/>
        <v>-2.2640719386170405E-2</v>
      </c>
      <c r="L558" s="70">
        <f t="shared" si="77"/>
        <v>1.0280246744833295</v>
      </c>
      <c r="M558" s="70">
        <f>PRODUCT($L$2:L558)-1</f>
        <v>-4.6091049184614707E-2</v>
      </c>
      <c r="N558" s="70">
        <f>PRODUCT($L$390:L558)-1</f>
        <v>-0.36848708156893017</v>
      </c>
      <c r="O558" s="70">
        <f>AVERAGE($G$390:G558)*252</f>
        <v>-0.61347612635476456</v>
      </c>
      <c r="P558" s="70">
        <f>STDEV($G$390:G558)*252^0.5</f>
        <v>0.37666854810520722</v>
      </c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4"/>
        <v>37248144.729999997</v>
      </c>
      <c r="E559" s="67">
        <f t="shared" si="80"/>
        <v>41733497.789999999</v>
      </c>
      <c r="F559" s="67">
        <f t="shared" si="85"/>
        <v>-2378987.8700000048</v>
      </c>
      <c r="G559" s="70">
        <f t="shared" si="86"/>
        <v>-6.0034317749248521E-2</v>
      </c>
      <c r="H559" s="70"/>
      <c r="I559" s="70"/>
      <c r="J559" s="67">
        <f t="shared" si="81"/>
        <v>-3315353.0600000024</v>
      </c>
      <c r="K559" s="70">
        <f t="shared" si="83"/>
        <v>-8.1315816993717926E-2</v>
      </c>
      <c r="L559" s="70">
        <f t="shared" si="77"/>
        <v>0.9399656822507515</v>
      </c>
      <c r="M559" s="70">
        <f>PRODUCT($L$2:L559)-1</f>
        <v>-0.10335832224171781</v>
      </c>
      <c r="N559" s="70">
        <f>PRODUCT($L$390:L559)-1</f>
        <v>-0.40639952877677632</v>
      </c>
      <c r="O559" s="70">
        <f>AVERAGE($G$390:G559)*252</f>
        <v>-0.69885949074568143</v>
      </c>
      <c r="P559" s="70">
        <f>STDEV($G$390:G559)*252^0.5</f>
        <v>0.38204416701571908</v>
      </c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4"/>
        <v>36734669.07</v>
      </c>
      <c r="E560" s="67">
        <f t="shared" si="80"/>
        <v>41733497.789999999</v>
      </c>
      <c r="F560" s="67">
        <f t="shared" si="85"/>
        <v>-513475.65999999642</v>
      </c>
      <c r="G560" s="70">
        <f t="shared" si="86"/>
        <v>-1.3785268064275921E-2</v>
      </c>
      <c r="H560" s="70"/>
      <c r="I560" s="70"/>
      <c r="J560" s="67">
        <f t="shared" si="81"/>
        <v>-3828828.7199999988</v>
      </c>
      <c r="K560" s="70">
        <f t="shared" si="83"/>
        <v>-9.3980124722869873E-2</v>
      </c>
      <c r="L560" s="70">
        <f t="shared" si="77"/>
        <v>0.98621473193572406</v>
      </c>
      <c r="M560" s="70">
        <f>PRODUCT($L$2:L560)-1</f>
        <v>-0.11571876812721782</v>
      </c>
      <c r="N560" s="70">
        <f>PRODUCT($L$390:L560)-1</f>
        <v>-0.41458247039566898</v>
      </c>
      <c r="O560" s="70">
        <f>AVERAGE($G$390:G560)*252</f>
        <v>-0.71508772502317752</v>
      </c>
      <c r="P560" s="70">
        <f>STDEV($G$390:G560)*252^0.5</f>
        <v>0.38115334991879446</v>
      </c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4"/>
        <v>35965681.210000001</v>
      </c>
      <c r="E561" s="67">
        <f t="shared" si="80"/>
        <v>41733497.789999999</v>
      </c>
      <c r="F561" s="67">
        <f t="shared" si="85"/>
        <v>-768987.8599999994</v>
      </c>
      <c r="G561" s="70">
        <f t="shared" si="86"/>
        <v>-2.0933572547901531E-2</v>
      </c>
      <c r="H561" s="70"/>
      <c r="I561" s="70"/>
      <c r="J561" s="67">
        <f t="shared" si="81"/>
        <v>-4597816.5799999982</v>
      </c>
      <c r="K561" s="70">
        <f t="shared" si="83"/>
        <v>-0.11294635751182436</v>
      </c>
      <c r="L561" s="70">
        <f t="shared" si="77"/>
        <v>0.97906642745209849</v>
      </c>
      <c r="M561" s="70">
        <f>PRODUCT($L$2:L561)-1</f>
        <v>-0.13422993344737444</v>
      </c>
      <c r="N561" s="70">
        <f>PRODUCT($L$390:L561)-1</f>
        <v>-0.42683735072245454</v>
      </c>
      <c r="O561" s="70">
        <f>AVERAGE($G$390:G561)*252</f>
        <v>-0.7416003561688056</v>
      </c>
      <c r="P561" s="70">
        <f>STDEV($G$390:G561)*252^0.5</f>
        <v>0.38066792412657374</v>
      </c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4"/>
        <v>35506385.530000001</v>
      </c>
      <c r="E562" s="80">
        <f t="shared" si="80"/>
        <v>41733497.789999999</v>
      </c>
      <c r="F562" s="80">
        <f t="shared" si="85"/>
        <v>-459295.6799999997</v>
      </c>
      <c r="G562" s="81">
        <f t="shared" si="86"/>
        <v>-1.2770387340037253E-2</v>
      </c>
      <c r="H562" s="81"/>
      <c r="I562" s="81"/>
      <c r="J562" s="80">
        <f t="shared" si="81"/>
        <v>-5057112.2599999979</v>
      </c>
      <c r="K562" s="81">
        <f t="shared" si="83"/>
        <v>-0.12427437611778924</v>
      </c>
      <c r="L562" s="81">
        <f t="shared" si="77"/>
        <v>0.98722961265996279</v>
      </c>
      <c r="M562" s="81">
        <f>PRODUCT($L$2:L562)-1</f>
        <v>-0.14528615254466126</v>
      </c>
      <c r="N562" s="81">
        <f>PRODUCT($L$390:L562)-1</f>
        <v>-0.43415685976257068</v>
      </c>
      <c r="O562" s="81">
        <f>AVERAGE($G$390:G562)*252</f>
        <v>-0.75591560040880879</v>
      </c>
      <c r="P562" s="81">
        <f>STDEV($G$390:G562)*252^0.5</f>
        <v>0.37974499754906754</v>
      </c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4"/>
        <v>35308460.490000002</v>
      </c>
      <c r="E563" s="67">
        <f t="shared" si="80"/>
        <v>35506385.530000001</v>
      </c>
      <c r="F563" s="67">
        <f t="shared" si="85"/>
        <v>-197925.03999999911</v>
      </c>
      <c r="G563" s="70">
        <f t="shared" si="86"/>
        <v>-5.574350558233211E-3</v>
      </c>
      <c r="H563" s="70"/>
      <c r="I563" s="70"/>
      <c r="J563" s="67">
        <f t="shared" si="81"/>
        <v>-197925.03999999911</v>
      </c>
      <c r="K563" s="70">
        <f>G563</f>
        <v>-5.574350558233211E-3</v>
      </c>
      <c r="L563" s="70">
        <f t="shared" si="77"/>
        <v>0.99442564944176681</v>
      </c>
      <c r="M563" s="70">
        <f>PRODUCT($L$2:L563)-1</f>
        <v>-0.15005062715735351</v>
      </c>
      <c r="N563" s="70">
        <f>PRODUCT($L$390:L563)-1</f>
        <v>-0.43731106778722562</v>
      </c>
      <c r="O563" s="70">
        <f>AVERAGE($G$390:G563)*252</f>
        <v>-0.75964445523792357</v>
      </c>
      <c r="P563" s="70">
        <f>STDEV($G$390:G563)*252^0.5</f>
        <v>0.37865855539931803</v>
      </c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4"/>
        <v>34753018.82</v>
      </c>
      <c r="E564" s="67">
        <f t="shared" si="80"/>
        <v>35506385.530000001</v>
      </c>
      <c r="F564" s="67">
        <f t="shared" si="85"/>
        <v>-555441.67000000179</v>
      </c>
      <c r="G564" s="70">
        <f t="shared" si="86"/>
        <v>-1.5731121161663589E-2</v>
      </c>
      <c r="H564" s="70"/>
      <c r="I564" s="70"/>
      <c r="J564" s="67">
        <f t="shared" si="81"/>
        <v>-753366.71000000089</v>
      </c>
      <c r="K564" s="70">
        <f t="shared" ref="K564:K584" si="87">(1+K563)*(1+G564)-1</f>
        <v>-2.1217780935867681E-2</v>
      </c>
      <c r="L564" s="70">
        <f t="shared" si="77"/>
        <v>0.98426887883833636</v>
      </c>
      <c r="M564" s="70">
        <f>PRODUCT($L$2:L564)-1</f>
        <v>-0.16342128372282116</v>
      </c>
      <c r="N564" s="70">
        <f>PRODUCT($L$390:L564)-1</f>
        <v>-0.44616279555619187</v>
      </c>
      <c r="O564" s="70">
        <f>AVERAGE($G$390:G564)*252</f>
        <v>-0.77795644425221677</v>
      </c>
      <c r="P564" s="70">
        <f>STDEV($G$390:G564)*252^0.5</f>
        <v>0.37787713966544073</v>
      </c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4"/>
        <v>34763379.390000001</v>
      </c>
      <c r="E565" s="67">
        <f t="shared" si="80"/>
        <v>35506385.530000001</v>
      </c>
      <c r="F565" s="67">
        <f t="shared" si="85"/>
        <v>10360.570000000298</v>
      </c>
      <c r="G565" s="70">
        <f t="shared" si="86"/>
        <v>2.9812000084544879E-4</v>
      </c>
      <c r="H565" s="70"/>
      <c r="I565" s="70"/>
      <c r="J565" s="67">
        <f t="shared" si="81"/>
        <v>-743006.1400000006</v>
      </c>
      <c r="K565" s="70">
        <f t="shared" si="87"/>
        <v>-2.0925986379892847E-2</v>
      </c>
      <c r="L565" s="70">
        <f t="shared" si="77"/>
        <v>1.0002981200008454</v>
      </c>
      <c r="M565" s="70">
        <f>PRODUCT($L$2:L565)-1</f>
        <v>-0.16317188287521733</v>
      </c>
      <c r="N565" s="70">
        <f>PRODUCT($L$390:L565)-1</f>
        <v>-0.44599768560833486</v>
      </c>
      <c r="O565" s="70">
        <f>AVERAGE($G$390:G565)*252</f>
        <v>-0.77310938354502767</v>
      </c>
      <c r="P565" s="70">
        <f>STDEV($G$390:G565)*252^0.5</f>
        <v>0.37681771701754557</v>
      </c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4"/>
        <v>34296326.43</v>
      </c>
      <c r="E566" s="67">
        <f t="shared" si="80"/>
        <v>35506385.530000001</v>
      </c>
      <c r="F566" s="67">
        <f t="shared" si="85"/>
        <v>-467052.96000000089</v>
      </c>
      <c r="G566" s="70">
        <f t="shared" si="86"/>
        <v>-1.3435200150142851E-2</v>
      </c>
      <c r="H566" s="70"/>
      <c r="I566" s="70"/>
      <c r="J566" s="67">
        <f t="shared" si="81"/>
        <v>-1210059.1000000015</v>
      </c>
      <c r="K566" s="70">
        <f t="shared" si="87"/>
        <v>-3.4080041714682707E-2</v>
      </c>
      <c r="L566" s="70">
        <f t="shared" si="77"/>
        <v>0.98656479984985712</v>
      </c>
      <c r="M566" s="70">
        <f>PRODUCT($L$2:L566)-1</f>
        <v>-0.17441483612005604</v>
      </c>
      <c r="N566" s="70">
        <f>PRODUCT($L$390:L566)-1</f>
        <v>-0.45344081758582921</v>
      </c>
      <c r="O566" s="70">
        <f>AVERAGE($G$390:G566)*252</f>
        <v>-0.78786961549017442</v>
      </c>
      <c r="P566" s="70">
        <f>STDEV($G$390:G566)*252^0.5</f>
        <v>0.37594925892712611</v>
      </c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4"/>
        <v>35241331.740000002</v>
      </c>
      <c r="E567" s="67">
        <f t="shared" si="80"/>
        <v>35506385.530000001</v>
      </c>
      <c r="F567" s="67">
        <f t="shared" si="85"/>
        <v>945005.31000000238</v>
      </c>
      <c r="G567" s="70">
        <f t="shared" si="86"/>
        <v>2.7554126297718539E-2</v>
      </c>
      <c r="H567" s="70"/>
      <c r="I567" s="70"/>
      <c r="J567" s="67">
        <f t="shared" si="81"/>
        <v>-265053.78999999911</v>
      </c>
      <c r="K567" s="70">
        <f t="shared" si="87"/>
        <v>-7.4649611906020263E-3</v>
      </c>
      <c r="L567" s="70">
        <f t="shared" si="77"/>
        <v>1.0275541262977186</v>
      </c>
      <c r="M567" s="70">
        <f>PRODUCT($L$2:L567)-1</f>
        <v>-0.15166655824498532</v>
      </c>
      <c r="N567" s="70">
        <f>PRODUCT($L$390:L567)-1</f>
        <v>-0.4383808568444113</v>
      </c>
      <c r="O567" s="70">
        <f>AVERAGE($G$390:G567)*252</f>
        <v>-0.74443416918390892</v>
      </c>
      <c r="P567" s="70">
        <f>STDEV($G$390:G567)*252^0.5</f>
        <v>0.3766589327746559</v>
      </c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4"/>
        <v>35406573.350000001</v>
      </c>
      <c r="E568" s="67">
        <f t="shared" si="80"/>
        <v>35506385.530000001</v>
      </c>
      <c r="F568" s="67">
        <f t="shared" si="85"/>
        <v>165241.6099999994</v>
      </c>
      <c r="G568" s="70">
        <f t="shared" si="86"/>
        <v>4.6888582763870146E-3</v>
      </c>
      <c r="H568" s="70"/>
      <c r="I568" s="70"/>
      <c r="J568" s="67">
        <f t="shared" si="81"/>
        <v>-99812.179999999702</v>
      </c>
      <c r="K568" s="70">
        <f t="shared" si="87"/>
        <v>-2.8111050592763975E-3</v>
      </c>
      <c r="L568" s="70">
        <f t="shared" si="77"/>
        <v>1.0046888582763871</v>
      </c>
      <c r="M568" s="70">
        <f>PRODUCT($L$2:L568)-1</f>
        <v>-0.14768884296547635</v>
      </c>
      <c r="N568" s="70">
        <f>PRODUCT($L$390:L568)-1</f>
        <v>-0.43574750427684883</v>
      </c>
      <c r="O568" s="70">
        <f>AVERAGE($G$390:G568)*252</f>
        <v>-0.73367424485523058</v>
      </c>
      <c r="P568" s="70">
        <f>STDEV($G$390:G568)*252^0.5</f>
        <v>0.37570887119796953</v>
      </c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4"/>
        <v>36545044.159999996</v>
      </c>
      <c r="E569" s="67">
        <f t="shared" si="80"/>
        <v>35506385.530000001</v>
      </c>
      <c r="F569" s="67">
        <f t="shared" si="85"/>
        <v>1138470.8099999949</v>
      </c>
      <c r="G569" s="70">
        <f t="shared" si="86"/>
        <v>3.2154221724480854E-2</v>
      </c>
      <c r="H569" s="70"/>
      <c r="I569" s="70"/>
      <c r="J569" s="67">
        <f t="shared" si="81"/>
        <v>1038658.6299999952</v>
      </c>
      <c r="K569" s="70">
        <f t="shared" si="87"/>
        <v>2.9252727769837561E-2</v>
      </c>
      <c r="L569" s="70">
        <f t="shared" si="77"/>
        <v>1.0321542217244808</v>
      </c>
      <c r="M569" s="70">
        <f>PRODUCT($L$2:L569)-1</f>
        <v>-0.12028344104393951</v>
      </c>
      <c r="N569" s="70">
        <f>PRODUCT($L$390:L569)-1</f>
        <v>-0.41760440442077496</v>
      </c>
      <c r="O569" s="70">
        <f>AVERAGE($G$390:G569)*252</f>
        <v>-0.68458236641398384</v>
      </c>
      <c r="P569" s="70">
        <f>STDEV($G$390:G569)*252^0.5</f>
        <v>0.37694828021145999</v>
      </c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4"/>
        <v>37213062.560000002</v>
      </c>
      <c r="E570" s="67">
        <f t="shared" si="80"/>
        <v>35506385.530000001</v>
      </c>
      <c r="F570" s="67">
        <f t="shared" si="85"/>
        <v>668018.40000000596</v>
      </c>
      <c r="G570" s="70">
        <f t="shared" si="86"/>
        <v>1.8279315714473228E-2</v>
      </c>
      <c r="H570" s="70"/>
      <c r="I570" s="70"/>
      <c r="J570" s="67">
        <f t="shared" si="81"/>
        <v>1706677.0300000012</v>
      </c>
      <c r="K570" s="70">
        <f t="shared" si="87"/>
        <v>4.8066763330725015E-2</v>
      </c>
      <c r="L570" s="70">
        <f t="shared" si="77"/>
        <v>1.0182793157144732</v>
      </c>
      <c r="M570" s="70">
        <f>PRODUCT($L$2:L570)-1</f>
        <v>-0.10420282432353178</v>
      </c>
      <c r="N570" s="70">
        <f>PRODUCT($L$390:L570)-1</f>
        <v>-0.40695861145846368</v>
      </c>
      <c r="O570" s="70">
        <f>AVERAGE($G$390:G570)*252</f>
        <v>-0.65535048836723675</v>
      </c>
      <c r="P570" s="70">
        <f>STDEV($G$390:G570)*252^0.5</f>
        <v>0.37671523327754913</v>
      </c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4"/>
        <v>34372380.340000004</v>
      </c>
      <c r="E571" s="67">
        <f t="shared" si="80"/>
        <v>35506385.530000001</v>
      </c>
      <c r="F571" s="67">
        <f t="shared" si="85"/>
        <v>-2840682.2199999988</v>
      </c>
      <c r="G571" s="70">
        <f t="shared" si="86"/>
        <v>-7.6335620467137349E-2</v>
      </c>
      <c r="H571" s="70"/>
      <c r="I571" s="70"/>
      <c r="J571" s="67">
        <f t="shared" si="81"/>
        <v>-1134005.1899999976</v>
      </c>
      <c r="K571" s="70">
        <f t="shared" si="87"/>
        <v>-3.1938063339110312E-2</v>
      </c>
      <c r="L571" s="70">
        <f t="shared" si="77"/>
        <v>0.92366437953286262</v>
      </c>
      <c r="M571" s="70">
        <f>PRODUCT($L$2:L571)-1</f>
        <v>-0.1725840575415043</v>
      </c>
      <c r="N571" s="70">
        <f>PRODUCT($L$390:L571)-1</f>
        <v>-0.45222879381547454</v>
      </c>
      <c r="O571" s="70">
        <f>AVERAGE($G$390:G571)*252</f>
        <v>-0.75744513600103547</v>
      </c>
      <c r="P571" s="70">
        <f>STDEV($G$390:G571)*252^0.5</f>
        <v>0.38556226595503301</v>
      </c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4"/>
        <v>34883902.810000002</v>
      </c>
      <c r="E572" s="67">
        <f t="shared" si="80"/>
        <v>35506385.530000001</v>
      </c>
      <c r="F572" s="67">
        <f t="shared" si="85"/>
        <v>511522.46999999881</v>
      </c>
      <c r="G572" s="70">
        <f t="shared" si="86"/>
        <v>1.4881787788340258E-2</v>
      </c>
      <c r="H572" s="70"/>
      <c r="I572" s="70"/>
      <c r="J572" s="67">
        <f t="shared" si="81"/>
        <v>-622482.71999999881</v>
      </c>
      <c r="K572" s="70">
        <f t="shared" si="87"/>
        <v>-1.753157103175329E-2</v>
      </c>
      <c r="L572" s="70">
        <f t="shared" si="77"/>
        <v>1.0148817877883403</v>
      </c>
      <c r="M572" s="70">
        <f>PRODUCT($L$2:L572)-1</f>
        <v>-0.16027062907314737</v>
      </c>
      <c r="N572" s="70">
        <f>PRODUCT($L$390:L572)-1</f>
        <v>-0.4440769789684732</v>
      </c>
      <c r="O572" s="70">
        <f>AVERAGE($G$390:G572)*252</f>
        <v>-0.73281313786626623</v>
      </c>
      <c r="P572" s="70">
        <f>STDEV($G$390:G572)*252^0.5</f>
        <v>0.3850741002932454</v>
      </c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4"/>
        <v>34100843.579999998</v>
      </c>
      <c r="E573" s="67">
        <f t="shared" si="80"/>
        <v>35506385.530000001</v>
      </c>
      <c r="F573" s="67">
        <f t="shared" si="85"/>
        <v>-783059.23000000417</v>
      </c>
      <c r="G573" s="70">
        <f t="shared" si="86"/>
        <v>-2.2447580887524098E-2</v>
      </c>
      <c r="H573" s="70"/>
      <c r="I573" s="70"/>
      <c r="J573" s="67">
        <f t="shared" si="81"/>
        <v>-1405541.950000003</v>
      </c>
      <c r="K573" s="70">
        <f t="shared" si="87"/>
        <v>-3.958561056045673E-2</v>
      </c>
      <c r="L573" s="70">
        <f t="shared" si="77"/>
        <v>0.97755241911247592</v>
      </c>
      <c r="M573" s="70">
        <f>PRODUCT($L$2:L573)-1</f>
        <v>-0.17912052205065765</v>
      </c>
      <c r="N573" s="70">
        <f>PRODUCT($L$390:L573)-1</f>
        <v>-0.45655610595031515</v>
      </c>
      <c r="O573" s="70">
        <f>AVERAGE($G$390:G573)*252</f>
        <v>-0.75957388376729773</v>
      </c>
      <c r="P573" s="70">
        <f>STDEV($G$390:G573)*252^0.5</f>
        <v>0.38470075680198046</v>
      </c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4"/>
        <v>33837711.649999999</v>
      </c>
      <c r="E574" s="67">
        <f t="shared" si="80"/>
        <v>35506385.530000001</v>
      </c>
      <c r="F574" s="67">
        <f t="shared" si="85"/>
        <v>-263131.9299999997</v>
      </c>
      <c r="G574" s="70">
        <f t="shared" si="86"/>
        <v>-7.7162879968847888E-3</v>
      </c>
      <c r="H574" s="70"/>
      <c r="I574" s="70"/>
      <c r="J574" s="67">
        <f t="shared" si="81"/>
        <v>-1668673.8800000027</v>
      </c>
      <c r="K574" s="70">
        <f t="shared" si="87"/>
        <v>-4.6996444585724606E-2</v>
      </c>
      <c r="L574" s="70">
        <f t="shared" si="77"/>
        <v>0.99228371200311516</v>
      </c>
      <c r="M574" s="70">
        <f>PRODUCT($L$2:L574)-1</f>
        <v>-0.18545466451324721</v>
      </c>
      <c r="N574" s="70">
        <f>PRODUCT($L$390:L574)-1</f>
        <v>-0.46074947554695111</v>
      </c>
      <c r="O574" s="70">
        <f>AVERAGE($G$390:G574)*252</f>
        <v>-0.76597891453187983</v>
      </c>
      <c r="P574" s="70">
        <f>STDEV($G$390:G574)*252^0.5</f>
        <v>0.38369319846196609</v>
      </c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4"/>
        <v>34025953.32</v>
      </c>
      <c r="E575" s="67">
        <f t="shared" si="80"/>
        <v>35506385.530000001</v>
      </c>
      <c r="F575" s="67">
        <f t="shared" si="85"/>
        <v>188241.67000000179</v>
      </c>
      <c r="G575" s="70">
        <f t="shared" si="86"/>
        <v>5.5630732936989783E-3</v>
      </c>
      <c r="H575" s="70"/>
      <c r="I575" s="70"/>
      <c r="J575" s="67">
        <f t="shared" si="81"/>
        <v>-1480432.2100000009</v>
      </c>
      <c r="K575" s="70">
        <f t="shared" si="87"/>
        <v>-4.1694815957799336E-2</v>
      </c>
      <c r="L575" s="70">
        <f t="shared" si="77"/>
        <v>1.0055630732936989</v>
      </c>
      <c r="M575" s="70">
        <f>PRODUCT($L$2:L575)-1</f>
        <v>-0.18092328911089384</v>
      </c>
      <c r="N575" s="70">
        <f>PRODUCT($L$390:L575)-1</f>
        <v>-0.45774958535575327</v>
      </c>
      <c r="O575" s="70">
        <f>AVERAGE($G$390:G575)*252</f>
        <v>-0.75432368128164318</v>
      </c>
      <c r="P575" s="70">
        <f>STDEV($G$390:G575)*252^0.5</f>
        <v>0.38278577608018383</v>
      </c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4"/>
        <v>33766995.030000001</v>
      </c>
      <c r="E576" s="67">
        <f t="shared" si="80"/>
        <v>35506385.530000001</v>
      </c>
      <c r="F576" s="67">
        <f t="shared" si="85"/>
        <v>-258958.28999999911</v>
      </c>
      <c r="G576" s="70">
        <f t="shared" si="86"/>
        <v>-7.6106108641425451E-3</v>
      </c>
      <c r="H576" s="70"/>
      <c r="I576" s="70"/>
      <c r="J576" s="67">
        <f t="shared" si="81"/>
        <v>-1739390.5</v>
      </c>
      <c r="K576" s="70">
        <f t="shared" si="87"/>
        <v>-4.8988103802634964E-2</v>
      </c>
      <c r="L576" s="70">
        <f t="shared" si="77"/>
        <v>0.9923893891358575</v>
      </c>
      <c r="M576" s="70">
        <f>PRODUCT($L$2:L576)-1</f>
        <v>-0.18715696322535258</v>
      </c>
      <c r="N576" s="70">
        <f>PRODUCT($L$390:L576)-1</f>
        <v>-0.46187644225253055</v>
      </c>
      <c r="O576" s="70">
        <f>AVERAGE($G$390:G576)*252</f>
        <v>-0.76054587516657501</v>
      </c>
      <c r="P576" s="70">
        <f>STDEV($G$390:G576)*252^0.5</f>
        <v>0.38179302157590284</v>
      </c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4"/>
        <v>33262549.32</v>
      </c>
      <c r="E577" s="67">
        <f t="shared" si="80"/>
        <v>35506385.530000001</v>
      </c>
      <c r="F577" s="67">
        <f t="shared" si="85"/>
        <v>-504445.71000000089</v>
      </c>
      <c r="G577" s="70">
        <f t="shared" si="86"/>
        <v>-1.4939016917313204E-2</v>
      </c>
      <c r="H577" s="70"/>
      <c r="I577" s="70"/>
      <c r="J577" s="67">
        <f t="shared" si="81"/>
        <v>-2243836.2100000009</v>
      </c>
      <c r="K577" s="70">
        <f t="shared" si="87"/>
        <v>-6.3195286608493606E-2</v>
      </c>
      <c r="L577" s="70">
        <f t="shared" si="77"/>
        <v>0.98506098308268675</v>
      </c>
      <c r="M577" s="70">
        <f>PRODUCT($L$2:L577)-1</f>
        <v>-0.19930003910284932</v>
      </c>
      <c r="N577" s="70">
        <f>PRODUCT($L$390:L577)-1</f>
        <v>-0.46991547918532484</v>
      </c>
      <c r="O577" s="70">
        <f>AVERAGE($G$390:G577)*252</f>
        <v>-0.77652505808144934</v>
      </c>
      <c r="P577" s="70">
        <f>STDEV($G$390:G577)*252^0.5</f>
        <v>0.38102086813681429</v>
      </c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4"/>
        <v>32899720.149999999</v>
      </c>
      <c r="E578" s="67">
        <f t="shared" si="80"/>
        <v>35506385.530000001</v>
      </c>
      <c r="F578" s="67">
        <f t="shared" si="85"/>
        <v>-362829.17000000179</v>
      </c>
      <c r="G578" s="70">
        <f t="shared" si="86"/>
        <v>-1.0908038542368759E-2</v>
      </c>
      <c r="H578" s="70"/>
      <c r="I578" s="70"/>
      <c r="J578" s="67">
        <f t="shared" si="81"/>
        <v>-2606665.3800000027</v>
      </c>
      <c r="K578" s="70">
        <f t="shared" si="87"/>
        <v>-7.3413988528840846E-2</v>
      </c>
      <c r="L578" s="70">
        <f t="shared" ref="L578:L641" si="88">1+G578</f>
        <v>0.98909196145763123</v>
      </c>
      <c r="M578" s="70">
        <f>PRODUCT($L$2:L578)-1</f>
        <v>-0.20803410513718856</v>
      </c>
      <c r="N578" s="70">
        <f>PRODUCT($L$390:L578)-1</f>
        <v>-0.47569766156908444</v>
      </c>
      <c r="O578" s="70">
        <f>AVERAGE($G$390:G578)*252</f>
        <v>-0.78696051128036726</v>
      </c>
      <c r="P578" s="70">
        <f>STDEV($G$390:G578)*252^0.5</f>
        <v>0.3801136124959712</v>
      </c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4"/>
        <v>32367803.120000001</v>
      </c>
      <c r="E579" s="67">
        <f t="shared" si="80"/>
        <v>35506385.530000001</v>
      </c>
      <c r="F579" s="67">
        <f t="shared" si="85"/>
        <v>-531917.02999999747</v>
      </c>
      <c r="G579" s="70">
        <f t="shared" si="86"/>
        <v>-1.6167828406285015E-2</v>
      </c>
      <c r="H579" s="70"/>
      <c r="I579" s="70"/>
      <c r="J579" s="67">
        <f t="shared" si="81"/>
        <v>-3138582.41</v>
      </c>
      <c r="K579" s="70">
        <f t="shared" si="87"/>
        <v>-8.8394872165970639E-2</v>
      </c>
      <c r="L579" s="70">
        <f t="shared" si="88"/>
        <v>0.98383217159371494</v>
      </c>
      <c r="M579" s="70">
        <f>PRODUCT($L$2:L579)-1</f>
        <v>-0.22083847382896049</v>
      </c>
      <c r="N579" s="70">
        <f>PRODUCT($L$390:L579)-1</f>
        <v>-0.48417449180984951</v>
      </c>
      <c r="O579" s="70">
        <f>AVERAGE($G$390:G579)*252</f>
        <v>-0.80426225994933276</v>
      </c>
      <c r="P579" s="70">
        <f>STDEV($G$390:G579)*252^0.5</f>
        <v>0.37940424496443126</v>
      </c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4"/>
        <v>32241071.18</v>
      </c>
      <c r="E580" s="67">
        <f t="shared" si="80"/>
        <v>35506385.530000001</v>
      </c>
      <c r="F580" s="67">
        <f t="shared" si="85"/>
        <v>-126731.94000000134</v>
      </c>
      <c r="G580" s="70">
        <f t="shared" si="86"/>
        <v>-3.9153704540946721E-3</v>
      </c>
      <c r="H580" s="70"/>
      <c r="I580" s="70"/>
      <c r="J580" s="67">
        <f t="shared" si="81"/>
        <v>-3265314.3500000015</v>
      </c>
      <c r="K580" s="70">
        <f t="shared" si="87"/>
        <v>-9.1964143949293198E-2</v>
      </c>
      <c r="L580" s="70">
        <f t="shared" si="88"/>
        <v>0.99608462954590538</v>
      </c>
      <c r="M580" s="70">
        <f>PRODUCT($L$2:L580)-1</f>
        <v>-0.2238891798474979</v>
      </c>
      <c r="N580" s="70">
        <f>PRODUCT($L$390:L580)-1</f>
        <v>-0.48619413976408554</v>
      </c>
      <c r="O580" s="70">
        <f>AVERAGE($G$390:G580)*252</f>
        <v>-0.80521729185761826</v>
      </c>
      <c r="P580" s="70">
        <f>STDEV($G$390:G580)*252^0.5</f>
        <v>0.37840540898933755</v>
      </c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4"/>
        <v>32241255.690000001</v>
      </c>
      <c r="E581" s="67">
        <f t="shared" si="80"/>
        <v>35506385.530000001</v>
      </c>
      <c r="F581" s="67">
        <f t="shared" si="85"/>
        <v>184.51000000163913</v>
      </c>
      <c r="G581" s="70">
        <f t="shared" si="86"/>
        <v>5.7228247464710675E-6</v>
      </c>
      <c r="H581" s="70"/>
      <c r="I581" s="70"/>
      <c r="J581" s="67">
        <f t="shared" si="81"/>
        <v>-3265129.84</v>
      </c>
      <c r="K581" s="70">
        <f t="shared" si="87"/>
        <v>-9.1958947419225501E-2</v>
      </c>
      <c r="L581" s="70">
        <f t="shared" si="88"/>
        <v>1.0000057228247465</v>
      </c>
      <c r="M581" s="70">
        <f>PRODUCT($L$2:L581)-1</f>
        <v>-0.2238847383012903</v>
      </c>
      <c r="N581" s="70">
        <f>PRODUCT($L$390:L581)-1</f>
        <v>-0.48619119934319366</v>
      </c>
      <c r="O581" s="70">
        <f>AVERAGE($G$390:G581)*252</f>
        <v>-0.8010159405883801</v>
      </c>
      <c r="P581" s="70">
        <f>STDEV($G$390:G581)*252^0.5</f>
        <v>0.37743133536616635</v>
      </c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4"/>
        <v>32832931.329999998</v>
      </c>
      <c r="E582" s="67">
        <f t="shared" si="80"/>
        <v>35506385.530000001</v>
      </c>
      <c r="F582" s="67">
        <f t="shared" si="85"/>
        <v>591675.63999999687</v>
      </c>
      <c r="G582" s="70">
        <f t="shared" si="86"/>
        <v>1.8351507326171291E-2</v>
      </c>
      <c r="H582" s="70"/>
      <c r="I582" s="70"/>
      <c r="J582" s="67">
        <f t="shared" si="81"/>
        <v>-2673454.200000003</v>
      </c>
      <c r="K582" s="70">
        <f t="shared" si="87"/>
        <v>-7.5295025390325065E-2</v>
      </c>
      <c r="L582" s="70">
        <f t="shared" si="88"/>
        <v>1.0183515073261713</v>
      </c>
      <c r="M582" s="70">
        <f>PRODUCT($L$2:L582)-1</f>
        <v>-0.20964185339027308</v>
      </c>
      <c r="N582" s="70">
        <f>PRODUCT($L$390:L582)-1</f>
        <v>-0.47676203337368894</v>
      </c>
      <c r="O582" s="70">
        <f>AVERAGE($G$390:G582)*252</f>
        <v>-0.77290404532007162</v>
      </c>
      <c r="P582" s="70">
        <f>STDEV($G$390:G582)*252^0.5</f>
        <v>0.37725020337481796</v>
      </c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4"/>
        <v>31899988.48</v>
      </c>
      <c r="E583" s="67">
        <f t="shared" si="80"/>
        <v>35506385.530000001</v>
      </c>
      <c r="F583" s="67">
        <f t="shared" si="85"/>
        <v>-932942.84999999776</v>
      </c>
      <c r="G583" s="70">
        <f t="shared" si="86"/>
        <v>-2.8414850950196833E-2</v>
      </c>
      <c r="H583" s="70"/>
      <c r="I583" s="70"/>
      <c r="J583" s="67">
        <f t="shared" si="81"/>
        <v>-3606397.0500000007</v>
      </c>
      <c r="K583" s="70">
        <f t="shared" si="87"/>
        <v>-0.1015703794167645</v>
      </c>
      <c r="L583" s="70">
        <f t="shared" si="88"/>
        <v>0.9715851490498032</v>
      </c>
      <c r="M583" s="70">
        <f>PRODUCT($L$2:L583)-1</f>
        <v>-0.2320997623234623</v>
      </c>
      <c r="N583" s="70">
        <f>PRODUCT($L$390:L583)-1</f>
        <v>-0.49162976220685961</v>
      </c>
      <c r="O583" s="70">
        <f>AVERAGE($G$390:G583)*252</f>
        <v>-0.80583001642383201</v>
      </c>
      <c r="P583" s="70">
        <f>STDEV($G$390:G583)*252^0.5</f>
        <v>0.37737901166231597</v>
      </c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4"/>
        <v>31436821.699999999</v>
      </c>
      <c r="E584" s="80">
        <f t="shared" si="80"/>
        <v>35506385.530000001</v>
      </c>
      <c r="F584" s="80">
        <f t="shared" si="85"/>
        <v>-463166.78000000119</v>
      </c>
      <c r="G584" s="81">
        <f t="shared" si="86"/>
        <v>-1.4519340039586158E-2</v>
      </c>
      <c r="H584" s="81"/>
      <c r="I584" s="81"/>
      <c r="J584" s="80">
        <f t="shared" si="81"/>
        <v>-4069563.8300000019</v>
      </c>
      <c r="K584" s="81">
        <f t="shared" si="87"/>
        <v>-0.1146149845796488</v>
      </c>
      <c r="L584" s="81">
        <f t="shared" si="88"/>
        <v>0.9854806599604139</v>
      </c>
      <c r="M584" s="81">
        <f>PRODUCT($L$2:L584)-1</f>
        <v>-0.24324916699076693</v>
      </c>
      <c r="N584" s="81">
        <f>PRODUCT($L$390:L584)-1</f>
        <v>-0.49901096255538346</v>
      </c>
      <c r="O584" s="81">
        <f>AVERAGE($G$390:G584)*252</f>
        <v>-0.8204610096215339</v>
      </c>
      <c r="P584" s="81">
        <f>STDEV($G$390:G584)*252^0.5</f>
        <v>0.37662510166684204</v>
      </c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4"/>
        <v>32100529.039999999</v>
      </c>
      <c r="E585" s="67">
        <f t="shared" si="80"/>
        <v>31436821.699999999</v>
      </c>
      <c r="F585" s="67">
        <f t="shared" si="85"/>
        <v>663707.33999999985</v>
      </c>
      <c r="G585" s="70">
        <f t="shared" si="86"/>
        <v>2.1112418625957974E-2</v>
      </c>
      <c r="H585" s="70"/>
      <c r="I585" s="70"/>
      <c r="J585" s="67">
        <f t="shared" si="81"/>
        <v>663707.33999999985</v>
      </c>
      <c r="K585" s="70">
        <f>G585</f>
        <v>2.1112418625957974E-2</v>
      </c>
      <c r="L585" s="70">
        <f t="shared" si="88"/>
        <v>1.0211124186259579</v>
      </c>
      <c r="M585" s="70">
        <f>PRODUCT($L$2:L585)-1</f>
        <v>-0.22727232660873364</v>
      </c>
      <c r="N585" s="70">
        <f>PRODUCT($L$390:L585)-1</f>
        <v>-0.48843387226983703</v>
      </c>
      <c r="O585" s="70">
        <f>AVERAGE($G$390:G585)*252</f>
        <v>-0.78913044582886571</v>
      </c>
      <c r="P585" s="70">
        <f>STDEV($G$390:G585)*252^0.5</f>
        <v>0.37667296077604467</v>
      </c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4"/>
        <v>32913974.739999998</v>
      </c>
      <c r="E586" s="67">
        <f t="shared" si="80"/>
        <v>31436821.699999999</v>
      </c>
      <c r="F586" s="67">
        <f t="shared" si="85"/>
        <v>813445.69999999925</v>
      </c>
      <c r="G586" s="70">
        <f t="shared" si="86"/>
        <v>2.5340569901087191E-2</v>
      </c>
      <c r="H586" s="70"/>
      <c r="I586" s="70"/>
      <c r="J586" s="67">
        <f t="shared" si="81"/>
        <v>1477153.0399999991</v>
      </c>
      <c r="K586" s="70">
        <f t="shared" ref="K586:K605" si="89">(1+K585)*(1+G586)-1</f>
        <v>4.6987989247017081E-2</v>
      </c>
      <c r="L586" s="70">
        <f t="shared" si="88"/>
        <v>1.0253405699010871</v>
      </c>
      <c r="M586" s="70">
        <f>PRODUCT($L$2:L586)-1</f>
        <v>-0.20769096698665779</v>
      </c>
      <c r="N586" s="70">
        <f>PRODUCT($L$390:L586)-1</f>
        <v>-0.47547049505106243</v>
      </c>
      <c r="O586" s="70">
        <f>AVERAGE($G$390:G586)*252</f>
        <v>-0.75270935922529791</v>
      </c>
      <c r="P586" s="70">
        <f>STDEV($G$390:G586)*252^0.5</f>
        <v>0.37708833395724789</v>
      </c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4"/>
        <v>32874929.140000001</v>
      </c>
      <c r="E587" s="67">
        <f t="shared" si="80"/>
        <v>31436821.699999999</v>
      </c>
      <c r="F587" s="67">
        <f t="shared" si="85"/>
        <v>-39045.599999997765</v>
      </c>
      <c r="G587" s="70">
        <f t="shared" si="86"/>
        <v>-1.1862924580951953E-3</v>
      </c>
      <c r="H587" s="70"/>
      <c r="I587" s="70"/>
      <c r="J587" s="67">
        <f t="shared" si="81"/>
        <v>1438107.4400000013</v>
      </c>
      <c r="K587" s="70">
        <f t="shared" si="89"/>
        <v>4.5745955291657037E-2</v>
      </c>
      <c r="L587" s="70">
        <f t="shared" si="88"/>
        <v>0.99881370754190479</v>
      </c>
      <c r="M587" s="70">
        <f>PRODUCT($L$2:L587)-1</f>
        <v>-0.20863087721700224</v>
      </c>
      <c r="N587" s="70">
        <f>PRODUCT($L$390:L587)-1</f>
        <v>-0.47609274044683181</v>
      </c>
      <c r="O587" s="70">
        <f>AVERAGE($G$390:G587)*252</f>
        <v>-0.75041762356981656</v>
      </c>
      <c r="P587" s="70">
        <f>STDEV($G$390:G587)*252^0.5</f>
        <v>0.37613552488980173</v>
      </c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4"/>
        <v>32700550.510000002</v>
      </c>
      <c r="E588" s="67">
        <f t="shared" si="80"/>
        <v>31436821.699999999</v>
      </c>
      <c r="F588" s="67">
        <f t="shared" si="85"/>
        <v>-174378.62999999896</v>
      </c>
      <c r="G588" s="70">
        <f t="shared" si="86"/>
        <v>-5.3043043608518928E-3</v>
      </c>
      <c r="H588" s="70"/>
      <c r="I588" s="70"/>
      <c r="J588" s="67">
        <f t="shared" si="81"/>
        <v>1263728.8100000024</v>
      </c>
      <c r="K588" s="70">
        <f t="shared" si="89"/>
        <v>4.0199000460660272E-2</v>
      </c>
      <c r="L588" s="70">
        <f t="shared" si="88"/>
        <v>0.99469569563914806</v>
      </c>
      <c r="M588" s="70">
        <f>PRODUCT($L$2:L588)-1</f>
        <v>-0.21282853990602368</v>
      </c>
      <c r="N588" s="70">
        <f>PRODUCT($L$390:L588)-1</f>
        <v>-0.47887170400836165</v>
      </c>
      <c r="O588" s="70">
        <f>AVERAGE($G$390:G588)*252</f>
        <v>-0.75336368927516772</v>
      </c>
      <c r="P588" s="70">
        <f>STDEV($G$390:G588)*252^0.5</f>
        <v>0.3751936192990184</v>
      </c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4"/>
        <v>31814835.41</v>
      </c>
      <c r="E589" s="67">
        <f t="shared" si="80"/>
        <v>31436821.699999999</v>
      </c>
      <c r="F589" s="67">
        <f t="shared" si="85"/>
        <v>-885715.10000000149</v>
      </c>
      <c r="G589" s="70">
        <f t="shared" si="86"/>
        <v>-2.7085632693833246E-2</v>
      </c>
      <c r="H589" s="70"/>
      <c r="I589" s="70"/>
      <c r="J589" s="67">
        <f t="shared" si="81"/>
        <v>378013.71000000089</v>
      </c>
      <c r="K589" s="70">
        <f t="shared" si="89"/>
        <v>1.2024552405690336E-2</v>
      </c>
      <c r="L589" s="70">
        <f t="shared" si="88"/>
        <v>0.97291436730616676</v>
      </c>
      <c r="M589" s="70">
        <f>PRODUCT($L$2:L589)-1</f>
        <v>-0.23414957694119753</v>
      </c>
      <c r="N589" s="70">
        <f>PRODUCT($L$390:L589)-1</f>
        <v>-0.49298679361995434</v>
      </c>
      <c r="O589" s="70">
        <f>AVERAGE($G$390:G589)*252</f>
        <v>-0.78372476802302182</v>
      </c>
      <c r="P589" s="70">
        <f>STDEV($G$390:G589)*252^0.5</f>
        <v>0.37522586155107557</v>
      </c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4"/>
        <v>31547707.670000002</v>
      </c>
      <c r="E590" s="67">
        <f t="shared" si="80"/>
        <v>31436821.699999999</v>
      </c>
      <c r="F590" s="67">
        <f t="shared" si="85"/>
        <v>-267127.73999999836</v>
      </c>
      <c r="G590" s="70">
        <f t="shared" si="86"/>
        <v>-8.3963263225317556E-3</v>
      </c>
      <c r="H590" s="70"/>
      <c r="I590" s="70"/>
      <c r="J590" s="67">
        <f t="shared" si="81"/>
        <v>110885.97000000253</v>
      </c>
      <c r="K590" s="70">
        <f t="shared" si="89"/>
        <v>3.5272640172780978E-3</v>
      </c>
      <c r="L590" s="70">
        <f t="shared" si="88"/>
        <v>0.99160367367746827</v>
      </c>
      <c r="M590" s="70">
        <f>PRODUCT($L$2:L590)-1</f>
        <v>-0.24057990700744825</v>
      </c>
      <c r="N590" s="70">
        <f>PRODUCT($L$390:L590)-1</f>
        <v>-0.49724384195055438</v>
      </c>
      <c r="O590" s="70">
        <f>AVERAGE($G$390:G590)*252</f>
        <v>-0.79035237730289731</v>
      </c>
      <c r="P590" s="70">
        <f>STDEV($G$390:G590)*252^0.5</f>
        <v>0.37433342159210903</v>
      </c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4"/>
        <v>31250778.620000001</v>
      </c>
      <c r="E591" s="67">
        <f t="shared" si="80"/>
        <v>31436821.699999999</v>
      </c>
      <c r="F591" s="67">
        <f t="shared" si="85"/>
        <v>-296929.05000000075</v>
      </c>
      <c r="G591" s="70">
        <f t="shared" si="86"/>
        <v>-9.4120642014938749E-3</v>
      </c>
      <c r="H591" s="70"/>
      <c r="I591" s="70"/>
      <c r="J591" s="67">
        <f t="shared" si="81"/>
        <v>-186043.07999999821</v>
      </c>
      <c r="K591" s="70">
        <f t="shared" si="89"/>
        <v>-5.9179990196019938E-3</v>
      </c>
      <c r="L591" s="70">
        <f t="shared" si="88"/>
        <v>0.99058793579850613</v>
      </c>
      <c r="M591" s="70">
        <f>PRODUCT($L$2:L591)-1</f>
        <v>-0.24772761767859863</v>
      </c>
      <c r="N591" s="70">
        <f>PRODUCT($L$390:L591)-1</f>
        <v>-0.5019758151878122</v>
      </c>
      <c r="O591" s="70">
        <f>AVERAGE($G$390:G591)*252</f>
        <v>-0.79818152483494464</v>
      </c>
      <c r="P591" s="70">
        <f>STDEV($G$390:G591)*252^0.5</f>
        <v>0.3734668692305339</v>
      </c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4"/>
        <v>31275194.649999999</v>
      </c>
      <c r="E592" s="67">
        <f t="shared" si="80"/>
        <v>31436821.699999999</v>
      </c>
      <c r="F592" s="67">
        <f t="shared" si="85"/>
        <v>24416.029999997467</v>
      </c>
      <c r="G592" s="70">
        <f t="shared" si="86"/>
        <v>7.8129349341624391E-4</v>
      </c>
      <c r="H592" s="70"/>
      <c r="I592" s="70"/>
      <c r="J592" s="67">
        <f t="shared" si="81"/>
        <v>-161627.05000000075</v>
      </c>
      <c r="K592" s="70">
        <f t="shared" si="89"/>
        <v>-5.1413292203138505E-3</v>
      </c>
      <c r="L592" s="70">
        <f t="shared" si="88"/>
        <v>1.0007812934934162</v>
      </c>
      <c r="M592" s="70">
        <f>PRODUCT($L$2:L592)-1</f>
        <v>-0.2471398721610143</v>
      </c>
      <c r="N592" s="70">
        <f>PRODUCT($L$390:L592)-1</f>
        <v>-0.50158671213265449</v>
      </c>
      <c r="O592" s="70">
        <f>AVERAGE($G$390:G592)*252</f>
        <v>-0.79327971456314239</v>
      </c>
      <c r="P592" s="70">
        <f>STDEV($G$390:G592)*252^0.5</f>
        <v>0.37256727635457126</v>
      </c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4"/>
        <v>31877771.649999999</v>
      </c>
      <c r="E593" s="67">
        <f t="shared" si="80"/>
        <v>31436821.699999999</v>
      </c>
      <c r="F593" s="67">
        <f t="shared" si="85"/>
        <v>602577</v>
      </c>
      <c r="G593" s="70">
        <f t="shared" si="86"/>
        <v>1.926693044578701E-2</v>
      </c>
      <c r="H593" s="70"/>
      <c r="I593" s="70"/>
      <c r="J593" s="67">
        <f t="shared" si="81"/>
        <v>440949.94999999925</v>
      </c>
      <c r="K593" s="70">
        <f t="shared" si="89"/>
        <v>1.4026543592986496E-2</v>
      </c>
      <c r="L593" s="70">
        <f t="shared" si="88"/>
        <v>1.0192669304457871</v>
      </c>
      <c r="M593" s="70">
        <f>PRODUCT($L$2:L593)-1</f>
        <v>-0.23263456844253416</v>
      </c>
      <c r="N593" s="70">
        <f>PRODUCT($L$390:L593)-1</f>
        <v>-0.49198381798205826</v>
      </c>
      <c r="O593" s="70">
        <f>AVERAGE($G$390:G593)*252</f>
        <v>-0.76559076266656667</v>
      </c>
      <c r="P593" s="70">
        <f>STDEV($G$390:G593)*252^0.5</f>
        <v>0.37248254228006977</v>
      </c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4"/>
        <v>31118426.989999998</v>
      </c>
      <c r="E594" s="67">
        <f t="shared" si="80"/>
        <v>31436821.699999999</v>
      </c>
      <c r="F594" s="67">
        <f t="shared" si="85"/>
        <v>-759344.66000000015</v>
      </c>
      <c r="G594" s="70">
        <f t="shared" si="86"/>
        <v>-2.3820506286862751E-2</v>
      </c>
      <c r="H594" s="70"/>
      <c r="I594" s="70"/>
      <c r="J594" s="67">
        <f t="shared" si="81"/>
        <v>-318394.71000000089</v>
      </c>
      <c r="K594" s="70">
        <f t="shared" si="89"/>
        <v>-1.012808206371596E-2</v>
      </c>
      <c r="L594" s="70">
        <f t="shared" si="88"/>
        <v>0.97617949371313728</v>
      </c>
      <c r="M594" s="70">
        <f>PRODUCT($L$2:L594)-1</f>
        <v>-0.25091360152926989</v>
      </c>
      <c r="N594" s="70">
        <f>PRODUCT($L$390:L594)-1</f>
        <v>-0.50408502063964455</v>
      </c>
      <c r="O594" s="70">
        <f>AVERAGE($G$390:G594)*252</f>
        <v>-0.79113796667448288</v>
      </c>
      <c r="P594" s="70">
        <f>STDEV($G$390:G594)*252^0.5</f>
        <v>0.37228223673989591</v>
      </c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4"/>
        <v>31756714.460000001</v>
      </c>
      <c r="E595" s="67">
        <f t="shared" si="80"/>
        <v>31436821.699999999</v>
      </c>
      <c r="F595" s="67">
        <f t="shared" si="85"/>
        <v>638287.47000000253</v>
      </c>
      <c r="G595" s="70">
        <f t="shared" si="86"/>
        <v>2.0511559604382258E-2</v>
      </c>
      <c r="H595" s="70"/>
      <c r="I595" s="70"/>
      <c r="J595" s="67">
        <f t="shared" si="81"/>
        <v>319892.76000000164</v>
      </c>
      <c r="K595" s="70">
        <f t="shared" si="89"/>
        <v>1.0175734781738388E-2</v>
      </c>
      <c r="L595" s="70">
        <f t="shared" si="88"/>
        <v>1.0205115596043823</v>
      </c>
      <c r="M595" s="70">
        <f>PRODUCT($L$2:L595)-1</f>
        <v>-0.23554867121820544</v>
      </c>
      <c r="N595" s="70">
        <f>PRODUCT($L$390:L595)-1</f>
        <v>-0.49391303098178863</v>
      </c>
      <c r="O595" s="70">
        <f>AVERAGE($G$390:G595)*252</f>
        <v>-0.76220568032992553</v>
      </c>
      <c r="P595" s="70">
        <f>STDEV($G$390:G595)*252^0.5</f>
        <v>0.37229326152406472</v>
      </c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4"/>
        <v>31968564.100000001</v>
      </c>
      <c r="E596" s="67">
        <f t="shared" si="80"/>
        <v>31436821.699999999</v>
      </c>
      <c r="F596" s="67">
        <f t="shared" si="85"/>
        <v>211849.6400000006</v>
      </c>
      <c r="G596" s="70">
        <f t="shared" si="86"/>
        <v>6.6710188255413305E-3</v>
      </c>
      <c r="H596" s="70"/>
      <c r="I596" s="70"/>
      <c r="J596" s="67">
        <f t="shared" si="81"/>
        <v>531742.40000000224</v>
      </c>
      <c r="K596" s="70">
        <f t="shared" si="89"/>
        <v>1.6914636125572535E-2</v>
      </c>
      <c r="L596" s="70">
        <f t="shared" si="88"/>
        <v>1.0066710188255414</v>
      </c>
      <c r="M596" s="70">
        <f>PRODUCT($L$2:L596)-1</f>
        <v>-0.23044900201269192</v>
      </c>
      <c r="N596" s="70">
        <f>PRODUCT($L$390:L596)-1</f>
        <v>-0.49053691528410692</v>
      </c>
      <c r="O596" s="70">
        <f>AVERAGE($G$390:G596)*252</f>
        <v>-0.75040228697549882</v>
      </c>
      <c r="P596" s="70">
        <f>STDEV($G$390:G596)*252^0.5</f>
        <v>0.37154257833613813</v>
      </c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4"/>
        <v>31995109.329999998</v>
      </c>
      <c r="E597" s="67">
        <f t="shared" si="80"/>
        <v>31436821.699999999</v>
      </c>
      <c r="F597" s="67">
        <f t="shared" si="85"/>
        <v>26545.229999996722</v>
      </c>
      <c r="G597" s="70">
        <f t="shared" si="86"/>
        <v>8.3035415406714245E-4</v>
      </c>
      <c r="H597" s="70"/>
      <c r="I597" s="70"/>
      <c r="J597" s="67">
        <f t="shared" si="81"/>
        <v>558287.62999999896</v>
      </c>
      <c r="K597" s="70">
        <f t="shared" si="89"/>
        <v>1.7759035418011049E-2</v>
      </c>
      <c r="L597" s="70">
        <f t="shared" si="88"/>
        <v>1.0008303541540671</v>
      </c>
      <c r="M597" s="70">
        <f>PRODUCT($L$2:L597)-1</f>
        <v>-0.22981000214474667</v>
      </c>
      <c r="N597" s="70">
        <f>PRODUCT($L$390:L597)-1</f>
        <v>-0.4901138804953693</v>
      </c>
      <c r="O597" s="70">
        <f>AVERAGE($G$390:G597)*252</f>
        <v>-0.74578857767838136</v>
      </c>
      <c r="P597" s="70">
        <f>STDEV($G$390:G597)*252^0.5</f>
        <v>0.37066774676059877</v>
      </c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4"/>
        <v>31855554.079999998</v>
      </c>
      <c r="E598" s="67">
        <f t="shared" ref="E598:E661" si="90">IF(MONTH(A598)=MONTH(A597),E597,D597)</f>
        <v>31436821.699999999</v>
      </c>
      <c r="F598" s="67">
        <f t="shared" si="85"/>
        <v>-139555.25</v>
      </c>
      <c r="G598" s="70">
        <f t="shared" si="86"/>
        <v>-4.3617681865255253E-3</v>
      </c>
      <c r="H598" s="70"/>
      <c r="I598" s="70"/>
      <c r="J598" s="67">
        <f t="shared" ref="J598:J661" si="91">IF(MONTH(A598)=MONTH(A597),J597+F598,F598)</f>
        <v>418732.37999999896</v>
      </c>
      <c r="K598" s="70">
        <f t="shared" si="89"/>
        <v>1.3319806435775794E-2</v>
      </c>
      <c r="L598" s="70">
        <f t="shared" si="88"/>
        <v>0.99563823181347444</v>
      </c>
      <c r="M598" s="70">
        <f>PRODUCT($L$2:L598)-1</f>
        <v>-0.23316939237497192</v>
      </c>
      <c r="N598" s="70">
        <f>PRODUCT($L$390:L598)-1</f>
        <v>-0.49233788555017555</v>
      </c>
      <c r="O598" s="70">
        <f>AVERAGE($G$390:G598)*252</f>
        <v>-0.7474793767469271</v>
      </c>
      <c r="P598" s="70">
        <f>STDEV($G$390:G598)*252^0.5</f>
        <v>0.36977885096444607</v>
      </c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4"/>
        <v>32547587.129999999</v>
      </c>
      <c r="E599" s="67">
        <f t="shared" si="90"/>
        <v>31436821.699999999</v>
      </c>
      <c r="F599" s="67">
        <f t="shared" si="85"/>
        <v>692033.05000000075</v>
      </c>
      <c r="G599" s="70">
        <f t="shared" si="86"/>
        <v>2.1724093960571938E-2</v>
      </c>
      <c r="H599" s="70"/>
      <c r="I599" s="70"/>
      <c r="J599" s="67">
        <f t="shared" si="91"/>
        <v>1110765.4299999997</v>
      </c>
      <c r="K599" s="70">
        <f t="shared" si="89"/>
        <v>3.5333261122895143E-2</v>
      </c>
      <c r="L599" s="70">
        <f t="shared" si="88"/>
        <v>1.0217240939605718</v>
      </c>
      <c r="M599" s="70">
        <f>PRODUCT($L$2:L599)-1</f>
        <v>-0.21651069220308339</v>
      </c>
      <c r="N599" s="70">
        <f>PRODUCT($L$390:L599)-1</f>
        <v>-0.481309386075645</v>
      </c>
      <c r="O599" s="70">
        <f>AVERAGE($G$390:G599)*252</f>
        <v>-0.71785103839068398</v>
      </c>
      <c r="P599" s="70">
        <f>STDEV($G$390:G599)*252^0.5</f>
        <v>0.36988334580917187</v>
      </c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4"/>
        <v>32880346.879999999</v>
      </c>
      <c r="E600" s="67">
        <f t="shared" si="90"/>
        <v>31436821.699999999</v>
      </c>
      <c r="F600" s="67">
        <f t="shared" si="85"/>
        <v>332759.75</v>
      </c>
      <c r="G600" s="70">
        <f t="shared" si="86"/>
        <v>1.0223791664522076E-2</v>
      </c>
      <c r="H600" s="70"/>
      <c r="I600" s="70"/>
      <c r="J600" s="67">
        <f t="shared" si="91"/>
        <v>1443525.1799999997</v>
      </c>
      <c r="K600" s="70">
        <f t="shared" si="89"/>
        <v>4.5918292687965767E-2</v>
      </c>
      <c r="L600" s="70">
        <f t="shared" si="88"/>
        <v>1.010223791664522</v>
      </c>
      <c r="M600" s="70">
        <f>PRODUCT($L$2:L600)-1</f>
        <v>-0.20850046074878714</v>
      </c>
      <c r="N600" s="70">
        <f>PRODUCT($L$390:L600)-1</f>
        <v>-0.47600640130053939</v>
      </c>
      <c r="O600" s="70">
        <f>AVERAGE($G$390:G600)*252</f>
        <v>-0.70223849555727047</v>
      </c>
      <c r="P600" s="70">
        <f>STDEV($G$390:G600)*252^0.5</f>
        <v>0.36927806495923032</v>
      </c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4"/>
        <v>33364250.210000001</v>
      </c>
      <c r="E601" s="67">
        <f t="shared" si="90"/>
        <v>31436821.699999999</v>
      </c>
      <c r="F601" s="67">
        <f t="shared" si="85"/>
        <v>483903.33000000194</v>
      </c>
      <c r="G601" s="70">
        <f t="shared" si="86"/>
        <v>1.4717099298436658E-2</v>
      </c>
      <c r="H601" s="70"/>
      <c r="I601" s="70"/>
      <c r="J601" s="67">
        <f t="shared" si="91"/>
        <v>1927428.5100000016</v>
      </c>
      <c r="K601" s="70">
        <f t="shared" si="89"/>
        <v>6.1311176059505978E-2</v>
      </c>
      <c r="L601" s="70">
        <f t="shared" si="88"/>
        <v>1.0147170992984367</v>
      </c>
      <c r="M601" s="70">
        <f>PRODUCT($L$2:L601)-1</f>
        <v>-0.19685188343496018</v>
      </c>
      <c r="N601" s="70">
        <f>PRODUCT($L$390:L601)-1</f>
        <v>-0.46829473547673428</v>
      </c>
      <c r="O601" s="70">
        <f>AVERAGE($G$390:G601)*252</f>
        <v>-0.68143213933668889</v>
      </c>
      <c r="P601" s="70">
        <f>STDEV($G$390:G601)*252^0.5</f>
        <v>0.36889591078595707</v>
      </c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4"/>
        <v>32785794.010000002</v>
      </c>
      <c r="E602" s="67">
        <f t="shared" si="90"/>
        <v>31436821.699999999</v>
      </c>
      <c r="F602" s="67">
        <f t="shared" si="85"/>
        <v>-578456.19999999925</v>
      </c>
      <c r="G602" s="70">
        <f t="shared" si="86"/>
        <v>-1.7337605261892659E-2</v>
      </c>
      <c r="H602" s="70"/>
      <c r="I602" s="70"/>
      <c r="J602" s="67">
        <f t="shared" si="91"/>
        <v>1348972.3100000024</v>
      </c>
      <c r="K602" s="70">
        <f t="shared" si="89"/>
        <v>4.2910581828951244E-2</v>
      </c>
      <c r="L602" s="70">
        <f t="shared" si="88"/>
        <v>0.98266239473810735</v>
      </c>
      <c r="M602" s="70">
        <f>PRODUCT($L$2:L602)-1</f>
        <v>-0.21077654844679738</v>
      </c>
      <c r="N602" s="70">
        <f>PRODUCT($L$390:L602)-1</f>
        <v>-0.47751323146870883</v>
      </c>
      <c r="O602" s="70">
        <f>AVERAGE($G$390:G602)*252</f>
        <v>-0.69874502378110326</v>
      </c>
      <c r="P602" s="70">
        <f>STDEV($G$390:G602)*252^0.5</f>
        <v>0.36836888397685957</v>
      </c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4"/>
        <v>32439784.52</v>
      </c>
      <c r="E603" s="67">
        <f t="shared" si="90"/>
        <v>31436821.699999999</v>
      </c>
      <c r="F603" s="67">
        <f t="shared" si="85"/>
        <v>-346009.49000000209</v>
      </c>
      <c r="G603" s="70">
        <f t="shared" si="86"/>
        <v>-1.0553640698604575E-2</v>
      </c>
      <c r="H603" s="70"/>
      <c r="I603" s="70"/>
      <c r="J603" s="67">
        <f t="shared" si="91"/>
        <v>1002962.8200000003</v>
      </c>
      <c r="K603" s="70">
        <f t="shared" si="89"/>
        <v>3.1904078267555924E-2</v>
      </c>
      <c r="L603" s="70">
        <f t="shared" si="88"/>
        <v>0.98944635930139546</v>
      </c>
      <c r="M603" s="70">
        <f>PRODUCT($L$2:L603)-1</f>
        <v>-0.21910572918540239</v>
      </c>
      <c r="N603" s="70">
        <f>PRODUCT($L$390:L603)-1</f>
        <v>-0.48302736909356303</v>
      </c>
      <c r="O603" s="70">
        <f>AVERAGE($G$390:G603)*252</f>
        <v>-0.70790751178235201</v>
      </c>
      <c r="P603" s="70">
        <f>STDEV($G$390:G603)*252^0.5</f>
        <v>0.36760013310038325</v>
      </c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4"/>
        <v>33348753.600000001</v>
      </c>
      <c r="E604" s="67">
        <f t="shared" si="90"/>
        <v>31436821.699999999</v>
      </c>
      <c r="F604" s="67">
        <f t="shared" si="85"/>
        <v>908969.08000000194</v>
      </c>
      <c r="G604" s="70">
        <f t="shared" si="86"/>
        <v>2.8020194753130931E-2</v>
      </c>
      <c r="H604" s="70"/>
      <c r="I604" s="70"/>
      <c r="J604" s="67">
        <f t="shared" si="91"/>
        <v>1911931.9000000022</v>
      </c>
      <c r="K604" s="70">
        <f t="shared" si="89"/>
        <v>6.0818231507162812E-2</v>
      </c>
      <c r="L604" s="70">
        <f t="shared" si="88"/>
        <v>1.0280201947531309</v>
      </c>
      <c r="M604" s="70">
        <f>PRODUCT($L$2:L604)-1</f>
        <v>-0.1972249196355732</v>
      </c>
      <c r="N604" s="70">
        <f>PRODUCT($L$390:L604)-1</f>
        <v>-0.46854169529352618</v>
      </c>
      <c r="O604" s="70">
        <f>AVERAGE($G$390:G604)*252</f>
        <v>-0.6717726439238807</v>
      </c>
      <c r="P604" s="70">
        <f>STDEV($G$390:G604)*252^0.5</f>
        <v>0.3682559225128495</v>
      </c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4"/>
        <v>32916994.829999998</v>
      </c>
      <c r="E605" s="80">
        <f t="shared" si="90"/>
        <v>31436821.699999999</v>
      </c>
      <c r="F605" s="80">
        <f t="shared" si="85"/>
        <v>-431758.77000000328</v>
      </c>
      <c r="G605" s="81">
        <f t="shared" si="86"/>
        <v>-1.2946773818857303E-2</v>
      </c>
      <c r="H605" s="81"/>
      <c r="I605" s="81"/>
      <c r="J605" s="80">
        <f t="shared" si="91"/>
        <v>1480173.129999999</v>
      </c>
      <c r="K605" s="81">
        <f t="shared" si="89"/>
        <v>4.7084057800919288E-2</v>
      </c>
      <c r="L605" s="81">
        <f t="shared" si="88"/>
        <v>0.98705322618114266</v>
      </c>
      <c r="M605" s="81">
        <f>PRODUCT($L$2:L605)-1</f>
        <v>-0.20761826702846642</v>
      </c>
      <c r="N605" s="81">
        <f>PRODUCT($L$390:L605)-1</f>
        <v>-0.47542236575871422</v>
      </c>
      <c r="O605" s="81">
        <f>AVERAGE($G$390:G605)*252</f>
        <v>-0.68376715484252959</v>
      </c>
      <c r="P605" s="81">
        <f>STDEV($G$390:G605)*252^0.5</f>
        <v>0.36756629970954569</v>
      </c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4"/>
        <v>32619285.949999999</v>
      </c>
      <c r="E606" s="67">
        <f t="shared" si="90"/>
        <v>32916994.829999998</v>
      </c>
      <c r="F606" s="67">
        <f t="shared" si="85"/>
        <v>-297708.87999999896</v>
      </c>
      <c r="G606" s="70">
        <f t="shared" si="86"/>
        <v>-9.0442302384381723E-3</v>
      </c>
      <c r="H606" s="70"/>
      <c r="I606" s="70"/>
      <c r="J606" s="67">
        <f t="shared" si="91"/>
        <v>-297708.87999999896</v>
      </c>
      <c r="K606" s="70">
        <f>G606</f>
        <v>-9.0442302384381723E-3</v>
      </c>
      <c r="L606" s="70">
        <f t="shared" si="88"/>
        <v>0.99095576976156186</v>
      </c>
      <c r="M606" s="70">
        <f>PRODUCT($L$2:L606)-1</f>
        <v>-0.21478474985819362</v>
      </c>
      <c r="N606" s="70">
        <f>PRODUCT($L$390:L606)-1</f>
        <v>-0.48016676666072755</v>
      </c>
      <c r="O606" s="70">
        <f>AVERAGE($G$390:G606)*252</f>
        <v>-0.69111913118005908</v>
      </c>
      <c r="P606" s="70">
        <f>STDEV($G$390:G606)*252^0.5</f>
        <v>0.36677792059702147</v>
      </c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4"/>
        <v>31735400.239999998</v>
      </c>
      <c r="E607" s="67">
        <f t="shared" si="90"/>
        <v>32916994.829999998</v>
      </c>
      <c r="F607" s="67">
        <f t="shared" si="85"/>
        <v>-883885.71000000089</v>
      </c>
      <c r="G607" s="70">
        <f t="shared" si="86"/>
        <v>-2.7097028161648062E-2</v>
      </c>
      <c r="H607" s="70"/>
      <c r="I607" s="70"/>
      <c r="J607" s="67">
        <f t="shared" si="91"/>
        <v>-1181594.5899999999</v>
      </c>
      <c r="K607" s="70">
        <f t="shared" ref="K607:K627" si="92">(1+K606)*(1+G607)-1</f>
        <v>-3.5896186638614824E-2</v>
      </c>
      <c r="L607" s="70">
        <f t="shared" si="88"/>
        <v>0.97290297183835195</v>
      </c>
      <c r="M607" s="70">
        <f>PRODUCT($L$2:L607)-1</f>
        <v>-0.23606174960424164</v>
      </c>
      <c r="N607" s="70">
        <f>PRODUCT($L$390:L607)-1</f>
        <v>-0.49425270242388242</v>
      </c>
      <c r="O607" s="70">
        <f>AVERAGE($G$390:G607)*252</f>
        <v>-0.71927203010462448</v>
      </c>
      <c r="P607" s="70">
        <f>STDEV($G$390:G607)*252^0.5</f>
        <v>0.36686749229776294</v>
      </c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4"/>
        <v>31346885.84</v>
      </c>
      <c r="E608" s="67">
        <f t="shared" si="90"/>
        <v>32916994.829999998</v>
      </c>
      <c r="F608" s="67">
        <f t="shared" si="85"/>
        <v>-388514.39999999851</v>
      </c>
      <c r="G608" s="70">
        <f t="shared" si="86"/>
        <v>-1.2242303454875177E-2</v>
      </c>
      <c r="H608" s="70"/>
      <c r="I608" s="70"/>
      <c r="J608" s="67">
        <f t="shared" si="91"/>
        <v>-1570108.9899999984</v>
      </c>
      <c r="K608" s="70">
        <f t="shared" si="92"/>
        <v>-4.7699038083787282E-2</v>
      </c>
      <c r="L608" s="70">
        <f t="shared" si="88"/>
        <v>0.9877576965451248</v>
      </c>
      <c r="M608" s="70">
        <f>PRODUCT($L$2:L608)-1</f>
        <v>-0.24541411348637299</v>
      </c>
      <c r="N608" s="70">
        <f>PRODUCT($L$390:L608)-1</f>
        <v>-0.50044421431229225</v>
      </c>
      <c r="O608" s="70">
        <f>AVERAGE($G$390:G608)*252</f>
        <v>-0.73007471704765603</v>
      </c>
      <c r="P608" s="70">
        <f>STDEV($G$390:G608)*252^0.5</f>
        <v>0.3661635968837848</v>
      </c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4"/>
        <v>31668901.239999998</v>
      </c>
      <c r="E609" s="67">
        <f t="shared" si="90"/>
        <v>32916994.829999998</v>
      </c>
      <c r="F609" s="67">
        <f t="shared" si="85"/>
        <v>322015.39999999851</v>
      </c>
      <c r="G609" s="70">
        <f t="shared" si="86"/>
        <v>1.0272644040100875E-2</v>
      </c>
      <c r="H609" s="70"/>
      <c r="I609" s="70"/>
      <c r="J609" s="67">
        <f t="shared" si="91"/>
        <v>-1248093.5899999999</v>
      </c>
      <c r="K609" s="70">
        <f t="shared" si="92"/>
        <v>-3.7916389282976359E-2</v>
      </c>
      <c r="L609" s="70">
        <f t="shared" si="88"/>
        <v>1.0102726440401009</v>
      </c>
      <c r="M609" s="70">
        <f>PRODUCT($L$2:L609)-1</f>
        <v>-0.23766252127653453</v>
      </c>
      <c r="N609" s="70">
        <f>PRODUCT($L$390:L609)-1</f>
        <v>-0.49531245554774961</v>
      </c>
      <c r="O609" s="70">
        <f>AVERAGE($G$390:G609)*252</f>
        <v>-0.71498934879696019</v>
      </c>
      <c r="P609" s="70">
        <f>STDEV($G$390:G609)*252^0.5</f>
        <v>0.3655984577096571</v>
      </c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4"/>
        <v>31875600.620000001</v>
      </c>
      <c r="E610" s="67">
        <f t="shared" si="90"/>
        <v>32916994.829999998</v>
      </c>
      <c r="F610" s="67">
        <f t="shared" si="85"/>
        <v>206699.38000000268</v>
      </c>
      <c r="G610" s="70">
        <f t="shared" si="86"/>
        <v>6.5268882691429525E-3</v>
      </c>
      <c r="H610" s="70"/>
      <c r="I610" s="70"/>
      <c r="J610" s="67">
        <f t="shared" si="91"/>
        <v>-1041394.2099999972</v>
      </c>
      <c r="K610" s="70">
        <f t="shared" si="92"/>
        <v>-3.1636977050252701E-2</v>
      </c>
      <c r="L610" s="70">
        <f t="shared" si="88"/>
        <v>1.0065268882691429</v>
      </c>
      <c r="M610" s="70">
        <f>PRODUCT($L$2:L610)-1</f>
        <v>-0.23268682972952637</v>
      </c>
      <c r="N610" s="70">
        <f>PRODUCT($L$390:L610)-1</f>
        <v>-0.49201841633428167</v>
      </c>
      <c r="O610" s="70">
        <f>AVERAGE($G$390:G610)*252</f>
        <v>-0.70431167824211416</v>
      </c>
      <c r="P610" s="70">
        <f>STDEV($G$390:G610)*252^0.5</f>
        <v>0.36490363654175761</v>
      </c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4"/>
        <v>32008445.5</v>
      </c>
      <c r="E611" s="67">
        <f t="shared" si="90"/>
        <v>32916994.829999998</v>
      </c>
      <c r="F611" s="67">
        <f t="shared" si="85"/>
        <v>132844.87999999896</v>
      </c>
      <c r="G611" s="70">
        <f t="shared" si="86"/>
        <v>4.1676039797238166E-3</v>
      </c>
      <c r="H611" s="70"/>
      <c r="I611" s="70"/>
      <c r="J611" s="67">
        <f t="shared" si="91"/>
        <v>-908549.32999999821</v>
      </c>
      <c r="K611" s="70">
        <f t="shared" si="92"/>
        <v>-2.7601223461989899E-2</v>
      </c>
      <c r="L611" s="70">
        <f t="shared" si="88"/>
        <v>1.0041676039797238</v>
      </c>
      <c r="M611" s="70">
        <f>PRODUCT($L$2:L611)-1</f>
        <v>-0.22948897230741261</v>
      </c>
      <c r="N611" s="70">
        <f>PRODUCT($L$390:L611)-1</f>
        <v>-0.48990135026457005</v>
      </c>
      <c r="O611" s="70">
        <f>AVERAGE($G$390:G611)*252</f>
        <v>-0.69640830940818388</v>
      </c>
      <c r="P611" s="70">
        <f>STDEV($G$390:G611)*252^0.5</f>
        <v>0.36415268955312097</v>
      </c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4"/>
        <v>31287161.68</v>
      </c>
      <c r="E612" s="67">
        <f t="shared" si="90"/>
        <v>32916994.829999998</v>
      </c>
      <c r="F612" s="67">
        <f t="shared" si="85"/>
        <v>-721283.8200000003</v>
      </c>
      <c r="G612" s="70">
        <f t="shared" si="86"/>
        <v>-2.2534172114044099E-2</v>
      </c>
      <c r="H612" s="70"/>
      <c r="I612" s="70"/>
      <c r="J612" s="67">
        <f t="shared" si="91"/>
        <v>-1629833.1499999985</v>
      </c>
      <c r="K612" s="70">
        <f t="shared" si="92"/>
        <v>-4.9513424855983312E-2</v>
      </c>
      <c r="L612" s="70">
        <f t="shared" si="88"/>
        <v>0.97746582788595593</v>
      </c>
      <c r="M612" s="70">
        <f>PRODUCT($L$2:L612)-1</f>
        <v>-0.24685180042120636</v>
      </c>
      <c r="N612" s="70">
        <f>PRODUCT($L$390:L612)-1</f>
        <v>-0.50139600103284976</v>
      </c>
      <c r="O612" s="70">
        <f>AVERAGE($G$390:G612)*252</f>
        <v>-0.71875002718096836</v>
      </c>
      <c r="P612" s="70">
        <f>STDEV($G$390:G612)*252^0.5</f>
        <v>0.36393895350787869</v>
      </c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4"/>
        <v>33095509.710000001</v>
      </c>
      <c r="E613" s="67">
        <f t="shared" si="90"/>
        <v>32916994.829999998</v>
      </c>
      <c r="F613" s="67">
        <f t="shared" si="85"/>
        <v>1808348.0300000012</v>
      </c>
      <c r="G613" s="70">
        <f t="shared" si="86"/>
        <v>5.7798404613863368E-2</v>
      </c>
      <c r="H613" s="70"/>
      <c r="I613" s="70"/>
      <c r="J613" s="67">
        <f t="shared" si="91"/>
        <v>178514.88000000268</v>
      </c>
      <c r="K613" s="70">
        <f t="shared" si="92"/>
        <v>5.4231827942357036E-3</v>
      </c>
      <c r="L613" s="70">
        <f t="shared" si="88"/>
        <v>1.0577984046138633</v>
      </c>
      <c r="M613" s="70">
        <f>PRODUCT($L$2:L613)-1</f>
        <v>-0.20332103604774854</v>
      </c>
      <c r="N613" s="70">
        <f>PRODUCT($L$390:L613)-1</f>
        <v>-0.47257748535845601</v>
      </c>
      <c r="O613" s="70">
        <f>AVERAGE($G$390:G613)*252</f>
        <v>-0.65051811651188562</v>
      </c>
      <c r="P613" s="70">
        <f>STDEV($G$390:G613)*252^0.5</f>
        <v>0.3687762385785841</v>
      </c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4"/>
        <v>33532721.390000001</v>
      </c>
      <c r="E614" s="67">
        <f t="shared" si="90"/>
        <v>32916994.829999998</v>
      </c>
      <c r="F614" s="67">
        <f t="shared" si="85"/>
        <v>437211.6799999997</v>
      </c>
      <c r="G614" s="70">
        <f t="shared" si="86"/>
        <v>1.3210604212809379E-2</v>
      </c>
      <c r="H614" s="70"/>
      <c r="I614" s="70"/>
      <c r="J614" s="67">
        <f t="shared" si="91"/>
        <v>615726.56000000238</v>
      </c>
      <c r="K614" s="70">
        <f t="shared" si="92"/>
        <v>1.8705430528513256E-2</v>
      </c>
      <c r="L614" s="70">
        <f t="shared" si="88"/>
        <v>1.0132106042128093</v>
      </c>
      <c r="M614" s="70">
        <f>PRODUCT($L$2:L614)-1</f>
        <v>-0.19279642557030441</v>
      </c>
      <c r="N614" s="70">
        <f>PRODUCT($L$390:L614)-1</f>
        <v>-0.46560991526460194</v>
      </c>
      <c r="O614" s="70">
        <f>AVERAGE($G$390:G614)*252</f>
        <v>-0.63283104816459734</v>
      </c>
      <c r="P614" s="70">
        <f>STDEV($G$390:G614)*252^0.5</f>
        <v>0.36833151393068858</v>
      </c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4"/>
        <v>33188590.559999999</v>
      </c>
      <c r="E615" s="67">
        <f t="shared" si="90"/>
        <v>32916994.829999998</v>
      </c>
      <c r="F615" s="67">
        <f t="shared" si="85"/>
        <v>-344130.83000000194</v>
      </c>
      <c r="G615" s="70">
        <f t="shared" si="86"/>
        <v>-1.0262538074306946E-2</v>
      </c>
      <c r="H615" s="70"/>
      <c r="I615" s="70"/>
      <c r="J615" s="67">
        <f t="shared" si="91"/>
        <v>271595.73000000045</v>
      </c>
      <c r="K615" s="70">
        <f t="shared" si="92"/>
        <v>8.2509272612110163E-3</v>
      </c>
      <c r="L615" s="70">
        <f t="shared" si="88"/>
        <v>0.98973746192569301</v>
      </c>
      <c r="M615" s="70">
        <f>PRODUCT($L$2:L615)-1</f>
        <v>-0.20108038298660591</v>
      </c>
      <c r="N615" s="70">
        <f>PRODUCT($L$390:L615)-1</f>
        <v>-0.47109411385573108</v>
      </c>
      <c r="O615" s="70">
        <f>AVERAGE($G$390:G615)*252</f>
        <v>-0.64147409483079543</v>
      </c>
      <c r="P615" s="70">
        <f>STDEV($G$390:G615)*252^0.5</f>
        <v>0.36760322316699567</v>
      </c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4"/>
        <v>33662278.579999998</v>
      </c>
      <c r="E616" s="67">
        <f t="shared" si="90"/>
        <v>32916994.829999998</v>
      </c>
      <c r="F616" s="67">
        <f t="shared" si="85"/>
        <v>473688.01999999955</v>
      </c>
      <c r="G616" s="70">
        <f t="shared" si="86"/>
        <v>1.4272616342162606E-2</v>
      </c>
      <c r="H616" s="70"/>
      <c r="I616" s="70"/>
      <c r="J616" s="67">
        <f t="shared" si="91"/>
        <v>745283.75</v>
      </c>
      <c r="K616" s="70">
        <f t="shared" si="92"/>
        <v>2.264130592264002E-2</v>
      </c>
      <c r="L616" s="70">
        <f t="shared" si="88"/>
        <v>1.0142726163421627</v>
      </c>
      <c r="M616" s="70">
        <f>PRODUCT($L$2:L616)-1</f>
        <v>-0.18967770980474619</v>
      </c>
      <c r="N616" s="70">
        <f>PRODUCT($L$390:L616)-1</f>
        <v>-0.46354524306168232</v>
      </c>
      <c r="O616" s="70">
        <f>AVERAGE($G$390:G616)*252</f>
        <v>-0.62280372737239997</v>
      </c>
      <c r="P616" s="70">
        <f>STDEV($G$390:G616)*252^0.5</f>
        <v>0.36721683092855217</v>
      </c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4"/>
        <v>33223803.280000001</v>
      </c>
      <c r="E617" s="67">
        <f t="shared" si="90"/>
        <v>32916994.829999998</v>
      </c>
      <c r="F617" s="67">
        <f t="shared" si="85"/>
        <v>-438475.29999999702</v>
      </c>
      <c r="G617" s="70">
        <f t="shared" si="86"/>
        <v>-1.3025716573461885E-2</v>
      </c>
      <c r="H617" s="70"/>
      <c r="I617" s="70"/>
      <c r="J617" s="67">
        <f t="shared" si="91"/>
        <v>306808.45000000298</v>
      </c>
      <c r="K617" s="70">
        <f t="shared" si="92"/>
        <v>9.3206701153767391E-3</v>
      </c>
      <c r="L617" s="70">
        <f t="shared" si="88"/>
        <v>0.98697428342653815</v>
      </c>
      <c r="M617" s="70">
        <f>PRODUCT($L$2:L617)-1</f>
        <v>-0.20023273828998811</v>
      </c>
      <c r="N617" s="70">
        <f>PRODUCT($L$390:L617)-1</f>
        <v>-0.47053295068004619</v>
      </c>
      <c r="O617" s="70">
        <f>AVERAGE($G$390:G617)*252</f>
        <v>-0.63446897671073332</v>
      </c>
      <c r="P617" s="70">
        <f>STDEV($G$390:G617)*252^0.5</f>
        <v>0.36657505944599855</v>
      </c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4"/>
        <v>33068433.52</v>
      </c>
      <c r="E618" s="67">
        <f t="shared" si="90"/>
        <v>32916994.829999998</v>
      </c>
      <c r="F618" s="67">
        <f t="shared" si="85"/>
        <v>-155369.76000000164</v>
      </c>
      <c r="G618" s="70">
        <f t="shared" si="86"/>
        <v>-4.6764591847174471E-3</v>
      </c>
      <c r="H618" s="70"/>
      <c r="I618" s="70"/>
      <c r="J618" s="67">
        <f t="shared" si="91"/>
        <v>151438.69000000134</v>
      </c>
      <c r="K618" s="70">
        <f t="shared" si="92"/>
        <v>4.6006231972903766E-3</v>
      </c>
      <c r="L618" s="70">
        <f t="shared" si="88"/>
        <v>0.99532354081528251</v>
      </c>
      <c r="M618" s="70">
        <f>PRODUCT($L$2:L618)-1</f>
        <v>-0.20397281724664829</v>
      </c>
      <c r="N618" s="70">
        <f>PRODUCT($L$390:L618)-1</f>
        <v>-0.47300898172584371</v>
      </c>
      <c r="O618" s="70">
        <f>AVERAGE($G$390:G618)*252</f>
        <v>-0.63684451705063749</v>
      </c>
      <c r="P618" s="70">
        <f>STDEV($G$390:G618)*252^0.5</f>
        <v>0.36577729335871956</v>
      </c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3">B619</f>
        <v>33098047.399999999</v>
      </c>
      <c r="E619" s="67">
        <f t="shared" si="90"/>
        <v>32916994.829999998</v>
      </c>
      <c r="F619" s="67">
        <f t="shared" si="85"/>
        <v>29613.879999998957</v>
      </c>
      <c r="G619" s="70">
        <f t="shared" si="86"/>
        <v>8.9553319730395736E-4</v>
      </c>
      <c r="H619" s="70"/>
      <c r="I619" s="70"/>
      <c r="J619" s="67">
        <f t="shared" si="91"/>
        <v>181052.5700000003</v>
      </c>
      <c r="K619" s="70">
        <f t="shared" si="92"/>
        <v>5.5002764053957431E-3</v>
      </c>
      <c r="L619" s="70">
        <f t="shared" si="88"/>
        <v>1.000895533197304</v>
      </c>
      <c r="M619" s="70">
        <f>PRODUCT($L$2:L619)-1</f>
        <v>-0.20325994847853635</v>
      </c>
      <c r="N619" s="70">
        <f>PRODUCT($L$390:L619)-1</f>
        <v>-0.47253704377429817</v>
      </c>
      <c r="O619" s="70">
        <f>AVERAGE($G$390:G619)*252</f>
        <v>-0.6330944349516322</v>
      </c>
      <c r="P619" s="70">
        <f>STDEV($G$390:G619)*252^0.5</f>
        <v>0.36499536255713472</v>
      </c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3"/>
        <v>32709841.850000001</v>
      </c>
      <c r="E620" s="67">
        <f t="shared" si="90"/>
        <v>32916994.829999998</v>
      </c>
      <c r="F620" s="67">
        <f t="shared" ref="F620:F683" si="94">B620-C620-D619</f>
        <v>-388205.54999999702</v>
      </c>
      <c r="G620" s="70">
        <f t="shared" ref="G620:G683" si="95">F620/B619</f>
        <v>-1.1728956252567245E-2</v>
      </c>
      <c r="H620" s="70"/>
      <c r="I620" s="70"/>
      <c r="J620" s="67">
        <f t="shared" si="91"/>
        <v>-207152.97999999672</v>
      </c>
      <c r="K620" s="70">
        <f t="shared" si="92"/>
        <v>-6.2931923485073371E-3</v>
      </c>
      <c r="L620" s="70">
        <f t="shared" si="88"/>
        <v>0.9882710437474328</v>
      </c>
      <c r="M620" s="70">
        <f>PRODUCT($L$2:L620)-1</f>
        <v>-0.21260487768749969</v>
      </c>
      <c r="N620" s="70">
        <f>PRODUCT($L$390:L620)-1</f>
        <v>-0.4787236337127192</v>
      </c>
      <c r="O620" s="70">
        <f>AVERAGE($G$390:G620)*252</f>
        <v>-0.64314899140485859</v>
      </c>
      <c r="P620" s="70">
        <f>STDEV($G$390:G620)*252^0.5</f>
        <v>0.36432823095830519</v>
      </c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3"/>
        <v>33198270.260000002</v>
      </c>
      <c r="E621" s="67">
        <f t="shared" si="90"/>
        <v>32916994.829999998</v>
      </c>
      <c r="F621" s="67">
        <f t="shared" si="94"/>
        <v>488428.41000000015</v>
      </c>
      <c r="G621" s="70">
        <f t="shared" si="95"/>
        <v>1.4932154433513414E-2</v>
      </c>
      <c r="H621" s="70"/>
      <c r="I621" s="70"/>
      <c r="J621" s="67">
        <f t="shared" si="91"/>
        <v>281275.43000000343</v>
      </c>
      <c r="K621" s="70">
        <f t="shared" si="92"/>
        <v>8.5449911649784216E-3</v>
      </c>
      <c r="L621" s="70">
        <f t="shared" si="88"/>
        <v>1.0149321544335135</v>
      </c>
      <c r="M621" s="70">
        <f>PRODUCT($L$2:L621)-1</f>
        <v>-0.20084737212093418</v>
      </c>
      <c r="N621" s="70">
        <f>PRODUCT($L$390:L621)-1</f>
        <v>-0.47093985450877673</v>
      </c>
      <c r="O621" s="70">
        <f>AVERAGE($G$390:G621)*252</f>
        <v>-0.62415738835033174</v>
      </c>
      <c r="P621" s="70">
        <f>STDEV($G$390:G621)*252^0.5</f>
        <v>0.36399519878133241</v>
      </c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3"/>
        <v>33527921.300000001</v>
      </c>
      <c r="E622" s="67">
        <f t="shared" si="90"/>
        <v>32916994.829999998</v>
      </c>
      <c r="F622" s="67">
        <f t="shared" si="94"/>
        <v>329651.03999999911</v>
      </c>
      <c r="G622" s="70">
        <f t="shared" si="95"/>
        <v>9.929765539537453E-3</v>
      </c>
      <c r="H622" s="70"/>
      <c r="I622" s="70"/>
      <c r="J622" s="67">
        <f t="shared" si="91"/>
        <v>610926.47000000253</v>
      </c>
      <c r="K622" s="70">
        <f t="shared" si="92"/>
        <v>1.8559606463321554E-2</v>
      </c>
      <c r="L622" s="70">
        <f t="shared" si="88"/>
        <v>1.0099297655395374</v>
      </c>
      <c r="M622" s="70">
        <f>PRODUCT($L$2:L622)-1</f>
        <v>-0.19291197389578985</v>
      </c>
      <c r="N622" s="70">
        <f>PRODUCT($L$390:L622)-1</f>
        <v>-0.46568641130773536</v>
      </c>
      <c r="O622" s="70">
        <f>AVERAGE($G$390:G622)*252</f>
        <v>-0.61073911236615241</v>
      </c>
      <c r="P622" s="70">
        <f>STDEV($G$390:G622)*252^0.5</f>
        <v>0.36343897875093639</v>
      </c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3"/>
        <v>33681205.659999996</v>
      </c>
      <c r="E623" s="67">
        <f t="shared" si="90"/>
        <v>32916994.829999998</v>
      </c>
      <c r="F623" s="67">
        <f t="shared" si="94"/>
        <v>153284.35999999568</v>
      </c>
      <c r="G623" s="70">
        <f t="shared" si="95"/>
        <v>4.571842036625029E-3</v>
      </c>
      <c r="H623" s="70"/>
      <c r="I623" s="70"/>
      <c r="J623" s="67">
        <f t="shared" si="91"/>
        <v>764210.82999999821</v>
      </c>
      <c r="K623" s="70">
        <f t="shared" si="92"/>
        <v>2.3216300088958697E-2</v>
      </c>
      <c r="L623" s="70">
        <f t="shared" si="88"/>
        <v>1.004571842036625</v>
      </c>
      <c r="M623" s="70">
        <f>PRODUCT($L$2:L623)-1</f>
        <v>-0.1892220949307899</v>
      </c>
      <c r="N623" s="70">
        <f>PRODUCT($L$390:L623)-1</f>
        <v>-0.46324361398221214</v>
      </c>
      <c r="O623" s="70">
        <f>AVERAGE($G$390:G623)*252</f>
        <v>-0.60320559396617091</v>
      </c>
      <c r="P623" s="70">
        <f>STDEV($G$390:G623)*252^0.5</f>
        <v>0.36273087889524713</v>
      </c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3"/>
        <v>33472422.18</v>
      </c>
      <c r="E624" s="67">
        <f t="shared" si="90"/>
        <v>32916994.829999998</v>
      </c>
      <c r="F624" s="67">
        <f t="shared" si="94"/>
        <v>-208783.47999999672</v>
      </c>
      <c r="G624" s="70">
        <f t="shared" si="95"/>
        <v>-6.1988125397764264E-3</v>
      </c>
      <c r="H624" s="70"/>
      <c r="I624" s="70"/>
      <c r="J624" s="67">
        <f t="shared" si="91"/>
        <v>555427.35000000149</v>
      </c>
      <c r="K624" s="70">
        <f t="shared" si="92"/>
        <v>1.6873574057063578E-2</v>
      </c>
      <c r="L624" s="70">
        <f t="shared" si="88"/>
        <v>0.99380118746022361</v>
      </c>
      <c r="M624" s="70">
        <f>PRODUCT($L$2:L624)-1</f>
        <v>-0.19424795517570659</v>
      </c>
      <c r="N624" s="70">
        <f>PRODUCT($L$390:L624)-1</f>
        <v>-0.46657086619866428</v>
      </c>
      <c r="O624" s="70">
        <f>AVERAGE($G$390:G624)*252</f>
        <v>-0.60728599892811763</v>
      </c>
      <c r="P624" s="70">
        <f>STDEV($G$390:G624)*252^0.5</f>
        <v>0.36197643056663265</v>
      </c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3"/>
        <v>32887644.649999999</v>
      </c>
      <c r="E625" s="67">
        <f t="shared" si="90"/>
        <v>32916994.829999998</v>
      </c>
      <c r="F625" s="67">
        <f t="shared" si="94"/>
        <v>-584777.53000000119</v>
      </c>
      <c r="G625" s="70">
        <f t="shared" si="95"/>
        <v>-1.7470427651017431E-2</v>
      </c>
      <c r="H625" s="70"/>
      <c r="I625" s="70"/>
      <c r="J625" s="67">
        <f t="shared" si="91"/>
        <v>-29350.179999999702</v>
      </c>
      <c r="K625" s="70">
        <f t="shared" si="92"/>
        <v>-8.9164214873194148E-4</v>
      </c>
      <c r="L625" s="70">
        <f t="shared" si="88"/>
        <v>0.98252957234898253</v>
      </c>
      <c r="M625" s="70">
        <f>PRODUCT($L$2:L625)-1</f>
        <v>-0.20832478797946874</v>
      </c>
      <c r="N625" s="70">
        <f>PRODUCT($L$390:L625)-1</f>
        <v>-0.47589010128768539</v>
      </c>
      <c r="O625" s="70">
        <f>AVERAGE($G$390:G625)*252</f>
        <v>-0.62336761659391549</v>
      </c>
      <c r="P625" s="70">
        <f>STDEV($G$390:G625)*252^0.5</f>
        <v>0.36154055521329082</v>
      </c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3"/>
        <v>32705656.760000002</v>
      </c>
      <c r="E626" s="67">
        <f t="shared" si="90"/>
        <v>32916994.829999998</v>
      </c>
      <c r="F626" s="67">
        <f t="shared" si="94"/>
        <v>-181987.88999999687</v>
      </c>
      <c r="G626" s="70">
        <f t="shared" si="95"/>
        <v>-5.5336249201414578E-3</v>
      </c>
      <c r="H626" s="70"/>
      <c r="I626" s="70"/>
      <c r="J626" s="67">
        <f t="shared" si="91"/>
        <v>-211338.06999999657</v>
      </c>
      <c r="K626" s="70">
        <f t="shared" si="92"/>
        <v>-6.4203330556592553E-3</v>
      </c>
      <c r="L626" s="70">
        <f t="shared" si="88"/>
        <v>0.99446637507985858</v>
      </c>
      <c r="M626" s="70">
        <f>PRODUCT($L$2:L626)-1</f>
        <v>-0.21270562166136375</v>
      </c>
      <c r="N626" s="70">
        <f>PRODUCT($L$390:L626)-1</f>
        <v>-0.47879032888409268</v>
      </c>
      <c r="O626" s="70">
        <f>AVERAGE($G$390:G626)*252</f>
        <v>-0.62662122783139107</v>
      </c>
      <c r="P626" s="70">
        <f>STDEV($G$390:G626)*252^0.5</f>
        <v>0.36078756399586631</v>
      </c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3"/>
        <v>34026786.07</v>
      </c>
      <c r="E627" s="80">
        <f t="shared" si="90"/>
        <v>32916994.829999998</v>
      </c>
      <c r="F627" s="80">
        <f t="shared" si="94"/>
        <v>1321129.3099999987</v>
      </c>
      <c r="G627" s="81">
        <f t="shared" si="95"/>
        <v>4.0394520119093877E-2</v>
      </c>
      <c r="H627" s="81"/>
      <c r="I627" s="81"/>
      <c r="J627" s="80">
        <f t="shared" si="91"/>
        <v>1109791.2400000021</v>
      </c>
      <c r="K627" s="81">
        <f t="shared" si="92"/>
        <v>3.3714840790646461E-2</v>
      </c>
      <c r="L627" s="81">
        <f t="shared" si="88"/>
        <v>1.0403945201190938</v>
      </c>
      <c r="M627" s="81">
        <f>PRODUCT($L$2:L627)-1</f>
        <v>-0.18090324305591421</v>
      </c>
      <c r="N627" s="81">
        <f>PRODUCT($L$390:L627)-1</f>
        <v>-0.45773631433793482</v>
      </c>
      <c r="O627" s="81">
        <f>AVERAGE($G$390:G627)*252</f>
        <v>-0.58121769716818505</v>
      </c>
      <c r="P627" s="81">
        <f>STDEV($G$390:G627)*252^0.5</f>
        <v>0.36271943643993326</v>
      </c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3"/>
        <v>34331980.990000002</v>
      </c>
      <c r="E628" s="67">
        <f t="shared" si="90"/>
        <v>34026786.07</v>
      </c>
      <c r="F628" s="67">
        <f t="shared" si="94"/>
        <v>305194.92000000179</v>
      </c>
      <c r="G628" s="70">
        <f t="shared" si="95"/>
        <v>8.9692549678995238E-3</v>
      </c>
      <c r="H628" s="70"/>
      <c r="I628" s="70"/>
      <c r="J628" s="67">
        <f t="shared" si="91"/>
        <v>305194.92000000179</v>
      </c>
      <c r="K628" s="70">
        <f>G628</f>
        <v>8.9692549678995238E-3</v>
      </c>
      <c r="L628" s="70">
        <f t="shared" si="88"/>
        <v>1.0089692549678995</v>
      </c>
      <c r="M628" s="70">
        <f>PRODUCT($L$2:L628)-1</f>
        <v>-0.1735565553995031</v>
      </c>
      <c r="N628" s="70">
        <f>PRODUCT($L$390:L628)-1</f>
        <v>-0.45287261308139892</v>
      </c>
      <c r="O628" s="70">
        <f>AVERAGE($G$390:G628)*252</f>
        <v>-0.56932870156534454</v>
      </c>
      <c r="P628" s="70">
        <f>STDEV($G$390:G628)*252^0.5</f>
        <v>0.36214175437275298</v>
      </c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3"/>
        <v>34396339.380000003</v>
      </c>
      <c r="E629" s="67">
        <f t="shared" si="90"/>
        <v>34026786.07</v>
      </c>
      <c r="F629" s="67">
        <f t="shared" si="94"/>
        <v>64358.390000000596</v>
      </c>
      <c r="G629" s="70">
        <f t="shared" si="95"/>
        <v>1.8745900511463783E-3</v>
      </c>
      <c r="H629" s="70"/>
      <c r="I629" s="70"/>
      <c r="J629" s="67">
        <f t="shared" si="91"/>
        <v>369553.31000000238</v>
      </c>
      <c r="K629" s="70">
        <f t="shared" ref="K629:K636" si="96">(1+K628)*(1+G629)-1</f>
        <v>1.0860658695174719E-2</v>
      </c>
      <c r="L629" s="70">
        <f t="shared" si="88"/>
        <v>1.0018745900511463</v>
      </c>
      <c r="M629" s="70">
        <f>PRODUCT($L$2:L629)-1</f>
        <v>-0.17200731274041992</v>
      </c>
      <c r="N629" s="70">
        <f>PRODUCT($L$390:L629)-1</f>
        <v>-0.45184697352517167</v>
      </c>
      <c r="O629" s="70">
        <f>AVERAGE($G$390:G629)*252</f>
        <v>-0.56498817908845178</v>
      </c>
      <c r="P629" s="70">
        <f>STDEV($G$390:G629)*252^0.5</f>
        <v>0.36140816605607801</v>
      </c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3"/>
        <v>33711344.520000003</v>
      </c>
      <c r="E630" s="67">
        <f t="shared" si="90"/>
        <v>34026786.07</v>
      </c>
      <c r="F630" s="67">
        <f t="shared" si="94"/>
        <v>-684994.8599999994</v>
      </c>
      <c r="G630" s="70">
        <f t="shared" si="95"/>
        <v>-1.9914760475886414E-2</v>
      </c>
      <c r="H630" s="70"/>
      <c r="I630" s="70"/>
      <c r="J630" s="67">
        <f t="shared" si="91"/>
        <v>-315441.54999999702</v>
      </c>
      <c r="K630" s="70">
        <f t="shared" si="96"/>
        <v>-9.2703891972364394E-3</v>
      </c>
      <c r="L630" s="70">
        <f t="shared" si="88"/>
        <v>0.98008523952411364</v>
      </c>
      <c r="M630" s="70">
        <f>PRODUCT($L$2:L630)-1</f>
        <v>-0.18849658878297992</v>
      </c>
      <c r="N630" s="70">
        <f>PRODUCT($L$390:L630)-1</f>
        <v>-0.46276330975155011</v>
      </c>
      <c r="O630" s="70">
        <f>AVERAGE($G$390:G630)*252</f>
        <v>-0.58346756274336842</v>
      </c>
      <c r="P630" s="70">
        <f>STDEV($G$390:G630)*252^0.5</f>
        <v>0.36110692481071771</v>
      </c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3"/>
        <v>33296999.859999999</v>
      </c>
      <c r="E631" s="67">
        <f t="shared" si="90"/>
        <v>34026786.07</v>
      </c>
      <c r="F631" s="67">
        <f t="shared" si="94"/>
        <v>-414344.66000000387</v>
      </c>
      <c r="G631" s="70">
        <f t="shared" si="95"/>
        <v>-1.2290956231490105E-2</v>
      </c>
      <c r="H631" s="70"/>
      <c r="I631" s="70"/>
      <c r="J631" s="67">
        <f t="shared" si="91"/>
        <v>-729786.21000000089</v>
      </c>
      <c r="K631" s="70">
        <f t="shared" si="96"/>
        <v>-2.1447403480854499E-2</v>
      </c>
      <c r="L631" s="70">
        <f t="shared" si="88"/>
        <v>0.98770904376850988</v>
      </c>
      <c r="M631" s="70">
        <f>PRODUCT($L$2:L631)-1</f>
        <v>-0.19847074169195322</v>
      </c>
      <c r="N631" s="70">
        <f>PRODUCT($L$390:L631)-1</f>
        <v>-0.46936646239734447</v>
      </c>
      <c r="O631" s="70">
        <f>AVERAGE($G$390:G631)*252</f>
        <v>-0.59385538674168303</v>
      </c>
      <c r="P631" s="70">
        <f>STDEV($G$390:G631)*252^0.5</f>
        <v>0.36050071372853981</v>
      </c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/>
    </row>
    <row r="632" spans="1:29">
      <c r="A632" s="88">
        <v>44902</v>
      </c>
      <c r="B632" s="76">
        <v>33379791.850000001</v>
      </c>
      <c r="C632" s="6"/>
      <c r="D632" s="67">
        <f t="shared" si="93"/>
        <v>33379791.850000001</v>
      </c>
      <c r="E632" s="67">
        <f t="shared" si="90"/>
        <v>34026786.07</v>
      </c>
      <c r="F632" s="67">
        <f t="shared" si="94"/>
        <v>82791.990000002086</v>
      </c>
      <c r="G632" s="70">
        <f t="shared" si="95"/>
        <v>2.4864699627025824E-3</v>
      </c>
      <c r="H632" s="70"/>
      <c r="I632" s="70"/>
      <c r="J632" s="67">
        <f t="shared" si="91"/>
        <v>-646994.21999999881</v>
      </c>
      <c r="K632" s="70">
        <f t="shared" si="96"/>
        <v>-1.9014261842685065E-2</v>
      </c>
      <c r="L632" s="70">
        <f t="shared" si="88"/>
        <v>1.0024864699627025</v>
      </c>
      <c r="M632" s="70">
        <f>PRODUCT($L$2:L632)-1</f>
        <v>-0.196477763266943</v>
      </c>
      <c r="N632" s="70">
        <f>PRODUCT($L$390:L632)-1</f>
        <v>-0.46804705804489288</v>
      </c>
      <c r="O632" s="70">
        <f>AVERAGE($G$390:G632)*252</f>
        <v>-0.58883297597072526</v>
      </c>
      <c r="P632" s="70">
        <f>STDEV($G$390:G632)*252^0.5</f>
        <v>0.35978891085874842</v>
      </c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3"/>
        <v>33597053.609999999</v>
      </c>
      <c r="E633" s="67">
        <f t="shared" si="90"/>
        <v>34026786.07</v>
      </c>
      <c r="F633" s="67">
        <f t="shared" si="94"/>
        <v>217261.75999999791</v>
      </c>
      <c r="G633" s="70">
        <f t="shared" si="95"/>
        <v>6.5087811504731686E-3</v>
      </c>
      <c r="H633" s="70"/>
      <c r="I633" s="70"/>
      <c r="J633" s="67">
        <f t="shared" si="91"/>
        <v>-429732.46000000089</v>
      </c>
      <c r="K633" s="70">
        <f t="shared" si="96"/>
        <v>-1.2629240361283767E-2</v>
      </c>
      <c r="L633" s="70">
        <f t="shared" si="88"/>
        <v>1.0065087811504732</v>
      </c>
      <c r="M633" s="70">
        <f>PRODUCT($L$2:L633)-1</f>
        <v>-0.19124781287850889</v>
      </c>
      <c r="N633" s="70">
        <f>PRODUCT($L$390:L633)-1</f>
        <v>-0.46458469276335679</v>
      </c>
      <c r="O633" s="70">
        <f>AVERAGE($G$390:G633)*252</f>
        <v>-0.57969754225806158</v>
      </c>
      <c r="P633" s="70">
        <f>STDEV($G$390:G633)*252^0.5</f>
        <v>0.35916035284687092</v>
      </c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3"/>
        <v>32995664.079999998</v>
      </c>
      <c r="E634" s="67">
        <f t="shared" si="90"/>
        <v>34026786.07</v>
      </c>
      <c r="F634" s="67">
        <f t="shared" si="94"/>
        <v>-601389.53000000119</v>
      </c>
      <c r="G634" s="70">
        <f t="shared" si="95"/>
        <v>-1.7900067576788952E-2</v>
      </c>
      <c r="H634" s="70"/>
      <c r="I634" s="70"/>
      <c r="J634" s="67">
        <f t="shared" si="91"/>
        <v>-1031121.9900000021</v>
      </c>
      <c r="K634" s="70">
        <f t="shared" si="96"/>
        <v>-3.0303243682162195E-2</v>
      </c>
      <c r="L634" s="70">
        <f t="shared" si="88"/>
        <v>0.98209993242321103</v>
      </c>
      <c r="M634" s="70">
        <f>PRODUCT($L$2:L634)-1</f>
        <v>-0.20572453168085947</v>
      </c>
      <c r="N634" s="70">
        <f>PRODUCT($L$390:L634)-1</f>
        <v>-0.47416866294453996</v>
      </c>
      <c r="O634" s="70">
        <f>AVERAGE($G$390:G634)*252</f>
        <v>-0.59574292791966466</v>
      </c>
      <c r="P634" s="70">
        <f>STDEV($G$390:G634)*252^0.5</f>
        <v>0.35877261484672696</v>
      </c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3"/>
        <v>33333489.649999999</v>
      </c>
      <c r="E635" s="67">
        <f t="shared" si="90"/>
        <v>34026786.07</v>
      </c>
      <c r="F635" s="67">
        <f t="shared" si="94"/>
        <v>337825.5700000003</v>
      </c>
      <c r="G635" s="70">
        <f t="shared" si="95"/>
        <v>1.0238483734739255E-2</v>
      </c>
      <c r="H635" s="70"/>
      <c r="I635" s="70"/>
      <c r="J635" s="67">
        <f t="shared" si="91"/>
        <v>-693296.42000000179</v>
      </c>
      <c r="K635" s="70">
        <f t="shared" si="96"/>
        <v>-2.0375019214972534E-2</v>
      </c>
      <c r="L635" s="70">
        <f t="shared" si="88"/>
        <v>1.0102384837347393</v>
      </c>
      <c r="M635" s="70">
        <f>PRODUCT($L$2:L635)-1</f>
        <v>-0.19759235521757146</v>
      </c>
      <c r="N635" s="70">
        <f>PRODUCT($L$390:L635)-1</f>
        <v>-0.46878494735288134</v>
      </c>
      <c r="O635" s="70">
        <f>AVERAGE($G$390:G635)*252</f>
        <v>-0.58283300585025843</v>
      </c>
      <c r="P635" s="70">
        <f>STDEV($G$390:G635)*252^0.5</f>
        <v>0.35826681158087748</v>
      </c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3"/>
        <v>33766617.25</v>
      </c>
      <c r="E636" s="67">
        <f t="shared" si="90"/>
        <v>34026786.07</v>
      </c>
      <c r="F636" s="67">
        <f t="shared" si="94"/>
        <v>433127.60000000149</v>
      </c>
      <c r="G636" s="70">
        <f t="shared" si="95"/>
        <v>1.299376706572939E-2</v>
      </c>
      <c r="H636" s="70"/>
      <c r="I636" s="70"/>
      <c r="J636" s="67">
        <f t="shared" si="91"/>
        <v>-260168.8200000003</v>
      </c>
      <c r="K636" s="70">
        <f t="shared" si="96"/>
        <v>-7.6460004028822137E-3</v>
      </c>
      <c r="L636" s="70">
        <f t="shared" si="88"/>
        <v>1.0129937670657294</v>
      </c>
      <c r="M636" s="70">
        <f>PRODUCT($L$2:L636)-1</f>
        <v>-0.18716605718950807</v>
      </c>
      <c r="N636" s="70">
        <f>PRODUCT($L$390:L636)-1</f>
        <v>-0.46188246269697553</v>
      </c>
      <c r="O636" s="70">
        <f>AVERAGE($G$390:G636)*252</f>
        <v>-0.56721655926558601</v>
      </c>
      <c r="P636" s="70">
        <f>STDEV($G$390:G636)*252^0.5</f>
        <v>0.35787200811658698</v>
      </c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3"/>
        <v>33261696.800000001</v>
      </c>
      <c r="E637" s="67">
        <f t="shared" si="90"/>
        <v>34026786.07</v>
      </c>
      <c r="F637" s="67">
        <f t="shared" si="94"/>
        <v>-404920.44999999925</v>
      </c>
      <c r="G637" s="70">
        <f t="shared" si="95"/>
        <v>-1.1991738674977851E-2</v>
      </c>
      <c r="H637" s="70"/>
      <c r="I637" s="70"/>
      <c r="J637" s="67">
        <f t="shared" si="91"/>
        <v>-665089.26999999955</v>
      </c>
      <c r="K637" s="70">
        <v>-1.9599999999999999E-2</v>
      </c>
      <c r="L637" s="70">
        <f t="shared" si="88"/>
        <v>0.98800826132502217</v>
      </c>
      <c r="M637" s="70">
        <f>PRODUCT($L$2:L637)-1</f>
        <v>-0.19691334941784333</v>
      </c>
      <c r="N637" s="70">
        <f>PRODUCT($L$390:L637)-1</f>
        <v>-0.46833542758073599</v>
      </c>
      <c r="O637" s="70">
        <f>AVERAGE($G$390:G637)*252</f>
        <v>-0.57711454953505714</v>
      </c>
      <c r="P637" s="70">
        <f>STDEV($G$390:G637)*252^0.5</f>
        <v>0.35728179030793361</v>
      </c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3"/>
        <v>31951809.23</v>
      </c>
      <c r="E638" s="67">
        <f t="shared" si="90"/>
        <v>34026786.07</v>
      </c>
      <c r="F638" s="67">
        <f t="shared" si="94"/>
        <v>-1309887.5700000003</v>
      </c>
      <c r="G638" s="70">
        <f t="shared" si="95"/>
        <v>-3.9381261210943402E-2</v>
      </c>
      <c r="H638" s="70"/>
      <c r="I638" s="70"/>
      <c r="J638" s="67">
        <f t="shared" si="91"/>
        <v>-1974976.8399999999</v>
      </c>
      <c r="K638" s="70">
        <f t="shared" ref="K638:K649" si="97">(1+K637)*(1+G638)-1</f>
        <v>-5.8209388491208935E-2</v>
      </c>
      <c r="L638" s="70">
        <f t="shared" si="88"/>
        <v>0.96061873878905657</v>
      </c>
      <c r="M638" s="70">
        <f>PRODUCT($L$2:L638)-1</f>
        <v>-0.22853991457944089</v>
      </c>
      <c r="N638" s="70">
        <f>PRODUCT($L$390:L638)-1</f>
        <v>-0.48927304898378354</v>
      </c>
      <c r="O638" s="70">
        <f>AVERAGE($G$390:G638)*252</f>
        <v>-0.6146525546580397</v>
      </c>
      <c r="P638" s="70">
        <f>STDEV($G$390:G638)*252^0.5</f>
        <v>0.35850785992897072</v>
      </c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3"/>
        <v>31318385.23</v>
      </c>
      <c r="E639" s="67">
        <f t="shared" si="90"/>
        <v>34026786.07</v>
      </c>
      <c r="F639" s="67">
        <f t="shared" si="94"/>
        <v>-633424</v>
      </c>
      <c r="G639" s="70">
        <f t="shared" si="95"/>
        <v>-1.982435471620397E-2</v>
      </c>
      <c r="H639" s="70"/>
      <c r="I639" s="70"/>
      <c r="J639" s="67">
        <f t="shared" si="91"/>
        <v>-2608400.84</v>
      </c>
      <c r="K639" s="70">
        <f t="shared" si="97"/>
        <v>-7.6879779642149759E-2</v>
      </c>
      <c r="L639" s="70">
        <f t="shared" si="88"/>
        <v>0.98017564528379608</v>
      </c>
      <c r="M639" s="70">
        <f>PRODUCT($L$2:L639)-1</f>
        <v>-0.24383361296221107</v>
      </c>
      <c r="N639" s="70">
        <f>PRODUCT($L$390:L639)-1</f>
        <v>-0.49939788122385431</v>
      </c>
      <c r="O639" s="70">
        <f>AVERAGE($G$390:G639)*252</f>
        <v>-0.63217689399334109</v>
      </c>
      <c r="P639" s="70">
        <f>STDEV($G$390:G639)*252^0.5</f>
        <v>0.35821275037509781</v>
      </c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3"/>
        <v>30473279.579999998</v>
      </c>
      <c r="E640" s="67">
        <f t="shared" si="90"/>
        <v>34026786.07</v>
      </c>
      <c r="F640" s="67">
        <f t="shared" si="94"/>
        <v>-845105.65000000224</v>
      </c>
      <c r="G640" s="70">
        <f t="shared" si="95"/>
        <v>-2.698433025181874E-2</v>
      </c>
      <c r="H640" s="70"/>
      <c r="I640" s="70"/>
      <c r="J640" s="67">
        <f t="shared" si="91"/>
        <v>-3453506.4900000021</v>
      </c>
      <c r="K640" s="70">
        <f t="shared" si="97"/>
        <v>-0.10178956053041777</v>
      </c>
      <c r="L640" s="70">
        <f t="shared" si="88"/>
        <v>0.97301566974818121</v>
      </c>
      <c r="M640" s="70">
        <f>PRODUCT($L$2:L640)-1</f>
        <v>-0.26423825647536336</v>
      </c>
      <c r="N640" s="70">
        <f>PRODUCT($L$390:L640)-1</f>
        <v>-0.51290629412166999</v>
      </c>
      <c r="O640" s="70">
        <f>AVERAGE($G$390:G640)*252</f>
        <v>-0.65675009849320165</v>
      </c>
      <c r="P640" s="70">
        <f>STDEV($G$390:G640)*252^0.5</f>
        <v>0.35833581346641968</v>
      </c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3"/>
        <v>29790685.82</v>
      </c>
      <c r="E641" s="67">
        <f t="shared" si="90"/>
        <v>34026786.07</v>
      </c>
      <c r="F641" s="67">
        <f t="shared" si="94"/>
        <v>-682593.75999999791</v>
      </c>
      <c r="G641" s="70">
        <f t="shared" si="95"/>
        <v>-2.239974723455735E-2</v>
      </c>
      <c r="H641" s="70"/>
      <c r="I641" s="70"/>
      <c r="J641" s="67">
        <f t="shared" si="91"/>
        <v>-4136100.25</v>
      </c>
      <c r="K641" s="70">
        <f t="shared" si="97"/>
        <v>-0.12190924733797714</v>
      </c>
      <c r="L641" s="70">
        <f t="shared" si="88"/>
        <v>0.9776002527654426</v>
      </c>
      <c r="M641" s="70">
        <f>PRODUCT($L$2:L641)-1</f>
        <v>-0.28071913355517253</v>
      </c>
      <c r="N641" s="70">
        <f>PRODUCT($L$390:L641)-1</f>
        <v>-0.52381707001288846</v>
      </c>
      <c r="O641" s="70">
        <f>AVERAGE($G$390:G641)*252</f>
        <v>-0.67654369454326224</v>
      </c>
      <c r="P641" s="70">
        <f>STDEV($G$390:G641)*252^0.5</f>
        <v>0.35816863308240099</v>
      </c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3"/>
        <v>30255737.199999999</v>
      </c>
      <c r="E642" s="67">
        <f t="shared" si="90"/>
        <v>34026786.07</v>
      </c>
      <c r="F642" s="67">
        <f t="shared" si="94"/>
        <v>465051.37999999896</v>
      </c>
      <c r="G642" s="70">
        <f t="shared" si="95"/>
        <v>1.5610630208713972E-2</v>
      </c>
      <c r="H642" s="70"/>
      <c r="I642" s="70"/>
      <c r="J642" s="67">
        <f t="shared" si="91"/>
        <v>-3671048.870000001</v>
      </c>
      <c r="K642" s="70">
        <f t="shared" si="97"/>
        <v>-0.10820169730847895</v>
      </c>
      <c r="L642" s="70">
        <f t="shared" ref="L642:L705" si="98">1+G642</f>
        <v>1.015610630208714</v>
      </c>
      <c r="M642" s="70">
        <f>PRODUCT($L$2:L642)-1</f>
        <v>-0.26949070593289892</v>
      </c>
      <c r="N642" s="70">
        <f>PRODUCT($L$390:L642)-1</f>
        <v>-0.51638355438115768</v>
      </c>
      <c r="O642" s="70">
        <f>AVERAGE($G$390:G642)*252</f>
        <v>-0.6583206806810521</v>
      </c>
      <c r="P642" s="70">
        <f>STDEV($G$390:G642)*252^0.5</f>
        <v>0.35792331466751975</v>
      </c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3"/>
        <v>29477526.16</v>
      </c>
      <c r="E643" s="67">
        <f t="shared" si="90"/>
        <v>34026786.07</v>
      </c>
      <c r="F643" s="67">
        <f t="shared" si="94"/>
        <v>-778211.03999999911</v>
      </c>
      <c r="G643" s="70">
        <f t="shared" si="95"/>
        <v>-2.5721106541076087E-2</v>
      </c>
      <c r="H643" s="70"/>
      <c r="I643" s="70"/>
      <c r="J643" s="67">
        <f t="shared" si="91"/>
        <v>-4449259.91</v>
      </c>
      <c r="K643" s="70">
        <f t="shared" si="97"/>
        <v>-0.13113973646515842</v>
      </c>
      <c r="L643" s="70">
        <f t="shared" si="98"/>
        <v>0.97427889345892393</v>
      </c>
      <c r="M643" s="70">
        <f>PRODUCT($L$2:L643)-1</f>
        <v>-0.2882802133148451</v>
      </c>
      <c r="N643" s="70">
        <f>PRODUCT($L$390:L643)-1</f>
        <v>-0.52882270450393642</v>
      </c>
      <c r="O643" s="70">
        <f>AVERAGE($G$390:G643)*252</f>
        <v>-0.68124744512069813</v>
      </c>
      <c r="P643" s="70">
        <f>STDEV($G$390:G643)*252^0.5</f>
        <v>0.35795606902650567</v>
      </c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3"/>
        <v>29210239.190000001</v>
      </c>
      <c r="E644" s="67">
        <f t="shared" si="90"/>
        <v>34026786.07</v>
      </c>
      <c r="F644" s="67">
        <f t="shared" si="94"/>
        <v>-267286.96999999881</v>
      </c>
      <c r="G644" s="70">
        <f t="shared" si="95"/>
        <v>-9.0674830903109543E-3</v>
      </c>
      <c r="H644" s="70"/>
      <c r="I644" s="70"/>
      <c r="J644" s="67">
        <f t="shared" si="91"/>
        <v>-4716546.879999999</v>
      </c>
      <c r="K644" s="70">
        <f t="shared" si="97"/>
        <v>-0.13901811221260363</v>
      </c>
      <c r="L644" s="70">
        <f t="shared" si="98"/>
        <v>0.99093251690968909</v>
      </c>
      <c r="M644" s="70">
        <f>PRODUCT($L$2:L644)-1</f>
        <v>-0.29473372044565238</v>
      </c>
      <c r="N644" s="70">
        <f>PRODUCT($L$390:L644)-1</f>
        <v>-0.53309509666338539</v>
      </c>
      <c r="O644" s="70">
        <f>AVERAGE($G$390:G644)*252</f>
        <v>-0.68753669333104195</v>
      </c>
      <c r="P644" s="70">
        <f>STDEV($G$390:G644)*252^0.5</f>
        <v>0.35730675061733924</v>
      </c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3"/>
        <v>29165038.93</v>
      </c>
      <c r="E645" s="67">
        <f t="shared" si="90"/>
        <v>34026786.07</v>
      </c>
      <c r="F645" s="67">
        <f t="shared" si="94"/>
        <v>-45200.260000001639</v>
      </c>
      <c r="G645" s="70">
        <f t="shared" si="95"/>
        <v>-1.5474114986184623E-3</v>
      </c>
      <c r="H645" s="70"/>
      <c r="I645" s="70"/>
      <c r="J645" s="67">
        <f t="shared" si="91"/>
        <v>-4761747.1400000006</v>
      </c>
      <c r="K645" s="70">
        <f t="shared" si="97"/>
        <v>-0.14035040548586808</v>
      </c>
      <c r="L645" s="70">
        <f t="shared" si="98"/>
        <v>0.99845258850138152</v>
      </c>
      <c r="M645" s="70">
        <f>PRODUCT($L$2:L645)-1</f>
        <v>-0.29582505759622268</v>
      </c>
      <c r="N645" s="70">
        <f>PRODUCT($L$390:L645)-1</f>
        <v>-0.53381759067956991</v>
      </c>
      <c r="O645" s="70">
        <f>AVERAGE($G$390:G645)*252</f>
        <v>-0.68637423631667005</v>
      </c>
      <c r="P645" s="70">
        <f>STDEV($G$390:G645)*252^0.5</f>
        <v>0.35660738568011463</v>
      </c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3"/>
        <v>28314820.699999999</v>
      </c>
      <c r="E646" s="67">
        <f t="shared" si="90"/>
        <v>34026786.07</v>
      </c>
      <c r="F646" s="67">
        <f t="shared" si="94"/>
        <v>-850218.23000000045</v>
      </c>
      <c r="G646" s="70">
        <f t="shared" si="95"/>
        <v>-2.9151966230548779E-2</v>
      </c>
      <c r="H646" s="70"/>
      <c r="I646" s="70"/>
      <c r="J646" s="67">
        <f t="shared" si="91"/>
        <v>-5611965.370000001</v>
      </c>
      <c r="K646" s="70">
        <f t="shared" si="97"/>
        <v>-0.16541088143524907</v>
      </c>
      <c r="L646" s="70">
        <f t="shared" si="98"/>
        <v>0.97084803376945117</v>
      </c>
      <c r="M646" s="70">
        <f>PRODUCT($L$2:L646)-1</f>
        <v>-0.31635314173757623</v>
      </c>
      <c r="N646" s="70">
        <f>PRODUCT($L$390:L646)-1</f>
        <v>-0.54740772453335484</v>
      </c>
      <c r="O646" s="70">
        <f>AVERAGE($G$390:G646)*252</f>
        <v>-0.71228832679831056</v>
      </c>
      <c r="P646" s="70">
        <f>STDEV($G$390:G646)*252^0.5</f>
        <v>0.35687103914808749</v>
      </c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3"/>
        <v>27689520.780000001</v>
      </c>
      <c r="E647" s="67">
        <f t="shared" si="90"/>
        <v>34026786.07</v>
      </c>
      <c r="F647" s="67">
        <f t="shared" si="94"/>
        <v>-625299.91999999806</v>
      </c>
      <c r="G647" s="70">
        <f t="shared" si="95"/>
        <v>-2.2083838235288492E-2</v>
      </c>
      <c r="H647" s="70"/>
      <c r="I647" s="70"/>
      <c r="J647" s="67">
        <f t="shared" si="91"/>
        <v>-6237265.2899999991</v>
      </c>
      <c r="K647" s="70">
        <f t="shared" si="97"/>
        <v>-0.18384181252256504</v>
      </c>
      <c r="L647" s="70">
        <f t="shared" si="98"/>
        <v>0.97791616176471152</v>
      </c>
      <c r="M647" s="70">
        <f>PRODUCT($L$2:L647)-1</f>
        <v>-0.33145068836550673</v>
      </c>
      <c r="N647" s="70">
        <f>PRODUCT($L$390:L647)-1</f>
        <v>-0.55740269913130147</v>
      </c>
      <c r="O647" s="70">
        <f>AVERAGE($G$390:G647)*252</f>
        <v>-0.73109777993200986</v>
      </c>
      <c r="P647" s="70">
        <f>STDEV($G$390:G647)*252^0.5</f>
        <v>0.35668418176679517</v>
      </c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3"/>
        <v>28441569.670000002</v>
      </c>
      <c r="E648" s="67">
        <f t="shared" si="90"/>
        <v>34026786.07</v>
      </c>
      <c r="F648" s="67">
        <f t="shared" si="94"/>
        <v>752048.8900000006</v>
      </c>
      <c r="G648" s="70">
        <f t="shared" si="95"/>
        <v>2.7160054374910009E-2</v>
      </c>
      <c r="H648" s="70"/>
      <c r="I648" s="70"/>
      <c r="J648" s="67">
        <f t="shared" si="91"/>
        <v>-5485216.3999999985</v>
      </c>
      <c r="K648" s="70">
        <f t="shared" si="97"/>
        <v>-0.16167491177214999</v>
      </c>
      <c r="L648" s="70">
        <f t="shared" si="98"/>
        <v>1.02716005437491</v>
      </c>
      <c r="M648" s="70">
        <f>PRODUCT($L$2:L648)-1</f>
        <v>-0.31329285270920526</v>
      </c>
      <c r="N648" s="70">
        <f>PRODUCT($L$390:L648)-1</f>
        <v>-0.54538173237351917</v>
      </c>
      <c r="O648" s="70">
        <f>AVERAGE($G$390:G648)*252</f>
        <v>-0.70184900972965725</v>
      </c>
      <c r="P648" s="70">
        <f>STDEV($G$390:G648)*252^0.5</f>
        <v>0.35722506205126653</v>
      </c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3"/>
        <v>28363439.039999999</v>
      </c>
      <c r="E649" s="80">
        <f t="shared" si="90"/>
        <v>34026786.07</v>
      </c>
      <c r="F649" s="80">
        <f t="shared" si="94"/>
        <v>-78130.630000002682</v>
      </c>
      <c r="G649" s="81">
        <f t="shared" si="95"/>
        <v>-2.747057595854648E-3</v>
      </c>
      <c r="H649" s="81"/>
      <c r="I649" s="81"/>
      <c r="J649" s="80">
        <f t="shared" si="91"/>
        <v>-5563347.0300000012</v>
      </c>
      <c r="K649" s="81">
        <f t="shared" si="97"/>
        <v>-0.16397783907356189</v>
      </c>
      <c r="L649" s="81">
        <f t="shared" si="98"/>
        <v>0.9972529424041453</v>
      </c>
      <c r="M649" s="81">
        <f>PRODUCT($L$2:L649)-1</f>
        <v>-0.31517927679429814</v>
      </c>
      <c r="N649" s="81">
        <f>PRODUCT($L$390:L649)-1</f>
        <v>-0.54663059493881683</v>
      </c>
      <c r="O649" s="81">
        <f>AVERAGE($G$390:G649)*252</f>
        <v>-0.70181212320821773</v>
      </c>
      <c r="P649" s="81">
        <f>STDEV($G$390:G649)*252^0.5</f>
        <v>0.35653477339995621</v>
      </c>
      <c r="Q649" s="81"/>
      <c r="R649" s="81"/>
      <c r="S649" s="81"/>
      <c r="T649" s="81"/>
      <c r="U649" s="81"/>
      <c r="V649" s="81"/>
      <c r="W649" s="313">
        <f t="shared" ref="W649" si="99">O649/P649</f>
        <v>-1.9684254540325965</v>
      </c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3"/>
        <v>28386653.73</v>
      </c>
      <c r="E650" s="67">
        <f t="shared" si="90"/>
        <v>28363439.039999999</v>
      </c>
      <c r="F650" s="67">
        <f t="shared" si="94"/>
        <v>23214.690000001341</v>
      </c>
      <c r="G650" s="70">
        <f t="shared" si="95"/>
        <v>8.1847232866446304E-4</v>
      </c>
      <c r="H650" s="70"/>
      <c r="I650" s="70"/>
      <c r="J650" s="67">
        <f t="shared" si="91"/>
        <v>23214.690000001341</v>
      </c>
      <c r="K650" s="70">
        <f>G650</f>
        <v>8.1847232866446304E-4</v>
      </c>
      <c r="L650" s="70">
        <f t="shared" si="98"/>
        <v>1.0008184723286644</v>
      </c>
      <c r="M650" s="70">
        <f>PRODUCT($L$2:L650)-1</f>
        <v>-0.31461876998225835</v>
      </c>
      <c r="N650" s="85">
        <f>PRODUCT($L650:L$650)-1</f>
        <v>8.1847232866438802E-4</v>
      </c>
      <c r="O650" s="85">
        <f>AVERAGE($G650:G$650)*252</f>
        <v>0.20625502682344468</v>
      </c>
      <c r="P650" s="85" t="e">
        <f>STDEV($G650:G$650)*252^0.5</f>
        <v>#DIV/0!</v>
      </c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3"/>
        <v>28712512.960000001</v>
      </c>
      <c r="E651" s="67">
        <f t="shared" si="90"/>
        <v>28363439.039999999</v>
      </c>
      <c r="F651" s="67">
        <f t="shared" si="94"/>
        <v>325859.23000000045</v>
      </c>
      <c r="G651" s="70">
        <f t="shared" si="95"/>
        <v>1.1479311126257235E-2</v>
      </c>
      <c r="H651" s="70"/>
      <c r="I651" s="70"/>
      <c r="J651" s="67">
        <f t="shared" si="91"/>
        <v>349073.92000000179</v>
      </c>
      <c r="K651" s="70">
        <f t="shared" ref="K651:K670" si="100">(1+K650)*(1+G651)-1</f>
        <v>1.2307178953430586E-2</v>
      </c>
      <c r="L651" s="70">
        <f t="shared" si="98"/>
        <v>1.0114793111262572</v>
      </c>
      <c r="M651" s="70">
        <f>PRODUCT($L$2:L651)-1</f>
        <v>-0.30675106560278786</v>
      </c>
      <c r="N651" s="70">
        <f>PRODUCT($L$650:L651)-1</f>
        <v>1.2307178953430586E-2</v>
      </c>
      <c r="O651" s="70">
        <f>AVERAGE($G$650:G651)*252</f>
        <v>1.5495207153201338</v>
      </c>
      <c r="P651" s="70">
        <f>STDEV($G$650:G651)*252^0.5</f>
        <v>0.11966761870865765</v>
      </c>
      <c r="Q651" s="70"/>
      <c r="R651" s="70"/>
      <c r="S651" s="70"/>
      <c r="T651" s="70"/>
      <c r="U651" s="70"/>
      <c r="V651" s="70"/>
      <c r="W651" s="70"/>
      <c r="X651" s="70">
        <f t="shared" ref="X651:X714" si="101">4.5%/252</f>
        <v>1.7857142857142857E-4</v>
      </c>
      <c r="Y651" s="70">
        <f t="shared" ref="Y651:Y714" si="102">G651-X651</f>
        <v>1.1300739697685806E-2</v>
      </c>
      <c r="Z651" s="70">
        <f t="shared" ref="Z651:Z714" si="103">IF(Y651&lt;0,Y651,0)</f>
        <v>0</v>
      </c>
      <c r="AA651" s="70">
        <f t="shared" ref="AA651:AA714" si="104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3"/>
        <v>28525250.670000002</v>
      </c>
      <c r="E652" s="67">
        <f t="shared" si="90"/>
        <v>28363439.039999999</v>
      </c>
      <c r="F652" s="67">
        <f t="shared" si="94"/>
        <v>-187262.28999999911</v>
      </c>
      <c r="G652" s="70">
        <f t="shared" si="95"/>
        <v>-6.5219749403640876E-3</v>
      </c>
      <c r="H652" s="70"/>
      <c r="I652" s="70"/>
      <c r="J652" s="67">
        <f t="shared" si="91"/>
        <v>161811.63000000268</v>
      </c>
      <c r="K652" s="70">
        <f t="shared" si="100"/>
        <v>5.7049369003456807E-3</v>
      </c>
      <c r="L652" s="70">
        <f t="shared" si="98"/>
        <v>0.99347802505963589</v>
      </c>
      <c r="M652" s="70">
        <f>PRODUCT($L$2:L652)-1</f>
        <v>-0.31127241778036063</v>
      </c>
      <c r="N652" s="70">
        <f>PRODUCT($L$650:L652)-1</f>
        <v>5.7049369003456807E-3</v>
      </c>
      <c r="O652" s="70">
        <f>AVERAGE($G$650:G652)*252</f>
        <v>0.4851679152228392</v>
      </c>
      <c r="P652" s="70">
        <f>STDEV($G$650:G652)*252^0.5</f>
        <v>0.1436886978897759</v>
      </c>
      <c r="Q652" s="70"/>
      <c r="R652" s="70"/>
      <c r="S652" s="70"/>
      <c r="T652" s="70"/>
      <c r="U652" s="70"/>
      <c r="V652" s="70"/>
      <c r="W652" s="70"/>
      <c r="X652" s="70">
        <f t="shared" si="101"/>
        <v>1.7857142857142857E-4</v>
      </c>
      <c r="Y652" s="70">
        <f t="shared" si="102"/>
        <v>-6.7005463689355166E-3</v>
      </c>
      <c r="Z652" s="70">
        <f t="shared" si="103"/>
        <v>-6.7005463689355166E-3</v>
      </c>
      <c r="AA652" s="70">
        <f t="shared" si="104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3"/>
        <v>29802963.640000001</v>
      </c>
      <c r="E653" s="67">
        <f t="shared" si="90"/>
        <v>28363439.039999999</v>
      </c>
      <c r="F653" s="67">
        <f t="shared" si="94"/>
        <v>1277712.9699999988</v>
      </c>
      <c r="G653" s="70">
        <f t="shared" si="95"/>
        <v>4.479234853293574E-2</v>
      </c>
      <c r="H653" s="70"/>
      <c r="I653" s="70"/>
      <c r="J653" s="67">
        <f t="shared" si="91"/>
        <v>1439524.6000000015</v>
      </c>
      <c r="K653" s="70">
        <f t="shared" si="100"/>
        <v>5.0752822955280052E-2</v>
      </c>
      <c r="L653" s="70">
        <f t="shared" si="98"/>
        <v>1.0447923485329358</v>
      </c>
      <c r="M653" s="70">
        <f>PRODUCT($L$2:L653)-1</f>
        <v>-0.28042269187333235</v>
      </c>
      <c r="N653" s="70">
        <f>PRODUCT($L$650:L653)-1</f>
        <v>5.0752822955280052E-2</v>
      </c>
      <c r="O653" s="70">
        <f>AVERAGE($G$650:G653)*252</f>
        <v>3.1857938939920811</v>
      </c>
      <c r="P653" s="70">
        <f>STDEV($G$650:G653)*252^0.5</f>
        <v>0.3599058791656996</v>
      </c>
      <c r="Q653" s="70"/>
      <c r="R653" s="70"/>
      <c r="S653" s="70"/>
      <c r="T653" s="70"/>
      <c r="U653" s="70"/>
      <c r="V653" s="70"/>
      <c r="W653" s="70"/>
      <c r="X653" s="70">
        <f t="shared" si="101"/>
        <v>1.7857142857142857E-4</v>
      </c>
      <c r="Y653" s="70">
        <f t="shared" si="102"/>
        <v>4.4613777104364309E-2</v>
      </c>
      <c r="Z653" s="70">
        <f t="shared" si="103"/>
        <v>0</v>
      </c>
      <c r="AA653" s="70">
        <f t="shared" si="104"/>
        <v>0</v>
      </c>
    </row>
    <row r="654" spans="1:27">
      <c r="A654" s="88">
        <v>44935</v>
      </c>
      <c r="B654" s="76">
        <v>29749847.16</v>
      </c>
      <c r="C654" s="6"/>
      <c r="D654" s="67">
        <f t="shared" si="93"/>
        <v>29749847.16</v>
      </c>
      <c r="E654" s="67">
        <f t="shared" si="90"/>
        <v>28363439.039999999</v>
      </c>
      <c r="F654" s="67">
        <f t="shared" si="94"/>
        <v>-53116.480000000447</v>
      </c>
      <c r="G654" s="70">
        <f t="shared" si="95"/>
        <v>-1.7822549677143601E-3</v>
      </c>
      <c r="H654" s="70"/>
      <c r="I654" s="70"/>
      <c r="J654" s="67">
        <f t="shared" si="91"/>
        <v>1386408.120000001</v>
      </c>
      <c r="K654" s="70">
        <f t="shared" si="100"/>
        <v>4.8880113516728052E-2</v>
      </c>
      <c r="L654" s="70">
        <f t="shared" si="98"/>
        <v>0.99821774503228566</v>
      </c>
      <c r="M654" s="70">
        <f>PRODUCT($L$2:L654)-1</f>
        <v>-0.28170516210539565</v>
      </c>
      <c r="N654" s="70">
        <f>PRODUCT($L$650:L654)-1</f>
        <v>4.8880113516728052E-2</v>
      </c>
      <c r="O654" s="70">
        <f>AVERAGE($G$650:G654)*252</f>
        <v>2.4588094648208614</v>
      </c>
      <c r="P654" s="70">
        <f>STDEV($G$650:G654)*252^0.5</f>
        <v>0.3280783728017147</v>
      </c>
      <c r="Q654" s="70"/>
      <c r="R654" s="70"/>
      <c r="S654" s="70"/>
      <c r="T654" s="70"/>
      <c r="U654" s="70"/>
      <c r="V654" s="70"/>
      <c r="W654" s="70"/>
      <c r="X654" s="70">
        <f t="shared" si="101"/>
        <v>1.7857142857142857E-4</v>
      </c>
      <c r="Y654" s="70">
        <f t="shared" si="102"/>
        <v>-1.9608263962857886E-3</v>
      </c>
      <c r="Z654" s="70">
        <f t="shared" si="103"/>
        <v>-1.9608263962857886E-3</v>
      </c>
      <c r="AA654" s="70">
        <f t="shared" si="104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3"/>
        <v>29897270.829999998</v>
      </c>
      <c r="E655" s="67">
        <f t="shared" si="90"/>
        <v>28363439.039999999</v>
      </c>
      <c r="F655" s="67">
        <f t="shared" si="94"/>
        <v>147423.66999999806</v>
      </c>
      <c r="G655" s="70">
        <f t="shared" si="95"/>
        <v>4.9554429374755165E-3</v>
      </c>
      <c r="H655" s="70"/>
      <c r="I655" s="70"/>
      <c r="J655" s="67">
        <f t="shared" si="91"/>
        <v>1533831.7899999991</v>
      </c>
      <c r="K655" s="70">
        <f t="shared" si="100"/>
        <v>5.4077779067512877E-2</v>
      </c>
      <c r="L655" s="70">
        <f t="shared" si="98"/>
        <v>1.0049554429374754</v>
      </c>
      <c r="M655" s="70">
        <f>PRODUCT($L$2:L655)-1</f>
        <v>-0.27814569302392578</v>
      </c>
      <c r="N655" s="70">
        <f>PRODUCT($L$650:L655)-1</f>
        <v>5.4077779067512877E-2</v>
      </c>
      <c r="O655" s="70">
        <f>AVERAGE($G$650:G655)*252</f>
        <v>2.2571364907246894</v>
      </c>
      <c r="P655" s="70">
        <f>STDEV($G$650:G655)*252^0.5</f>
        <v>0.29508764060578829</v>
      </c>
      <c r="Q655" s="70"/>
      <c r="R655" s="70"/>
      <c r="S655" s="70"/>
      <c r="T655" s="70"/>
      <c r="U655" s="70"/>
      <c r="V655" s="70"/>
      <c r="W655" s="70"/>
      <c r="X655" s="70">
        <f t="shared" si="101"/>
        <v>1.7857142857142857E-4</v>
      </c>
      <c r="Y655" s="70">
        <f t="shared" si="102"/>
        <v>4.7768715089040875E-3</v>
      </c>
      <c r="Z655" s="70">
        <f t="shared" si="103"/>
        <v>0</v>
      </c>
      <c r="AA655" s="70">
        <f t="shared" si="104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3"/>
        <v>30855301.079999998</v>
      </c>
      <c r="E656" s="67">
        <f t="shared" si="90"/>
        <v>28363439.039999999</v>
      </c>
      <c r="F656" s="67">
        <f t="shared" si="94"/>
        <v>958030.25</v>
      </c>
      <c r="G656" s="70">
        <f t="shared" si="95"/>
        <v>3.2044070358377925E-2</v>
      </c>
      <c r="H656" s="70"/>
      <c r="I656" s="70"/>
      <c r="J656" s="67">
        <f t="shared" si="91"/>
        <v>2491862.0399999991</v>
      </c>
      <c r="K656" s="70">
        <f t="shared" si="100"/>
        <v>8.7854721583155104E-2</v>
      </c>
      <c r="L656" s="70">
        <f t="shared" si="98"/>
        <v>1.032044070358378</v>
      </c>
      <c r="M656" s="70">
        <f>PRODUCT($L$2:L656)-1</f>
        <v>-0.25501454282268632</v>
      </c>
      <c r="N656" s="70">
        <f>PRODUCT($L$650:L656)-1</f>
        <v>8.7854721583155104E-2</v>
      </c>
      <c r="O656" s="70">
        <f>AVERAGE($G$650:G656)*252</f>
        <v>3.088274953522768</v>
      </c>
      <c r="P656" s="70">
        <f>STDEV($G$650:G656)*252^0.5</f>
        <v>0.30290687116170611</v>
      </c>
      <c r="Q656" s="70"/>
      <c r="R656" s="70"/>
      <c r="S656" s="70"/>
      <c r="T656" s="70"/>
      <c r="U656" s="70"/>
      <c r="V656" s="70"/>
      <c r="W656" s="70"/>
      <c r="X656" s="70">
        <f t="shared" si="101"/>
        <v>1.7857142857142857E-4</v>
      </c>
      <c r="Y656" s="70">
        <f t="shared" si="102"/>
        <v>3.1865498929806495E-2</v>
      </c>
      <c r="Z656" s="70">
        <f t="shared" si="103"/>
        <v>0</v>
      </c>
      <c r="AA656" s="70">
        <f t="shared" si="104"/>
        <v>0</v>
      </c>
    </row>
    <row r="657" spans="1:29">
      <c r="A657" s="88">
        <v>44938</v>
      </c>
      <c r="B657" s="76">
        <v>31477553.09</v>
      </c>
      <c r="C657" s="6"/>
      <c r="D657" s="67">
        <f t="shared" si="93"/>
        <v>31477553.09</v>
      </c>
      <c r="E657" s="67">
        <f t="shared" si="90"/>
        <v>28363439.039999999</v>
      </c>
      <c r="F657" s="67">
        <f t="shared" si="94"/>
        <v>622252.01000000164</v>
      </c>
      <c r="G657" s="70">
        <f t="shared" si="95"/>
        <v>2.016677809711399E-2</v>
      </c>
      <c r="H657" s="70"/>
      <c r="I657" s="70"/>
      <c r="J657" s="67">
        <f t="shared" si="91"/>
        <v>3114114.0500000007</v>
      </c>
      <c r="K657" s="70">
        <f t="shared" si="100"/>
        <v>0.10979324635522025</v>
      </c>
      <c r="L657" s="70">
        <f t="shared" si="98"/>
        <v>1.020166778097114</v>
      </c>
      <c r="M657" s="70">
        <f>PRODUCT($L$2:L657)-1</f>
        <v>-0.23999058642221438</v>
      </c>
      <c r="N657" s="70">
        <f>PRODUCT($L$650:L657)-1</f>
        <v>0.10979324635522025</v>
      </c>
      <c r="O657" s="70">
        <f>AVERAGE($G$650:G657)*252</f>
        <v>3.3374940943915128</v>
      </c>
      <c r="P657" s="70">
        <f>STDEV($G$650:G657)*252^0.5</f>
        <v>0.28393100214238087</v>
      </c>
      <c r="Q657" s="70"/>
      <c r="R657" s="70"/>
      <c r="S657" s="70"/>
      <c r="T657" s="70"/>
      <c r="U657" s="70"/>
      <c r="V657" s="70"/>
      <c r="W657" s="70"/>
      <c r="X657" s="70">
        <f t="shared" si="101"/>
        <v>1.7857142857142857E-4</v>
      </c>
      <c r="Y657" s="70">
        <f t="shared" si="102"/>
        <v>1.9988206668542563E-2</v>
      </c>
      <c r="Z657" s="70">
        <f t="shared" si="103"/>
        <v>0</v>
      </c>
      <c r="AA657" s="70">
        <f t="shared" si="104"/>
        <v>0</v>
      </c>
    </row>
    <row r="658" spans="1:29">
      <c r="A658" s="88">
        <v>44939</v>
      </c>
      <c r="B658" s="76">
        <v>31686232.84</v>
      </c>
      <c r="C658" s="6"/>
      <c r="D658" s="67">
        <f t="shared" si="93"/>
        <v>31686232.84</v>
      </c>
      <c r="E658" s="67">
        <f t="shared" si="90"/>
        <v>28363439.039999999</v>
      </c>
      <c r="F658" s="67">
        <f t="shared" si="94"/>
        <v>208679.75</v>
      </c>
      <c r="G658" s="70">
        <f t="shared" si="95"/>
        <v>6.6294781364786195E-3</v>
      </c>
      <c r="H658" s="70"/>
      <c r="I658" s="70"/>
      <c r="J658" s="67">
        <f t="shared" si="91"/>
        <v>3322793.8000000007</v>
      </c>
      <c r="K658" s="70">
        <f t="shared" si="100"/>
        <v>0.11715059641794379</v>
      </c>
      <c r="L658" s="70">
        <f t="shared" si="98"/>
        <v>1.0066294781364786</v>
      </c>
      <c r="M658" s="70">
        <f>PRODUCT($L$2:L658)-1</f>
        <v>-0.23495212063138249</v>
      </c>
      <c r="N658" s="70">
        <f>PRODUCT($L$650:L658)-1</f>
        <v>0.11715059641794379</v>
      </c>
      <c r="O658" s="70">
        <f>AVERAGE($G$650:G658)*252</f>
        <v>3.1522868050583015</v>
      </c>
      <c r="P658" s="70">
        <f>STDEV($G$650:G658)*252^0.5</f>
        <v>0.26788948164126941</v>
      </c>
      <c r="Q658" s="70"/>
      <c r="R658" s="70"/>
      <c r="S658" s="70"/>
      <c r="T658" s="70"/>
      <c r="U658" s="70"/>
      <c r="V658" s="70"/>
      <c r="W658" s="70"/>
      <c r="X658" s="70">
        <f t="shared" si="101"/>
        <v>1.7857142857142857E-4</v>
      </c>
      <c r="Y658" s="70">
        <f t="shared" si="102"/>
        <v>6.4509067079071905E-3</v>
      </c>
      <c r="Z658" s="70">
        <f t="shared" si="103"/>
        <v>0</v>
      </c>
      <c r="AA658" s="70">
        <f t="shared" si="104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3"/>
        <v>31654533.460000001</v>
      </c>
      <c r="E659" s="67">
        <f t="shared" si="90"/>
        <v>28363439.039999999</v>
      </c>
      <c r="F659" s="67">
        <f t="shared" si="94"/>
        <v>-31699.379999998957</v>
      </c>
      <c r="G659" s="70">
        <f t="shared" si="95"/>
        <v>-1.0004149171050198E-3</v>
      </c>
      <c r="H659" s="70"/>
      <c r="I659" s="70"/>
      <c r="J659" s="67">
        <f t="shared" si="91"/>
        <v>3291094.4200000018</v>
      </c>
      <c r="K659" s="70">
        <f t="shared" si="100"/>
        <v>0.11603298229663461</v>
      </c>
      <c r="L659" s="70">
        <f t="shared" si="98"/>
        <v>0.99899958508289499</v>
      </c>
      <c r="M659" s="70">
        <f>PRODUCT($L$2:L659)-1</f>
        <v>-0.23571748594220243</v>
      </c>
      <c r="N659" s="70">
        <f>PRODUCT($L$650:L659)-1</f>
        <v>0.11603298229663461</v>
      </c>
      <c r="O659" s="70">
        <f>AVERAGE($G$650:G659)*252</f>
        <v>2.8118476686414247</v>
      </c>
      <c r="P659" s="70">
        <f>STDEV($G$650:G659)*252^0.5</f>
        <v>0.26151495082928222</v>
      </c>
      <c r="Q659" s="70"/>
      <c r="R659" s="70"/>
      <c r="S659" s="70"/>
      <c r="T659" s="70"/>
      <c r="U659" s="70"/>
      <c r="V659" s="70"/>
      <c r="W659" s="70"/>
      <c r="X659" s="70">
        <f t="shared" si="101"/>
        <v>1.7857142857142857E-4</v>
      </c>
      <c r="Y659" s="70">
        <f t="shared" si="102"/>
        <v>-1.1789863456764483E-3</v>
      </c>
      <c r="Z659" s="70">
        <f t="shared" si="103"/>
        <v>-1.1789863456764483E-3</v>
      </c>
      <c r="AA659" s="70">
        <f t="shared" si="104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3"/>
        <v>31509777.969999999</v>
      </c>
      <c r="E660" s="67">
        <f t="shared" si="90"/>
        <v>28363439.039999999</v>
      </c>
      <c r="F660" s="67">
        <f t="shared" si="94"/>
        <v>-144755.49000000209</v>
      </c>
      <c r="G660" s="70">
        <f t="shared" si="95"/>
        <v>-4.5729781543904667E-3</v>
      </c>
      <c r="H660" s="70"/>
      <c r="I660" s="70"/>
      <c r="J660" s="67">
        <f t="shared" si="91"/>
        <v>3146338.9299999997</v>
      </c>
      <c r="K660" s="70">
        <f t="shared" si="100"/>
        <v>0.11092938784901274</v>
      </c>
      <c r="L660" s="70">
        <f t="shared" si="98"/>
        <v>0.99542702184560949</v>
      </c>
      <c r="M660" s="70">
        <f>PRODUCT($L$2:L660)-1</f>
        <v>-0.23921253318277136</v>
      </c>
      <c r="N660" s="70">
        <f>PRODUCT($L$650:L660)-1</f>
        <v>0.11092938784901274</v>
      </c>
      <c r="O660" s="70">
        <f>AVERAGE($G$650:G660)*252</f>
        <v>2.4514623810461682</v>
      </c>
      <c r="P660" s="70">
        <f>STDEV($G$650:G660)*252^0.5</f>
        <v>0.25926881982254929</v>
      </c>
      <c r="Q660" s="70"/>
      <c r="R660" s="70"/>
      <c r="S660" s="70"/>
      <c r="T660" s="70"/>
      <c r="U660" s="70"/>
      <c r="V660" s="70"/>
      <c r="W660" s="70"/>
      <c r="X660" s="70">
        <f t="shared" si="101"/>
        <v>1.7857142857142857E-4</v>
      </c>
      <c r="Y660" s="70">
        <f t="shared" si="102"/>
        <v>-4.7515495829618956E-3</v>
      </c>
      <c r="Z660" s="70">
        <f t="shared" si="103"/>
        <v>-4.7515495829618956E-3</v>
      </c>
      <c r="AA660" s="70">
        <f t="shared" si="104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3"/>
        <v>31675584.059999999</v>
      </c>
      <c r="E661" s="67">
        <f t="shared" si="90"/>
        <v>28363439.039999999</v>
      </c>
      <c r="F661" s="67">
        <f t="shared" si="94"/>
        <v>165806.08999999985</v>
      </c>
      <c r="G661" s="70">
        <f t="shared" si="95"/>
        <v>5.2620519940782011E-3</v>
      </c>
      <c r="H661" s="70"/>
      <c r="I661" s="70"/>
      <c r="J661" s="67">
        <f t="shared" si="91"/>
        <v>3312145.0199999996</v>
      </c>
      <c r="K661" s="70">
        <f t="shared" si="100"/>
        <v>0.11677515604962374</v>
      </c>
      <c r="L661" s="70">
        <f t="shared" si="98"/>
        <v>1.0052620519940783</v>
      </c>
      <c r="M661" s="70">
        <f>PRODUCT($L$2:L661)-1</f>
        <v>-0.23520922997593596</v>
      </c>
      <c r="N661" s="70">
        <f>PRODUCT($L$650:L661)-1</f>
        <v>0.11677515604962374</v>
      </c>
      <c r="O661" s="70">
        <f>AVERAGE($G$650:G661)*252</f>
        <v>2.3576769411679632</v>
      </c>
      <c r="P661" s="70">
        <f>STDEV($G$650:G661)*252^0.5</f>
        <v>0.24804883780945841</v>
      </c>
      <c r="Q661" s="70"/>
      <c r="R661" s="70"/>
      <c r="S661" s="70"/>
      <c r="T661" s="70"/>
      <c r="U661" s="70"/>
      <c r="V661" s="70"/>
      <c r="W661" s="70"/>
      <c r="X661" s="70">
        <f t="shared" si="101"/>
        <v>1.7857142857142857E-4</v>
      </c>
      <c r="Y661" s="70">
        <f t="shared" si="102"/>
        <v>5.0834805655067721E-3</v>
      </c>
      <c r="Z661" s="70">
        <f t="shared" si="103"/>
        <v>0</v>
      </c>
      <c r="AA661" s="70">
        <f t="shared" si="104"/>
        <v>0</v>
      </c>
    </row>
    <row r="662" spans="1:29">
      <c r="A662" s="88">
        <v>44945</v>
      </c>
      <c r="B662" s="76">
        <v>31521202.66</v>
      </c>
      <c r="C662" s="6"/>
      <c r="D662" s="67">
        <f t="shared" si="93"/>
        <v>31521202.66</v>
      </c>
      <c r="E662" s="67">
        <f t="shared" ref="E662:E725" si="105">IF(MONTH(A662)=MONTH(A661),E661,D661)</f>
        <v>28363439.039999999</v>
      </c>
      <c r="F662" s="67">
        <f t="shared" si="94"/>
        <v>-154381.39999999851</v>
      </c>
      <c r="G662" s="70">
        <f t="shared" si="95"/>
        <v>-4.8738296256059157E-3</v>
      </c>
      <c r="H662" s="70"/>
      <c r="I662" s="70"/>
      <c r="J662" s="67">
        <f t="shared" ref="J662:J725" si="106">IF(MONTH(A662)=MONTH(A661),J661+F662,F662)</f>
        <v>3157763.620000001</v>
      </c>
      <c r="K662" s="70">
        <f t="shared" si="100"/>
        <v>0.11133218420892854</v>
      </c>
      <c r="L662" s="70">
        <f t="shared" si="98"/>
        <v>0.9951261703743941</v>
      </c>
      <c r="M662" s="70">
        <f>PRODUCT($L$2:L662)-1</f>
        <v>-0.23893668988826922</v>
      </c>
      <c r="N662" s="70">
        <f>PRODUCT($L$650:L662)-1</f>
        <v>0.11133218420892854</v>
      </c>
      <c r="O662" s="70">
        <f>AVERAGE($G$650:G662)*252</f>
        <v>2.0818398637202202</v>
      </c>
      <c r="P662" s="70">
        <f>STDEV($G$650:G662)*252^0.5</f>
        <v>0.245613415794975</v>
      </c>
      <c r="Q662" s="70"/>
      <c r="R662" s="70"/>
      <c r="S662" s="70"/>
      <c r="T662" s="70"/>
      <c r="U662" s="70"/>
      <c r="V662" s="70"/>
      <c r="W662" s="70"/>
      <c r="X662" s="70">
        <f t="shared" si="101"/>
        <v>1.7857142857142857E-4</v>
      </c>
      <c r="Y662" s="70">
        <f t="shared" si="102"/>
        <v>-5.0524010541773447E-3</v>
      </c>
      <c r="Z662" s="70">
        <f t="shared" si="103"/>
        <v>-5.0524010541773447E-3</v>
      </c>
      <c r="AA662" s="70">
        <f t="shared" si="104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3"/>
        <v>31987105.25</v>
      </c>
      <c r="E663" s="67">
        <f t="shared" si="105"/>
        <v>28363439.039999999</v>
      </c>
      <c r="F663" s="67">
        <f t="shared" si="94"/>
        <v>465902.58999999985</v>
      </c>
      <c r="G663" s="70">
        <f t="shared" si="95"/>
        <v>1.4780609579698055E-2</v>
      </c>
      <c r="H663" s="70"/>
      <c r="I663" s="70"/>
      <c r="J663" s="67">
        <f t="shared" si="106"/>
        <v>3623666.2100000009</v>
      </c>
      <c r="K663" s="70">
        <f t="shared" si="100"/>
        <v>0.12775835133707392</v>
      </c>
      <c r="L663" s="70">
        <f t="shared" si="98"/>
        <v>1.0147806095796981</v>
      </c>
      <c r="M663" s="70">
        <f>PRODUCT($L$2:L663)-1</f>
        <v>-0.22768771023607504</v>
      </c>
      <c r="N663" s="70">
        <f>PRODUCT($L$650:L663)-1</f>
        <v>0.12775835133707392</v>
      </c>
      <c r="O663" s="70">
        <f>AVERAGE($G$650:G663)*252</f>
        <v>2.199187988746198</v>
      </c>
      <c r="P663" s="70">
        <f>STDEV($G$650:G663)*252^0.5</f>
        <v>0.23759319157526237</v>
      </c>
      <c r="Q663" s="70"/>
      <c r="R663" s="70"/>
      <c r="S663" s="70"/>
      <c r="T663" s="70"/>
      <c r="U663" s="70"/>
      <c r="V663" s="70"/>
      <c r="W663" s="70"/>
      <c r="X663" s="70">
        <f t="shared" si="101"/>
        <v>1.7857142857142857E-4</v>
      </c>
      <c r="Y663" s="70">
        <f t="shared" si="102"/>
        <v>1.4602038151126626E-2</v>
      </c>
      <c r="Z663" s="70">
        <f t="shared" si="103"/>
        <v>0</v>
      </c>
      <c r="AA663" s="70">
        <f t="shared" si="104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3"/>
        <v>32533725.460000001</v>
      </c>
      <c r="E664" s="67">
        <f t="shared" si="105"/>
        <v>28363439.039999999</v>
      </c>
      <c r="F664" s="67">
        <f t="shared" si="94"/>
        <v>546620.21000000089</v>
      </c>
      <c r="G664" s="70">
        <f t="shared" si="95"/>
        <v>1.7088767668340381E-2</v>
      </c>
      <c r="H664" s="70"/>
      <c r="I664" s="70"/>
      <c r="J664" s="67">
        <f t="shared" si="106"/>
        <v>4170286.4200000018</v>
      </c>
      <c r="K664" s="70">
        <f t="shared" si="100"/>
        <v>0.14703035178910384</v>
      </c>
      <c r="L664" s="70">
        <f t="shared" si="98"/>
        <v>1.0170887676683404</v>
      </c>
      <c r="M664" s="70">
        <f>PRODUCT($L$2:L664)-1</f>
        <v>-0.21448984494889534</v>
      </c>
      <c r="N664" s="70">
        <f>PRODUCT($L$650:L664)-1</f>
        <v>0.14703035178910384</v>
      </c>
      <c r="O664" s="70">
        <f>AVERAGE($G$650:G664)*252</f>
        <v>2.3396667529912367</v>
      </c>
      <c r="P664" s="70">
        <f>STDEV($G$650:G664)*252^0.5</f>
        <v>0.23150162863992504</v>
      </c>
      <c r="Q664" s="70"/>
      <c r="R664" s="70"/>
      <c r="S664" s="70"/>
      <c r="T664" s="70"/>
      <c r="U664" s="70"/>
      <c r="V664" s="70"/>
      <c r="W664" s="70"/>
      <c r="X664" s="70">
        <f t="shared" si="101"/>
        <v>1.7857142857142857E-4</v>
      </c>
      <c r="Y664" s="70">
        <f t="shared" si="102"/>
        <v>1.6910196239768954E-2</v>
      </c>
      <c r="Z664" s="70">
        <f t="shared" si="103"/>
        <v>0</v>
      </c>
      <c r="AA664" s="70">
        <f t="shared" si="104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3"/>
        <v>32713068.890000001</v>
      </c>
      <c r="E665" s="67">
        <f t="shared" si="105"/>
        <v>28363439.039999999</v>
      </c>
      <c r="F665" s="67">
        <f t="shared" si="94"/>
        <v>179343.4299999997</v>
      </c>
      <c r="G665" s="70">
        <f t="shared" si="95"/>
        <v>5.5125389872887828E-3</v>
      </c>
      <c r="H665" s="70"/>
      <c r="I665" s="70"/>
      <c r="J665" s="67">
        <f t="shared" si="106"/>
        <v>4349629.8500000015</v>
      </c>
      <c r="K665" s="70">
        <f t="shared" si="100"/>
        <v>0.15335340132294473</v>
      </c>
      <c r="L665" s="70">
        <f t="shared" si="98"/>
        <v>1.0055125389872888</v>
      </c>
      <c r="M665" s="70">
        <f>PRODUCT($L$2:L665)-1</f>
        <v>-0.2101596895942649</v>
      </c>
      <c r="N665" s="70">
        <f>PRODUCT($L$650:L665)-1</f>
        <v>0.15335340132294473</v>
      </c>
      <c r="O665" s="70">
        <f>AVERAGE($G$650:G665)*252</f>
        <v>2.2802600699790831</v>
      </c>
      <c r="P665" s="70">
        <f>STDEV($G$650:G665)*252^0.5</f>
        <v>0.22415220363492552</v>
      </c>
      <c r="Q665" s="70"/>
      <c r="R665" s="70"/>
      <c r="S665" s="70"/>
      <c r="T665" s="70"/>
      <c r="U665" s="70"/>
      <c r="V665" s="70"/>
      <c r="W665" s="70"/>
      <c r="X665" s="70">
        <f t="shared" si="101"/>
        <v>1.7857142857142857E-4</v>
      </c>
      <c r="Y665" s="70">
        <f t="shared" si="102"/>
        <v>5.3339675587173539E-3</v>
      </c>
      <c r="Z665" s="70">
        <f t="shared" si="103"/>
        <v>0</v>
      </c>
      <c r="AA665" s="70">
        <f t="shared" si="104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3"/>
        <v>32710854.170000002</v>
      </c>
      <c r="E666" s="67">
        <f t="shared" si="105"/>
        <v>28363439.039999999</v>
      </c>
      <c r="F666" s="67">
        <f t="shared" si="94"/>
        <v>-2214.7199999988079</v>
      </c>
      <c r="G666" s="70">
        <f t="shared" si="95"/>
        <v>-6.7701382815716865E-5</v>
      </c>
      <c r="H666" s="70"/>
      <c r="I666" s="70"/>
      <c r="J666" s="67">
        <f t="shared" si="106"/>
        <v>4347415.1300000027</v>
      </c>
      <c r="K666" s="70">
        <f t="shared" si="100"/>
        <v>0.1532753177027999</v>
      </c>
      <c r="L666" s="70">
        <f t="shared" si="98"/>
        <v>0.99993229861718425</v>
      </c>
      <c r="M666" s="70">
        <f>PRODUCT($L$2:L666)-1</f>
        <v>-0.21021316287548297</v>
      </c>
      <c r="N666" s="70">
        <f>PRODUCT($L$650:L666)-1</f>
        <v>0.1532753177027999</v>
      </c>
      <c r="O666" s="70">
        <f>AVERAGE($G$650:G666)*252</f>
        <v>2.1451235512468099</v>
      </c>
      <c r="P666" s="70">
        <f>STDEV($G$650:G666)*252^0.5</f>
        <v>0.21985426850287745</v>
      </c>
      <c r="Q666" s="70"/>
      <c r="R666" s="70"/>
      <c r="S666" s="70"/>
      <c r="T666" s="70"/>
      <c r="U666" s="70"/>
      <c r="V666" s="70"/>
      <c r="W666" s="70"/>
      <c r="X666" s="70">
        <f t="shared" si="101"/>
        <v>1.7857142857142857E-4</v>
      </c>
      <c r="Y666" s="70">
        <f t="shared" si="102"/>
        <v>-2.4627281138714542E-4</v>
      </c>
      <c r="Z666" s="70">
        <f t="shared" si="103"/>
        <v>-2.4627281138714542E-4</v>
      </c>
      <c r="AA666" s="70">
        <f t="shared" si="104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3"/>
        <v>33620401.020000003</v>
      </c>
      <c r="E667" s="67">
        <f t="shared" si="105"/>
        <v>28363439.039999999</v>
      </c>
      <c r="F667" s="67">
        <f t="shared" si="94"/>
        <v>909546.85000000149</v>
      </c>
      <c r="G667" s="70">
        <f t="shared" si="95"/>
        <v>2.7805658796711312E-2</v>
      </c>
      <c r="H667" s="70"/>
      <c r="I667" s="70"/>
      <c r="J667" s="67">
        <f t="shared" si="106"/>
        <v>5256961.9800000042</v>
      </c>
      <c r="K667" s="70">
        <f t="shared" si="100"/>
        <v>0.18534289768551271</v>
      </c>
      <c r="L667" s="70">
        <f t="shared" si="98"/>
        <v>1.0278056587967113</v>
      </c>
      <c r="M667" s="70">
        <f>PRODUCT($L$2:L667)-1</f>
        <v>-0.18825261956026484</v>
      </c>
      <c r="N667" s="70">
        <f>PRODUCT($L$650:L667)-1</f>
        <v>0.18534289768551271</v>
      </c>
      <c r="O667" s="70">
        <f>AVERAGE($G$650:G667)*252</f>
        <v>2.4152292437759457</v>
      </c>
      <c r="P667" s="70">
        <f>STDEV($G$650:G667)*252^0.5</f>
        <v>0.22517511307219887</v>
      </c>
      <c r="Q667" s="70"/>
      <c r="R667" s="70"/>
      <c r="S667" s="70"/>
      <c r="T667" s="70"/>
      <c r="U667" s="70"/>
      <c r="V667" s="70"/>
      <c r="W667" s="70"/>
      <c r="X667" s="70">
        <f t="shared" si="101"/>
        <v>1.7857142857142857E-4</v>
      </c>
      <c r="Y667" s="70">
        <f t="shared" si="102"/>
        <v>2.7627087368139885E-2</v>
      </c>
      <c r="Z667" s="70">
        <f t="shared" si="103"/>
        <v>0</v>
      </c>
      <c r="AA667" s="70">
        <f t="shared" si="104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3"/>
        <v>33641327.280000001</v>
      </c>
      <c r="E668" s="67">
        <f t="shared" si="105"/>
        <v>28363439.039999999</v>
      </c>
      <c r="F668" s="67">
        <f t="shared" si="94"/>
        <v>20926.259999997914</v>
      </c>
      <c r="G668" s="70">
        <f t="shared" si="95"/>
        <v>6.2242743587589456E-4</v>
      </c>
      <c r="H668" s="70"/>
      <c r="I668" s="70"/>
      <c r="J668" s="67">
        <f t="shared" si="106"/>
        <v>5277888.2400000021</v>
      </c>
      <c r="K668" s="70">
        <f t="shared" si="100"/>
        <v>0.18608068762595287</v>
      </c>
      <c r="L668" s="70">
        <f t="shared" si="98"/>
        <v>1.0006224274358759</v>
      </c>
      <c r="M668" s="70">
        <f>PRODUCT($L$2:L668)-1</f>
        <v>-0.18774736571967876</v>
      </c>
      <c r="N668" s="70">
        <f>PRODUCT($L$650:L668)-1</f>
        <v>0.18608068762595287</v>
      </c>
      <c r="O668" s="70">
        <f>AVERAGE($G$650:G668)*252</f>
        <v>2.2963672685161969</v>
      </c>
      <c r="P668" s="70">
        <f>STDEV($G$650:G668)*252^0.5</f>
        <v>0.22125137540864559</v>
      </c>
      <c r="Q668" s="70"/>
      <c r="R668" s="70"/>
      <c r="S668" s="70"/>
      <c r="T668" s="70"/>
      <c r="U668" s="70"/>
      <c r="V668" s="70"/>
      <c r="W668" s="70"/>
      <c r="X668" s="70">
        <f t="shared" si="101"/>
        <v>1.7857142857142857E-4</v>
      </c>
      <c r="Y668" s="70">
        <f t="shared" si="102"/>
        <v>4.4385600730446602E-4</v>
      </c>
      <c r="Z668" s="70">
        <f t="shared" si="103"/>
        <v>0</v>
      </c>
      <c r="AA668" s="70">
        <f t="shared" si="104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3"/>
        <v>32566427.809999999</v>
      </c>
      <c r="E669" s="67">
        <f t="shared" si="105"/>
        <v>28363439.039999999</v>
      </c>
      <c r="F669" s="67">
        <f t="shared" si="94"/>
        <v>-1074899.4700000025</v>
      </c>
      <c r="G669" s="70">
        <f t="shared" si="95"/>
        <v>-3.1951755679956111E-2</v>
      </c>
      <c r="H669" s="70"/>
      <c r="I669" s="70"/>
      <c r="J669" s="67">
        <f t="shared" si="106"/>
        <v>4202988.7699999996</v>
      </c>
      <c r="K669" s="70">
        <f t="shared" si="100"/>
        <v>0.14818332727821404</v>
      </c>
      <c r="L669" s="70">
        <f t="shared" si="98"/>
        <v>0.96804824432004388</v>
      </c>
      <c r="M669" s="70">
        <f>PRODUCT($L$2:L669)-1</f>
        <v>-0.21370026344060433</v>
      </c>
      <c r="N669" s="70">
        <f>PRODUCT($L$650:L669)-1</f>
        <v>0.14818332727821404</v>
      </c>
      <c r="O669" s="70">
        <f>AVERAGE($G$650:G669)*252</f>
        <v>1.7789567835229403</v>
      </c>
      <c r="P669" s="70">
        <f>STDEV($G$650:G669)*252^0.5</f>
        <v>0.26004394429501559</v>
      </c>
      <c r="Q669" s="70"/>
      <c r="R669" s="70"/>
      <c r="S669" s="70"/>
      <c r="T669" s="70"/>
      <c r="U669" s="70"/>
      <c r="V669" s="70"/>
      <c r="W669" s="70"/>
      <c r="X669" s="70">
        <f t="shared" si="101"/>
        <v>1.7857142857142857E-4</v>
      </c>
      <c r="Y669" s="70">
        <f t="shared" si="102"/>
        <v>-3.2130327108527541E-2</v>
      </c>
      <c r="Z669" s="70">
        <f t="shared" si="103"/>
        <v>-3.2130327108527541E-2</v>
      </c>
      <c r="AA669" s="70">
        <f t="shared" si="104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3"/>
        <v>33228535.77</v>
      </c>
      <c r="E670" s="80">
        <f t="shared" si="105"/>
        <v>28363439.039999999</v>
      </c>
      <c r="F670" s="80">
        <f t="shared" si="94"/>
        <v>662107.96000000089</v>
      </c>
      <c r="G670" s="81">
        <f t="shared" si="95"/>
        <v>2.0330997426641031E-2</v>
      </c>
      <c r="H670" s="81"/>
      <c r="I670" s="81"/>
      <c r="J670" s="80">
        <f t="shared" si="106"/>
        <v>4865096.7300000004</v>
      </c>
      <c r="K670" s="81">
        <f t="shared" si="100"/>
        <v>0.17152703955041959</v>
      </c>
      <c r="L670" s="81">
        <f t="shared" si="98"/>
        <v>1.020330997426641</v>
      </c>
      <c r="M670" s="81">
        <f>PRODUCT($L$2:L670)-1</f>
        <v>-0.1977140055200467</v>
      </c>
      <c r="N670" s="81">
        <f>PRODUCT($L$650:L670)-1</f>
        <v>0.17152703955041959</v>
      </c>
      <c r="O670" s="81">
        <f>AVERAGE($G$650:G670)*252</f>
        <v>1.9382165248558261</v>
      </c>
      <c r="P670" s="81">
        <f>STDEV($G$650:G670)*252^0.5</f>
        <v>0.25759532038399918</v>
      </c>
      <c r="Q670" s="81"/>
      <c r="R670" s="81"/>
      <c r="S670" s="81"/>
      <c r="T670" s="81"/>
      <c r="U670" s="81"/>
      <c r="V670" s="81"/>
      <c r="W670" s="81"/>
      <c r="X670" s="81">
        <f t="shared" si="101"/>
        <v>1.7857142857142857E-4</v>
      </c>
      <c r="Y670" s="81">
        <f t="shared" si="102"/>
        <v>2.0152425998069604E-2</v>
      </c>
      <c r="Z670" s="81">
        <f t="shared" si="103"/>
        <v>0</v>
      </c>
      <c r="AA670" s="81">
        <f t="shared" si="104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3"/>
        <v>34582746.859999999</v>
      </c>
      <c r="E671" s="67">
        <f t="shared" si="105"/>
        <v>33228535.77</v>
      </c>
      <c r="F671" s="67">
        <f t="shared" si="94"/>
        <v>1354211.0899999999</v>
      </c>
      <c r="G671" s="70">
        <f t="shared" si="95"/>
        <v>4.07544617485864E-2</v>
      </c>
      <c r="H671" s="70"/>
      <c r="I671" s="70"/>
      <c r="J671" s="67">
        <f t="shared" si="106"/>
        <v>1354211.0899999999</v>
      </c>
      <c r="K671" s="70">
        <f>G671</f>
        <v>4.07544617485864E-2</v>
      </c>
      <c r="L671" s="70">
        <f t="shared" si="98"/>
        <v>1.0407544617485864</v>
      </c>
      <c r="M671" s="70">
        <f>PRODUCT($L$2:L671)-1</f>
        <v>-0.16501727164658686</v>
      </c>
      <c r="N671" s="70">
        <f>PRODUCT($L$650:L671)-1</f>
        <v>0.21927199347121196</v>
      </c>
      <c r="O671" s="70">
        <f>AVERAGE($G$650:G671)*252</f>
        <v>2.3169396083007325</v>
      </c>
      <c r="P671" s="70">
        <f>STDEV($G$650:G671)*252^0.5</f>
        <v>0.27516783916167981</v>
      </c>
      <c r="Q671" s="70"/>
      <c r="R671" s="70"/>
      <c r="S671" s="70"/>
      <c r="T671" s="70"/>
      <c r="U671" s="70"/>
      <c r="V671" s="70"/>
      <c r="W671" s="70"/>
      <c r="X671" s="70">
        <f t="shared" si="101"/>
        <v>1.7857142857142857E-4</v>
      </c>
      <c r="Y671" s="70">
        <f t="shared" si="102"/>
        <v>4.0575890320014969E-2</v>
      </c>
      <c r="Z671" s="70">
        <f t="shared" si="103"/>
        <v>0</v>
      </c>
      <c r="AA671" s="70">
        <f t="shared" si="104"/>
        <v>0</v>
      </c>
    </row>
    <row r="672" spans="1:29">
      <c r="A672" s="88">
        <v>44959</v>
      </c>
      <c r="B672" s="76">
        <v>35819082.82</v>
      </c>
      <c r="C672" s="6"/>
      <c r="D672" s="67">
        <f t="shared" si="93"/>
        <v>35819082.82</v>
      </c>
      <c r="E672" s="67">
        <f t="shared" si="105"/>
        <v>33228535.77</v>
      </c>
      <c r="F672" s="67">
        <f t="shared" si="94"/>
        <v>1236335.9600000009</v>
      </c>
      <c r="G672" s="70">
        <f t="shared" si="95"/>
        <v>3.57500798014979E-2</v>
      </c>
      <c r="H672" s="70"/>
      <c r="I672" s="70"/>
      <c r="J672" s="67">
        <f t="shared" si="106"/>
        <v>2590547.0500000007</v>
      </c>
      <c r="K672" s="70">
        <f t="shared" ref="K672:K690" si="107">(1+K671)*(1+G672)-1</f>
        <v>7.7961516809863296E-2</v>
      </c>
      <c r="L672" s="70">
        <f t="shared" si="98"/>
        <v>1.0357500798014978</v>
      </c>
      <c r="M672" s="70">
        <f>PRODUCT($L$2:L672)-1</f>
        <v>-0.13516657247508002</v>
      </c>
      <c r="N672" s="70">
        <f>PRODUCT($L$650:L672)-1</f>
        <v>0.2628610645375391</v>
      </c>
      <c r="O672" s="70">
        <f>AVERAGE($G$650:G672)*252</f>
        <v>2.6078996301127648</v>
      </c>
      <c r="P672" s="70">
        <f>STDEV($G$650:G672)*252^0.5</f>
        <v>0.28284684976252755</v>
      </c>
      <c r="Q672" s="70"/>
      <c r="R672" s="70"/>
      <c r="S672" s="70"/>
      <c r="T672" s="70"/>
      <c r="U672" s="70"/>
      <c r="V672" s="70"/>
      <c r="W672" s="70"/>
      <c r="X672" s="70">
        <f t="shared" si="101"/>
        <v>1.7857142857142857E-4</v>
      </c>
      <c r="Y672" s="70">
        <f t="shared" si="102"/>
        <v>3.5571508372926469E-2</v>
      </c>
      <c r="Z672" s="70">
        <f t="shared" si="103"/>
        <v>0</v>
      </c>
      <c r="AA672" s="70">
        <f t="shared" si="104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3"/>
        <v>34682592.420000002</v>
      </c>
      <c r="E673" s="67">
        <f t="shared" si="105"/>
        <v>33228535.77</v>
      </c>
      <c r="F673" s="67">
        <f t="shared" si="94"/>
        <v>-1136490.3999999985</v>
      </c>
      <c r="G673" s="70">
        <f t="shared" si="95"/>
        <v>-3.1728629281524368E-2</v>
      </c>
      <c r="H673" s="70"/>
      <c r="I673" s="70"/>
      <c r="J673" s="67">
        <f t="shared" si="106"/>
        <v>1454056.6500000022</v>
      </c>
      <c r="K673" s="70">
        <f t="shared" si="107"/>
        <v>4.3759275463253422E-2</v>
      </c>
      <c r="L673" s="70">
        <f t="shared" si="98"/>
        <v>0.96827137071847558</v>
      </c>
      <c r="M673" s="70">
        <f>PRODUCT($L$2:L673)-1</f>
        <v>-0.16260655168728833</v>
      </c>
      <c r="N673" s="70">
        <f>PRODUCT($L$650:L673)-1</f>
        <v>0.22279221398675619</v>
      </c>
      <c r="O673" s="70">
        <f>AVERAGE($G$650:G673)*252</f>
        <v>2.1660865380687269</v>
      </c>
      <c r="P673" s="70">
        <f>STDEV($G$650:G673)*252^0.5</f>
        <v>0.30840612913654308</v>
      </c>
      <c r="Q673" s="70"/>
      <c r="R673" s="70"/>
      <c r="S673" s="70"/>
      <c r="T673" s="70"/>
      <c r="U673" s="70"/>
      <c r="V673" s="70"/>
      <c r="W673" s="70"/>
      <c r="X673" s="70">
        <f t="shared" si="101"/>
        <v>1.7857142857142857E-4</v>
      </c>
      <c r="Y673" s="70">
        <f t="shared" si="102"/>
        <v>-3.1907200710095798E-2</v>
      </c>
      <c r="Z673" s="70">
        <f t="shared" si="103"/>
        <v>-3.1907200710095798E-2</v>
      </c>
      <c r="AA673" s="70">
        <f t="shared" si="104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3"/>
        <v>33954697.359999999</v>
      </c>
      <c r="E674" s="67">
        <f t="shared" si="105"/>
        <v>33228535.77</v>
      </c>
      <c r="F674" s="67">
        <f t="shared" si="94"/>
        <v>-727895.06000000238</v>
      </c>
      <c r="G674" s="70">
        <f t="shared" si="95"/>
        <v>-2.0987331373195035E-2</v>
      </c>
      <c r="H674" s="70"/>
      <c r="I674" s="70"/>
      <c r="J674" s="67">
        <f t="shared" si="106"/>
        <v>726161.58999999985</v>
      </c>
      <c r="K674" s="70">
        <f t="shared" si="107"/>
        <v>2.1853553675260207E-2</v>
      </c>
      <c r="L674" s="70">
        <f t="shared" si="98"/>
        <v>0.97901266862680492</v>
      </c>
      <c r="M674" s="70">
        <f>PRODUCT($L$2:L674)-1</f>
        <v>-0.18018120547676975</v>
      </c>
      <c r="N674" s="70">
        <f>PRODUCT($L$650:L674)-1</f>
        <v>0.19712906859125323</v>
      </c>
      <c r="O674" s="70">
        <f>AVERAGE($G$650:G674)*252</f>
        <v>1.8678907763041719</v>
      </c>
      <c r="P674" s="70">
        <f>STDEV($G$650:G674)*252^0.5</f>
        <v>0.31618466472637446</v>
      </c>
      <c r="Q674" s="70"/>
      <c r="R674" s="70"/>
      <c r="S674" s="70"/>
      <c r="T674" s="70"/>
      <c r="U674" s="70"/>
      <c r="V674" s="70"/>
      <c r="W674" s="70"/>
      <c r="X674" s="70">
        <f t="shared" si="101"/>
        <v>1.7857142857142857E-4</v>
      </c>
      <c r="Y674" s="70">
        <f t="shared" si="102"/>
        <v>-2.1165902801766463E-2</v>
      </c>
      <c r="Z674" s="70">
        <f t="shared" si="103"/>
        <v>-2.1165902801766463E-2</v>
      </c>
      <c r="AA674" s="70">
        <f t="shared" si="104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3"/>
        <v>34597484.479999997</v>
      </c>
      <c r="E675" s="67">
        <f t="shared" si="105"/>
        <v>33228535.77</v>
      </c>
      <c r="F675" s="67">
        <f t="shared" si="94"/>
        <v>642787.11999999732</v>
      </c>
      <c r="G675" s="70">
        <f t="shared" si="95"/>
        <v>1.8930727409669876E-2</v>
      </c>
      <c r="H675" s="70"/>
      <c r="I675" s="70"/>
      <c r="J675" s="67">
        <f t="shared" si="106"/>
        <v>1368948.7099999972</v>
      </c>
      <c r="K675" s="70">
        <f t="shared" si="107"/>
        <v>4.1197984752489036E-2</v>
      </c>
      <c r="L675" s="70">
        <f t="shared" si="98"/>
        <v>1.0189307274096699</v>
      </c>
      <c r="M675" s="70">
        <f>PRODUCT($L$2:L675)-1</f>
        <v>-0.16466143935232624</v>
      </c>
      <c r="N675" s="70">
        <f>PRODUCT($L$650:L675)-1</f>
        <v>0.21979159266294634</v>
      </c>
      <c r="O675" s="70">
        <f>AVERAGE($G$650:G675)*252</f>
        <v>1.9795312582631197</v>
      </c>
      <c r="P675" s="70">
        <f>STDEV($G$650:G675)*252^0.5</f>
        <v>0.31186496952412518</v>
      </c>
      <c r="Q675" s="70"/>
      <c r="R675" s="70"/>
      <c r="S675" s="70"/>
      <c r="T675" s="70"/>
      <c r="U675" s="70"/>
      <c r="V675" s="70"/>
      <c r="W675" s="70"/>
      <c r="X675" s="70">
        <f t="shared" si="101"/>
        <v>1.7857142857142857E-4</v>
      </c>
      <c r="Y675" s="70">
        <f t="shared" si="102"/>
        <v>1.8752155981098449E-2</v>
      </c>
      <c r="Z675" s="70">
        <f t="shared" si="103"/>
        <v>0</v>
      </c>
      <c r="AA675" s="70">
        <f t="shared" si="104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3"/>
        <v>34045238.390000001</v>
      </c>
      <c r="E676" s="67">
        <f t="shared" si="105"/>
        <v>33228535.77</v>
      </c>
      <c r="F676" s="67">
        <f t="shared" si="94"/>
        <v>-552246.08999999613</v>
      </c>
      <c r="G676" s="70">
        <f t="shared" si="95"/>
        <v>-1.5962030138903214E-2</v>
      </c>
      <c r="H676" s="70"/>
      <c r="I676" s="70"/>
      <c r="J676" s="67">
        <f t="shared" si="106"/>
        <v>816702.62000000104</v>
      </c>
      <c r="K676" s="70">
        <f t="shared" si="107"/>
        <v>2.4578351139304511E-2</v>
      </c>
      <c r="L676" s="70">
        <f t="shared" si="98"/>
        <v>0.98403796986109682</v>
      </c>
      <c r="M676" s="70">
        <f>PRODUCT($L$2:L676)-1</f>
        <v>-0.17799513863357241</v>
      </c>
      <c r="N676" s="70">
        <f>PRODUCT($L$650:L676)-1</f>
        <v>0.20032124249767969</v>
      </c>
      <c r="O676" s="70">
        <f>AVERAGE($G$650:G676)*252</f>
        <v>1.7572363377717595</v>
      </c>
      <c r="P676" s="70">
        <f>STDEV($G$650:G676)*252^0.5</f>
        <v>0.31434609417968878</v>
      </c>
      <c r="Q676" s="70"/>
      <c r="R676" s="70"/>
      <c r="S676" s="70"/>
      <c r="T676" s="70"/>
      <c r="U676" s="70"/>
      <c r="V676" s="70"/>
      <c r="W676" s="70"/>
      <c r="X676" s="70">
        <f t="shared" si="101"/>
        <v>1.7857142857142857E-4</v>
      </c>
      <c r="Y676" s="70">
        <f t="shared" si="102"/>
        <v>-1.6140601567474641E-2</v>
      </c>
      <c r="Z676" s="70">
        <f t="shared" si="103"/>
        <v>-1.6140601567474641E-2</v>
      </c>
      <c r="AA676" s="70">
        <f t="shared" si="104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3"/>
        <v>33468018.940000001</v>
      </c>
      <c r="E677" s="67">
        <f t="shared" si="105"/>
        <v>33228535.77</v>
      </c>
      <c r="F677" s="67">
        <f t="shared" si="94"/>
        <v>-577219.44999999925</v>
      </c>
      <c r="G677" s="70">
        <f t="shared" si="95"/>
        <v>-1.6954484012940384E-2</v>
      </c>
      <c r="H677" s="70"/>
      <c r="I677" s="70"/>
      <c r="J677" s="67">
        <f t="shared" si="106"/>
        <v>239483.17000000179</v>
      </c>
      <c r="K677" s="70">
        <f t="shared" si="107"/>
        <v>7.2071538649083333E-3</v>
      </c>
      <c r="L677" s="70">
        <f t="shared" si="98"/>
        <v>0.98304551598705958</v>
      </c>
      <c r="M677" s="70">
        <f>PRODUCT($L$2:L677)-1</f>
        <v>-0.19193180691416878</v>
      </c>
      <c r="N677" s="70">
        <f>PRODUCT($L$650:L677)-1</f>
        <v>0.17997041518135992</v>
      </c>
      <c r="O677" s="70">
        <f>AVERAGE($G$650:G677)*252</f>
        <v>1.5418875410205901</v>
      </c>
      <c r="P677" s="70">
        <f>STDEV($G$650:G677)*252^0.5</f>
        <v>0.31671201154075695</v>
      </c>
      <c r="Q677" s="70"/>
      <c r="R677" s="70"/>
      <c r="S677" s="70"/>
      <c r="T677" s="70"/>
      <c r="U677" s="70"/>
      <c r="V677" s="70"/>
      <c r="W677" s="70"/>
      <c r="X677" s="70">
        <f t="shared" si="101"/>
        <v>1.7857142857142857E-4</v>
      </c>
      <c r="Y677" s="70">
        <f t="shared" si="102"/>
        <v>-1.7133055441511811E-2</v>
      </c>
      <c r="Z677" s="70">
        <f t="shared" si="103"/>
        <v>-1.7133055441511811E-2</v>
      </c>
      <c r="AA677" s="70">
        <f t="shared" si="104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3"/>
        <v>33130639.780000001</v>
      </c>
      <c r="E678" s="67">
        <f t="shared" si="105"/>
        <v>33228535.77</v>
      </c>
      <c r="F678" s="67">
        <f t="shared" si="94"/>
        <v>-337379.16000000015</v>
      </c>
      <c r="G678" s="70">
        <f t="shared" si="95"/>
        <v>-1.0080643273354145E-2</v>
      </c>
      <c r="H678" s="70"/>
      <c r="I678" s="70"/>
      <c r="J678" s="67">
        <f t="shared" si="106"/>
        <v>-97895.989999998361</v>
      </c>
      <c r="K678" s="70">
        <f t="shared" si="107"/>
        <v>-2.9461421555740941E-3</v>
      </c>
      <c r="L678" s="70">
        <f t="shared" si="98"/>
        <v>0.98991935672664588</v>
      </c>
      <c r="M678" s="70">
        <f>PRODUCT($L$2:L678)-1</f>
        <v>-0.20007765410921086</v>
      </c>
      <c r="N678" s="70">
        <f>PRODUCT($L$650:L678)-1</f>
        <v>0.16807555435280519</v>
      </c>
      <c r="O678" s="70">
        <f>AVERAGE($G$650:G678)*252</f>
        <v>1.4011216911617683</v>
      </c>
      <c r="P678" s="70">
        <f>STDEV($G$650:G678)*252^0.5</f>
        <v>0.31464968417825973</v>
      </c>
      <c r="Q678" s="70"/>
      <c r="R678" s="70"/>
      <c r="S678" s="70"/>
      <c r="T678" s="70"/>
      <c r="U678" s="70"/>
      <c r="V678" s="70"/>
      <c r="W678" s="70"/>
      <c r="X678" s="70">
        <f t="shared" si="101"/>
        <v>1.7857142857142857E-4</v>
      </c>
      <c r="Y678" s="70">
        <f t="shared" si="102"/>
        <v>-1.0259214701925574E-2</v>
      </c>
      <c r="Z678" s="70">
        <f t="shared" si="103"/>
        <v>-1.0259214701925574E-2</v>
      </c>
      <c r="AA678" s="70">
        <f t="shared" si="104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3"/>
        <v>33730061.060000002</v>
      </c>
      <c r="E679" s="67">
        <f t="shared" si="105"/>
        <v>33228535.77</v>
      </c>
      <c r="F679" s="67">
        <f t="shared" si="94"/>
        <v>599421.28000000119</v>
      </c>
      <c r="G679" s="70">
        <f t="shared" si="95"/>
        <v>1.8092656344108823E-2</v>
      </c>
      <c r="H679" s="70"/>
      <c r="I679" s="70"/>
      <c r="J679" s="67">
        <f t="shared" si="106"/>
        <v>501525.29000000283</v>
      </c>
      <c r="K679" s="70">
        <f t="shared" si="107"/>
        <v>1.5093210650973132E-2</v>
      </c>
      <c r="L679" s="70">
        <f t="shared" si="98"/>
        <v>1.0180926563441088</v>
      </c>
      <c r="M679" s="70">
        <f>PRODUCT($L$2:L679)-1</f>
        <v>-0.18560493400303546</v>
      </c>
      <c r="N679" s="70">
        <f>PRODUCT($L$650:L679)-1</f>
        <v>0.18920914394166499</v>
      </c>
      <c r="O679" s="70">
        <f>AVERAGE($G$650:G679)*252</f>
        <v>1.5063959480802234</v>
      </c>
      <c r="P679" s="70">
        <f>STDEV($G$650:G679)*252^0.5</f>
        <v>0.31130345883744381</v>
      </c>
      <c r="Q679" s="70"/>
      <c r="R679" s="70"/>
      <c r="S679" s="70"/>
      <c r="T679" s="70"/>
      <c r="U679" s="70"/>
      <c r="V679" s="70"/>
      <c r="W679" s="70"/>
      <c r="X679" s="70">
        <f t="shared" si="101"/>
        <v>1.7857142857142857E-4</v>
      </c>
      <c r="Y679" s="70">
        <f t="shared" si="102"/>
        <v>1.7914084915537396E-2</v>
      </c>
      <c r="Z679" s="70">
        <f t="shared" si="103"/>
        <v>0</v>
      </c>
      <c r="AA679" s="70">
        <f t="shared" si="104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3"/>
        <v>34005955.280000001</v>
      </c>
      <c r="E680" s="67">
        <f t="shared" si="105"/>
        <v>33228535.77</v>
      </c>
      <c r="F680" s="67">
        <f t="shared" si="94"/>
        <v>275894.21999999881</v>
      </c>
      <c r="G680" s="70">
        <f t="shared" si="95"/>
        <v>8.1794758541714543E-3</v>
      </c>
      <c r="H680" s="70"/>
      <c r="I680" s="70"/>
      <c r="J680" s="67">
        <f t="shared" si="106"/>
        <v>777419.51000000164</v>
      </c>
      <c r="K680" s="70">
        <f t="shared" si="107"/>
        <v>2.3396141057226316E-2</v>
      </c>
      <c r="L680" s="70">
        <f t="shared" si="98"/>
        <v>1.0081794758541716</v>
      </c>
      <c r="M680" s="70">
        <f>PRODUCT($L$2:L680)-1</f>
        <v>-0.17894360922495689</v>
      </c>
      <c r="N680" s="70">
        <f>PRODUCT($L$650:L680)-1</f>
        <v>0.19893625142009586</v>
      </c>
      <c r="O680" s="70">
        <f>AVERAGE($G$650:G680)*252</f>
        <v>1.5242937534728356</v>
      </c>
      <c r="P680" s="70">
        <f>STDEV($G$650:G680)*252^0.5</f>
        <v>0.30613546220505355</v>
      </c>
      <c r="Q680" s="70"/>
      <c r="R680" s="70"/>
      <c r="S680" s="70"/>
      <c r="T680" s="70"/>
      <c r="U680" s="70"/>
      <c r="V680" s="70"/>
      <c r="W680" s="70"/>
      <c r="X680" s="70">
        <f t="shared" si="101"/>
        <v>1.7857142857142857E-4</v>
      </c>
      <c r="Y680" s="70">
        <f t="shared" si="102"/>
        <v>8.0009044256000254E-3</v>
      </c>
      <c r="Z680" s="70">
        <f t="shared" si="103"/>
        <v>0</v>
      </c>
      <c r="AA680" s="70">
        <f t="shared" si="104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3"/>
        <v>34090614.549999997</v>
      </c>
      <c r="E681" s="67">
        <f t="shared" si="105"/>
        <v>33228535.77</v>
      </c>
      <c r="F681" s="67">
        <f t="shared" si="94"/>
        <v>84659.269999995828</v>
      </c>
      <c r="G681" s="70">
        <f t="shared" si="95"/>
        <v>2.4895424728675884E-3</v>
      </c>
      <c r="H681" s="70"/>
      <c r="I681" s="70"/>
      <c r="J681" s="67">
        <f t="shared" si="106"/>
        <v>862078.77999999747</v>
      </c>
      <c r="K681" s="70">
        <f t="shared" si="107"/>
        <v>2.5943929216956985E-2</v>
      </c>
      <c r="L681" s="70">
        <f t="shared" si="98"/>
        <v>1.0024895424728675</v>
      </c>
      <c r="M681" s="70">
        <f>PRODUCT($L$2:L681)-1</f>
        <v>-0.17689955446750316</v>
      </c>
      <c r="N681" s="70">
        <f>PRODUCT($L$650:L681)-1</f>
        <v>0.20192105414026673</v>
      </c>
      <c r="O681" s="70">
        <f>AVERAGE($G$650:G681)*252</f>
        <v>1.4962647206506419</v>
      </c>
      <c r="P681" s="70">
        <f>STDEV($G$650:G681)*252^0.5</f>
        <v>0.301322903760462</v>
      </c>
      <c r="Q681" s="70"/>
      <c r="R681" s="70"/>
      <c r="S681" s="70"/>
      <c r="T681" s="70"/>
      <c r="U681" s="70"/>
      <c r="V681" s="70"/>
      <c r="W681" s="70"/>
      <c r="X681" s="70">
        <f t="shared" si="101"/>
        <v>1.7857142857142857E-4</v>
      </c>
      <c r="Y681" s="70">
        <f t="shared" si="102"/>
        <v>2.3109710442961598E-3</v>
      </c>
      <c r="Z681" s="70">
        <f t="shared" si="103"/>
        <v>0</v>
      </c>
      <c r="AA681" s="70">
        <f t="shared" si="104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3"/>
        <v>32893981.469999999</v>
      </c>
      <c r="E682" s="67">
        <f t="shared" si="105"/>
        <v>33228535.77</v>
      </c>
      <c r="F682" s="67">
        <f t="shared" si="94"/>
        <v>-1196633.0799999982</v>
      </c>
      <c r="G682" s="70">
        <f t="shared" si="95"/>
        <v>-3.5101540285961151E-2</v>
      </c>
      <c r="H682" s="70"/>
      <c r="I682" s="70"/>
      <c r="J682" s="67">
        <f t="shared" si="106"/>
        <v>-334554.30000000075</v>
      </c>
      <c r="K682" s="70">
        <f t="shared" si="107"/>
        <v>-1.0068282945589258E-2</v>
      </c>
      <c r="L682" s="70">
        <f t="shared" si="98"/>
        <v>0.96489845971403887</v>
      </c>
      <c r="M682" s="70">
        <f>PRODUCT($L$2:L682)-1</f>
        <v>-0.20579164791575466</v>
      </c>
      <c r="N682" s="70">
        <f>PRODUCT($L$650:L682)-1</f>
        <v>0.15973177383781723</v>
      </c>
      <c r="O682" s="70">
        <f>AVERAGE($G$650:G682)*252</f>
        <v>1.1828752396593432</v>
      </c>
      <c r="P682" s="70">
        <f>STDEV($G$650:G682)*252^0.5</f>
        <v>0.31752063718384826</v>
      </c>
      <c r="Q682" s="70"/>
      <c r="R682" s="70"/>
      <c r="S682" s="70"/>
      <c r="T682" s="70"/>
      <c r="U682" s="70"/>
      <c r="V682" s="70"/>
      <c r="W682" s="70"/>
      <c r="X682" s="70">
        <f t="shared" si="101"/>
        <v>1.7857142857142857E-4</v>
      </c>
      <c r="Y682" s="70">
        <f t="shared" si="102"/>
        <v>-3.5280111714532582E-2</v>
      </c>
      <c r="Z682" s="70">
        <f t="shared" si="103"/>
        <v>-3.5280111714532582E-2</v>
      </c>
      <c r="AA682" s="70">
        <f t="shared" si="104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8">B683</f>
        <v>32320596.5</v>
      </c>
      <c r="E683" s="67">
        <f t="shared" si="105"/>
        <v>33228535.77</v>
      </c>
      <c r="F683" s="67">
        <f t="shared" si="94"/>
        <v>-573384.96999999881</v>
      </c>
      <c r="G683" s="70">
        <f t="shared" si="95"/>
        <v>-1.743130336845778E-2</v>
      </c>
      <c r="H683" s="70"/>
      <c r="I683" s="70"/>
      <c r="J683" s="67">
        <f t="shared" si="106"/>
        <v>-907939.26999999955</v>
      </c>
      <c r="K683" s="70">
        <f t="shared" si="107"/>
        <v>-2.7324083019622969E-2</v>
      </c>
      <c r="L683" s="70">
        <f t="shared" si="98"/>
        <v>0.98256869663154223</v>
      </c>
      <c r="M683" s="70">
        <f>PRODUCT($L$2:L683)-1</f>
        <v>-0.21963573463869801</v>
      </c>
      <c r="N683" s="70">
        <f>PRODUCT($L$650:L683)-1</f>
        <v>0.13951613746201064</v>
      </c>
      <c r="O683" s="70">
        <f>AVERAGE($G$650:G683)*252</f>
        <v>1.018888072350205</v>
      </c>
      <c r="P683" s="70">
        <f>STDEV($G$650:G683)*252^0.5</f>
        <v>0.3184218594700266</v>
      </c>
      <c r="Q683" s="70"/>
      <c r="R683" s="70"/>
      <c r="S683" s="70"/>
      <c r="T683" s="70"/>
      <c r="U683" s="70"/>
      <c r="V683" s="70"/>
      <c r="W683" s="70"/>
      <c r="X683" s="70">
        <f t="shared" si="101"/>
        <v>1.7857142857142857E-4</v>
      </c>
      <c r="Y683" s="70">
        <f t="shared" si="102"/>
        <v>-1.7609874797029208E-2</v>
      </c>
      <c r="Z683" s="70">
        <f t="shared" si="103"/>
        <v>-1.7609874797029208E-2</v>
      </c>
      <c r="AA683" s="70">
        <f t="shared" si="104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8"/>
        <v>32304984.170000002</v>
      </c>
      <c r="E684" s="67">
        <f t="shared" si="105"/>
        <v>33228535.77</v>
      </c>
      <c r="F684" s="67">
        <f t="shared" ref="F684:F747" si="109">B684-C684-D683</f>
        <v>-15612.329999998212</v>
      </c>
      <c r="G684" s="70">
        <f t="shared" ref="G684:G747" si="110">F684/B683</f>
        <v>-4.8304584972614018E-4</v>
      </c>
      <c r="H684" s="70"/>
      <c r="I684" s="70"/>
      <c r="J684" s="67">
        <f t="shared" si="106"/>
        <v>-923551.59999999776</v>
      </c>
      <c r="K684" s="70">
        <f t="shared" si="107"/>
        <v>-2.7793930084448859E-2</v>
      </c>
      <c r="L684" s="70">
        <f t="shared" si="98"/>
        <v>0.99951695415027386</v>
      </c>
      <c r="M684" s="70">
        <f>PRODUCT($L$2:L684)-1</f>
        <v>-0.22001268635835536</v>
      </c>
      <c r="N684" s="70">
        <f>PRODUCT($L$650:L684)-1</f>
        <v>0.13896569892111366</v>
      </c>
      <c r="O684" s="70">
        <f>AVERAGE($G$650:G684)*252</f>
        <v>0.98629905445074229</v>
      </c>
      <c r="P684" s="70">
        <f>STDEV($G$650:G684)*252^0.5</f>
        <v>0.31393925356607449</v>
      </c>
      <c r="Q684" s="70"/>
      <c r="R684" s="70"/>
      <c r="S684" s="70"/>
      <c r="T684" s="70"/>
      <c r="U684" s="70"/>
      <c r="V684" s="70"/>
      <c r="W684" s="70"/>
      <c r="X684" s="70">
        <f t="shared" si="101"/>
        <v>1.7857142857142857E-4</v>
      </c>
      <c r="Y684" s="70">
        <f t="shared" si="102"/>
        <v>-6.6161727829756878E-4</v>
      </c>
      <c r="Z684" s="70">
        <f t="shared" si="103"/>
        <v>-6.6161727829756878E-4</v>
      </c>
      <c r="AA684" s="70">
        <f t="shared" si="104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8"/>
        <v>31138879.870000001</v>
      </c>
      <c r="E685" s="67">
        <f t="shared" si="105"/>
        <v>33228535.77</v>
      </c>
      <c r="F685" s="67">
        <f t="shared" si="109"/>
        <v>-1166104.3000000007</v>
      </c>
      <c r="G685" s="70">
        <f t="shared" si="110"/>
        <v>-3.6096730271203865E-2</v>
      </c>
      <c r="H685" s="70"/>
      <c r="I685" s="70"/>
      <c r="J685" s="67">
        <f t="shared" si="106"/>
        <v>-2089655.8999999985</v>
      </c>
      <c r="K685" s="70">
        <f t="shared" si="107"/>
        <v>-6.2887390358217665E-2</v>
      </c>
      <c r="L685" s="70">
        <f t="shared" si="98"/>
        <v>0.96390326972879614</v>
      </c>
      <c r="M685" s="70">
        <f>PRODUCT($L$2:L685)-1</f>
        <v>-0.24816767803383866</v>
      </c>
      <c r="N685" s="70">
        <f>PRODUCT($L$650:L685)-1</f>
        <v>9.7852761299004998E-2</v>
      </c>
      <c r="O685" s="70">
        <f>AVERAGE($G$650:G685)*252</f>
        <v>0.70622474659535028</v>
      </c>
      <c r="P685" s="70">
        <f>STDEV($G$650:G685)*252^0.5</f>
        <v>0.32702883914815312</v>
      </c>
      <c r="Q685" s="70"/>
      <c r="R685" s="70"/>
      <c r="S685" s="70"/>
      <c r="T685" s="70"/>
      <c r="U685" s="70"/>
      <c r="V685" s="70"/>
      <c r="W685" s="70"/>
      <c r="X685" s="70">
        <f t="shared" si="101"/>
        <v>1.7857142857142857E-4</v>
      </c>
      <c r="Y685" s="70">
        <f t="shared" si="102"/>
        <v>-3.6275301699775296E-2</v>
      </c>
      <c r="Z685" s="70">
        <f t="shared" si="103"/>
        <v>-3.6275301699775296E-2</v>
      </c>
      <c r="AA685" s="70">
        <f t="shared" si="104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8"/>
        <v>31118413.120000001</v>
      </c>
      <c r="E686" s="67">
        <f t="shared" si="105"/>
        <v>33228535.77</v>
      </c>
      <c r="F686" s="67">
        <f t="shared" si="109"/>
        <v>-20466.75</v>
      </c>
      <c r="G686" s="70">
        <f t="shared" si="110"/>
        <v>-6.5727316093082053E-4</v>
      </c>
      <c r="H686" s="70"/>
      <c r="I686" s="70"/>
      <c r="J686" s="67">
        <f t="shared" si="106"/>
        <v>-2110122.6499999985</v>
      </c>
      <c r="K686" s="70">
        <f t="shared" si="107"/>
        <v>-6.3503329325305002E-2</v>
      </c>
      <c r="L686" s="70">
        <f t="shared" si="98"/>
        <v>0.99934272683906922</v>
      </c>
      <c r="M686" s="70">
        <f>PRODUCT($L$2:L686)-1</f>
        <v>-0.24866183724058732</v>
      </c>
      <c r="N686" s="70">
        <f>PRODUCT($L$650:L686)-1</f>
        <v>9.713117214434952E-2</v>
      </c>
      <c r="O686" s="70">
        <f>AVERAGE($G$650:G686)*252</f>
        <v>0.68266102813183893</v>
      </c>
      <c r="P686" s="70">
        <f>STDEV($G$650:G686)*252^0.5</f>
        <v>0.32258117169136996</v>
      </c>
      <c r="Q686" s="70"/>
      <c r="R686" s="70"/>
      <c r="S686" s="70"/>
      <c r="T686" s="70"/>
      <c r="U686" s="70"/>
      <c r="V686" s="70"/>
      <c r="W686" s="70"/>
      <c r="X686" s="70">
        <f t="shared" si="101"/>
        <v>1.7857142857142857E-4</v>
      </c>
      <c r="Y686" s="70">
        <f t="shared" si="102"/>
        <v>-8.3584458950224907E-4</v>
      </c>
      <c r="Z686" s="70">
        <f t="shared" si="103"/>
        <v>-8.3584458950224907E-4</v>
      </c>
      <c r="AA686" s="70">
        <f t="shared" si="104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8"/>
        <v>31490875.280000001</v>
      </c>
      <c r="E687" s="67">
        <f t="shared" si="105"/>
        <v>33228535.77</v>
      </c>
      <c r="F687" s="67">
        <f t="shared" si="109"/>
        <v>372462.16000000015</v>
      </c>
      <c r="G687" s="70">
        <f t="shared" si="110"/>
        <v>1.1969188742488169E-2</v>
      </c>
      <c r="H687" s="70"/>
      <c r="I687" s="70"/>
      <c r="J687" s="67">
        <f t="shared" si="106"/>
        <v>-1737660.4899999984</v>
      </c>
      <c r="K687" s="70">
        <f t="shared" si="107"/>
        <v>-5.2294223917287774E-2</v>
      </c>
      <c r="L687" s="70">
        <f t="shared" si="98"/>
        <v>1.0119691887424882</v>
      </c>
      <c r="M687" s="70">
        <f>PRODUCT($L$2:L687)-1</f>
        <v>-0.2396689289610856</v>
      </c>
      <c r="N687" s="70">
        <f>PRODUCT($L$650:L687)-1</f>
        <v>0.11026294221901245</v>
      </c>
      <c r="O687" s="70">
        <f>AVERAGE($G$650:G687)*252</f>
        <v>0.74407088431539636</v>
      </c>
      <c r="P687" s="70">
        <f>STDEV($G$650:G687)*252^0.5</f>
        <v>0.31908444957382043</v>
      </c>
      <c r="Q687" s="70"/>
      <c r="R687" s="70"/>
      <c r="S687" s="70"/>
      <c r="T687" s="70"/>
      <c r="U687" s="70"/>
      <c r="V687" s="70"/>
      <c r="W687" s="70"/>
      <c r="X687" s="70">
        <f t="shared" si="101"/>
        <v>1.7857142857142857E-4</v>
      </c>
      <c r="Y687" s="70">
        <f t="shared" si="102"/>
        <v>1.179061731391674E-2</v>
      </c>
      <c r="Z687" s="70">
        <f t="shared" si="103"/>
        <v>0</v>
      </c>
      <c r="AA687" s="70">
        <f t="shared" si="104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8"/>
        <v>30948688.559999999</v>
      </c>
      <c r="E688" s="67">
        <f t="shared" si="105"/>
        <v>33228535.77</v>
      </c>
      <c r="F688" s="67">
        <f t="shared" si="109"/>
        <v>-542186.72000000253</v>
      </c>
      <c r="G688" s="70">
        <f t="shared" si="110"/>
        <v>-1.7217264213178214E-2</v>
      </c>
      <c r="H688" s="70"/>
      <c r="I688" s="70"/>
      <c r="J688" s="67">
        <f t="shared" si="106"/>
        <v>-2279847.2100000009</v>
      </c>
      <c r="K688" s="70">
        <f t="shared" si="107"/>
        <v>-6.8611124660458933E-2</v>
      </c>
      <c r="L688" s="70">
        <f t="shared" si="98"/>
        <v>0.98278273578682174</v>
      </c>
      <c r="M688" s="70">
        <f>PRODUCT($L$2:L688)-1</f>
        <v>-0.25275974990065142</v>
      </c>
      <c r="N688" s="70">
        <f>PRODUCT($L$650:L688)-1</f>
        <v>9.1147251796727113E-2</v>
      </c>
      <c r="O688" s="70">
        <f>AVERAGE($G$650:G688)*252</f>
        <v>0.61374212877600387</v>
      </c>
      <c r="P688" s="70">
        <f>STDEV($G$650:G688)*252^0.5</f>
        <v>0.31900512263833736</v>
      </c>
      <c r="Q688" s="70"/>
      <c r="R688" s="70"/>
      <c r="S688" s="70"/>
      <c r="T688" s="70"/>
      <c r="U688" s="70"/>
      <c r="V688" s="70"/>
      <c r="W688" s="70"/>
      <c r="X688" s="70">
        <f t="shared" si="101"/>
        <v>1.7857142857142857E-4</v>
      </c>
      <c r="Y688" s="70">
        <f t="shared" si="102"/>
        <v>-1.7395835641749641E-2</v>
      </c>
      <c r="Z688" s="70">
        <f t="shared" si="103"/>
        <v>-1.7395835641749641E-2</v>
      </c>
      <c r="AA688" s="70">
        <f t="shared" si="104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8"/>
        <v>31163950.370000001</v>
      </c>
      <c r="E689" s="67">
        <f t="shared" si="105"/>
        <v>33228535.77</v>
      </c>
      <c r="F689" s="67">
        <f t="shared" si="109"/>
        <v>215261.81000000238</v>
      </c>
      <c r="G689" s="70">
        <f t="shared" si="110"/>
        <v>6.9554420563790889E-3</v>
      </c>
      <c r="H689" s="70"/>
      <c r="I689" s="70"/>
      <c r="J689" s="67">
        <f t="shared" si="106"/>
        <v>-2064585.3999999985</v>
      </c>
      <c r="K689" s="70">
        <f t="shared" si="107"/>
        <v>-6.213290330607868E-2</v>
      </c>
      <c r="L689" s="70">
        <f t="shared" si="98"/>
        <v>1.0069554420563791</v>
      </c>
      <c r="M689" s="70">
        <f>PRODUCT($L$2:L689)-1</f>
        <v>-0.24756236363889117</v>
      </c>
      <c r="N689" s="70">
        <f>PRODUCT($L$650:L689)-1</f>
        <v>9.8736663281576487E-2</v>
      </c>
      <c r="O689" s="70">
        <f>AVERAGE($G$650:G689)*252</f>
        <v>0.64221786051179197</v>
      </c>
      <c r="P689" s="70">
        <f>STDEV($G$650:G689)*252^0.5</f>
        <v>0.31509306109840807</v>
      </c>
      <c r="Q689" s="70"/>
      <c r="R689" s="70"/>
      <c r="S689" s="70"/>
      <c r="T689" s="70"/>
      <c r="U689" s="70"/>
      <c r="V689" s="70"/>
      <c r="W689" s="70"/>
      <c r="X689" s="70">
        <f t="shared" si="101"/>
        <v>1.7857142857142857E-4</v>
      </c>
      <c r="Y689" s="70">
        <f t="shared" si="102"/>
        <v>6.77687062780766E-3</v>
      </c>
      <c r="Z689" s="70">
        <f t="shared" si="103"/>
        <v>0</v>
      </c>
      <c r="AA689" s="70">
        <f t="shared" si="104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8"/>
        <v>31065306.52</v>
      </c>
      <c r="E690" s="80">
        <f t="shared" si="105"/>
        <v>33228535.77</v>
      </c>
      <c r="F690" s="80">
        <f t="shared" si="109"/>
        <v>-98643.85000000149</v>
      </c>
      <c r="G690" s="81">
        <f t="shared" si="110"/>
        <v>-3.1653191854316733E-3</v>
      </c>
      <c r="H690" s="81"/>
      <c r="I690" s="81"/>
      <c r="J690" s="80">
        <f t="shared" si="106"/>
        <v>-2163229.25</v>
      </c>
      <c r="K690" s="81">
        <f t="shared" si="107"/>
        <v>-6.5101552020629061E-2</v>
      </c>
      <c r="L690" s="81">
        <f t="shared" si="98"/>
        <v>0.99683468081456827</v>
      </c>
      <c r="M690" s="81">
        <f>PRODUCT($L$2:L690)-1</f>
        <v>-0.2499440689251059</v>
      </c>
      <c r="N690" s="81">
        <f>PRODUCT($L$650:L690)-1</f>
        <v>9.5258811041553981E-2</v>
      </c>
      <c r="O690" s="81">
        <f>AVERAGE($G$650:G690)*252</f>
        <v>0.60709887770104631</v>
      </c>
      <c r="P690" s="81">
        <f>STDEV($G$650:G690)*252^0.5</f>
        <v>0.31145177662750528</v>
      </c>
      <c r="Q690" s="81"/>
      <c r="R690" s="81"/>
      <c r="S690" s="81"/>
      <c r="T690" s="81"/>
      <c r="U690" s="81"/>
      <c r="V690" s="81"/>
      <c r="W690" s="81"/>
      <c r="X690" s="81">
        <f t="shared" si="101"/>
        <v>1.7857142857142857E-4</v>
      </c>
      <c r="Y690" s="81">
        <f t="shared" si="102"/>
        <v>-3.3438906140031018E-3</v>
      </c>
      <c r="Z690" s="81">
        <f t="shared" si="103"/>
        <v>-3.3438906140031018E-3</v>
      </c>
      <c r="AA690" s="81">
        <f t="shared" si="104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8"/>
        <v>30754660.91</v>
      </c>
      <c r="E691" s="67">
        <f t="shared" si="105"/>
        <v>31065306.52</v>
      </c>
      <c r="F691" s="67">
        <f t="shared" si="109"/>
        <v>-310645.6099999994</v>
      </c>
      <c r="G691" s="70">
        <f t="shared" si="110"/>
        <v>-9.9997600152441513E-3</v>
      </c>
      <c r="H691" s="70"/>
      <c r="I691" s="70"/>
      <c r="J691" s="67">
        <f t="shared" si="106"/>
        <v>-310645.6099999994</v>
      </c>
      <c r="K691" s="70">
        <f>G691</f>
        <v>-9.9997600152441513E-3</v>
      </c>
      <c r="L691" s="70">
        <f t="shared" si="98"/>
        <v>0.99000023998475584</v>
      </c>
      <c r="M691" s="70">
        <f>PRODUCT($L$2:L691)-1</f>
        <v>-0.25744444823386536</v>
      </c>
      <c r="N691" s="70">
        <f>PRODUCT($L$650:L691)-1</f>
        <v>8.430648577655675E-2</v>
      </c>
      <c r="O691" s="70">
        <f>AVERAGE($G$650:G691)*252</f>
        <v>0.53264558242622317</v>
      </c>
      <c r="P691" s="70">
        <f>STDEV($G$650:G691)*252^0.5</f>
        <v>0.30912810260480517</v>
      </c>
      <c r="Q691" s="70"/>
      <c r="R691" s="70"/>
      <c r="S691" s="70"/>
      <c r="T691" s="70"/>
      <c r="U691" s="70"/>
      <c r="V691" s="70"/>
      <c r="W691" s="70"/>
      <c r="X691" s="70">
        <f t="shared" si="101"/>
        <v>1.7857142857142857E-4</v>
      </c>
      <c r="Y691" s="70">
        <f t="shared" si="102"/>
        <v>-1.017833144381558E-2</v>
      </c>
      <c r="Z691" s="70">
        <f t="shared" si="103"/>
        <v>-1.017833144381558E-2</v>
      </c>
      <c r="AA691" s="70">
        <f t="shared" si="104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8"/>
        <v>31136137.59</v>
      </c>
      <c r="E692" s="67">
        <f t="shared" si="105"/>
        <v>31065306.52</v>
      </c>
      <c r="F692" s="67">
        <f t="shared" si="109"/>
        <v>381476.6799999997</v>
      </c>
      <c r="G692" s="70">
        <f t="shared" si="110"/>
        <v>1.2403865583702827E-2</v>
      </c>
      <c r="H692" s="70"/>
      <c r="I692" s="70"/>
      <c r="J692" s="67">
        <f t="shared" si="106"/>
        <v>70831.070000000298</v>
      </c>
      <c r="K692" s="70">
        <f t="shared" ref="K692:K713" si="111">(1+K691)*(1+G692)-1</f>
        <v>2.2800698893603588E-3</v>
      </c>
      <c r="L692" s="70">
        <f t="shared" si="98"/>
        <v>1.0124038655837029</v>
      </c>
      <c r="M692" s="70">
        <f>PRODUCT($L$2:L692)-1</f>
        <v>-0.24823388898132592</v>
      </c>
      <c r="N692" s="70">
        <f>PRODUCT($L$650:L692)-1</f>
        <v>9.7756077677666475E-2</v>
      </c>
      <c r="O692" s="70">
        <f>AVERAGE($G$650:G692)*252</f>
        <v>0.5929508974184764</v>
      </c>
      <c r="P692" s="70">
        <f>STDEV($G$650:G692)*252^0.5</f>
        <v>0.30644003435661027</v>
      </c>
      <c r="Q692" s="70"/>
      <c r="R692" s="70"/>
      <c r="S692" s="70"/>
      <c r="T692" s="70"/>
      <c r="U692" s="70"/>
      <c r="V692" s="70"/>
      <c r="W692" s="70"/>
      <c r="X692" s="70">
        <f t="shared" si="101"/>
        <v>1.7857142857142857E-4</v>
      </c>
      <c r="Y692" s="70">
        <f t="shared" si="102"/>
        <v>1.2225294155131398E-2</v>
      </c>
      <c r="Z692" s="70">
        <f t="shared" si="103"/>
        <v>0</v>
      </c>
      <c r="AA692" s="70">
        <f t="shared" si="104"/>
        <v>0</v>
      </c>
    </row>
    <row r="693" spans="1:30">
      <c r="A693" s="88">
        <v>44988</v>
      </c>
      <c r="B693" s="76">
        <v>32045726.23</v>
      </c>
      <c r="C693" s="6"/>
      <c r="D693" s="67">
        <f t="shared" si="108"/>
        <v>32045726.23</v>
      </c>
      <c r="E693" s="67">
        <f t="shared" si="105"/>
        <v>31065306.52</v>
      </c>
      <c r="F693" s="67">
        <f t="shared" si="109"/>
        <v>909588.6400000006</v>
      </c>
      <c r="G693" s="70">
        <f t="shared" si="110"/>
        <v>2.9213277895204746E-2</v>
      </c>
      <c r="H693" s="70"/>
      <c r="I693" s="70"/>
      <c r="J693" s="67">
        <f t="shared" si="106"/>
        <v>980419.71000000089</v>
      </c>
      <c r="K693" s="70">
        <f t="shared" si="111"/>
        <v>3.1559956099863617E-2</v>
      </c>
      <c r="L693" s="70">
        <f t="shared" si="98"/>
        <v>1.0292132778952048</v>
      </c>
      <c r="M693" s="70">
        <f>PRODUCT($L$2:L693)-1</f>
        <v>-0.22627233666794</v>
      </c>
      <c r="N693" s="70">
        <f>PRODUCT($L$650:L693)-1</f>
        <v>0.12982513103601412</v>
      </c>
      <c r="O693" s="70">
        <f>AVERAGE($G$650:G693)*252</f>
        <v>0.74678715042241095</v>
      </c>
      <c r="P693" s="70">
        <f>STDEV($G$650:G693)*252^0.5</f>
        <v>0.3096025412759244</v>
      </c>
      <c r="Q693" s="70"/>
      <c r="R693" s="70"/>
      <c r="S693" s="70"/>
      <c r="T693" s="70"/>
      <c r="U693" s="70"/>
      <c r="V693" s="70"/>
      <c r="W693" s="70"/>
      <c r="X693" s="70">
        <f t="shared" si="101"/>
        <v>1.7857142857142857E-4</v>
      </c>
      <c r="Y693" s="70">
        <f t="shared" si="102"/>
        <v>2.9034706466633319E-2</v>
      </c>
      <c r="Z693" s="70">
        <f t="shared" si="103"/>
        <v>0</v>
      </c>
      <c r="AA693" s="70">
        <f t="shared" si="104"/>
        <v>0</v>
      </c>
    </row>
    <row r="694" spans="1:30">
      <c r="A694" s="88">
        <v>44991</v>
      </c>
      <c r="B694" s="76">
        <v>32132100.52</v>
      </c>
      <c r="C694" s="6"/>
      <c r="D694" s="67">
        <f t="shared" si="108"/>
        <v>32132100.52</v>
      </c>
      <c r="E694" s="67">
        <f t="shared" si="105"/>
        <v>31065306.52</v>
      </c>
      <c r="F694" s="67">
        <f t="shared" si="109"/>
        <v>86374.289999999106</v>
      </c>
      <c r="G694" s="70">
        <f t="shared" si="110"/>
        <v>2.695345063490518E-3</v>
      </c>
      <c r="H694" s="70"/>
      <c r="I694" s="70"/>
      <c r="J694" s="67">
        <f t="shared" si="106"/>
        <v>1066794</v>
      </c>
      <c r="K694" s="70">
        <f t="shared" si="111"/>
        <v>3.4340366135231948E-2</v>
      </c>
      <c r="L694" s="70">
        <f t="shared" si="98"/>
        <v>1.0026953450634906</v>
      </c>
      <c r="M694" s="70">
        <f>PRODUCT($L$2:L694)-1</f>
        <v>-0.22418687363009182</v>
      </c>
      <c r="N694" s="70">
        <f>PRODUCT($L$650:L694)-1</f>
        <v>0.13287039962555958</v>
      </c>
      <c r="O694" s="70">
        <f>AVERAGE($G$650:G694)*252</f>
        <v>0.74528581276857087</v>
      </c>
      <c r="P694" s="70">
        <f>STDEV($G$650:G694)*252^0.5</f>
        <v>0.30606476785559061</v>
      </c>
      <c r="Q694" s="70"/>
      <c r="R694" s="70"/>
      <c r="S694" s="70"/>
      <c r="T694" s="70"/>
      <c r="U694" s="70"/>
      <c r="V694" s="70"/>
      <c r="W694" s="70"/>
      <c r="X694" s="70">
        <f t="shared" si="101"/>
        <v>1.7857142857142857E-4</v>
      </c>
      <c r="Y694" s="70">
        <f t="shared" si="102"/>
        <v>2.5167736349190895E-3</v>
      </c>
      <c r="Z694" s="70">
        <f t="shared" si="103"/>
        <v>0</v>
      </c>
      <c r="AA694" s="70">
        <f t="shared" si="104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8"/>
        <v>31467975.460000001</v>
      </c>
      <c r="E695" s="67">
        <f t="shared" si="105"/>
        <v>31065306.52</v>
      </c>
      <c r="F695" s="67">
        <f t="shared" si="109"/>
        <v>-664125.05999999866</v>
      </c>
      <c r="G695" s="70">
        <f t="shared" si="110"/>
        <v>-2.0668585285503728E-2</v>
      </c>
      <c r="H695" s="70"/>
      <c r="I695" s="70"/>
      <c r="J695" s="67">
        <f t="shared" si="106"/>
        <v>402668.94000000134</v>
      </c>
      <c r="K695" s="70">
        <f t="shared" si="111"/>
        <v>1.2962014063526706E-2</v>
      </c>
      <c r="L695" s="70">
        <f t="shared" si="98"/>
        <v>0.97933141471449625</v>
      </c>
      <c r="M695" s="70">
        <f>PRODUCT($L$2:L695)-1</f>
        <v>-0.24022183339808156</v>
      </c>
      <c r="N695" s="70">
        <f>PRODUCT($L$650:L695)-1</f>
        <v>0.10945557115347593</v>
      </c>
      <c r="O695" s="70">
        <f>AVERAGE($G$650:G695)*252</f>
        <v>0.61585604527475546</v>
      </c>
      <c r="P695" s="70">
        <f>STDEV($G$650:G695)*252^0.5</f>
        <v>0.30765545300080122</v>
      </c>
      <c r="Q695" s="70"/>
      <c r="R695" s="70"/>
      <c r="S695" s="70"/>
      <c r="T695" s="70"/>
      <c r="U695" s="70"/>
      <c r="V695" s="70"/>
      <c r="W695" s="70"/>
      <c r="X695" s="70">
        <f t="shared" si="101"/>
        <v>1.7857142857142857E-4</v>
      </c>
      <c r="Y695" s="70">
        <f t="shared" si="102"/>
        <v>-2.0847156714075155E-2</v>
      </c>
      <c r="Z695" s="70">
        <f t="shared" si="103"/>
        <v>-2.0847156714075155E-2</v>
      </c>
      <c r="AA695" s="70">
        <f t="shared" si="104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8"/>
        <v>31492549.07</v>
      </c>
      <c r="E696" s="67">
        <f t="shared" si="105"/>
        <v>31065306.52</v>
      </c>
      <c r="F696" s="67">
        <f t="shared" si="109"/>
        <v>24573.609999999404</v>
      </c>
      <c r="G696" s="70">
        <f t="shared" si="110"/>
        <v>7.8090851542819283E-4</v>
      </c>
      <c r="H696" s="70"/>
      <c r="I696" s="70"/>
      <c r="J696" s="67">
        <f t="shared" si="106"/>
        <v>427242.55000000075</v>
      </c>
      <c r="K696" s="70">
        <f t="shared" si="111"/>
        <v>1.3753044726114272E-2</v>
      </c>
      <c r="L696" s="70">
        <f t="shared" si="98"/>
        <v>1.0007809085154282</v>
      </c>
      <c r="M696" s="70">
        <f>PRODUCT($L$2:L696)-1</f>
        <v>-0.23962851615794567</v>
      </c>
      <c r="N696" s="70">
        <f>PRODUCT($L$650:L696)-1</f>
        <v>0.11032195445647885</v>
      </c>
      <c r="O696" s="70">
        <f>AVERAGE($G$650:G696)*252</f>
        <v>0.60693972401120555</v>
      </c>
      <c r="P696" s="70">
        <f>STDEV($G$650:G696)*252^0.5</f>
        <v>0.30431736028678952</v>
      </c>
      <c r="Q696" s="70"/>
      <c r="R696" s="70"/>
      <c r="S696" s="70"/>
      <c r="T696" s="70"/>
      <c r="U696" s="70"/>
      <c r="V696" s="70"/>
      <c r="W696" s="70"/>
      <c r="X696" s="70">
        <f t="shared" si="101"/>
        <v>1.7857142857142857E-4</v>
      </c>
      <c r="Y696" s="70">
        <f t="shared" si="102"/>
        <v>6.0233708685676428E-4</v>
      </c>
      <c r="Z696" s="70">
        <f t="shared" si="103"/>
        <v>0</v>
      </c>
      <c r="AA696" s="70">
        <f t="shared" si="104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8"/>
        <v>30710204.129999999</v>
      </c>
      <c r="E697" s="67">
        <f t="shared" si="105"/>
        <v>31065306.52</v>
      </c>
      <c r="F697" s="67">
        <f t="shared" si="109"/>
        <v>-782344.94000000134</v>
      </c>
      <c r="G697" s="70">
        <f t="shared" si="110"/>
        <v>-2.4842223418023283E-2</v>
      </c>
      <c r="H697" s="70"/>
      <c r="I697" s="70"/>
      <c r="J697" s="67">
        <f t="shared" si="106"/>
        <v>-355102.3900000006</v>
      </c>
      <c r="K697" s="70">
        <f t="shared" si="111"/>
        <v>-1.1430834901673292E-2</v>
      </c>
      <c r="L697" s="70">
        <f t="shared" si="98"/>
        <v>0.97515777658197667</v>
      </c>
      <c r="M697" s="70">
        <f>PRODUCT($L$2:L697)-1</f>
        <v>-0.2585178344402439</v>
      </c>
      <c r="N697" s="70">
        <f>PRODUCT($L$650:L697)-1</f>
        <v>8.2739088397934646E-2</v>
      </c>
      <c r="O697" s="70">
        <f>AVERAGE($G$650:G697)*252</f>
        <v>0.4638734734830165</v>
      </c>
      <c r="P697" s="70">
        <f>STDEV($G$650:G697)*252^0.5</f>
        <v>0.30746919823200103</v>
      </c>
      <c r="Q697" s="70"/>
      <c r="R697" s="70"/>
      <c r="S697" s="70"/>
      <c r="T697" s="70"/>
      <c r="U697" s="70"/>
      <c r="V697" s="70"/>
      <c r="W697" s="70"/>
      <c r="X697" s="70">
        <f t="shared" si="101"/>
        <v>1.7857142857142857E-4</v>
      </c>
      <c r="Y697" s="70">
        <f t="shared" si="102"/>
        <v>-2.502079484659471E-2</v>
      </c>
      <c r="Z697" s="70">
        <f t="shared" si="103"/>
        <v>-2.502079484659471E-2</v>
      </c>
      <c r="AA697" s="70">
        <f t="shared" si="104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8"/>
        <v>30284840.649999999</v>
      </c>
      <c r="E698" s="67">
        <f t="shared" si="105"/>
        <v>31065306.52</v>
      </c>
      <c r="F698" s="67">
        <f t="shared" si="109"/>
        <v>-425363.48000000045</v>
      </c>
      <c r="G698" s="70">
        <f t="shared" si="110"/>
        <v>-1.3850884162130135E-2</v>
      </c>
      <c r="H698" s="70"/>
      <c r="I698" s="70"/>
      <c r="J698" s="67">
        <f t="shared" si="106"/>
        <v>-780465.87000000104</v>
      </c>
      <c r="K698" s="70">
        <f t="shared" si="111"/>
        <v>-2.5123391893703828E-2</v>
      </c>
      <c r="L698" s="70">
        <f t="shared" si="98"/>
        <v>0.98614911583786991</v>
      </c>
      <c r="M698" s="70">
        <f>PRODUCT($L$2:L698)-1</f>
        <v>-0.26878801802369745</v>
      </c>
      <c r="N698" s="70">
        <f>PRODUCT($L$650:L698)-1</f>
        <v>6.774219470672449E-2</v>
      </c>
      <c r="O698" s="70">
        <f>AVERAGE($G$650:G698)*252</f>
        <v>0.38317354935363263</v>
      </c>
      <c r="P698" s="70">
        <f>STDEV($G$650:G698)*252^0.5</f>
        <v>0.3063235148225561</v>
      </c>
      <c r="Q698" s="70"/>
      <c r="R698" s="70"/>
      <c r="S698" s="70"/>
      <c r="T698" s="70"/>
      <c r="U698" s="70"/>
      <c r="V698" s="70"/>
      <c r="W698" s="70"/>
      <c r="X698" s="70">
        <f t="shared" si="101"/>
        <v>1.7857142857142857E-4</v>
      </c>
      <c r="Y698" s="70">
        <f t="shared" si="102"/>
        <v>-1.4029455590701564E-2</v>
      </c>
      <c r="Z698" s="70">
        <f t="shared" si="103"/>
        <v>-1.4029455590701564E-2</v>
      </c>
      <c r="AA698" s="70">
        <f t="shared" si="104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8"/>
        <v>30312689.32</v>
      </c>
      <c r="E699" s="67">
        <f t="shared" si="105"/>
        <v>31065306.52</v>
      </c>
      <c r="F699" s="67">
        <f t="shared" si="109"/>
        <v>27848.670000001788</v>
      </c>
      <c r="G699" s="70">
        <f t="shared" si="110"/>
        <v>9.1955808260136217E-4</v>
      </c>
      <c r="H699" s="70"/>
      <c r="I699" s="70"/>
      <c r="J699" s="67">
        <f t="shared" si="106"/>
        <v>-752617.19999999925</v>
      </c>
      <c r="K699" s="70">
        <f t="shared" si="111"/>
        <v>-2.4226936229180707E-2</v>
      </c>
      <c r="L699" s="70">
        <f t="shared" si="98"/>
        <v>1.0009195580826014</v>
      </c>
      <c r="M699" s="70">
        <f>PRODUCT($L$2:L699)-1</f>
        <v>-0.26811562613557616</v>
      </c>
      <c r="N699" s="70">
        <f>PRODUCT($L$650:L699)-1</f>
        <v>6.8724045672001521E-2</v>
      </c>
      <c r="O699" s="70">
        <f>AVERAGE($G$650:G699)*252</f>
        <v>0.38014465110287077</v>
      </c>
      <c r="P699" s="70">
        <f>STDEV($G$650:G699)*252^0.5</f>
        <v>0.30318465408118811</v>
      </c>
      <c r="Q699" s="70"/>
      <c r="R699" s="70"/>
      <c r="S699" s="70"/>
      <c r="T699" s="70"/>
      <c r="U699" s="70"/>
      <c r="V699" s="70"/>
      <c r="W699" s="70"/>
      <c r="X699" s="70">
        <f t="shared" si="101"/>
        <v>1.7857142857142857E-4</v>
      </c>
      <c r="Y699" s="70">
        <f t="shared" si="102"/>
        <v>7.4098665402993363E-4</v>
      </c>
      <c r="Z699" s="70">
        <f t="shared" si="103"/>
        <v>0</v>
      </c>
      <c r="AA699" s="70">
        <f t="shared" si="104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8"/>
        <v>31058844.579999998</v>
      </c>
      <c r="E700" s="67">
        <f t="shared" si="105"/>
        <v>31065306.52</v>
      </c>
      <c r="F700" s="67">
        <f t="shared" si="109"/>
        <v>746155.25999999791</v>
      </c>
      <c r="G700" s="70">
        <f t="shared" si="110"/>
        <v>2.4615277520351597E-2</v>
      </c>
      <c r="H700" s="70"/>
      <c r="I700" s="70"/>
      <c r="J700" s="67">
        <f t="shared" si="106"/>
        <v>-6461.9400000013411</v>
      </c>
      <c r="K700" s="70">
        <f t="shared" si="111"/>
        <v>-2.0801146757820632E-4</v>
      </c>
      <c r="L700" s="70">
        <f t="shared" si="98"/>
        <v>1.0246152775203516</v>
      </c>
      <c r="M700" s="70">
        <f>PRODUCT($L$2:L700)-1</f>
        <v>-0.25010008916009452</v>
      </c>
      <c r="N700" s="70">
        <f>PRODUCT($L$650:L700)-1</f>
        <v>9.5030984648890815E-2</v>
      </c>
      <c r="O700" s="70">
        <f>AVERAGE($G$650:G700)*252</f>
        <v>0.49431926451514002</v>
      </c>
      <c r="P700" s="70">
        <f>STDEV($G$650:G700)*252^0.5</f>
        <v>0.30450077499140649</v>
      </c>
      <c r="Q700" s="70"/>
      <c r="R700" s="70"/>
      <c r="S700" s="70"/>
      <c r="T700" s="70"/>
      <c r="U700" s="70"/>
      <c r="V700" s="70"/>
      <c r="W700" s="70"/>
      <c r="X700" s="70">
        <f t="shared" si="101"/>
        <v>1.7857142857142857E-4</v>
      </c>
      <c r="Y700" s="70">
        <f t="shared" si="102"/>
        <v>2.4436706091780169E-2</v>
      </c>
      <c r="Z700" s="70">
        <f t="shared" si="103"/>
        <v>0</v>
      </c>
      <c r="AA700" s="70">
        <f t="shared" si="104"/>
        <v>0</v>
      </c>
    </row>
    <row r="701" spans="1:30">
      <c r="A701" s="88">
        <v>45000</v>
      </c>
      <c r="B701" s="76">
        <v>31103104.41</v>
      </c>
      <c r="C701" s="6"/>
      <c r="D701" s="67">
        <f t="shared" si="108"/>
        <v>31103104.41</v>
      </c>
      <c r="E701" s="67">
        <f t="shared" si="105"/>
        <v>31065306.52</v>
      </c>
      <c r="F701" s="67">
        <f t="shared" si="109"/>
        <v>44259.830000001937</v>
      </c>
      <c r="G701" s="70">
        <f t="shared" si="110"/>
        <v>1.4250314394664433E-3</v>
      </c>
      <c r="H701" s="70"/>
      <c r="I701" s="70"/>
      <c r="J701" s="67">
        <f t="shared" si="106"/>
        <v>37797.890000000596</v>
      </c>
      <c r="K701" s="70">
        <f t="shared" si="111"/>
        <v>1.2167235490070372E-3</v>
      </c>
      <c r="L701" s="70">
        <f t="shared" si="98"/>
        <v>1.0014250314394664</v>
      </c>
      <c r="M701" s="70">
        <f>PRODUCT($L$2:L701)-1</f>
        <v>-0.24903145821069461</v>
      </c>
      <c r="N701" s="70">
        <f>PRODUCT($L$650:L701)-1</f>
        <v>9.659143822920524E-2</v>
      </c>
      <c r="O701" s="70">
        <f>AVERAGE($G$650:G701)*252</f>
        <v>0.49171904640418629</v>
      </c>
      <c r="P701" s="70">
        <f>STDEV($G$650:G701)*252^0.5</f>
        <v>0.30150300786738499</v>
      </c>
      <c r="Q701" s="70"/>
      <c r="R701" s="70"/>
      <c r="S701" s="70"/>
      <c r="T701" s="70"/>
      <c r="U701" s="70"/>
      <c r="V701" s="70"/>
      <c r="W701" s="70"/>
      <c r="X701" s="70">
        <f t="shared" si="101"/>
        <v>1.7857142857142857E-4</v>
      </c>
      <c r="Y701" s="70">
        <f t="shared" si="102"/>
        <v>1.2464600108950147E-3</v>
      </c>
      <c r="Z701" s="70">
        <f t="shared" si="103"/>
        <v>0</v>
      </c>
      <c r="AA701" s="70">
        <f t="shared" si="104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8"/>
        <v>32182814.579999998</v>
      </c>
      <c r="E702" s="67">
        <f t="shared" si="105"/>
        <v>31065306.52</v>
      </c>
      <c r="F702" s="67">
        <f t="shared" si="109"/>
        <v>1079710.1699999981</v>
      </c>
      <c r="G702" s="70">
        <f t="shared" si="110"/>
        <v>3.4713903659496413E-2</v>
      </c>
      <c r="H702" s="70"/>
      <c r="I702" s="70"/>
      <c r="J702" s="67">
        <f t="shared" si="106"/>
        <v>1117508.0599999987</v>
      </c>
      <c r="K702" s="70">
        <f t="shared" si="111"/>
        <v>3.5972864432563867E-2</v>
      </c>
      <c r="L702" s="70">
        <f t="shared" si="98"/>
        <v>1.0347139036594963</v>
      </c>
      <c r="M702" s="70">
        <f>PRODUCT($L$2:L702)-1</f>
        <v>-0.22296240859970817</v>
      </c>
      <c r="N702" s="70">
        <f>PRODUCT($L$650:L702)-1</f>
        <v>0.13465840776972238</v>
      </c>
      <c r="O702" s="70">
        <f>AVERAGE($G$650:G702)*252</f>
        <v>0.64749611575869392</v>
      </c>
      <c r="P702" s="70">
        <f>STDEV($G$650:G702)*252^0.5</f>
        <v>0.30701722484401694</v>
      </c>
      <c r="Q702" s="70"/>
      <c r="R702" s="70"/>
      <c r="S702" s="70"/>
      <c r="T702" s="70"/>
      <c r="U702" s="70"/>
      <c r="V702" s="70"/>
      <c r="W702" s="70"/>
      <c r="X702" s="70">
        <f t="shared" si="101"/>
        <v>1.7857142857142857E-4</v>
      </c>
      <c r="Y702" s="70">
        <f t="shared" si="102"/>
        <v>3.4535332230924982E-2</v>
      </c>
      <c r="Z702" s="70">
        <f t="shared" si="103"/>
        <v>0</v>
      </c>
      <c r="AA702" s="70">
        <f t="shared" si="104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8"/>
        <v>31891607.329999998</v>
      </c>
      <c r="E703" s="67">
        <f t="shared" si="105"/>
        <v>31065306.52</v>
      </c>
      <c r="F703" s="67">
        <f t="shared" si="109"/>
        <v>-291207.25</v>
      </c>
      <c r="G703" s="70">
        <f t="shared" si="110"/>
        <v>-9.0485326967322081E-3</v>
      </c>
      <c r="H703" s="70"/>
      <c r="I703" s="70"/>
      <c r="J703" s="67">
        <f t="shared" si="106"/>
        <v>826300.80999999866</v>
      </c>
      <c r="K703" s="70">
        <f t="shared" si="111"/>
        <v>2.6598830095818426E-2</v>
      </c>
      <c r="L703" s="70">
        <f t="shared" si="98"/>
        <v>0.99095146730326777</v>
      </c>
      <c r="M703" s="70">
        <f>PRODUCT($L$2:L703)-1</f>
        <v>-0.22999345865208376</v>
      </c>
      <c r="N703" s="70">
        <f>PRODUCT($L$650:L703)-1</f>
        <v>0.12439141406739584</v>
      </c>
      <c r="O703" s="70">
        <f>AVERAGE($G$650:G703)*252</f>
        <v>0.59327896103026412</v>
      </c>
      <c r="P703" s="70">
        <f>STDEV($G$650:G703)*252^0.5</f>
        <v>0.30514092909158014</v>
      </c>
      <c r="Q703" s="70"/>
      <c r="R703" s="70"/>
      <c r="S703" s="70"/>
      <c r="T703" s="70"/>
      <c r="U703" s="70"/>
      <c r="V703" s="70"/>
      <c r="W703" s="70"/>
      <c r="X703" s="70">
        <f t="shared" si="101"/>
        <v>1.7857142857142857E-4</v>
      </c>
      <c r="Y703" s="70">
        <f t="shared" si="102"/>
        <v>-9.2271041253036371E-3</v>
      </c>
      <c r="Z703" s="70">
        <f t="shared" si="103"/>
        <v>-9.2271041253036371E-3</v>
      </c>
      <c r="AA703" s="70">
        <f t="shared" si="104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8"/>
        <v>31976228.32</v>
      </c>
      <c r="E704" s="67">
        <f t="shared" si="105"/>
        <v>31065306.52</v>
      </c>
      <c r="F704" s="67">
        <f t="shared" si="109"/>
        <v>84620.990000002086</v>
      </c>
      <c r="G704" s="70">
        <f t="shared" si="110"/>
        <v>2.6533937008687636E-3</v>
      </c>
      <c r="H704" s="70"/>
      <c r="I704" s="70"/>
      <c r="J704" s="67">
        <f t="shared" si="106"/>
        <v>910921.80000000075</v>
      </c>
      <c r="K704" s="70">
        <f t="shared" si="111"/>
        <v>2.932280096491402E-2</v>
      </c>
      <c r="L704" s="70">
        <f t="shared" si="98"/>
        <v>1.0026533937008688</v>
      </c>
      <c r="M704" s="70">
        <f>PRODUCT($L$2:L704)-1</f>
        <v>-0.22795032814564342</v>
      </c>
      <c r="N704" s="70">
        <f>PRODUCT($L$650:L704)-1</f>
        <v>0.12737486716279323</v>
      </c>
      <c r="O704" s="70">
        <f>AVERAGE($G$650:G704)*252</f>
        <v>0.59464943833187622</v>
      </c>
      <c r="P704" s="70">
        <f>STDEV($G$650:G704)*252^0.5</f>
        <v>0.30230302513119589</v>
      </c>
      <c r="Q704" s="70"/>
      <c r="R704" s="70"/>
      <c r="S704" s="70"/>
      <c r="T704" s="70"/>
      <c r="U704" s="70"/>
      <c r="V704" s="70"/>
      <c r="W704" s="70"/>
      <c r="X704" s="70">
        <f t="shared" si="101"/>
        <v>1.7857142857142857E-4</v>
      </c>
      <c r="Y704" s="70">
        <f t="shared" si="102"/>
        <v>2.4748222722973351E-3</v>
      </c>
      <c r="Z704" s="70">
        <f t="shared" si="103"/>
        <v>0</v>
      </c>
      <c r="AA704" s="70">
        <f t="shared" si="104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8"/>
        <v>32024429.82</v>
      </c>
      <c r="E705" s="67">
        <f t="shared" si="105"/>
        <v>31065306.52</v>
      </c>
      <c r="F705" s="67">
        <f t="shared" si="109"/>
        <v>48201.5</v>
      </c>
      <c r="G705" s="70">
        <f t="shared" si="110"/>
        <v>1.5074166820935435E-3</v>
      </c>
      <c r="H705" s="70"/>
      <c r="I705" s="70"/>
      <c r="J705" s="67">
        <f t="shared" si="106"/>
        <v>959123.30000000075</v>
      </c>
      <c r="K705" s="70">
        <f t="shared" si="111"/>
        <v>3.0874419326347935E-2</v>
      </c>
      <c r="L705" s="70">
        <f t="shared" si="98"/>
        <v>1.0015074166820936</v>
      </c>
      <c r="M705" s="70">
        <f>PRODUCT($L$2:L705)-1</f>
        <v>-0.22678652759088525</v>
      </c>
      <c r="N705" s="70">
        <f>PRODUCT($L$650:L705)-1</f>
        <v>0.12907429084452748</v>
      </c>
      <c r="O705" s="70">
        <f>AVERAGE($G$650:G705)*252</f>
        <v>0.59081407343108505</v>
      </c>
      <c r="P705" s="70">
        <f>STDEV($G$650:G705)*252^0.5</f>
        <v>0.29954766551551709</v>
      </c>
      <c r="Q705" s="70"/>
      <c r="R705" s="70"/>
      <c r="S705" s="70"/>
      <c r="T705" s="70"/>
      <c r="U705" s="70"/>
      <c r="V705" s="70"/>
      <c r="W705" s="70"/>
      <c r="X705" s="70">
        <f t="shared" si="101"/>
        <v>1.7857142857142857E-4</v>
      </c>
      <c r="Y705" s="70">
        <f t="shared" si="102"/>
        <v>1.3288452535221149E-3</v>
      </c>
      <c r="Z705" s="70">
        <f t="shared" si="103"/>
        <v>0</v>
      </c>
      <c r="AA705" s="70">
        <f t="shared" si="104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8"/>
        <v>31685502.600000001</v>
      </c>
      <c r="E706" s="67">
        <f t="shared" si="105"/>
        <v>31065306.52</v>
      </c>
      <c r="F706" s="67">
        <f t="shared" si="109"/>
        <v>-338927.21999999881</v>
      </c>
      <c r="G706" s="70">
        <f t="shared" si="110"/>
        <v>-1.0583395923206442E-2</v>
      </c>
      <c r="H706" s="70"/>
      <c r="I706" s="70"/>
      <c r="J706" s="67">
        <f t="shared" si="106"/>
        <v>620196.08000000194</v>
      </c>
      <c r="K706" s="70">
        <f t="shared" si="111"/>
        <v>1.996426719951172E-2</v>
      </c>
      <c r="L706" s="70">
        <f t="shared" ref="L706:L769" si="112">1+G706</f>
        <v>0.98941660407679355</v>
      </c>
      <c r="M706" s="70">
        <f>PRODUCT($L$2:L706)-1</f>
        <v>-0.23496975190254821</v>
      </c>
      <c r="N706" s="70">
        <f>PRODUCT($L$650:L706)-1</f>
        <v>0.1171248505978062</v>
      </c>
      <c r="O706" s="70">
        <f>AVERAGE($G$650:G706)*252</f>
        <v>0.53365916385074985</v>
      </c>
      <c r="P706" s="70">
        <f>STDEV($G$650:G706)*252^0.5</f>
        <v>0.29810299660533529</v>
      </c>
      <c r="Q706" s="70"/>
      <c r="R706" s="70"/>
      <c r="S706" s="70"/>
      <c r="T706" s="70"/>
      <c r="U706" s="70"/>
      <c r="V706" s="70"/>
      <c r="W706" s="70"/>
      <c r="X706" s="70">
        <f t="shared" si="101"/>
        <v>1.7857142857142857E-4</v>
      </c>
      <c r="Y706" s="70">
        <f t="shared" si="102"/>
        <v>-1.0761967351777871E-2</v>
      </c>
      <c r="Z706" s="70">
        <f t="shared" si="103"/>
        <v>-1.0761967351777871E-2</v>
      </c>
      <c r="AA706" s="70">
        <f t="shared" si="104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8"/>
        <v>32446787.420000002</v>
      </c>
      <c r="E707" s="67">
        <f t="shared" si="105"/>
        <v>31065306.52</v>
      </c>
      <c r="F707" s="67">
        <f t="shared" si="109"/>
        <v>761284.8200000003</v>
      </c>
      <c r="G707" s="70">
        <f t="shared" si="110"/>
        <v>2.4026281975404115E-2</v>
      </c>
      <c r="H707" s="70"/>
      <c r="I707" s="70"/>
      <c r="J707" s="67">
        <f t="shared" si="106"/>
        <v>1381480.9000000022</v>
      </c>
      <c r="K707" s="70">
        <f t="shared" si="111"/>
        <v>4.4470216288083453E-2</v>
      </c>
      <c r="L707" s="70">
        <f t="shared" si="112"/>
        <v>1.024026281975404</v>
      </c>
      <c r="M707" s="70">
        <f>PRODUCT($L$2:L707)-1</f>
        <v>-0.2165889194420455</v>
      </c>
      <c r="N707" s="70">
        <f>PRODUCT($L$650:L707)-1</f>
        <v>0.14396520726000017</v>
      </c>
      <c r="O707" s="70">
        <f>AVERAGE($G$650:G707)*252</f>
        <v>0.62884819650507895</v>
      </c>
      <c r="P707" s="70">
        <f>STDEV($G$650:G707)*252^0.5</f>
        <v>0.29898463460808644</v>
      </c>
      <c r="Q707" s="70"/>
      <c r="R707" s="70"/>
      <c r="S707" s="70"/>
      <c r="T707" s="70"/>
      <c r="U707" s="70"/>
      <c r="V707" s="70"/>
      <c r="W707" s="70"/>
      <c r="X707" s="70">
        <f t="shared" si="101"/>
        <v>1.7857142857142857E-4</v>
      </c>
      <c r="Y707" s="70">
        <f t="shared" si="102"/>
        <v>2.3847710546832688E-2</v>
      </c>
      <c r="Z707" s="70">
        <f t="shared" si="103"/>
        <v>0</v>
      </c>
      <c r="AA707" s="70">
        <f t="shared" si="104"/>
        <v>0</v>
      </c>
    </row>
    <row r="708" spans="1:27">
      <c r="A708" s="88">
        <v>45009</v>
      </c>
      <c r="B708" s="77">
        <v>32808667.73</v>
      </c>
      <c r="C708" s="6"/>
      <c r="D708" s="67">
        <f t="shared" si="108"/>
        <v>32808667.73</v>
      </c>
      <c r="E708" s="67">
        <f t="shared" si="105"/>
        <v>31065306.52</v>
      </c>
      <c r="F708" s="67">
        <f t="shared" si="109"/>
        <v>361880.30999999866</v>
      </c>
      <c r="G708" s="70">
        <f t="shared" si="110"/>
        <v>1.1153039754466966E-2</v>
      </c>
      <c r="H708" s="70"/>
      <c r="I708" s="70"/>
      <c r="J708" s="67">
        <f t="shared" si="106"/>
        <v>1743361.2100000009</v>
      </c>
      <c r="K708" s="70">
        <f t="shared" si="111"/>
        <v>5.6119234132701257E-2</v>
      </c>
      <c r="L708" s="70">
        <f t="shared" si="112"/>
        <v>1.011153039754467</v>
      </c>
      <c r="M708" s="70">
        <f>PRODUCT($L$2:L708)-1</f>
        <v>-0.2078515045164927</v>
      </c>
      <c r="N708" s="70">
        <f>PRODUCT($L$650:L708)-1</f>
        <v>0.15672389669429809</v>
      </c>
      <c r="O708" s="70">
        <f>AVERAGE($G$650:G708)*252</f>
        <v>0.66582646466813988</v>
      </c>
      <c r="P708" s="70">
        <f>STDEV($G$650:G708)*252^0.5</f>
        <v>0.29693554357396851</v>
      </c>
      <c r="Q708" s="70"/>
      <c r="R708" s="70"/>
      <c r="S708" s="70"/>
      <c r="T708" s="70"/>
      <c r="U708" s="70"/>
      <c r="V708" s="70"/>
      <c r="W708" s="70"/>
      <c r="X708" s="70">
        <f t="shared" si="101"/>
        <v>1.7857142857142857E-4</v>
      </c>
      <c r="Y708" s="70">
        <f t="shared" si="102"/>
        <v>1.0974468325895537E-2</v>
      </c>
      <c r="Z708" s="70">
        <f t="shared" si="103"/>
        <v>0</v>
      </c>
      <c r="AA708" s="70">
        <f t="shared" si="104"/>
        <v>0</v>
      </c>
    </row>
    <row r="709" spans="1:27">
      <c r="A709" s="88">
        <v>45012</v>
      </c>
      <c r="B709" s="76">
        <v>32065636.18</v>
      </c>
      <c r="C709" s="6"/>
      <c r="D709" s="67">
        <f t="shared" si="108"/>
        <v>32065636.18</v>
      </c>
      <c r="E709" s="67">
        <f t="shared" si="105"/>
        <v>31065306.52</v>
      </c>
      <c r="F709" s="67">
        <f t="shared" si="109"/>
        <v>-743031.55000000075</v>
      </c>
      <c r="G709" s="70">
        <f t="shared" si="110"/>
        <v>-2.2647416107072774E-2</v>
      </c>
      <c r="H709" s="70"/>
      <c r="I709" s="70"/>
      <c r="J709" s="67">
        <f t="shared" si="106"/>
        <v>1000329.6600000001</v>
      </c>
      <c r="K709" s="70">
        <f t="shared" si="111"/>
        <v>3.2200862378614969E-2</v>
      </c>
      <c r="L709" s="70">
        <f t="shared" si="112"/>
        <v>0.97735258389292723</v>
      </c>
      <c r="M709" s="70">
        <f>PRODUCT($L$2:L709)-1</f>
        <v>-0.22579162111229933</v>
      </c>
      <c r="N709" s="70">
        <f>PRODUCT($L$650:L709)-1</f>
        <v>0.13052708928486756</v>
      </c>
      <c r="O709" s="70">
        <f>AVERAGE($G$650:G709)*252</f>
        <v>0.55961020927396532</v>
      </c>
      <c r="P709" s="70">
        <f>STDEV($G$650:G709)*252^0.5</f>
        <v>0.29893555004932099</v>
      </c>
      <c r="Q709" s="70"/>
      <c r="R709" s="70"/>
      <c r="S709" s="70"/>
      <c r="T709" s="70"/>
      <c r="U709" s="70"/>
      <c r="V709" s="70"/>
      <c r="W709" s="70"/>
      <c r="X709" s="70">
        <f t="shared" si="101"/>
        <v>1.7857142857142857E-4</v>
      </c>
      <c r="Y709" s="70">
        <f t="shared" si="102"/>
        <v>-2.2825987535644202E-2</v>
      </c>
      <c r="Z709" s="70">
        <f t="shared" si="103"/>
        <v>-2.2825987535644202E-2</v>
      </c>
      <c r="AA709" s="70">
        <f t="shared" si="104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8"/>
        <v>31759735.469999999</v>
      </c>
      <c r="E710" s="67">
        <f t="shared" si="105"/>
        <v>31065306.52</v>
      </c>
      <c r="F710" s="67">
        <f t="shared" si="109"/>
        <v>-305900.71000000089</v>
      </c>
      <c r="G710" s="70">
        <f t="shared" si="110"/>
        <v>-9.5398297505414065E-3</v>
      </c>
      <c r="H710" s="70"/>
      <c r="I710" s="70"/>
      <c r="J710" s="67">
        <f t="shared" si="106"/>
        <v>694428.94999999925</v>
      </c>
      <c r="K710" s="70">
        <f t="shared" si="111"/>
        <v>2.235384188316103E-2</v>
      </c>
      <c r="L710" s="70">
        <f t="shared" si="112"/>
        <v>0.99046017024945865</v>
      </c>
      <c r="M710" s="70">
        <f>PRODUCT($L$2:L710)-1</f>
        <v>-0.23317743723833062</v>
      </c>
      <c r="N710" s="70">
        <f>PRODUCT($L$650:L710)-1</f>
        <v>0.11974205332471488</v>
      </c>
      <c r="O710" s="70">
        <f>AVERAGE($G$650:G710)*252</f>
        <v>0.51102582720166356</v>
      </c>
      <c r="P710" s="70">
        <f>STDEV($G$650:G710)*252^0.5</f>
        <v>0.2973961425032266</v>
      </c>
      <c r="Q710" s="70"/>
      <c r="R710" s="70"/>
      <c r="S710" s="70"/>
      <c r="T710" s="70"/>
      <c r="U710" s="70"/>
      <c r="V710" s="70"/>
      <c r="W710" s="70"/>
      <c r="X710" s="70">
        <f t="shared" si="101"/>
        <v>1.7857142857142857E-4</v>
      </c>
      <c r="Y710" s="70">
        <f t="shared" si="102"/>
        <v>-9.7184011791128355E-3</v>
      </c>
      <c r="Z710" s="70">
        <f t="shared" si="103"/>
        <v>-9.7184011791128355E-3</v>
      </c>
      <c r="AA710" s="70">
        <f t="shared" si="104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8"/>
        <v>32329844.32</v>
      </c>
      <c r="E711" s="67">
        <f t="shared" si="105"/>
        <v>31065306.52</v>
      </c>
      <c r="F711" s="67">
        <f t="shared" si="109"/>
        <v>570108.85000000149</v>
      </c>
      <c r="G711" s="70">
        <f t="shared" si="110"/>
        <v>1.7950680053318513E-2</v>
      </c>
      <c r="H711" s="70"/>
      <c r="I711" s="70"/>
      <c r="J711" s="67">
        <f t="shared" si="106"/>
        <v>1264537.8000000007</v>
      </c>
      <c r="K711" s="70">
        <f t="shared" si="111"/>
        <v>4.0705788600086557E-2</v>
      </c>
      <c r="L711" s="70">
        <f t="shared" si="112"/>
        <v>1.0179506800533185</v>
      </c>
      <c r="M711" s="70">
        <f>PRODUCT($L$2:L711)-1</f>
        <v>-0.21941245075653015</v>
      </c>
      <c r="N711" s="70">
        <f>PRODUCT($L$650:L711)-1</f>
        <v>0.1398421846661928</v>
      </c>
      <c r="O711" s="70">
        <f>AVERAGE($G$650:G711)*252</f>
        <v>0.57574430375383467</v>
      </c>
      <c r="P711" s="70">
        <f>STDEV($G$650:G711)*252^0.5</f>
        <v>0.29669016776546875</v>
      </c>
      <c r="Q711" s="70"/>
      <c r="R711" s="70"/>
      <c r="S711" s="70"/>
      <c r="T711" s="70"/>
      <c r="U711" s="70"/>
      <c r="V711" s="70"/>
      <c r="W711" s="70"/>
      <c r="X711" s="70">
        <f t="shared" si="101"/>
        <v>1.7857142857142857E-4</v>
      </c>
      <c r="Y711" s="70">
        <f t="shared" si="102"/>
        <v>1.7772108624747086E-2</v>
      </c>
      <c r="Z711" s="70">
        <f t="shared" si="103"/>
        <v>0</v>
      </c>
      <c r="AA711" s="70">
        <f t="shared" si="104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8"/>
        <v>32687407.739999998</v>
      </c>
      <c r="E712" s="67">
        <f t="shared" si="105"/>
        <v>31065306.52</v>
      </c>
      <c r="F712" s="67">
        <f t="shared" si="109"/>
        <v>357563.41999999806</v>
      </c>
      <c r="G712" s="70">
        <f t="shared" si="110"/>
        <v>1.1059855917054353E-2</v>
      </c>
      <c r="H712" s="70"/>
      <c r="I712" s="70"/>
      <c r="J712" s="67">
        <f t="shared" si="106"/>
        <v>1622101.2199999988</v>
      </c>
      <c r="K712" s="70">
        <f t="shared" si="111"/>
        <v>5.221584467404794E-2</v>
      </c>
      <c r="L712" s="70">
        <f t="shared" si="112"/>
        <v>1.0110598559170543</v>
      </c>
      <c r="M712" s="70">
        <f>PRODUCT($L$2:L712)-1</f>
        <v>-0.21077926493125088</v>
      </c>
      <c r="N712" s="70">
        <f>PRODUCT($L$650:L712)-1</f>
        <v>0.15244867499678127</v>
      </c>
      <c r="O712" s="70">
        <f>AVERAGE($G$650:G712)*252</f>
        <v>0.61084492894976894</v>
      </c>
      <c r="P712" s="70">
        <f>STDEV($G$650:G712)*252^0.5</f>
        <v>0.29481063440607519</v>
      </c>
      <c r="Q712" s="70"/>
      <c r="R712" s="70"/>
      <c r="S712" s="70"/>
      <c r="T712" s="70"/>
      <c r="U712" s="70"/>
      <c r="V712" s="70"/>
      <c r="W712" s="70"/>
      <c r="X712" s="70">
        <f t="shared" si="101"/>
        <v>1.7857142857142857E-4</v>
      </c>
      <c r="Y712" s="70">
        <f t="shared" si="102"/>
        <v>1.0881284488482924E-2</v>
      </c>
      <c r="Z712" s="70">
        <f t="shared" si="103"/>
        <v>0</v>
      </c>
      <c r="AA712" s="70">
        <f t="shared" si="104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8"/>
        <v>33494639.600000001</v>
      </c>
      <c r="E713" s="80">
        <f t="shared" si="105"/>
        <v>31065306.52</v>
      </c>
      <c r="F713" s="80">
        <f t="shared" si="109"/>
        <v>807231.86000000313</v>
      </c>
      <c r="G713" s="81">
        <f t="shared" si="110"/>
        <v>2.46954994541272E-2</v>
      </c>
      <c r="H713" s="81"/>
      <c r="I713" s="81"/>
      <c r="J713" s="80">
        <f t="shared" si="106"/>
        <v>2429333.0800000019</v>
      </c>
      <c r="K713" s="81">
        <f t="shared" si="111"/>
        <v>7.8200840491819967E-2</v>
      </c>
      <c r="L713" s="81">
        <f t="shared" si="112"/>
        <v>1.0246954994541273</v>
      </c>
      <c r="M713" s="81">
        <f>PRODUCT($L$2:L713)-1</f>
        <v>-0.19128906469917462</v>
      </c>
      <c r="N713" s="81">
        <f>PRODUCT($L$650:L713)-1</f>
        <v>0.18090897062107403</v>
      </c>
      <c r="O713" s="81">
        <f>AVERAGE($G$650:G713)*252</f>
        <v>0.69853900603555463</v>
      </c>
      <c r="P713" s="81">
        <f>STDEV($G$650:G713)*252^0.5</f>
        <v>0.29578169900423534</v>
      </c>
      <c r="Q713" s="81"/>
      <c r="R713" s="81"/>
      <c r="S713" s="81"/>
      <c r="T713" s="81"/>
      <c r="U713" s="81"/>
      <c r="V713" s="81"/>
      <c r="W713" s="81"/>
      <c r="X713" s="81">
        <f t="shared" si="101"/>
        <v>1.7857142857142857E-4</v>
      </c>
      <c r="Y713" s="81">
        <f t="shared" si="102"/>
        <v>2.4516928025555773E-2</v>
      </c>
      <c r="Z713" s="81">
        <f t="shared" si="103"/>
        <v>0</v>
      </c>
      <c r="AA713" s="81">
        <f t="shared" si="104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8"/>
        <v>33714348.659999996</v>
      </c>
      <c r="E714" s="67">
        <f t="shared" si="105"/>
        <v>33494639.600000001</v>
      </c>
      <c r="F714" s="67">
        <f t="shared" si="109"/>
        <v>219709.05999999493</v>
      </c>
      <c r="G714" s="70">
        <f t="shared" si="110"/>
        <v>6.5595290059486094E-3</v>
      </c>
      <c r="H714" s="70"/>
      <c r="I714" s="70"/>
      <c r="J714" s="67">
        <f t="shared" si="106"/>
        <v>219709.05999999493</v>
      </c>
      <c r="K714" s="70">
        <f>G714</f>
        <v>6.5595290059486094E-3</v>
      </c>
      <c r="L714" s="70">
        <f t="shared" si="112"/>
        <v>1.0065595290059486</v>
      </c>
      <c r="M714" s="70">
        <f>PRODUCT($L$2:L714)-1</f>
        <v>-0.18598430186164105</v>
      </c>
      <c r="N714" s="70">
        <f>PRODUCT($L$650:L714)-1</f>
        <v>0.18865517726724779</v>
      </c>
      <c r="O714" s="70">
        <f>AVERAGE($G$650:G714)*252</f>
        <v>0.71322304147345461</v>
      </c>
      <c r="P714" s="70">
        <f>STDEV($G$650:G714)*252^0.5</f>
        <v>0.29355655078122866</v>
      </c>
      <c r="Q714" s="70"/>
      <c r="R714" s="70"/>
      <c r="S714" s="70"/>
      <c r="T714" s="70"/>
      <c r="U714" s="70"/>
      <c r="V714" s="70"/>
      <c r="W714" s="70"/>
      <c r="X714" s="70">
        <f t="shared" si="101"/>
        <v>1.7857142857142857E-4</v>
      </c>
      <c r="Y714" s="70">
        <f t="shared" si="102"/>
        <v>6.3809575773771804E-3</v>
      </c>
      <c r="Z714" s="70">
        <f t="shared" si="103"/>
        <v>0</v>
      </c>
      <c r="AA714" s="70">
        <f t="shared" si="104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8"/>
        <v>33813155.119999997</v>
      </c>
      <c r="E715" s="67">
        <f t="shared" si="105"/>
        <v>33494639.600000001</v>
      </c>
      <c r="F715" s="67">
        <f t="shared" si="109"/>
        <v>98806.460000000894</v>
      </c>
      <c r="G715" s="70">
        <f t="shared" si="110"/>
        <v>2.9306946130396015E-3</v>
      </c>
      <c r="H715" s="70"/>
      <c r="I715" s="70"/>
      <c r="J715" s="67">
        <f t="shared" si="106"/>
        <v>318515.51999999583</v>
      </c>
      <c r="K715" s="70">
        <f t="shared" ref="K715:K733" si="113">(1+K714)*(1+G715)-1</f>
        <v>9.5094475953099167E-3</v>
      </c>
      <c r="L715" s="70">
        <f t="shared" si="112"/>
        <v>1.0029306946130396</v>
      </c>
      <c r="M715" s="70">
        <f>PRODUCT($L$2:L715)-1</f>
        <v>-0.1835986704401773</v>
      </c>
      <c r="N715" s="70">
        <f>PRODUCT($L$650:L715)-1</f>
        <v>0.19213876259202656</v>
      </c>
      <c r="O715" s="70">
        <f>AVERAGE($G$650:G715)*252</f>
        <v>0.71360655664031092</v>
      </c>
      <c r="P715" s="70">
        <f>STDEV($G$650:G715)*252^0.5</f>
        <v>0.29128973702770777</v>
      </c>
      <c r="Q715" s="70"/>
      <c r="R715" s="70"/>
      <c r="S715" s="70"/>
      <c r="T715" s="70"/>
      <c r="U715" s="70"/>
      <c r="V715" s="70"/>
      <c r="W715" s="70"/>
      <c r="X715" s="70">
        <f t="shared" ref="X715:X778" si="114">4.5%/252</f>
        <v>1.7857142857142857E-4</v>
      </c>
      <c r="Y715" s="70">
        <f t="shared" ref="Y715:Y778" si="115">G715-X715</f>
        <v>2.7521231844681729E-3</v>
      </c>
      <c r="Z715" s="70">
        <f t="shared" ref="Z715:Z778" si="116">IF(Y715&lt;0,Y715,0)</f>
        <v>0</v>
      </c>
      <c r="AA715" s="70">
        <f t="shared" ref="AA715:AA778" si="117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8"/>
        <v>33742888.710000001</v>
      </c>
      <c r="E716" s="67">
        <f t="shared" si="105"/>
        <v>33494639.600000001</v>
      </c>
      <c r="F716" s="67">
        <f t="shared" si="109"/>
        <v>-70266.409999996424</v>
      </c>
      <c r="G716" s="70">
        <f t="shared" si="110"/>
        <v>-2.078079071610648E-3</v>
      </c>
      <c r="H716" s="70"/>
      <c r="I716" s="70"/>
      <c r="J716" s="67">
        <f t="shared" si="106"/>
        <v>248249.1099999994</v>
      </c>
      <c r="K716" s="70">
        <f t="shared" si="113"/>
        <v>7.4116071396688188E-3</v>
      </c>
      <c r="L716" s="70">
        <f t="shared" si="112"/>
        <v>0.99792192092838938</v>
      </c>
      <c r="M716" s="70">
        <f>PRODUCT($L$2:L716)-1</f>
        <v>-0.18529521695717066</v>
      </c>
      <c r="N716" s="70">
        <f>PRODUCT($L$650:L716)-1</f>
        <v>0.18966140397902831</v>
      </c>
      <c r="O716" s="70">
        <f>AVERAGE($G$650:G716)*252</f>
        <v>0.6951396539136514</v>
      </c>
      <c r="P716" s="70">
        <f>STDEV($G$650:G716)*252^0.5</f>
        <v>0.28923135888155616</v>
      </c>
      <c r="Q716" s="70"/>
      <c r="R716" s="70"/>
      <c r="S716" s="70"/>
      <c r="T716" s="70"/>
      <c r="U716" s="70"/>
      <c r="V716" s="70"/>
      <c r="W716" s="70"/>
      <c r="X716" s="70">
        <f t="shared" si="114"/>
        <v>1.7857142857142857E-4</v>
      </c>
      <c r="Y716" s="70">
        <f t="shared" si="115"/>
        <v>-2.2566505001820765E-3</v>
      </c>
      <c r="Z716" s="70">
        <f t="shared" si="116"/>
        <v>-2.2566505001820765E-3</v>
      </c>
      <c r="AA716" s="70">
        <f t="shared" si="117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8"/>
        <v>34097411.109999999</v>
      </c>
      <c r="E717" s="67">
        <f t="shared" si="105"/>
        <v>33494639.600000001</v>
      </c>
      <c r="F717" s="67">
        <f t="shared" si="109"/>
        <v>354522.39999999851</v>
      </c>
      <c r="G717" s="70">
        <f t="shared" si="110"/>
        <v>1.0506581195430749E-2</v>
      </c>
      <c r="H717" s="70"/>
      <c r="I717" s="70"/>
      <c r="J717" s="67">
        <f t="shared" si="106"/>
        <v>602771.50999999791</v>
      </c>
      <c r="K717" s="70">
        <f t="shared" si="113"/>
        <v>1.7996058987301167E-2</v>
      </c>
      <c r="L717" s="70">
        <f t="shared" si="112"/>
        <v>1.0105065811954308</v>
      </c>
      <c r="M717" s="70">
        <f>PRODUCT($L$2:L717)-1</f>
        <v>-0.17673545500382537</v>
      </c>
      <c r="N717" s="70">
        <f>PRODUCT($L$650:L717)-1</f>
        <v>0.20216067811500427</v>
      </c>
      <c r="O717" s="70">
        <f>AVERAGE($G$650:G717)*252</f>
        <v>0.72385316578622338</v>
      </c>
      <c r="P717" s="70">
        <f>STDEV($G$650:G717)*252^0.5</f>
        <v>0.2874520395800495</v>
      </c>
      <c r="Q717" s="70"/>
      <c r="R717" s="70"/>
      <c r="S717" s="70"/>
      <c r="T717" s="70"/>
      <c r="U717" s="70"/>
      <c r="V717" s="70"/>
      <c r="W717" s="70"/>
      <c r="X717" s="70">
        <f t="shared" si="114"/>
        <v>1.7857142857142857E-4</v>
      </c>
      <c r="Y717" s="70">
        <f t="shared" si="115"/>
        <v>1.032800976685932E-2</v>
      </c>
      <c r="Z717" s="70">
        <f t="shared" si="116"/>
        <v>0</v>
      </c>
      <c r="AA717" s="70">
        <f t="shared" si="117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8"/>
        <v>33973450.829999998</v>
      </c>
      <c r="E718" s="67">
        <f t="shared" si="105"/>
        <v>33494639.600000001</v>
      </c>
      <c r="F718" s="67">
        <f t="shared" si="109"/>
        <v>-123960.28000000119</v>
      </c>
      <c r="G718" s="70">
        <f t="shared" si="110"/>
        <v>-3.6354748341479348E-3</v>
      </c>
      <c r="H718" s="70"/>
      <c r="I718" s="70"/>
      <c r="J718" s="67">
        <f t="shared" si="106"/>
        <v>478811.22999999672</v>
      </c>
      <c r="K718" s="70">
        <f t="shared" si="113"/>
        <v>1.4295159933590984E-2</v>
      </c>
      <c r="L718" s="70">
        <f t="shared" si="112"/>
        <v>0.99636452516585206</v>
      </c>
      <c r="M718" s="70">
        <f>PRODUCT($L$2:L718)-1</f>
        <v>-0.17972841253900518</v>
      </c>
      <c r="N718" s="70">
        <f>PRODUCT($L$650:L718)-1</f>
        <v>0.19779025322311483</v>
      </c>
      <c r="O718" s="70">
        <f>AVERAGE($G$650:G718)*252</f>
        <v>0.70008515384431758</v>
      </c>
      <c r="P718" s="70">
        <f>STDEV($G$650:G718)*252^0.5</f>
        <v>0.28560151876373457</v>
      </c>
      <c r="Q718" s="70"/>
      <c r="R718" s="70"/>
      <c r="S718" s="70"/>
      <c r="T718" s="70"/>
      <c r="U718" s="70"/>
      <c r="V718" s="70"/>
      <c r="W718" s="70"/>
      <c r="X718" s="70">
        <f t="shared" si="114"/>
        <v>1.7857142857142857E-4</v>
      </c>
      <c r="Y718" s="70">
        <f t="shared" si="115"/>
        <v>-3.8140462627193634E-3</v>
      </c>
      <c r="Z718" s="70">
        <f t="shared" si="116"/>
        <v>-3.8140462627193634E-3</v>
      </c>
      <c r="AA718" s="70">
        <f t="shared" si="117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8"/>
        <v>33827710.270000003</v>
      </c>
      <c r="E719" s="67">
        <f t="shared" si="105"/>
        <v>33494639.600000001</v>
      </c>
      <c r="F719" s="67">
        <f t="shared" si="109"/>
        <v>-145740.55999999493</v>
      </c>
      <c r="G719" s="70">
        <f t="shared" si="110"/>
        <v>-4.2898368119643543E-3</v>
      </c>
      <c r="H719" s="70"/>
      <c r="I719" s="70"/>
      <c r="J719" s="67">
        <f t="shared" si="106"/>
        <v>333070.67000000179</v>
      </c>
      <c r="K719" s="70">
        <f t="shared" si="113"/>
        <v>9.943999218310573E-3</v>
      </c>
      <c r="L719" s="70">
        <f t="shared" si="112"/>
        <v>0.99571016318803562</v>
      </c>
      <c r="M719" s="70">
        <f>PRODUCT($L$2:L719)-1</f>
        <v>-0.18324724379070378</v>
      </c>
      <c r="N719" s="70">
        <f>PRODUCT($L$650:L719)-1</f>
        <v>0.19265192850182622</v>
      </c>
      <c r="O719" s="70">
        <f>AVERAGE($G$650:G719)*252</f>
        <v>0.67464052483775561</v>
      </c>
      <c r="P719" s="70">
        <f>STDEV($G$650:G719)*252^0.5</f>
        <v>0.283841365421721</v>
      </c>
      <c r="Q719" s="70"/>
      <c r="R719" s="70"/>
      <c r="S719" s="70"/>
      <c r="T719" s="70"/>
      <c r="U719" s="70"/>
      <c r="V719" s="70"/>
      <c r="W719" s="70"/>
      <c r="X719" s="70">
        <f t="shared" si="114"/>
        <v>1.7857142857142857E-4</v>
      </c>
      <c r="Y719" s="70">
        <f t="shared" si="115"/>
        <v>-4.4684082405357832E-3</v>
      </c>
      <c r="Z719" s="70">
        <f t="shared" si="116"/>
        <v>-4.4684082405357832E-3</v>
      </c>
      <c r="AA719" s="70">
        <f t="shared" si="117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8"/>
        <v>33429616.559999999</v>
      </c>
      <c r="E720" s="67">
        <f t="shared" si="105"/>
        <v>33494639.600000001</v>
      </c>
      <c r="F720" s="67">
        <f t="shared" si="109"/>
        <v>-398093.71000000462</v>
      </c>
      <c r="G720" s="70">
        <f t="shared" si="110"/>
        <v>-1.1768272425847657E-2</v>
      </c>
      <c r="H720" s="70"/>
      <c r="I720" s="70"/>
      <c r="J720" s="67">
        <f t="shared" si="106"/>
        <v>-65023.040000002831</v>
      </c>
      <c r="K720" s="70">
        <f t="shared" si="113"/>
        <v>-1.9412968993405277E-3</v>
      </c>
      <c r="L720" s="70">
        <f t="shared" si="112"/>
        <v>0.98823172757415234</v>
      </c>
      <c r="M720" s="70">
        <f>PRODUCT($L$2:L720)-1</f>
        <v>-0.19285901273033668</v>
      </c>
      <c r="N720" s="70">
        <f>PRODUCT($L$650:L720)-1</f>
        <v>0.17861647569800421</v>
      </c>
      <c r="O720" s="70">
        <f>AVERAGE($G$650:G720)*252</f>
        <v>0.62336946601872234</v>
      </c>
      <c r="P720" s="70">
        <f>STDEV($G$650:G720)*252^0.5</f>
        <v>0.2831176625420127</v>
      </c>
      <c r="Q720" s="70"/>
      <c r="R720" s="70"/>
      <c r="S720" s="70"/>
      <c r="T720" s="70"/>
      <c r="U720" s="70"/>
      <c r="V720" s="70"/>
      <c r="W720" s="70"/>
      <c r="X720" s="70">
        <f t="shared" si="114"/>
        <v>1.7857142857142857E-4</v>
      </c>
      <c r="Y720" s="70">
        <f t="shared" si="115"/>
        <v>-1.1946843854419086E-2</v>
      </c>
      <c r="Z720" s="70">
        <f t="shared" si="116"/>
        <v>-1.1946843854419086E-2</v>
      </c>
      <c r="AA720" s="70">
        <f t="shared" si="117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8"/>
        <v>33094894.449999999</v>
      </c>
      <c r="E721" s="67">
        <f t="shared" si="105"/>
        <v>33494639.600000001</v>
      </c>
      <c r="F721" s="67">
        <f t="shared" si="109"/>
        <v>-334722.1099999994</v>
      </c>
      <c r="G721" s="70">
        <f t="shared" si="110"/>
        <v>-1.0012741528136733E-2</v>
      </c>
      <c r="H721" s="70"/>
      <c r="I721" s="70"/>
      <c r="J721" s="67">
        <f t="shared" si="106"/>
        <v>-399745.15000000224</v>
      </c>
      <c r="K721" s="70">
        <f t="shared" si="113"/>
        <v>-1.1934600723394806E-2</v>
      </c>
      <c r="L721" s="70">
        <f t="shared" si="112"/>
        <v>0.98998725847186331</v>
      </c>
      <c r="M721" s="70">
        <f>PRODUCT($L$2:L721)-1</f>
        <v>-0.20094070681263287</v>
      </c>
      <c r="N721" s="70">
        <f>PRODUCT($L$650:L721)-1</f>
        <v>0.16681529356603675</v>
      </c>
      <c r="O721" s="70">
        <f>AVERAGE($G$650:G721)*252</f>
        <v>0.57966696141998375</v>
      </c>
      <c r="P721" s="70">
        <f>STDEV($G$650:G721)*252^0.5</f>
        <v>0.28208570831813079</v>
      </c>
      <c r="Q721" s="70"/>
      <c r="R721" s="70"/>
      <c r="S721" s="70"/>
      <c r="T721" s="70"/>
      <c r="U721" s="70"/>
      <c r="V721" s="70"/>
      <c r="W721" s="70"/>
      <c r="X721" s="70">
        <f t="shared" si="114"/>
        <v>1.7857142857142857E-4</v>
      </c>
      <c r="Y721" s="70">
        <f t="shared" si="115"/>
        <v>-1.0191312956708162E-2</v>
      </c>
      <c r="Z721" s="70">
        <f t="shared" si="116"/>
        <v>-1.0191312956708162E-2</v>
      </c>
      <c r="AA721" s="70">
        <f t="shared" si="117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8"/>
        <v>33923510.170000002</v>
      </c>
      <c r="E722" s="67">
        <f t="shared" si="105"/>
        <v>33494639.600000001</v>
      </c>
      <c r="F722" s="67">
        <f t="shared" si="109"/>
        <v>828615.72000000253</v>
      </c>
      <c r="G722" s="70">
        <f t="shared" si="110"/>
        <v>2.5037569503413314E-2</v>
      </c>
      <c r="H722" s="70"/>
      <c r="I722" s="70"/>
      <c r="J722" s="67">
        <f t="shared" si="106"/>
        <v>428870.5700000003</v>
      </c>
      <c r="K722" s="70">
        <f t="shared" si="113"/>
        <v>1.2804155384910976E-2</v>
      </c>
      <c r="L722" s="70">
        <f t="shared" si="112"/>
        <v>1.0250375695034133</v>
      </c>
      <c r="M722" s="70">
        <f>PRODUCT($L$2:L722)-1</f>
        <v>-0.18093420422210582</v>
      </c>
      <c r="N722" s="70">
        <f>PRODUCT($L$650:L722)-1</f>
        <v>0.19602951257634205</v>
      </c>
      <c r="O722" s="70">
        <f>AVERAGE($G$650:G722)*252</f>
        <v>0.65815737996026002</v>
      </c>
      <c r="P722" s="70">
        <f>STDEV($G$650:G722)*252^0.5</f>
        <v>0.28328754975101422</v>
      </c>
      <c r="Q722" s="70"/>
      <c r="R722" s="70"/>
      <c r="S722" s="70"/>
      <c r="T722" s="70"/>
      <c r="U722" s="70"/>
      <c r="V722" s="70"/>
      <c r="W722" s="70"/>
      <c r="X722" s="70">
        <f t="shared" si="114"/>
        <v>1.7857142857142857E-4</v>
      </c>
      <c r="Y722" s="70">
        <f t="shared" si="115"/>
        <v>2.4858998074841886E-2</v>
      </c>
      <c r="Z722" s="70">
        <f t="shared" si="116"/>
        <v>0</v>
      </c>
      <c r="AA722" s="70">
        <f t="shared" si="117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8"/>
        <v>33246349.300000001</v>
      </c>
      <c r="E723" s="67">
        <f t="shared" si="105"/>
        <v>33494639.600000001</v>
      </c>
      <c r="F723" s="67">
        <f t="shared" si="109"/>
        <v>-677160.87000000104</v>
      </c>
      <c r="G723" s="70">
        <f t="shared" si="110"/>
        <v>-1.9961403363229879E-2</v>
      </c>
      <c r="H723" s="70"/>
      <c r="I723" s="70"/>
      <c r="J723" s="67">
        <f t="shared" si="106"/>
        <v>-248290.30000000075</v>
      </c>
      <c r="K723" s="70">
        <f t="shared" si="113"/>
        <v>-7.4128368886825502E-3</v>
      </c>
      <c r="L723" s="70">
        <f t="shared" si="112"/>
        <v>0.98003859663677018</v>
      </c>
      <c r="M723" s="70">
        <f>PRODUCT($L$2:L723)-1</f>
        <v>-0.19728390695265319</v>
      </c>
      <c r="N723" s="70">
        <f>PRODUCT($L$650:L723)-1</f>
        <v>0.17215508504147858</v>
      </c>
      <c r="O723" s="70">
        <f>AVERAGE($G$650:G723)*252</f>
        <v>0.58128669039952774</v>
      </c>
      <c r="P723" s="70">
        <f>STDEV($G$650:G723)*252^0.5</f>
        <v>0.2844076447411692</v>
      </c>
      <c r="Q723" s="70"/>
      <c r="R723" s="70"/>
      <c r="S723" s="70"/>
      <c r="T723" s="70"/>
      <c r="U723" s="70"/>
      <c r="V723" s="70"/>
      <c r="W723" s="70"/>
      <c r="X723" s="70">
        <f t="shared" si="114"/>
        <v>1.7857142857142857E-4</v>
      </c>
      <c r="Y723" s="70">
        <f t="shared" si="115"/>
        <v>-2.0139974791801307E-2</v>
      </c>
      <c r="Z723" s="70">
        <f t="shared" si="116"/>
        <v>-2.0139974791801307E-2</v>
      </c>
      <c r="AA723" s="70">
        <f t="shared" si="117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8"/>
        <v>32821361.620000001</v>
      </c>
      <c r="E724" s="67">
        <f t="shared" si="105"/>
        <v>33494639.600000001</v>
      </c>
      <c r="F724" s="67">
        <f t="shared" si="109"/>
        <v>-424987.6799999997</v>
      </c>
      <c r="G724" s="70">
        <f t="shared" si="110"/>
        <v>-1.2782987875303341E-2</v>
      </c>
      <c r="H724" s="70"/>
      <c r="I724" s="70"/>
      <c r="J724" s="67">
        <f t="shared" si="106"/>
        <v>-673277.98000000045</v>
      </c>
      <c r="K724" s="70">
        <f t="shared" si="113"/>
        <v>-2.010106655991617E-2</v>
      </c>
      <c r="L724" s="70">
        <f t="shared" si="112"/>
        <v>0.9872170121246967</v>
      </c>
      <c r="M724" s="70">
        <f>PRODUCT($L$2:L724)-1</f>
        <v>-0.20754501703738826</v>
      </c>
      <c r="N724" s="70">
        <f>PRODUCT($L$650:L724)-1</f>
        <v>0.15717144080141821</v>
      </c>
      <c r="O724" s="70">
        <f>AVERAGE($G$650:G724)*252</f>
        <v>0.5305853619331814</v>
      </c>
      <c r="P724" s="70">
        <f>STDEV($G$650:G724)*252^0.5</f>
        <v>0.28383040380534874</v>
      </c>
      <c r="Q724" s="70"/>
      <c r="R724" s="70"/>
      <c r="S724" s="70"/>
      <c r="T724" s="70"/>
      <c r="U724" s="70"/>
      <c r="V724" s="70"/>
      <c r="W724" s="70"/>
      <c r="X724" s="70">
        <f t="shared" si="114"/>
        <v>1.7857142857142857E-4</v>
      </c>
      <c r="Y724" s="70">
        <f t="shared" si="115"/>
        <v>-1.296155930387477E-2</v>
      </c>
      <c r="Z724" s="70">
        <f t="shared" si="116"/>
        <v>-1.296155930387477E-2</v>
      </c>
      <c r="AA724" s="70">
        <f t="shared" si="117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8"/>
        <v>32946413.510000002</v>
      </c>
      <c r="E725" s="67">
        <f t="shared" si="105"/>
        <v>33494639.600000001</v>
      </c>
      <c r="F725" s="67">
        <f t="shared" si="109"/>
        <v>125051.8900000006</v>
      </c>
      <c r="G725" s="70">
        <f t="shared" si="110"/>
        <v>3.8100762377816485E-3</v>
      </c>
      <c r="H725" s="70"/>
      <c r="I725" s="70"/>
      <c r="J725" s="67">
        <f t="shared" si="106"/>
        <v>-548226.08999999985</v>
      </c>
      <c r="K725" s="70">
        <f t="shared" si="113"/>
        <v>-1.6367576918188464E-2</v>
      </c>
      <c r="L725" s="70">
        <f t="shared" si="112"/>
        <v>1.0038100762377817</v>
      </c>
      <c r="M725" s="70">
        <f>PRODUCT($L$2:L725)-1</f>
        <v>-0.20452570313729068</v>
      </c>
      <c r="N725" s="70">
        <f>PRODUCT($L$650:L725)-1</f>
        <v>0.16158035221105527</v>
      </c>
      <c r="O725" s="70">
        <f>AVERAGE($G$650:G725)*252</f>
        <v>0.53623738627512618</v>
      </c>
      <c r="P725" s="70">
        <f>STDEV($G$650:G725)*252^0.5</f>
        <v>0.28194893710862412</v>
      </c>
      <c r="Q725" s="70"/>
      <c r="R725" s="70"/>
      <c r="S725" s="70"/>
      <c r="T725" s="70"/>
      <c r="U725" s="70"/>
      <c r="V725" s="70"/>
      <c r="W725" s="70"/>
      <c r="X725" s="70">
        <f t="shared" si="114"/>
        <v>1.7857142857142857E-4</v>
      </c>
      <c r="Y725" s="70">
        <f t="shared" si="115"/>
        <v>3.6315048092102199E-3</v>
      </c>
      <c r="Z725" s="70">
        <f t="shared" si="116"/>
        <v>0</v>
      </c>
      <c r="AA725" s="70">
        <f t="shared" si="117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8"/>
        <v>32642517.800000001</v>
      </c>
      <c r="E726" s="67">
        <f t="shared" ref="E726:E789" si="118">IF(MONTH(A726)=MONTH(A725),E725,D725)</f>
        <v>33494639.600000001</v>
      </c>
      <c r="F726" s="67">
        <f t="shared" si="109"/>
        <v>-303895.71000000089</v>
      </c>
      <c r="G726" s="70">
        <f t="shared" si="110"/>
        <v>-9.2239390459833044E-3</v>
      </c>
      <c r="H726" s="70"/>
      <c r="I726" s="70"/>
      <c r="J726" s="67">
        <f t="shared" ref="J726:J789" si="119">IF(MONTH(A726)=MONTH(A725),J725+F726,F726)</f>
        <v>-852121.80000000075</v>
      </c>
      <c r="K726" s="70">
        <f t="shared" si="113"/>
        <v>-2.5440542432347946E-2</v>
      </c>
      <c r="L726" s="70">
        <f t="shared" si="112"/>
        <v>0.99077606095401671</v>
      </c>
      <c r="M726" s="70">
        <f>PRODUCT($L$2:L726)-1</f>
        <v>-0.21186310956419874</v>
      </c>
      <c r="N726" s="70">
        <f>PRODUCT($L$650:L726)-1</f>
        <v>0.15086600584524867</v>
      </c>
      <c r="O726" s="70">
        <f>AVERAGE($G$650:G726)*252</f>
        <v>0.4990858274976856</v>
      </c>
      <c r="P726" s="70">
        <f>STDEV($G$650:G726)*252^0.5</f>
        <v>0.28083972850768285</v>
      </c>
      <c r="Q726" s="70"/>
      <c r="R726" s="70"/>
      <c r="S726" s="70"/>
      <c r="T726" s="70"/>
      <c r="U726" s="70"/>
      <c r="V726" s="70"/>
      <c r="W726" s="70"/>
      <c r="X726" s="70">
        <f t="shared" si="114"/>
        <v>1.7857142857142857E-4</v>
      </c>
      <c r="Y726" s="70">
        <f t="shared" si="115"/>
        <v>-9.4025104745547334E-3</v>
      </c>
      <c r="Z726" s="70">
        <f t="shared" si="116"/>
        <v>-9.4025104745547334E-3</v>
      </c>
      <c r="AA726" s="70">
        <f t="shared" si="117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8"/>
        <v>32681566.48</v>
      </c>
      <c r="E727" s="67">
        <f t="shared" si="118"/>
        <v>33494639.600000001</v>
      </c>
      <c r="F727" s="67">
        <f t="shared" si="109"/>
        <v>39048.679999999702</v>
      </c>
      <c r="G727" s="70">
        <f t="shared" si="110"/>
        <v>1.1962520856770339E-3</v>
      </c>
      <c r="H727" s="70"/>
      <c r="I727" s="70"/>
      <c r="J727" s="67">
        <f t="shared" si="119"/>
        <v>-813073.12000000104</v>
      </c>
      <c r="K727" s="70">
        <f t="shared" si="113"/>
        <v>-2.4274723648616381E-2</v>
      </c>
      <c r="L727" s="70">
        <f t="shared" si="112"/>
        <v>1.001196252085677</v>
      </c>
      <c r="M727" s="70">
        <f>PRODUCT($L$2:L727)-1</f>
        <v>-0.21092029916521593</v>
      </c>
      <c r="N727" s="70">
        <f>PRODUCT($L$650:L727)-1</f>
        <v>0.15224273170507585</v>
      </c>
      <c r="O727" s="70">
        <f>AVERAGE($G$650:G727)*252</f>
        <v>0.49655210567836411</v>
      </c>
      <c r="P727" s="70">
        <f>STDEV($G$650:G727)*252^0.5</f>
        <v>0.2790136951482341</v>
      </c>
      <c r="Q727" s="70"/>
      <c r="R727" s="70"/>
      <c r="S727" s="70"/>
      <c r="T727" s="70"/>
      <c r="U727" s="70"/>
      <c r="V727" s="70"/>
      <c r="W727" s="70"/>
      <c r="X727" s="70">
        <f t="shared" si="114"/>
        <v>1.7857142857142857E-4</v>
      </c>
      <c r="Y727" s="70">
        <f t="shared" si="115"/>
        <v>1.0176806571056054E-3</v>
      </c>
      <c r="Z727" s="70">
        <f t="shared" si="116"/>
        <v>0</v>
      </c>
      <c r="AA727" s="70">
        <f t="shared" si="117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8"/>
        <v>32519473.73</v>
      </c>
      <c r="E728" s="67">
        <f t="shared" si="118"/>
        <v>33494639.600000001</v>
      </c>
      <c r="F728" s="67">
        <f t="shared" si="109"/>
        <v>-62092.75</v>
      </c>
      <c r="G728" s="70">
        <f t="shared" si="110"/>
        <v>-1.8999318786631185E-3</v>
      </c>
      <c r="H728" s="70"/>
      <c r="I728" s="70"/>
      <c r="J728" s="67">
        <f t="shared" si="119"/>
        <v>-875165.87000000104</v>
      </c>
      <c r="K728" s="70">
        <f t="shared" si="113"/>
        <v>-2.6128535205973691E-2</v>
      </c>
      <c r="L728" s="70">
        <f t="shared" si="112"/>
        <v>0.99810006812133689</v>
      </c>
      <c r="M728" s="70">
        <f>PRODUCT($L$2:L728)-1</f>
        <v>-0.21241949684363792</v>
      </c>
      <c r="N728" s="70">
        <f>PRODUCT($L$650:L728)-1</f>
        <v>0.15005354900715151</v>
      </c>
      <c r="O728" s="70">
        <f>AVERAGE($G$650:G728)*252</f>
        <v>0.48420609379100377</v>
      </c>
      <c r="P728" s="70">
        <f>STDEV($G$650:G728)*252^0.5</f>
        <v>0.27730554679575581</v>
      </c>
      <c r="Q728" s="70"/>
      <c r="R728" s="70"/>
      <c r="S728" s="70"/>
      <c r="T728" s="70"/>
      <c r="U728" s="70"/>
      <c r="V728" s="70"/>
      <c r="W728" s="70"/>
      <c r="X728" s="70">
        <f t="shared" si="114"/>
        <v>1.7857142857142857E-4</v>
      </c>
      <c r="Y728" s="70">
        <f t="shared" si="115"/>
        <v>-2.078503307234547E-3</v>
      </c>
      <c r="Z728" s="70">
        <f t="shared" si="116"/>
        <v>-2.078503307234547E-3</v>
      </c>
      <c r="AA728" s="70">
        <f t="shared" si="117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8"/>
        <v>32806350.289999999</v>
      </c>
      <c r="E729" s="67">
        <f t="shared" si="118"/>
        <v>33494639.600000001</v>
      </c>
      <c r="F729" s="67">
        <f t="shared" si="109"/>
        <v>286876.55999999866</v>
      </c>
      <c r="G729" s="70">
        <f t="shared" si="110"/>
        <v>8.8216851964411751E-3</v>
      </c>
      <c r="H729" s="70"/>
      <c r="I729" s="70"/>
      <c r="J729" s="67">
        <f t="shared" si="119"/>
        <v>-588289.31000000238</v>
      </c>
      <c r="K729" s="70">
        <f t="shared" si="113"/>
        <v>-1.7537347721763852E-2</v>
      </c>
      <c r="L729" s="70">
        <f t="shared" si="112"/>
        <v>1.0088216851964411</v>
      </c>
      <c r="M729" s="70">
        <f>PRODUCT($L$2:L729)-1</f>
        <v>-0.20547170957793781</v>
      </c>
      <c r="N729" s="70">
        <f>PRODUCT($L$650:L729)-1</f>
        <v>0.1601989593755424</v>
      </c>
      <c r="O729" s="70">
        <f>AVERAGE($G$650:G729)*252</f>
        <v>0.50594182598740589</v>
      </c>
      <c r="P729" s="70">
        <f>STDEV($G$650:G729)*252^0.5</f>
        <v>0.2758168791909007</v>
      </c>
      <c r="Q729" s="70"/>
      <c r="R729" s="70"/>
      <c r="S729" s="70"/>
      <c r="T729" s="70"/>
      <c r="U729" s="70"/>
      <c r="V729" s="70"/>
      <c r="W729" s="70"/>
      <c r="X729" s="70">
        <f t="shared" si="114"/>
        <v>1.7857142857142857E-4</v>
      </c>
      <c r="Y729" s="70">
        <f t="shared" si="115"/>
        <v>8.6431137678697461E-3</v>
      </c>
      <c r="Z729" s="70">
        <f t="shared" si="116"/>
        <v>0</v>
      </c>
      <c r="AA729" s="70">
        <f t="shared" si="117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8"/>
        <v>32577017.649999999</v>
      </c>
      <c r="E730" s="67">
        <f t="shared" si="118"/>
        <v>33494639.600000001</v>
      </c>
      <c r="F730" s="67">
        <f t="shared" si="109"/>
        <v>-229332.6400000006</v>
      </c>
      <c r="G730" s="70">
        <f t="shared" si="110"/>
        <v>-6.990495375826843E-3</v>
      </c>
      <c r="H730" s="70"/>
      <c r="I730" s="70"/>
      <c r="J730" s="67">
        <f t="shared" si="119"/>
        <v>-817621.95000000298</v>
      </c>
      <c r="K730" s="70">
        <f t="shared" si="113"/>
        <v>-2.4405248349437469E-2</v>
      </c>
      <c r="L730" s="70">
        <f t="shared" si="112"/>
        <v>0.99300950462417314</v>
      </c>
      <c r="M730" s="70">
        <f>PRODUCT($L$2:L730)-1</f>
        <v>-0.21102585591809686</v>
      </c>
      <c r="N730" s="70">
        <f>PRODUCT($L$650:L730)-1</f>
        <v>0.15208859391498852</v>
      </c>
      <c r="O730" s="70">
        <f>AVERAGE($G$650:G730)*252</f>
        <v>0.47794742276893959</v>
      </c>
      <c r="P730" s="70">
        <f>STDEV($G$650:G730)*252^0.5</f>
        <v>0.27454674142853369</v>
      </c>
      <c r="Q730" s="70"/>
      <c r="R730" s="70"/>
      <c r="S730" s="70"/>
      <c r="T730" s="70"/>
      <c r="U730" s="70"/>
      <c r="V730" s="70"/>
      <c r="W730" s="70"/>
      <c r="X730" s="70">
        <f t="shared" si="114"/>
        <v>1.7857142857142857E-4</v>
      </c>
      <c r="Y730" s="70">
        <f t="shared" si="115"/>
        <v>-7.1690668043982719E-3</v>
      </c>
      <c r="Z730" s="70">
        <f t="shared" si="116"/>
        <v>-7.1690668043982719E-3</v>
      </c>
      <c r="AA730" s="70">
        <f t="shared" si="117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8"/>
        <v>32183010.960000001</v>
      </c>
      <c r="E731" s="67">
        <f t="shared" si="118"/>
        <v>33494639.600000001</v>
      </c>
      <c r="F731" s="67">
        <f t="shared" si="109"/>
        <v>-394006.68999999762</v>
      </c>
      <c r="G731" s="70">
        <f t="shared" si="110"/>
        <v>-1.2094621252108313E-2</v>
      </c>
      <c r="H731" s="70"/>
      <c r="I731" s="70"/>
      <c r="J731" s="67">
        <f t="shared" si="119"/>
        <v>-1211628.6400000006</v>
      </c>
      <c r="K731" s="70">
        <f t="shared" si="113"/>
        <v>-3.6204697366195693E-2</v>
      </c>
      <c r="L731" s="70">
        <f t="shared" si="112"/>
        <v>0.98790537874789164</v>
      </c>
      <c r="M731" s="70">
        <f>PRODUCT($L$2:L731)-1</f>
        <v>-0.22056819936847383</v>
      </c>
      <c r="N731" s="70">
        <f>PRODUCT($L$650:L731)-1</f>
        <v>0.13815451872271267</v>
      </c>
      <c r="O731" s="70">
        <f>AVERAGE($G$650:G731)*252</f>
        <v>0.43494995961893673</v>
      </c>
      <c r="P731" s="70">
        <f>STDEV($G$650:G731)*252^0.5</f>
        <v>0.27394695497442306</v>
      </c>
      <c r="Q731" s="70"/>
      <c r="R731" s="70"/>
      <c r="S731" s="70"/>
      <c r="T731" s="70"/>
      <c r="U731" s="70"/>
      <c r="V731" s="70"/>
      <c r="W731" s="70"/>
      <c r="X731" s="70">
        <f t="shared" si="114"/>
        <v>1.7857142857142857E-4</v>
      </c>
      <c r="Y731" s="70">
        <f t="shared" si="115"/>
        <v>-1.2273192680679742E-2</v>
      </c>
      <c r="Z731" s="70">
        <f t="shared" si="116"/>
        <v>-1.2273192680679742E-2</v>
      </c>
      <c r="AA731" s="70">
        <f t="shared" si="117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8"/>
        <v>33298391.190000001</v>
      </c>
      <c r="E732" s="67">
        <f t="shared" si="118"/>
        <v>33494639.600000001</v>
      </c>
      <c r="F732" s="67">
        <f t="shared" si="109"/>
        <v>1115380.2300000004</v>
      </c>
      <c r="G732" s="70">
        <f t="shared" si="110"/>
        <v>3.4657423178530357E-2</v>
      </c>
      <c r="H732" s="70"/>
      <c r="I732" s="70"/>
      <c r="J732" s="67">
        <f t="shared" si="119"/>
        <v>-96248.410000000149</v>
      </c>
      <c r="K732" s="70">
        <f t="shared" si="113"/>
        <v>-2.8020357053362144E-3</v>
      </c>
      <c r="L732" s="70">
        <f t="shared" si="112"/>
        <v>1.0346574231785304</v>
      </c>
      <c r="M732" s="70">
        <f>PRODUCT($L$2:L732)-1</f>
        <v>-0.19355510161518308</v>
      </c>
      <c r="N732" s="70">
        <f>PRODUCT($L$650:L732)-1</f>
        <v>0.17760002152064236</v>
      </c>
      <c r="O732" s="70">
        <f>AVERAGE($G$650:G732)*252</f>
        <v>0.5349345461414754</v>
      </c>
      <c r="P732" s="70">
        <f>STDEV($G$650:G732)*252^0.5</f>
        <v>0.27825233721482628</v>
      </c>
      <c r="Q732" s="70"/>
      <c r="R732" s="70"/>
      <c r="S732" s="70"/>
      <c r="T732" s="70"/>
      <c r="U732" s="70"/>
      <c r="V732" s="70"/>
      <c r="W732" s="70"/>
      <c r="X732" s="70">
        <f t="shared" si="114"/>
        <v>1.7857142857142857E-4</v>
      </c>
      <c r="Y732" s="70">
        <f t="shared" si="115"/>
        <v>3.4478851749958926E-2</v>
      </c>
      <c r="Z732" s="70">
        <f t="shared" si="116"/>
        <v>0</v>
      </c>
      <c r="AA732" s="70">
        <f t="shared" si="117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8"/>
        <v>34143767.259999998</v>
      </c>
      <c r="E733" s="80">
        <f t="shared" si="118"/>
        <v>33494639.600000001</v>
      </c>
      <c r="F733" s="80">
        <f t="shared" si="109"/>
        <v>845376.06999999657</v>
      </c>
      <c r="G733" s="81">
        <f t="shared" si="110"/>
        <v>2.5387895324320519E-2</v>
      </c>
      <c r="H733" s="81"/>
      <c r="I733" s="81"/>
      <c r="J733" s="80">
        <f t="shared" si="119"/>
        <v>749127.65999999642</v>
      </c>
      <c r="K733" s="81">
        <f t="shared" si="113"/>
        <v>2.2514721829802298E-2</v>
      </c>
      <c r="L733" s="81">
        <f t="shared" si="112"/>
        <v>1.0253878953243205</v>
      </c>
      <c r="M733" s="81">
        <f>PRODUCT($L$2:L733)-1</f>
        <v>-0.17308116295015707</v>
      </c>
      <c r="N733" s="81">
        <f>PRODUCT($L$650:L733)-1</f>
        <v>0.20749680760092604</v>
      </c>
      <c r="O733" s="81">
        <f>AVERAGE($G$650:G733)*252</f>
        <v>0.60472996370799081</v>
      </c>
      <c r="P733" s="81">
        <f>STDEV($G$650:G733)*252^0.5</f>
        <v>0.27949121563538443</v>
      </c>
      <c r="Q733" s="81"/>
      <c r="R733" s="81"/>
      <c r="S733" s="81"/>
      <c r="T733" s="81"/>
      <c r="U733" s="81"/>
      <c r="V733" s="81"/>
      <c r="W733" s="81"/>
      <c r="X733" s="81">
        <f t="shared" si="114"/>
        <v>1.7857142857142857E-4</v>
      </c>
      <c r="Y733" s="81">
        <f t="shared" si="115"/>
        <v>2.5209323895749092E-2</v>
      </c>
      <c r="Z733" s="81">
        <f t="shared" si="116"/>
        <v>0</v>
      </c>
      <c r="AA733" s="81">
        <f t="shared" si="117"/>
        <v>0</v>
      </c>
    </row>
    <row r="734" spans="1:30">
      <c r="A734" s="88">
        <v>45047</v>
      </c>
      <c r="B734" s="76">
        <v>33131323.48</v>
      </c>
      <c r="C734" s="6"/>
      <c r="D734" s="67">
        <f t="shared" si="108"/>
        <v>33131323.48</v>
      </c>
      <c r="E734" s="67">
        <f t="shared" si="118"/>
        <v>34143767.259999998</v>
      </c>
      <c r="F734" s="67">
        <f t="shared" si="109"/>
        <v>-1012443.7799999975</v>
      </c>
      <c r="G734" s="70">
        <f t="shared" si="110"/>
        <v>-2.965237468643633E-2</v>
      </c>
      <c r="H734" s="70"/>
      <c r="I734" s="70"/>
      <c r="J734" s="67">
        <f t="shared" si="119"/>
        <v>-1012443.7799999975</v>
      </c>
      <c r="K734" s="70">
        <f>G734</f>
        <v>-2.965237468643633E-2</v>
      </c>
      <c r="L734" s="70">
        <f t="shared" si="112"/>
        <v>0.97034762531356367</v>
      </c>
      <c r="M734" s="70">
        <f>PRODUCT($L$2:L734)-1</f>
        <v>-0.1976012701416312</v>
      </c>
      <c r="N734" s="70">
        <f>PRODUCT($L$650:L734)-1</f>
        <v>0.17169165982926771</v>
      </c>
      <c r="O734" s="70">
        <f>AVERAGE($G$650:G734)*252</f>
        <v>0.50970492388810906</v>
      </c>
      <c r="P734" s="70">
        <f>STDEV($G$650:G734)*252^0.5</f>
        <v>0.28325103154174336</v>
      </c>
      <c r="Q734" s="70"/>
      <c r="R734" s="70"/>
      <c r="S734" s="70"/>
      <c r="T734" s="70"/>
      <c r="U734" s="70"/>
      <c r="V734" s="70"/>
      <c r="W734" s="70"/>
      <c r="X734" s="70">
        <f t="shared" si="114"/>
        <v>1.7857142857142857E-4</v>
      </c>
      <c r="Y734" s="70">
        <f t="shared" si="115"/>
        <v>-2.9830946115007757E-2</v>
      </c>
      <c r="Z734" s="70">
        <f t="shared" si="116"/>
        <v>-2.9830946115007757E-2</v>
      </c>
      <c r="AA734" s="70">
        <f t="shared" si="117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8"/>
        <v>33588655.18</v>
      </c>
      <c r="E735" s="67">
        <f t="shared" si="118"/>
        <v>34143767.259999998</v>
      </c>
      <c r="F735" s="67">
        <f t="shared" si="109"/>
        <v>457331.69999999925</v>
      </c>
      <c r="G735" s="70">
        <f t="shared" si="110"/>
        <v>1.3803604926198356E-2</v>
      </c>
      <c r="H735" s="70"/>
      <c r="I735" s="70"/>
      <c r="J735" s="67">
        <f t="shared" si="119"/>
        <v>-555112.07999999821</v>
      </c>
      <c r="K735" s="70">
        <f t="shared" ref="K735:K756" si="120">(1+K734)*(1+G735)-1</f>
        <v>-1.6258079425533256E-2</v>
      </c>
      <c r="L735" s="70">
        <f t="shared" si="112"/>
        <v>1.0138036049261983</v>
      </c>
      <c r="M735" s="70">
        <f>PRODUCT($L$2:L735)-1</f>
        <v>-0.18652527508138295</v>
      </c>
      <c r="N735" s="70">
        <f>PRODUCT($L$650:L735)-1</f>
        <v>0.18786522859687249</v>
      </c>
      <c r="O735" s="70">
        <f>AVERAGE($G$650:G735)*252</f>
        <v>0.54422589502199137</v>
      </c>
      <c r="P735" s="70">
        <f>STDEV($G$650:G735)*252^0.5</f>
        <v>0.28230115377530468</v>
      </c>
      <c r="Q735" s="70"/>
      <c r="R735" s="70"/>
      <c r="S735" s="70"/>
      <c r="T735" s="70"/>
      <c r="U735" s="70"/>
      <c r="V735" s="70"/>
      <c r="W735" s="70"/>
      <c r="X735" s="70">
        <f t="shared" si="114"/>
        <v>1.7857142857142857E-4</v>
      </c>
      <c r="Y735" s="70">
        <f t="shared" si="115"/>
        <v>1.3625033497626927E-2</v>
      </c>
      <c r="Z735" s="70">
        <f t="shared" si="116"/>
        <v>0</v>
      </c>
      <c r="AA735" s="70">
        <f t="shared" si="117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8"/>
        <v>33292679.780000001</v>
      </c>
      <c r="E736" s="67">
        <f t="shared" si="118"/>
        <v>34143767.259999998</v>
      </c>
      <c r="F736" s="67">
        <f t="shared" si="109"/>
        <v>-295975.39999999851</v>
      </c>
      <c r="G736" s="70">
        <f t="shared" si="110"/>
        <v>-8.8117669020650116E-3</v>
      </c>
      <c r="H736" s="70"/>
      <c r="I736" s="70"/>
      <c r="J736" s="67">
        <f t="shared" si="119"/>
        <v>-851087.47999999672</v>
      </c>
      <c r="K736" s="70">
        <f t="shared" si="120"/>
        <v>-2.4926583921425216E-2</v>
      </c>
      <c r="L736" s="70">
        <f t="shared" si="112"/>
        <v>0.99118823309793502</v>
      </c>
      <c r="M736" s="70">
        <f>PRODUCT($L$2:L736)-1</f>
        <v>-0.19369342473808726</v>
      </c>
      <c r="N736" s="70">
        <f>PRODUCT($L$650:L736)-1</f>
        <v>0.17739803709140878</v>
      </c>
      <c r="O736" s="70">
        <f>AVERAGE($G$650:G736)*252</f>
        <v>0.51244668635138935</v>
      </c>
      <c r="P736" s="70">
        <f>STDEV($G$650:G736)*252^0.5</f>
        <v>0.28127554086317408</v>
      </c>
      <c r="Q736" s="70"/>
      <c r="R736" s="70"/>
      <c r="S736" s="70"/>
      <c r="T736" s="70"/>
      <c r="U736" s="70"/>
      <c r="V736" s="70"/>
      <c r="W736" s="70"/>
      <c r="X736" s="70">
        <f t="shared" si="114"/>
        <v>1.7857142857142857E-4</v>
      </c>
      <c r="Y736" s="70">
        <f t="shared" si="115"/>
        <v>-8.9903383306364406E-3</v>
      </c>
      <c r="Z736" s="70">
        <f t="shared" si="116"/>
        <v>-8.9903383306364406E-3</v>
      </c>
      <c r="AA736" s="70">
        <f t="shared" si="117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8"/>
        <v>33227342.780000001</v>
      </c>
      <c r="E737" s="67">
        <f t="shared" si="118"/>
        <v>34143767.259999998</v>
      </c>
      <c r="F737" s="67">
        <f t="shared" si="109"/>
        <v>-65337</v>
      </c>
      <c r="G737" s="70">
        <f t="shared" si="110"/>
        <v>-1.9625034821994132E-3</v>
      </c>
      <c r="H737" s="70"/>
      <c r="I737" s="70"/>
      <c r="J737" s="67">
        <f t="shared" si="119"/>
        <v>-916424.47999999672</v>
      </c>
      <c r="K737" s="70">
        <f t="shared" si="120"/>
        <v>-2.6840168895879479E-2</v>
      </c>
      <c r="L737" s="70">
        <f t="shared" si="112"/>
        <v>0.9980374965178006</v>
      </c>
      <c r="M737" s="70">
        <f>PRODUCT($L$2:L737)-1</f>
        <v>-0.19527580419975898</v>
      </c>
      <c r="N737" s="70">
        <f>PRODUCT($L$650:L737)-1</f>
        <v>0.17508738934368218</v>
      </c>
      <c r="O737" s="70">
        <f>AVERAGE($G$650:G737)*252</f>
        <v>0.50100353221655258</v>
      </c>
      <c r="P737" s="70">
        <f>STDEV($G$650:G737)*252^0.5</f>
        <v>0.27973608719646298</v>
      </c>
      <c r="Q737" s="70"/>
      <c r="R737" s="70"/>
      <c r="S737" s="70"/>
      <c r="T737" s="70"/>
      <c r="U737" s="70"/>
      <c r="V737" s="70"/>
      <c r="W737" s="70"/>
      <c r="X737" s="70">
        <f t="shared" si="114"/>
        <v>1.7857142857142857E-4</v>
      </c>
      <c r="Y737" s="70">
        <f t="shared" si="115"/>
        <v>-2.1410749107708417E-3</v>
      </c>
      <c r="Z737" s="70">
        <f t="shared" si="116"/>
        <v>-2.1410749107708417E-3</v>
      </c>
      <c r="AA737" s="70">
        <f t="shared" si="117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8"/>
        <v>33755899.340000004</v>
      </c>
      <c r="E738" s="67">
        <f t="shared" si="118"/>
        <v>34143767.259999998</v>
      </c>
      <c r="F738" s="67">
        <f t="shared" si="109"/>
        <v>528556.56000000238</v>
      </c>
      <c r="G738" s="70">
        <f t="shared" si="110"/>
        <v>1.5907277434118142E-2</v>
      </c>
      <c r="H738" s="70"/>
      <c r="I738" s="70"/>
      <c r="J738" s="67">
        <f t="shared" si="119"/>
        <v>-387867.91999999434</v>
      </c>
      <c r="K738" s="70">
        <f t="shared" si="120"/>
        <v>-1.1359845474766539E-2</v>
      </c>
      <c r="L738" s="70">
        <f t="shared" si="112"/>
        <v>1.0159072774341182</v>
      </c>
      <c r="M738" s="70">
        <f>PRODUCT($L$2:L738)-1</f>
        <v>-0.18247483315921686</v>
      </c>
      <c r="N738" s="70">
        <f>PRODUCT($L$650:L738)-1</f>
        <v>0.19377983045530578</v>
      </c>
      <c r="O738" s="70">
        <f>AVERAGE($G$650:G738)*252</f>
        <v>0.54041510953319538</v>
      </c>
      <c r="P738" s="70">
        <f>STDEV($G$650:G738)*252^0.5</f>
        <v>0.27912653835777779</v>
      </c>
      <c r="Q738" s="70"/>
      <c r="R738" s="70"/>
      <c r="S738" s="70"/>
      <c r="T738" s="70"/>
      <c r="U738" s="70"/>
      <c r="V738" s="70"/>
      <c r="W738" s="70"/>
      <c r="X738" s="70">
        <f t="shared" si="114"/>
        <v>1.7857142857142857E-4</v>
      </c>
      <c r="Y738" s="70">
        <f t="shared" si="115"/>
        <v>1.5728706005546714E-2</v>
      </c>
      <c r="Z738" s="70">
        <f t="shared" si="116"/>
        <v>0</v>
      </c>
      <c r="AA738" s="70">
        <f t="shared" si="117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8"/>
        <v>33384255.199999999</v>
      </c>
      <c r="E739" s="67">
        <f t="shared" si="118"/>
        <v>34143767.259999998</v>
      </c>
      <c r="F739" s="67">
        <f t="shared" si="109"/>
        <v>-371644.14000000432</v>
      </c>
      <c r="G739" s="70">
        <f t="shared" si="110"/>
        <v>-1.1009753769457837E-2</v>
      </c>
      <c r="H739" s="70"/>
      <c r="I739" s="70"/>
      <c r="J739" s="67">
        <f t="shared" si="119"/>
        <v>-759512.05999999866</v>
      </c>
      <c r="K739" s="70">
        <f t="shared" si="120"/>
        <v>-2.2244530142688013E-2</v>
      </c>
      <c r="L739" s="70">
        <f t="shared" si="112"/>
        <v>0.98899024623054221</v>
      </c>
      <c r="M739" s="70">
        <f>PRODUCT($L$2:L739)-1</f>
        <v>-0.1914755839464688</v>
      </c>
      <c r="N739" s="70">
        <f>PRODUCT($L$650:L739)-1</f>
        <v>0.18063660846704788</v>
      </c>
      <c r="O739" s="70">
        <f>AVERAGE($G$650:G739)*252</f>
        <v>0.50358318665056678</v>
      </c>
      <c r="P739" s="70">
        <f>STDEV($G$650:G739)*252^0.5</f>
        <v>0.27842541106711366</v>
      </c>
      <c r="Q739" s="70"/>
      <c r="R739" s="70"/>
      <c r="S739" s="70"/>
      <c r="T739" s="70"/>
      <c r="U739" s="70"/>
      <c r="V739" s="70"/>
      <c r="W739" s="70"/>
      <c r="X739" s="70">
        <f t="shared" si="114"/>
        <v>1.7857142857142857E-4</v>
      </c>
      <c r="Y739" s="70">
        <f t="shared" si="115"/>
        <v>-1.1188325198029266E-2</v>
      </c>
      <c r="Z739" s="70">
        <f t="shared" si="116"/>
        <v>-1.1188325198029266E-2</v>
      </c>
      <c r="AA739" s="70">
        <f t="shared" si="117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8"/>
        <v>33226088</v>
      </c>
      <c r="E740" s="67">
        <f t="shared" si="118"/>
        <v>34143767.259999998</v>
      </c>
      <c r="F740" s="67">
        <f t="shared" si="109"/>
        <v>-158167.19999999925</v>
      </c>
      <c r="G740" s="70">
        <f t="shared" si="110"/>
        <v>-4.7377783045463679E-3</v>
      </c>
      <c r="H740" s="70"/>
      <c r="I740" s="70"/>
      <c r="J740" s="67">
        <f t="shared" si="119"/>
        <v>-917679.25999999791</v>
      </c>
      <c r="K740" s="70">
        <f t="shared" si="120"/>
        <v>-2.6876918794929483E-2</v>
      </c>
      <c r="L740" s="70">
        <f t="shared" si="112"/>
        <v>0.99526222169545364</v>
      </c>
      <c r="M740" s="70">
        <f>PRODUCT($L$2:L740)-1</f>
        <v>-0.19530619338354327</v>
      </c>
      <c r="N740" s="70">
        <f>PRODUCT($L$650:L740)-1</f>
        <v>0.17504301395789956</v>
      </c>
      <c r="O740" s="70">
        <f>AVERAGE($G$650:G740)*252</f>
        <v>0.4849293040198388</v>
      </c>
      <c r="P740" s="70">
        <f>STDEV($G$650:G740)*252^0.5</f>
        <v>0.27710110642630364</v>
      </c>
      <c r="Q740" s="70"/>
      <c r="R740" s="70"/>
      <c r="S740" s="70"/>
      <c r="T740" s="70"/>
      <c r="U740" s="70"/>
      <c r="V740" s="70"/>
      <c r="W740" s="70"/>
      <c r="X740" s="70">
        <f t="shared" si="114"/>
        <v>1.7857142857142857E-4</v>
      </c>
      <c r="Y740" s="70">
        <f t="shared" si="115"/>
        <v>-4.9163497331177969E-3</v>
      </c>
      <c r="Z740" s="70">
        <f t="shared" si="116"/>
        <v>-4.9163497331177969E-3</v>
      </c>
      <c r="AA740" s="70">
        <f t="shared" si="117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8"/>
        <v>34113522.530000001</v>
      </c>
      <c r="E741" s="67">
        <f t="shared" si="118"/>
        <v>34143767.259999998</v>
      </c>
      <c r="F741" s="67">
        <f t="shared" si="109"/>
        <v>887434.53000000119</v>
      </c>
      <c r="G741" s="70">
        <f t="shared" si="110"/>
        <v>2.6708968266140786E-2</v>
      </c>
      <c r="H741" s="70"/>
      <c r="I741" s="70"/>
      <c r="J741" s="67">
        <f t="shared" si="119"/>
        <v>-30244.729999996722</v>
      </c>
      <c r="K741" s="70">
        <f t="shared" si="120"/>
        <v>-8.858052999741739E-4</v>
      </c>
      <c r="L741" s="70">
        <f t="shared" si="112"/>
        <v>1.0267089682661408</v>
      </c>
      <c r="M741" s="70">
        <f>PRODUCT($L$2:L741)-1</f>
        <v>-0.17381365203866428</v>
      </c>
      <c r="N741" s="70">
        <f>PRODUCT($L$650:L741)-1</f>
        <v>0.2064272005290515</v>
      </c>
      <c r="O741" s="70">
        <f>AVERAGE($G$650:G741)*252</f>
        <v>0.55281768118340013</v>
      </c>
      <c r="P741" s="70">
        <f>STDEV($G$650:G741)*252^0.5</f>
        <v>0.27861051862700348</v>
      </c>
      <c r="Q741" s="70"/>
      <c r="R741" s="70"/>
      <c r="S741" s="70"/>
      <c r="T741" s="70"/>
      <c r="U741" s="70"/>
      <c r="V741" s="70"/>
      <c r="W741" s="70"/>
      <c r="X741" s="70">
        <f t="shared" si="114"/>
        <v>1.7857142857142857E-4</v>
      </c>
      <c r="Y741" s="70">
        <f t="shared" si="115"/>
        <v>2.6530396837569359E-2</v>
      </c>
      <c r="Z741" s="70">
        <f t="shared" si="116"/>
        <v>0</v>
      </c>
      <c r="AA741" s="70">
        <f t="shared" si="117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8"/>
        <v>34417392.829999998</v>
      </c>
      <c r="E742" s="67">
        <f t="shared" si="118"/>
        <v>34143767.259999998</v>
      </c>
      <c r="F742" s="67">
        <f t="shared" si="109"/>
        <v>303870.29999999702</v>
      </c>
      <c r="G742" s="70">
        <f t="shared" si="110"/>
        <v>8.9076201301923133E-3</v>
      </c>
      <c r="H742" s="70"/>
      <c r="I742" s="70"/>
      <c r="J742" s="67">
        <f t="shared" si="119"/>
        <v>273625.5700000003</v>
      </c>
      <c r="K742" s="70">
        <f t="shared" si="120"/>
        <v>8.0139244130965626E-3</v>
      </c>
      <c r="L742" s="70">
        <f t="shared" si="112"/>
        <v>1.0089076201301923</v>
      </c>
      <c r="M742" s="70">
        <f>PRODUCT($L$2:L742)-1</f>
        <v>-0.16645429789427379</v>
      </c>
      <c r="N742" s="70">
        <f>PRODUCT($L$650:L742)-1</f>
        <v>0.21717359574609563</v>
      </c>
      <c r="O742" s="70">
        <f>AVERAGE($G$650:G742)*252</f>
        <v>0.57101018216861588</v>
      </c>
      <c r="P742" s="70">
        <f>STDEV($G$650:G742)*252^0.5</f>
        <v>0.27731250696853321</v>
      </c>
      <c r="Q742" s="70"/>
      <c r="R742" s="70"/>
      <c r="S742" s="70"/>
      <c r="T742" s="70"/>
      <c r="U742" s="70"/>
      <c r="V742" s="70"/>
      <c r="W742" s="70"/>
      <c r="X742" s="70">
        <f t="shared" si="114"/>
        <v>1.7857142857142857E-4</v>
      </c>
      <c r="Y742" s="70">
        <f t="shared" si="115"/>
        <v>8.7290487016208843E-3</v>
      </c>
      <c r="Z742" s="70">
        <f t="shared" si="116"/>
        <v>0</v>
      </c>
      <c r="AA742" s="70">
        <f t="shared" si="117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8"/>
        <v>33988185.240000002</v>
      </c>
      <c r="E743" s="67">
        <f t="shared" si="118"/>
        <v>34143767.259999998</v>
      </c>
      <c r="F743" s="67">
        <f t="shared" si="109"/>
        <v>-429207.58999999613</v>
      </c>
      <c r="G743" s="70">
        <f t="shared" si="110"/>
        <v>-1.2470659591213323E-2</v>
      </c>
      <c r="H743" s="70"/>
      <c r="I743" s="70"/>
      <c r="J743" s="67">
        <f t="shared" si="119"/>
        <v>-155582.01999999583</v>
      </c>
      <c r="K743" s="70">
        <f t="shared" si="120"/>
        <v>-4.5566741014622103E-3</v>
      </c>
      <c r="L743" s="70">
        <f t="shared" si="112"/>
        <v>0.9875293404087867</v>
      </c>
      <c r="M743" s="70">
        <f>PRODUCT($L$2:L743)-1</f>
        <v>-0.17684916259895322</v>
      </c>
      <c r="N743" s="70">
        <f>PRODUCT($L$650:L743)-1</f>
        <v>0.20199463817013297</v>
      </c>
      <c r="O743" s="70">
        <f>AVERAGE($G$650:G743)*252</f>
        <v>0.53150362473080337</v>
      </c>
      <c r="P743" s="70">
        <f>STDEV($G$650:G743)*252^0.5</f>
        <v>0.27687093044920835</v>
      </c>
      <c r="Q743" s="70"/>
      <c r="R743" s="70"/>
      <c r="S743" s="70"/>
      <c r="T743" s="70"/>
      <c r="U743" s="70"/>
      <c r="V743" s="70"/>
      <c r="W743" s="70"/>
      <c r="X743" s="70">
        <f t="shared" si="114"/>
        <v>1.7857142857142857E-4</v>
      </c>
      <c r="Y743" s="70">
        <f t="shared" si="115"/>
        <v>-1.2649231019784752E-2</v>
      </c>
      <c r="Z743" s="70">
        <f t="shared" si="116"/>
        <v>-1.2649231019784752E-2</v>
      </c>
      <c r="AA743" s="70">
        <f t="shared" si="117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8"/>
        <v>33886497.609999999</v>
      </c>
      <c r="E744" s="67">
        <f t="shared" si="118"/>
        <v>34143767.259999998</v>
      </c>
      <c r="F744" s="67">
        <f t="shared" si="109"/>
        <v>-101687.63000000268</v>
      </c>
      <c r="G744" s="70">
        <f t="shared" si="110"/>
        <v>-2.9918522946123225E-3</v>
      </c>
      <c r="H744" s="70"/>
      <c r="I744" s="70"/>
      <c r="J744" s="67">
        <f t="shared" si="119"/>
        <v>-257269.64999999851</v>
      </c>
      <c r="K744" s="70">
        <f t="shared" si="120"/>
        <v>-7.5348935002081951E-3</v>
      </c>
      <c r="L744" s="70">
        <f t="shared" si="112"/>
        <v>0.9970081477053877</v>
      </c>
      <c r="M744" s="70">
        <f>PRODUCT($L$2:L744)-1</f>
        <v>-0.17931190832064359</v>
      </c>
      <c r="N744" s="70">
        <f>PRODUCT($L$650:L744)-1</f>
        <v>0.19839844775381188</v>
      </c>
      <c r="O744" s="70">
        <f>AVERAGE($G$650:G744)*252</f>
        <v>0.5179725678574022</v>
      </c>
      <c r="P744" s="70">
        <f>STDEV($G$650:G744)*252^0.5</f>
        <v>0.27551956103877917</v>
      </c>
      <c r="Q744" s="70"/>
      <c r="R744" s="70"/>
      <c r="S744" s="70"/>
      <c r="T744" s="70"/>
      <c r="U744" s="70"/>
      <c r="V744" s="70"/>
      <c r="W744" s="70"/>
      <c r="X744" s="70">
        <f t="shared" si="114"/>
        <v>1.7857142857142857E-4</v>
      </c>
      <c r="Y744" s="70">
        <f t="shared" si="115"/>
        <v>-3.1704237231837511E-3</v>
      </c>
      <c r="Z744" s="70">
        <f t="shared" si="116"/>
        <v>-3.1704237231837511E-3</v>
      </c>
      <c r="AA744" s="70">
        <f t="shared" si="117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8"/>
        <v>33551875.059999999</v>
      </c>
      <c r="E745" s="67">
        <f t="shared" si="118"/>
        <v>34143767.259999998</v>
      </c>
      <c r="F745" s="67">
        <f t="shared" si="109"/>
        <v>-334622.55000000075</v>
      </c>
      <c r="G745" s="70">
        <f t="shared" si="110"/>
        <v>-9.8748048220023976E-3</v>
      </c>
      <c r="H745" s="70"/>
      <c r="I745" s="70"/>
      <c r="J745" s="67">
        <f t="shared" si="119"/>
        <v>-591892.19999999925</v>
      </c>
      <c r="K745" s="70">
        <f t="shared" si="120"/>
        <v>-1.7335292719541484E-2</v>
      </c>
      <c r="L745" s="70">
        <f t="shared" si="112"/>
        <v>0.99012519517799757</v>
      </c>
      <c r="M745" s="70">
        <f>PRODUCT($L$2:L745)-1</f>
        <v>-0.18741604304571891</v>
      </c>
      <c r="N745" s="70">
        <f>PRODUCT($L$650:L745)-1</f>
        <v>0.18656449698325228</v>
      </c>
      <c r="O745" s="70">
        <f>AVERAGE($G$650:G745)*252</f>
        <v>0.48665565761779794</v>
      </c>
      <c r="P745" s="70">
        <f>STDEV($G$650:G745)*252^0.5</f>
        <v>0.27474639883523849</v>
      </c>
      <c r="Q745" s="70"/>
      <c r="R745" s="70"/>
      <c r="S745" s="70"/>
      <c r="T745" s="70"/>
      <c r="U745" s="70"/>
      <c r="V745" s="70"/>
      <c r="W745" s="70"/>
      <c r="X745" s="70">
        <f t="shared" si="114"/>
        <v>1.7857142857142857E-4</v>
      </c>
      <c r="Y745" s="70">
        <f t="shared" si="115"/>
        <v>-1.0053376250573827E-2</v>
      </c>
      <c r="Z745" s="70">
        <f t="shared" si="116"/>
        <v>-1.0053376250573827E-2</v>
      </c>
      <c r="AA745" s="70">
        <f t="shared" si="117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8"/>
        <v>34158670.280000001</v>
      </c>
      <c r="E746" s="67">
        <f t="shared" si="118"/>
        <v>34143767.259999998</v>
      </c>
      <c r="F746" s="67">
        <f t="shared" si="109"/>
        <v>606795.22000000253</v>
      </c>
      <c r="G746" s="70">
        <f t="shared" si="110"/>
        <v>1.8085284918201605E-2</v>
      </c>
      <c r="H746" s="70"/>
      <c r="I746" s="70"/>
      <c r="J746" s="67">
        <f t="shared" si="119"/>
        <v>14903.020000003278</v>
      </c>
      <c r="K746" s="70">
        <f t="shared" si="120"/>
        <v>4.3647849068673139E-4</v>
      </c>
      <c r="L746" s="70">
        <f t="shared" si="112"/>
        <v>1.0180852849182016</v>
      </c>
      <c r="M746" s="70">
        <f>PRODUCT($L$2:L746)-1</f>
        <v>-0.17272023066424103</v>
      </c>
      <c r="N746" s="70">
        <f>PRODUCT($L$650:L746)-1</f>
        <v>0.20802385398501699</v>
      </c>
      <c r="O746" s="70">
        <f>AVERAGE($G$650:G746)*252</f>
        <v>0.52862304052263309</v>
      </c>
      <c r="P746" s="70">
        <f>STDEV($G$650:G746)*252^0.5</f>
        <v>0.27454912365507428</v>
      </c>
      <c r="Q746" s="70"/>
      <c r="R746" s="70"/>
      <c r="S746" s="70"/>
      <c r="T746" s="70"/>
      <c r="U746" s="70"/>
      <c r="V746" s="70"/>
      <c r="W746" s="70"/>
      <c r="X746" s="70">
        <f t="shared" si="114"/>
        <v>1.7857142857142857E-4</v>
      </c>
      <c r="Y746" s="70">
        <f t="shared" si="115"/>
        <v>1.7906713489630178E-2</v>
      </c>
      <c r="Z746" s="70">
        <f t="shared" si="116"/>
        <v>0</v>
      </c>
      <c r="AA746" s="70">
        <f t="shared" si="117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21">B747</f>
        <v>34955551.969999999</v>
      </c>
      <c r="E747" s="67">
        <f t="shared" si="118"/>
        <v>34143767.259999998</v>
      </c>
      <c r="F747" s="67">
        <f t="shared" si="109"/>
        <v>796881.68999999762</v>
      </c>
      <c r="G747" s="70">
        <f t="shared" si="110"/>
        <v>2.3328826428778586E-2</v>
      </c>
      <c r="H747" s="70"/>
      <c r="I747" s="70"/>
      <c r="J747" s="67">
        <f t="shared" si="119"/>
        <v>811784.71000000089</v>
      </c>
      <c r="K747" s="70">
        <f t="shared" si="120"/>
        <v>2.3775487450414357E-2</v>
      </c>
      <c r="L747" s="70">
        <f t="shared" si="112"/>
        <v>1.0233288264287785</v>
      </c>
      <c r="M747" s="70">
        <f>PRODUCT($L$2:L747)-1</f>
        <v>-0.15342076451736719</v>
      </c>
      <c r="N747" s="70">
        <f>PRODUCT($L$650:L747)-1</f>
        <v>0.23620563279645745</v>
      </c>
      <c r="O747" s="70">
        <f>AVERAGE($G$650:G747)*252</f>
        <v>0.58321733868109815</v>
      </c>
      <c r="P747" s="70">
        <f>STDEV($G$650:G747)*252^0.5</f>
        <v>0.27524395437237287</v>
      </c>
      <c r="Q747" s="70"/>
      <c r="R747" s="70"/>
      <c r="S747" s="70"/>
      <c r="T747" s="70"/>
      <c r="U747" s="70"/>
      <c r="V747" s="70"/>
      <c r="W747" s="70"/>
      <c r="X747" s="70">
        <f t="shared" si="114"/>
        <v>1.7857142857142857E-4</v>
      </c>
      <c r="Y747" s="70">
        <f t="shared" si="115"/>
        <v>2.3150255000207159E-2</v>
      </c>
      <c r="Z747" s="70">
        <f t="shared" si="116"/>
        <v>0</v>
      </c>
      <c r="AA747" s="70">
        <f t="shared" si="117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21"/>
        <v>34712067.920000002</v>
      </c>
      <c r="E748" s="67">
        <f t="shared" si="118"/>
        <v>34143767.259999998</v>
      </c>
      <c r="F748" s="67">
        <f t="shared" ref="F748:F811" si="122">B748-C748-D747</f>
        <v>-243484.04999999702</v>
      </c>
      <c r="G748" s="70">
        <f t="shared" ref="G748:G811" si="123">F748/B747</f>
        <v>-6.9655329776787105E-3</v>
      </c>
      <c r="H748" s="70"/>
      <c r="I748" s="70"/>
      <c r="J748" s="67">
        <f t="shared" si="119"/>
        <v>568300.66000000387</v>
      </c>
      <c r="K748" s="70">
        <f t="shared" si="120"/>
        <v>1.6644345530839377E-2</v>
      </c>
      <c r="L748" s="70">
        <f t="shared" si="112"/>
        <v>0.99303446702232134</v>
      </c>
      <c r="M748" s="70">
        <f>PRODUCT($L$2:L748)-1</f>
        <v>-0.15931764010033944</v>
      </c>
      <c r="N748" s="70">
        <f>PRODUCT($L$650:L748)-1</f>
        <v>0.22759480169402169</v>
      </c>
      <c r="O748" s="70">
        <f>AVERAGE($G$650:G748)*252</f>
        <v>0.55959580687245036</v>
      </c>
      <c r="P748" s="70">
        <f>STDEV($G$650:G748)*252^0.5</f>
        <v>0.27423600449937319</v>
      </c>
      <c r="Q748" s="70"/>
      <c r="R748" s="70"/>
      <c r="S748" s="70"/>
      <c r="T748" s="70"/>
      <c r="U748" s="70"/>
      <c r="V748" s="70"/>
      <c r="W748" s="70"/>
      <c r="X748" s="70">
        <f t="shared" si="114"/>
        <v>1.7857142857142857E-4</v>
      </c>
      <c r="Y748" s="70">
        <f t="shared" si="115"/>
        <v>-7.1441044062501395E-3</v>
      </c>
      <c r="Z748" s="70">
        <f t="shared" si="116"/>
        <v>-7.1441044062501395E-3</v>
      </c>
      <c r="AA748" s="70">
        <f t="shared" si="117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21"/>
        <v>34463875.909999996</v>
      </c>
      <c r="E749" s="67">
        <f t="shared" si="118"/>
        <v>34143767.259999998</v>
      </c>
      <c r="F749" s="67">
        <f t="shared" si="122"/>
        <v>-248192.01000000536</v>
      </c>
      <c r="G749" s="70">
        <f t="shared" si="123"/>
        <v>-7.1500208680164781E-3</v>
      </c>
      <c r="H749" s="70"/>
      <c r="I749" s="70"/>
      <c r="J749" s="67">
        <f t="shared" si="119"/>
        <v>320108.64999999851</v>
      </c>
      <c r="K749" s="70">
        <f t="shared" si="120"/>
        <v>9.3753172449428934E-3</v>
      </c>
      <c r="L749" s="70">
        <f t="shared" si="112"/>
        <v>0.99284997913198347</v>
      </c>
      <c r="M749" s="70">
        <f>PRODUCT($L$2:L749)-1</f>
        <v>-0.16532853651699542</v>
      </c>
      <c r="N749" s="70">
        <f>PRODUCT($L$650:L749)-1</f>
        <v>0.21881747324444079</v>
      </c>
      <c r="O749" s="70">
        <f>AVERAGE($G$650:G749)*252</f>
        <v>0.53598179621632425</v>
      </c>
      <c r="P749" s="70">
        <f>STDEV($G$650:G749)*252^0.5</f>
        <v>0.27325265629306289</v>
      </c>
      <c r="Q749" s="70"/>
      <c r="R749" s="70"/>
      <c r="S749" s="70"/>
      <c r="T749" s="70"/>
      <c r="U749" s="70"/>
      <c r="V749" s="70"/>
      <c r="W749" s="70"/>
      <c r="X749" s="70">
        <f t="shared" si="114"/>
        <v>1.7857142857142857E-4</v>
      </c>
      <c r="Y749" s="70">
        <f t="shared" si="115"/>
        <v>-7.3285922965879071E-3</v>
      </c>
      <c r="Z749" s="70">
        <f t="shared" si="116"/>
        <v>-7.3285922965879071E-3</v>
      </c>
      <c r="AA749" s="70">
        <f t="shared" si="117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21"/>
        <v>33429267.199999999</v>
      </c>
      <c r="E750" s="67">
        <f t="shared" si="118"/>
        <v>34143767.259999998</v>
      </c>
      <c r="F750" s="67">
        <f t="shared" si="122"/>
        <v>-1034608.7099999972</v>
      </c>
      <c r="G750" s="70">
        <f t="shared" si="123"/>
        <v>-3.0020091550404995E-2</v>
      </c>
      <c r="H750" s="70"/>
      <c r="I750" s="70"/>
      <c r="J750" s="67">
        <f t="shared" si="119"/>
        <v>-714500.05999999866</v>
      </c>
      <c r="K750" s="70">
        <f t="shared" si="120"/>
        <v>-2.0926222187469312E-2</v>
      </c>
      <c r="L750" s="70">
        <f t="shared" si="112"/>
        <v>0.96997990844959503</v>
      </c>
      <c r="M750" s="70">
        <f>PRODUCT($L$2:L750)-1</f>
        <v>-0.19038545026526577</v>
      </c>
      <c r="N750" s="70">
        <f>PRODUCT($L$650:L750)-1</f>
        <v>0.18222846111440938</v>
      </c>
      <c r="O750" s="70">
        <f>AVERAGE($G$650:G750)*252</f>
        <v>0.45577343119733038</v>
      </c>
      <c r="P750" s="70">
        <f>STDEV($G$650:G750)*252^0.5</f>
        <v>0.27658416913427492</v>
      </c>
      <c r="Q750" s="70"/>
      <c r="R750" s="70"/>
      <c r="S750" s="70"/>
      <c r="T750" s="70"/>
      <c r="U750" s="70"/>
      <c r="V750" s="70"/>
      <c r="W750" s="70"/>
      <c r="X750" s="70">
        <f t="shared" si="114"/>
        <v>1.7857142857142857E-4</v>
      </c>
      <c r="Y750" s="70">
        <f t="shared" si="115"/>
        <v>-3.0198662978976422E-2</v>
      </c>
      <c r="Z750" s="70">
        <f t="shared" si="116"/>
        <v>-3.0198662978976422E-2</v>
      </c>
      <c r="AA750" s="70">
        <f t="shared" si="117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21"/>
        <v>32887303.170000002</v>
      </c>
      <c r="E751" s="67">
        <f t="shared" si="118"/>
        <v>34143767.259999998</v>
      </c>
      <c r="F751" s="67">
        <f t="shared" si="122"/>
        <v>-541964.02999999747</v>
      </c>
      <c r="G751" s="70">
        <f t="shared" si="123"/>
        <v>-1.6212261751283541E-2</v>
      </c>
      <c r="H751" s="70"/>
      <c r="I751" s="70"/>
      <c r="J751" s="67">
        <f t="shared" si="119"/>
        <v>-1256464.0899999961</v>
      </c>
      <c r="K751" s="70">
        <f t="shared" si="120"/>
        <v>-3.6799222547184041E-2</v>
      </c>
      <c r="L751" s="70">
        <f t="shared" si="112"/>
        <v>0.98378773824871646</v>
      </c>
      <c r="M751" s="70">
        <f>PRODUCT($L$2:L751)-1</f>
        <v>-0.2035111332632128</v>
      </c>
      <c r="N751" s="70">
        <f>PRODUCT($L$650:L751)-1</f>
        <v>0.16306186385300547</v>
      </c>
      <c r="O751" s="70">
        <f>AVERAGE($G$650:G751)*252</f>
        <v>0.41125124107457761</v>
      </c>
      <c r="P751" s="70">
        <f>STDEV($G$650:G751)*252^0.5</f>
        <v>0.27666535392487906</v>
      </c>
      <c r="Q751" s="70"/>
      <c r="R751" s="70"/>
      <c r="S751" s="70"/>
      <c r="T751" s="70"/>
      <c r="U751" s="70"/>
      <c r="V751" s="70"/>
      <c r="W751" s="70"/>
      <c r="X751" s="70">
        <f t="shared" si="114"/>
        <v>1.7857142857142857E-4</v>
      </c>
      <c r="Y751" s="70">
        <f t="shared" si="115"/>
        <v>-1.6390833179854968E-2</v>
      </c>
      <c r="Z751" s="70">
        <f t="shared" si="116"/>
        <v>-1.6390833179854968E-2</v>
      </c>
      <c r="AA751" s="70">
        <f t="shared" si="117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21"/>
        <v>33966539.68</v>
      </c>
      <c r="E752" s="67">
        <f t="shared" si="118"/>
        <v>34143767.259999998</v>
      </c>
      <c r="F752" s="67">
        <f t="shared" si="122"/>
        <v>1079236.5099999979</v>
      </c>
      <c r="G752" s="70">
        <f t="shared" si="123"/>
        <v>3.2816205829381717E-2</v>
      </c>
      <c r="H752" s="70"/>
      <c r="I752" s="70"/>
      <c r="J752" s="67">
        <f t="shared" si="119"/>
        <v>-177227.57999999821</v>
      </c>
      <c r="K752" s="70">
        <f t="shared" si="120"/>
        <v>-5.1906275792719114E-3</v>
      </c>
      <c r="L752" s="70">
        <f t="shared" si="112"/>
        <v>1.0328162058293817</v>
      </c>
      <c r="M752" s="70">
        <f>PRODUCT($L$2:L752)-1</f>
        <v>-0.17737339067156743</v>
      </c>
      <c r="N752" s="70">
        <f>PRODUCT($L$650:L752)-1</f>
        <v>0.20122914136950998</v>
      </c>
      <c r="O752" s="70">
        <f>AVERAGE($G$650:G752)*252</f>
        <v>0.48754670348166124</v>
      </c>
      <c r="P752" s="70">
        <f>STDEV($G$650:G752)*252^0.5</f>
        <v>0.27959346687711351</v>
      </c>
      <c r="Q752" s="70"/>
      <c r="R752" s="70"/>
      <c r="S752" s="70"/>
      <c r="T752" s="70"/>
      <c r="U752" s="70"/>
      <c r="V752" s="70"/>
      <c r="W752" s="70"/>
      <c r="X752" s="70">
        <f t="shared" si="114"/>
        <v>1.7857142857142857E-4</v>
      </c>
      <c r="Y752" s="70">
        <f t="shared" si="115"/>
        <v>3.2637634400810286E-2</v>
      </c>
      <c r="Z752" s="70">
        <f t="shared" si="116"/>
        <v>0</v>
      </c>
      <c r="AA752" s="70">
        <f t="shared" si="117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21"/>
        <v>35458531.020000003</v>
      </c>
      <c r="E753" s="67">
        <f t="shared" si="118"/>
        <v>34143767.259999998</v>
      </c>
      <c r="F753" s="67">
        <f t="shared" si="122"/>
        <v>1491991.3400000036</v>
      </c>
      <c r="G753" s="70">
        <f t="shared" si="123"/>
        <v>4.3925326337510624E-2</v>
      </c>
      <c r="H753" s="70"/>
      <c r="I753" s="70"/>
      <c r="J753" s="67">
        <f t="shared" si="119"/>
        <v>1314763.7600000054</v>
      </c>
      <c r="K753" s="70">
        <f t="shared" si="120"/>
        <v>3.8506698747922563E-2</v>
      </c>
      <c r="L753" s="70">
        <f t="shared" si="112"/>
        <v>1.0439253263375106</v>
      </c>
      <c r="M753" s="70">
        <f>PRODUCT($L$2:L753)-1</f>
        <v>-0.14123924840289626</v>
      </c>
      <c r="N753" s="70">
        <f>PRODUCT($L$650:L753)-1</f>
        <v>0.25399352341029324</v>
      </c>
      <c r="O753" s="70">
        <f>AVERAGE($G$650:G753)*252</f>
        <v>0.58929319899676713</v>
      </c>
      <c r="P753" s="70">
        <f>STDEV($G$650:G753)*252^0.5</f>
        <v>0.28580753749458632</v>
      </c>
      <c r="Q753" s="70"/>
      <c r="R753" s="70"/>
      <c r="S753" s="70"/>
      <c r="T753" s="70"/>
      <c r="U753" s="70"/>
      <c r="V753" s="70"/>
      <c r="W753" s="70"/>
      <c r="X753" s="70">
        <f t="shared" si="114"/>
        <v>1.7857142857142857E-4</v>
      </c>
      <c r="Y753" s="70">
        <f t="shared" si="115"/>
        <v>4.3746754908939194E-2</v>
      </c>
      <c r="Z753" s="70">
        <f t="shared" si="116"/>
        <v>0</v>
      </c>
      <c r="AA753" s="70">
        <f t="shared" si="117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21"/>
        <v>35517205.990000002</v>
      </c>
      <c r="E754" s="67">
        <f t="shared" si="118"/>
        <v>34143767.259999998</v>
      </c>
      <c r="F754" s="67">
        <f t="shared" si="122"/>
        <v>58674.969999998808</v>
      </c>
      <c r="G754" s="70">
        <f t="shared" si="123"/>
        <v>1.6547490353422656E-3</v>
      </c>
      <c r="H754" s="70"/>
      <c r="I754" s="70"/>
      <c r="J754" s="67">
        <f t="shared" si="119"/>
        <v>1373438.7300000042</v>
      </c>
      <c r="K754" s="70">
        <f t="shared" si="120"/>
        <v>4.0225166705872173E-2</v>
      </c>
      <c r="L754" s="70">
        <f t="shared" si="112"/>
        <v>1.0016547490353422</v>
      </c>
      <c r="M754" s="70">
        <f>PRODUCT($L$2:L754)-1</f>
        <v>-0.13981821487760115</v>
      </c>
      <c r="N754" s="70">
        <f>PRODUCT($L$650:L754)-1</f>
        <v>0.25606856798348177</v>
      </c>
      <c r="O754" s="70">
        <f>AVERAGE($G$650:G754)*252</f>
        <v>0.58765228050066698</v>
      </c>
      <c r="P754" s="70">
        <f>STDEV($G$650:G754)*252^0.5</f>
        <v>0.28443211597606904</v>
      </c>
      <c r="Q754" s="70"/>
      <c r="R754" s="70"/>
      <c r="S754" s="70"/>
      <c r="T754" s="70"/>
      <c r="U754" s="70"/>
      <c r="V754" s="70"/>
      <c r="W754" s="70"/>
      <c r="X754" s="70">
        <f t="shared" si="114"/>
        <v>1.7857142857142857E-4</v>
      </c>
      <c r="Y754" s="70">
        <f t="shared" si="115"/>
        <v>1.4761776067708371E-3</v>
      </c>
      <c r="Z754" s="70">
        <f t="shared" si="116"/>
        <v>0</v>
      </c>
      <c r="AA754" s="70">
        <f t="shared" si="117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21"/>
        <v>36130667.640000001</v>
      </c>
      <c r="E755" s="67">
        <f t="shared" si="118"/>
        <v>34143767.259999998</v>
      </c>
      <c r="F755" s="67">
        <f t="shared" si="122"/>
        <v>613461.64999999851</v>
      </c>
      <c r="G755" s="70">
        <f t="shared" si="123"/>
        <v>1.7272238423617019E-2</v>
      </c>
      <c r="H755" s="70"/>
      <c r="I755" s="70"/>
      <c r="J755" s="67">
        <f t="shared" si="119"/>
        <v>1986900.3800000027</v>
      </c>
      <c r="K755" s="70">
        <f t="shared" si="120"/>
        <v>5.8192183799462782E-2</v>
      </c>
      <c r="L755" s="70">
        <f t="shared" si="112"/>
        <v>1.017272238423617</v>
      </c>
      <c r="M755" s="70">
        <f>PRODUCT($L$2:L755)-1</f>
        <v>-0.12496094999731455</v>
      </c>
      <c r="N755" s="70">
        <f>PRODUCT($L$650:L755)-1</f>
        <v>0.27776368376610372</v>
      </c>
      <c r="O755" s="70">
        <f>AVERAGE($G$650:G755)*252</f>
        <v>0.62317069372944822</v>
      </c>
      <c r="P755" s="70">
        <f>STDEV($G$650:G755)*252^0.5</f>
        <v>0.28401019719645426</v>
      </c>
      <c r="Q755" s="70"/>
      <c r="R755" s="70"/>
      <c r="S755" s="70"/>
      <c r="T755" s="70"/>
      <c r="U755" s="70"/>
      <c r="V755" s="70"/>
      <c r="W755" s="70"/>
      <c r="X755" s="70">
        <f t="shared" si="114"/>
        <v>1.7857142857142857E-4</v>
      </c>
      <c r="Y755" s="70">
        <f t="shared" si="115"/>
        <v>1.7093666995045591E-2</v>
      </c>
      <c r="Z755" s="70">
        <f t="shared" si="116"/>
        <v>0</v>
      </c>
      <c r="AA755" s="70">
        <f t="shared" si="117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21"/>
        <v>35866513.229999997</v>
      </c>
      <c r="E756" s="80">
        <f t="shared" si="118"/>
        <v>34143767.259999998</v>
      </c>
      <c r="F756" s="80">
        <f t="shared" si="122"/>
        <v>-264154.41000000387</v>
      </c>
      <c r="G756" s="81">
        <f t="shared" si="123"/>
        <v>-7.3110857687988147E-3</v>
      </c>
      <c r="H756" s="81"/>
      <c r="I756" s="81"/>
      <c r="J756" s="80">
        <f t="shared" si="119"/>
        <v>1722745.9699999988</v>
      </c>
      <c r="K756" s="81">
        <f t="shared" si="120"/>
        <v>5.0455649983832451E-2</v>
      </c>
      <c r="L756" s="81">
        <f t="shared" si="112"/>
        <v>0.9926889142312012</v>
      </c>
      <c r="M756" s="81">
        <f>PRODUCT($L$2:L756)-1</f>
        <v>-0.13135843554293236</v>
      </c>
      <c r="N756" s="81">
        <f>PRODUCT($L$650:L756)-1</f>
        <v>0.26842184388183332</v>
      </c>
      <c r="O756" s="81">
        <f>AVERAGE($G$650:G756)*252</f>
        <v>0.60012803665031988</v>
      </c>
      <c r="P756" s="81">
        <f>STDEV($G$650:G756)*252^0.5</f>
        <v>0.28306585952362701</v>
      </c>
      <c r="Q756" s="81"/>
      <c r="R756" s="81"/>
      <c r="S756" s="81"/>
      <c r="T756" s="81"/>
      <c r="U756" s="81"/>
      <c r="V756" s="81"/>
      <c r="W756" s="81"/>
      <c r="X756" s="81">
        <f t="shared" si="114"/>
        <v>1.7857142857142857E-4</v>
      </c>
      <c r="Y756" s="81">
        <f t="shared" si="115"/>
        <v>-7.4896571973702437E-3</v>
      </c>
      <c r="Z756" s="81">
        <f t="shared" si="116"/>
        <v>-7.4896571973702437E-3</v>
      </c>
      <c r="AA756" s="81">
        <f t="shared" si="117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21"/>
        <v>36703593.770000003</v>
      </c>
      <c r="E757" s="67">
        <f t="shared" si="118"/>
        <v>35866513.229999997</v>
      </c>
      <c r="F757" s="67">
        <f t="shared" si="122"/>
        <v>837080.54000000656</v>
      </c>
      <c r="G757" s="70">
        <f t="shared" si="123"/>
        <v>2.3338776608478443E-2</v>
      </c>
      <c r="H757" s="70"/>
      <c r="I757" s="70"/>
      <c r="J757" s="67">
        <f t="shared" si="119"/>
        <v>837080.54000000656</v>
      </c>
      <c r="K757" s="70">
        <f>G757</f>
        <v>2.3338776608478443E-2</v>
      </c>
      <c r="L757" s="70">
        <f t="shared" si="112"/>
        <v>1.0233387766084785</v>
      </c>
      <c r="M757" s="70">
        <f>PRODUCT($L$2:L757)-1</f>
        <v>-0.11108540411722956</v>
      </c>
      <c r="N757" s="70">
        <f>PRODUCT($L$650:L757)-1</f>
        <v>0.29802525794150592</v>
      </c>
      <c r="O757" s="70">
        <f>AVERAGE($G$650:G757)*252</f>
        <v>0.64902844099000734</v>
      </c>
      <c r="P757" s="70">
        <f>STDEV($G$650:G757)*252^0.5</f>
        <v>0.28355291977898689</v>
      </c>
      <c r="Q757" s="70"/>
      <c r="R757" s="70"/>
      <c r="S757" s="70"/>
      <c r="T757" s="70"/>
      <c r="U757" s="70"/>
      <c r="V757" s="70"/>
      <c r="W757" s="70"/>
      <c r="X757" s="70">
        <f t="shared" si="114"/>
        <v>1.7857142857142857E-4</v>
      </c>
      <c r="Y757" s="70">
        <f t="shared" si="115"/>
        <v>2.3160205179907016E-2</v>
      </c>
      <c r="Z757" s="70">
        <f t="shared" si="116"/>
        <v>0</v>
      </c>
      <c r="AA757" s="70">
        <f t="shared" si="117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21"/>
        <v>37136112.609999999</v>
      </c>
      <c r="E758" s="67">
        <f t="shared" si="118"/>
        <v>35866513.229999997</v>
      </c>
      <c r="F758" s="67">
        <f t="shared" si="122"/>
        <v>432518.83999999613</v>
      </c>
      <c r="G758" s="70">
        <f t="shared" si="123"/>
        <v>1.1784100562749774E-2</v>
      </c>
      <c r="H758" s="70"/>
      <c r="I758" s="70"/>
      <c r="J758" s="67">
        <f t="shared" si="119"/>
        <v>1269599.3800000027</v>
      </c>
      <c r="K758" s="70">
        <f t="shared" ref="K758:K778" si="124">(1+K757)*(1+G758)-1</f>
        <v>3.5397903661793961E-2</v>
      </c>
      <c r="L758" s="70">
        <f t="shared" si="112"/>
        <v>1.0117841005627497</v>
      </c>
      <c r="M758" s="70">
        <f>PRODUCT($L$2:L758)-1</f>
        <v>-0.10061034512765099</v>
      </c>
      <c r="N758" s="70">
        <f>PRODUCT($L$650:L758)-1</f>
        <v>0.31332131811407771</v>
      </c>
      <c r="O758" s="70">
        <f>AVERAGE($G$650:G758)*252</f>
        <v>0.67031802723608924</v>
      </c>
      <c r="P758" s="70">
        <f>STDEV($G$650:G758)*252^0.5</f>
        <v>0.28258421762385066</v>
      </c>
      <c r="Q758" s="70"/>
      <c r="R758" s="70"/>
      <c r="S758" s="70"/>
      <c r="T758" s="70"/>
      <c r="U758" s="70"/>
      <c r="V758" s="70"/>
      <c r="W758" s="70"/>
      <c r="X758" s="70">
        <f t="shared" si="114"/>
        <v>1.7857142857142857E-4</v>
      </c>
      <c r="Y758" s="70">
        <f t="shared" si="115"/>
        <v>1.1605529134178345E-2</v>
      </c>
      <c r="Z758" s="70">
        <f t="shared" si="116"/>
        <v>0</v>
      </c>
      <c r="AA758" s="70">
        <f t="shared" si="117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21"/>
        <v>37182794.030000001</v>
      </c>
      <c r="E759" s="67">
        <f t="shared" si="118"/>
        <v>35866513.229999997</v>
      </c>
      <c r="F759" s="67">
        <f t="shared" si="122"/>
        <v>46681.420000001788</v>
      </c>
      <c r="G759" s="70">
        <f t="shared" si="123"/>
        <v>1.2570357185806096E-3</v>
      </c>
      <c r="H759" s="70"/>
      <c r="I759" s="70"/>
      <c r="J759" s="67">
        <f t="shared" si="119"/>
        <v>1316280.8000000045</v>
      </c>
      <c r="K759" s="70">
        <f t="shared" si="124"/>
        <v>3.6699435809640413E-2</v>
      </c>
      <c r="L759" s="70">
        <f t="shared" si="112"/>
        <v>1.0012570357185806</v>
      </c>
      <c r="M759" s="70">
        <f>PRODUCT($L$2:L759)-1</f>
        <v>-9.9479780206554569E-2</v>
      </c>
      <c r="N759" s="70">
        <f>PRODUCT($L$650:L759)-1</f>
        <v>0.31497220992092045</v>
      </c>
      <c r="O759" s="70">
        <f>AVERAGE($G$650:G759)*252</f>
        <v>0.66710398154378214</v>
      </c>
      <c r="P759" s="70">
        <f>STDEV($G$650:G759)*252^0.5</f>
        <v>0.28129298814416137</v>
      </c>
      <c r="Q759" s="70"/>
      <c r="R759" s="70"/>
      <c r="S759" s="70"/>
      <c r="T759" s="70"/>
      <c r="U759" s="70"/>
      <c r="V759" s="70"/>
      <c r="W759" s="70"/>
      <c r="X759" s="70">
        <f t="shared" si="114"/>
        <v>1.7857142857142857E-4</v>
      </c>
      <c r="Y759" s="70">
        <f t="shared" si="115"/>
        <v>1.0784642900091811E-3</v>
      </c>
      <c r="Z759" s="70">
        <f t="shared" si="116"/>
        <v>0</v>
      </c>
      <c r="AA759" s="70">
        <f t="shared" si="117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21"/>
        <v>37207250.409999996</v>
      </c>
      <c r="E760" s="67">
        <f t="shared" si="118"/>
        <v>35866513.229999997</v>
      </c>
      <c r="F760" s="67">
        <f t="shared" si="122"/>
        <v>24456.379999995232</v>
      </c>
      <c r="G760" s="70">
        <f t="shared" si="123"/>
        <v>6.577337889203059E-4</v>
      </c>
      <c r="H760" s="70"/>
      <c r="I760" s="70"/>
      <c r="J760" s="67">
        <f t="shared" si="119"/>
        <v>1340737.1799999997</v>
      </c>
      <c r="K760" s="70">
        <f t="shared" si="124"/>
        <v>3.738130805752693E-2</v>
      </c>
      <c r="L760" s="70">
        <f t="shared" si="112"/>
        <v>1.0006577337889202</v>
      </c>
      <c r="M760" s="70">
        <f>PRODUCT($L$2:L760)-1</f>
        <v>-9.8887477630390519E-2</v>
      </c>
      <c r="N760" s="70">
        <f>PRODUCT($L$650:L760)-1</f>
        <v>0.31583711157487659</v>
      </c>
      <c r="O760" s="70">
        <f>AVERAGE($G$650:G760)*252</f>
        <v>0.66258726923084654</v>
      </c>
      <c r="P760" s="70">
        <f>STDEV($G$650:G760)*252^0.5</f>
        <v>0.28002750979352742</v>
      </c>
      <c r="Q760" s="70"/>
      <c r="R760" s="70"/>
      <c r="S760" s="70"/>
      <c r="T760" s="70"/>
      <c r="U760" s="70"/>
      <c r="V760" s="70"/>
      <c r="W760" s="70"/>
      <c r="X760" s="70">
        <f t="shared" si="114"/>
        <v>1.7857142857142857E-4</v>
      </c>
      <c r="Y760" s="70">
        <f t="shared" si="115"/>
        <v>4.7916236034887736E-4</v>
      </c>
      <c r="Z760" s="70">
        <f t="shared" si="116"/>
        <v>0</v>
      </c>
      <c r="AA760" s="70">
        <f t="shared" si="117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21"/>
        <v>35889633.659999996</v>
      </c>
      <c r="E761" s="67">
        <f t="shared" si="118"/>
        <v>35866513.229999997</v>
      </c>
      <c r="F761" s="67">
        <f t="shared" si="122"/>
        <v>-1317616.75</v>
      </c>
      <c r="G761" s="70">
        <f t="shared" si="123"/>
        <v>-3.541290300897567E-2</v>
      </c>
      <c r="H761" s="70"/>
      <c r="I761" s="70"/>
      <c r="J761" s="67">
        <f t="shared" si="119"/>
        <v>23120.429999999702</v>
      </c>
      <c r="K761" s="70">
        <f t="shared" si="124"/>
        <v>6.4462441196133646E-4</v>
      </c>
      <c r="L761" s="70">
        <f t="shared" si="112"/>
        <v>0.9645870969910243</v>
      </c>
      <c r="M761" s="70">
        <f>PRODUCT($L$2:L761)-1</f>
        <v>-0.13079848798523896</v>
      </c>
      <c r="N761" s="70">
        <f>PRODUCT($L$650:L761)-1</f>
        <v>0.26923949956706483</v>
      </c>
      <c r="O761" s="70">
        <f>AVERAGE($G$650:G761)*252</f>
        <v>0.5769922796996616</v>
      </c>
      <c r="P761" s="70">
        <f>STDEV($G$650:G761)*252^0.5</f>
        <v>0.28454381798677253</v>
      </c>
      <c r="Q761" s="70"/>
      <c r="R761" s="70"/>
      <c r="S761" s="70"/>
      <c r="T761" s="70"/>
      <c r="U761" s="70"/>
      <c r="V761" s="70"/>
      <c r="W761" s="70"/>
      <c r="X761" s="70">
        <f t="shared" si="114"/>
        <v>1.7857142857142857E-4</v>
      </c>
      <c r="Y761" s="70">
        <f t="shared" si="115"/>
        <v>-3.5591474437547101E-2</v>
      </c>
      <c r="Z761" s="70">
        <f t="shared" si="116"/>
        <v>-3.5591474437547101E-2</v>
      </c>
      <c r="AA761" s="70">
        <f t="shared" si="117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21"/>
        <v>36910077.560000002</v>
      </c>
      <c r="E762" s="67">
        <f t="shared" si="118"/>
        <v>35866513.229999997</v>
      </c>
      <c r="F762" s="67">
        <f t="shared" si="122"/>
        <v>1020443.900000006</v>
      </c>
      <c r="G762" s="70">
        <f t="shared" si="123"/>
        <v>2.843283132024051E-2</v>
      </c>
      <c r="H762" s="70"/>
      <c r="I762" s="70"/>
      <c r="J762" s="67">
        <f t="shared" si="119"/>
        <v>1043564.3300000057</v>
      </c>
      <c r="K762" s="70">
        <f t="shared" si="124"/>
        <v>2.9095784229371979E-2</v>
      </c>
      <c r="L762" s="70">
        <f t="shared" si="112"/>
        <v>1.0284328313202404</v>
      </c>
      <c r="M762" s="70">
        <f>PRODUCT($L$2:L762)-1</f>
        <v>-0.1060846280108253</v>
      </c>
      <c r="N762" s="70">
        <f>PRODUCT($L$650:L762)-1</f>
        <v>0.30532757216324158</v>
      </c>
      <c r="O762" s="70">
        <f>AVERAGE($G$650:G762)*252</f>
        <v>0.63529388335453707</v>
      </c>
      <c r="P762" s="70">
        <f>STDEV($G$650:G762)*252^0.5</f>
        <v>0.28594836982815985</v>
      </c>
      <c r="Q762" s="70"/>
      <c r="R762" s="70"/>
      <c r="S762" s="70"/>
      <c r="T762" s="70"/>
      <c r="U762" s="70"/>
      <c r="V762" s="70"/>
      <c r="W762" s="70"/>
      <c r="X762" s="70">
        <f t="shared" si="114"/>
        <v>1.7857142857142857E-4</v>
      </c>
      <c r="Y762" s="70">
        <f t="shared" si="115"/>
        <v>2.8254259891669083E-2</v>
      </c>
      <c r="Z762" s="70">
        <f t="shared" si="116"/>
        <v>0</v>
      </c>
      <c r="AA762" s="70">
        <f t="shared" si="117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21"/>
        <v>37154050.759999998</v>
      </c>
      <c r="E763" s="67">
        <f t="shared" si="118"/>
        <v>35866513.229999997</v>
      </c>
      <c r="F763" s="67">
        <f t="shared" si="122"/>
        <v>243973.19999999553</v>
      </c>
      <c r="G763" s="70">
        <f t="shared" si="123"/>
        <v>6.6099346337974889E-3</v>
      </c>
      <c r="H763" s="70"/>
      <c r="I763" s="70"/>
      <c r="J763" s="67">
        <f t="shared" si="119"/>
        <v>1287537.5300000012</v>
      </c>
      <c r="K763" s="70">
        <f t="shared" si="124"/>
        <v>3.5898040095044825E-2</v>
      </c>
      <c r="L763" s="70">
        <f t="shared" si="112"/>
        <v>1.0066099346337976</v>
      </c>
      <c r="M763" s="70">
        <f>PRODUCT($L$2:L763)-1</f>
        <v>-0.10017590583383007</v>
      </c>
      <c r="N763" s="70">
        <f>PRODUCT($L$650:L763)-1</f>
        <v>0.31395570209093426</v>
      </c>
      <c r="O763" s="70">
        <f>AVERAGE($G$650:G763)*252</f>
        <v>0.64433256444543563</v>
      </c>
      <c r="P763" s="70">
        <f>STDEV($G$650:G763)*252^0.5</f>
        <v>0.28474520476121362</v>
      </c>
      <c r="Q763" s="70"/>
      <c r="R763" s="70"/>
      <c r="S763" s="70"/>
      <c r="T763" s="70"/>
      <c r="U763" s="70"/>
      <c r="V763" s="70"/>
      <c r="W763" s="70"/>
      <c r="X763" s="70">
        <f t="shared" si="114"/>
        <v>1.7857142857142857E-4</v>
      </c>
      <c r="Y763" s="70">
        <f t="shared" si="115"/>
        <v>6.4313632052260599E-3</v>
      </c>
      <c r="Z763" s="70">
        <f t="shared" si="116"/>
        <v>0</v>
      </c>
      <c r="AA763" s="70">
        <f t="shared" si="117"/>
        <v>0</v>
      </c>
    </row>
    <row r="764" spans="1:29">
      <c r="A764" s="88">
        <v>45089</v>
      </c>
      <c r="B764" s="76">
        <v>38007328.32</v>
      </c>
      <c r="C764" s="6"/>
      <c r="D764" s="67">
        <f t="shared" si="121"/>
        <v>38007328.32</v>
      </c>
      <c r="E764" s="67">
        <f t="shared" si="118"/>
        <v>35866513.229999997</v>
      </c>
      <c r="F764" s="67">
        <f t="shared" si="122"/>
        <v>853277.56000000238</v>
      </c>
      <c r="G764" s="70">
        <f t="shared" si="123"/>
        <v>2.2965936218148249E-2</v>
      </c>
      <c r="H764" s="70"/>
      <c r="I764" s="70"/>
      <c r="J764" s="67">
        <f t="shared" si="119"/>
        <v>2140815.0900000036</v>
      </c>
      <c r="K764" s="70">
        <f t="shared" si="124"/>
        <v>5.9688408412372329E-2</v>
      </c>
      <c r="L764" s="70">
        <f t="shared" si="112"/>
        <v>1.0229659362181482</v>
      </c>
      <c r="M764" s="70">
        <f>PRODUCT($L$2:L764)-1</f>
        <v>-7.9510603079656739E-2</v>
      </c>
      <c r="N764" s="70">
        <f>PRODUCT($L$650:L764)-1</f>
        <v>0.34413192493862677</v>
      </c>
      <c r="O764" s="70">
        <f>AVERAGE($G$650:G764)*252</f>
        <v>0.68905502846741762</v>
      </c>
      <c r="P764" s="70">
        <f>STDEV($G$650:G764)*252^0.5</f>
        <v>0.28509883994122853</v>
      </c>
      <c r="Q764" s="70"/>
      <c r="R764" s="70"/>
      <c r="S764" s="70"/>
      <c r="T764" s="70"/>
      <c r="U764" s="70"/>
      <c r="V764" s="70"/>
      <c r="W764" s="70"/>
      <c r="X764" s="70">
        <f t="shared" si="114"/>
        <v>1.7857142857142857E-4</v>
      </c>
      <c r="Y764" s="70">
        <f t="shared" si="115"/>
        <v>2.2787364789576822E-2</v>
      </c>
      <c r="Z764" s="70">
        <f t="shared" si="116"/>
        <v>0</v>
      </c>
      <c r="AA764" s="70">
        <f t="shared" si="117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21"/>
        <v>38338621.869999997</v>
      </c>
      <c r="E765" s="67">
        <f t="shared" si="118"/>
        <v>35866513.229999997</v>
      </c>
      <c r="F765" s="67">
        <f t="shared" si="122"/>
        <v>331293.54999999702</v>
      </c>
      <c r="G765" s="70">
        <f t="shared" si="123"/>
        <v>8.7165703206153952E-3</v>
      </c>
      <c r="H765" s="70"/>
      <c r="I765" s="70"/>
      <c r="J765" s="67">
        <f t="shared" si="119"/>
        <v>2472108.6400000006</v>
      </c>
      <c r="K765" s="70">
        <f t="shared" si="124"/>
        <v>6.8925256942239832E-2</v>
      </c>
      <c r="L765" s="70">
        <f t="shared" si="112"/>
        <v>1.0087165703206153</v>
      </c>
      <c r="M765" s="70">
        <f>PRODUCT($L$2:L765)-1</f>
        <v>-7.1487092522019791E-2</v>
      </c>
      <c r="N765" s="70">
        <f>PRODUCT($L$650:L765)-1</f>
        <v>0.35584814538253839</v>
      </c>
      <c r="O765" s="70">
        <f>AVERAGE($G$650:G765)*252</f>
        <v>0.70205089650472507</v>
      </c>
      <c r="P765" s="70">
        <f>STDEV($G$650:G765)*252^0.5</f>
        <v>0.28399348303616734</v>
      </c>
      <c r="Q765" s="70"/>
      <c r="R765" s="70"/>
      <c r="S765" s="70"/>
      <c r="T765" s="70"/>
      <c r="U765" s="70"/>
      <c r="V765" s="70"/>
      <c r="W765" s="70"/>
      <c r="X765" s="70">
        <f t="shared" si="114"/>
        <v>1.7857142857142857E-4</v>
      </c>
      <c r="Y765" s="70">
        <f t="shared" si="115"/>
        <v>8.5379988920439662E-3</v>
      </c>
      <c r="Z765" s="70">
        <f t="shared" si="116"/>
        <v>0</v>
      </c>
      <c r="AA765" s="70">
        <f t="shared" si="117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21"/>
        <v>38783197.460000001</v>
      </c>
      <c r="E766" s="67">
        <f t="shared" si="118"/>
        <v>35866513.229999997</v>
      </c>
      <c r="F766" s="67">
        <f t="shared" si="122"/>
        <v>444575.59000000358</v>
      </c>
      <c r="G766" s="70">
        <f t="shared" si="123"/>
        <v>1.1596024278271836E-2</v>
      </c>
      <c r="H766" s="70"/>
      <c r="I766" s="70"/>
      <c r="J766" s="67">
        <f t="shared" si="119"/>
        <v>2916684.2300000042</v>
      </c>
      <c r="K766" s="70">
        <f t="shared" si="124"/>
        <v>8.1320540173399847E-2</v>
      </c>
      <c r="L766" s="70">
        <f t="shared" si="112"/>
        <v>1.0115960242782718</v>
      </c>
      <c r="M766" s="70">
        <f>PRODUCT($L$2:L766)-1</f>
        <v>-6.0720034304216464E-2</v>
      </c>
      <c r="N766" s="70">
        <f>PRODUCT($L$650:L766)-1</f>
        <v>0.37157059339404408</v>
      </c>
      <c r="O766" s="70">
        <f>AVERAGE($G$650:G766)*252</f>
        <v>0.72102651378352656</v>
      </c>
      <c r="P766" s="70">
        <f>STDEV($G$650:G766)*252^0.5</f>
        <v>0.28306217905344883</v>
      </c>
      <c r="Q766" s="70"/>
      <c r="R766" s="70"/>
      <c r="S766" s="70"/>
      <c r="T766" s="70"/>
      <c r="U766" s="70"/>
      <c r="V766" s="70"/>
      <c r="W766" s="70"/>
      <c r="X766" s="70">
        <f t="shared" si="114"/>
        <v>1.7857142857142857E-4</v>
      </c>
      <c r="Y766" s="70">
        <f t="shared" si="115"/>
        <v>1.1417452849700407E-2</v>
      </c>
      <c r="Z766" s="70">
        <f t="shared" si="116"/>
        <v>0</v>
      </c>
      <c r="AA766" s="70">
        <f t="shared" si="117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21"/>
        <v>39665517.890000001</v>
      </c>
      <c r="E767" s="67">
        <f t="shared" si="118"/>
        <v>35866513.229999997</v>
      </c>
      <c r="F767" s="67">
        <f t="shared" si="122"/>
        <v>882320.4299999997</v>
      </c>
      <c r="G767" s="70">
        <f t="shared" si="123"/>
        <v>2.2750069302821214E-2</v>
      </c>
      <c r="H767" s="70"/>
      <c r="I767" s="70"/>
      <c r="J767" s="67">
        <f t="shared" si="119"/>
        <v>3799004.6600000039</v>
      </c>
      <c r="K767" s="70">
        <f t="shared" si="124"/>
        <v>0.10592065740090884</v>
      </c>
      <c r="L767" s="70">
        <f t="shared" si="112"/>
        <v>1.0227500693028213</v>
      </c>
      <c r="M767" s="70">
        <f>PRODUCT($L$2:L767)-1</f>
        <v>-3.9351349989885764E-2</v>
      </c>
      <c r="N767" s="70">
        <f>PRODUCT($L$650:L767)-1</f>
        <v>0.40277391944747043</v>
      </c>
      <c r="O767" s="70">
        <f>AVERAGE($G$650:G767)*252</f>
        <v>0.76350101336426734</v>
      </c>
      <c r="P767" s="70">
        <f>STDEV($G$650:G767)*252^0.5</f>
        <v>0.28334456777851591</v>
      </c>
      <c r="Q767" s="70"/>
      <c r="R767" s="70"/>
      <c r="S767" s="70"/>
      <c r="T767" s="70"/>
      <c r="U767" s="70"/>
      <c r="V767" s="70"/>
      <c r="W767" s="70"/>
      <c r="X767" s="70">
        <f t="shared" si="114"/>
        <v>1.7857142857142857E-4</v>
      </c>
      <c r="Y767" s="70">
        <f t="shared" si="115"/>
        <v>2.2571497874249787E-2</v>
      </c>
      <c r="Z767" s="70">
        <f t="shared" si="116"/>
        <v>0</v>
      </c>
      <c r="AA767" s="70">
        <f t="shared" si="117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21"/>
        <v>39337380.159999996</v>
      </c>
      <c r="E768" s="67">
        <f t="shared" si="118"/>
        <v>35866513.229999997</v>
      </c>
      <c r="F768" s="67">
        <f t="shared" si="122"/>
        <v>-328137.73000000417</v>
      </c>
      <c r="G768" s="70">
        <f t="shared" si="123"/>
        <v>-8.2726193292116407E-3</v>
      </c>
      <c r="H768" s="70"/>
      <c r="I768" s="70"/>
      <c r="J768" s="67">
        <f t="shared" si="119"/>
        <v>3470866.9299999997</v>
      </c>
      <c r="K768" s="70">
        <f t="shared" si="124"/>
        <v>9.6771796793919673E-2</v>
      </c>
      <c r="L768" s="70">
        <f t="shared" si="112"/>
        <v>0.99172738067078836</v>
      </c>
      <c r="M768" s="70">
        <f>PRODUCT($L$2:L768)-1</f>
        <v>-4.7298430580540507E-2</v>
      </c>
      <c r="N768" s="70">
        <f>PRODUCT($L$650:L768)-1</f>
        <v>0.39116930480693535</v>
      </c>
      <c r="O768" s="70">
        <f>AVERAGE($G$650:G768)*252</f>
        <v>0.73956655047077491</v>
      </c>
      <c r="P768" s="70">
        <f>STDEV($G$650:G768)*252^0.5</f>
        <v>0.28262039294367947</v>
      </c>
      <c r="Q768" s="70"/>
      <c r="R768" s="70"/>
      <c r="S768" s="70"/>
      <c r="T768" s="70"/>
      <c r="U768" s="70"/>
      <c r="V768" s="70"/>
      <c r="W768" s="70"/>
      <c r="X768" s="70">
        <f t="shared" si="114"/>
        <v>1.7857142857142857E-4</v>
      </c>
      <c r="Y768" s="70">
        <f t="shared" si="115"/>
        <v>-8.4511907577830697E-3</v>
      </c>
      <c r="Z768" s="70">
        <f t="shared" si="116"/>
        <v>-8.4511907577830697E-3</v>
      </c>
      <c r="AA768" s="70">
        <f t="shared" si="117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21"/>
        <v>39319099.149999999</v>
      </c>
      <c r="E769" s="67">
        <f t="shared" si="118"/>
        <v>35866513.229999997</v>
      </c>
      <c r="F769" s="67">
        <f t="shared" si="122"/>
        <v>-18281.009999997914</v>
      </c>
      <c r="G769" s="70">
        <f t="shared" si="123"/>
        <v>-4.6472362739059223E-4</v>
      </c>
      <c r="H769" s="70"/>
      <c r="I769" s="70"/>
      <c r="J769" s="67">
        <f t="shared" si="119"/>
        <v>3452585.9200000018</v>
      </c>
      <c r="K769" s="70">
        <f t="shared" si="124"/>
        <v>9.6262101026094005E-2</v>
      </c>
      <c r="L769" s="70">
        <f t="shared" si="112"/>
        <v>0.99953527637260942</v>
      </c>
      <c r="M769" s="70">
        <f>PRODUCT($L$2:L769)-1</f>
        <v>-4.7741173509701862E-2</v>
      </c>
      <c r="N769" s="70">
        <f>PRODUCT($L$650:L769)-1</f>
        <v>0.3905227955612911</v>
      </c>
      <c r="O769" s="70">
        <f>AVERAGE($G$650:G769)*252</f>
        <v>0.73242757626599819</v>
      </c>
      <c r="P769" s="70">
        <f>STDEV($G$650:G769)*252^0.5</f>
        <v>0.28147352103008288</v>
      </c>
      <c r="Q769" s="70"/>
      <c r="R769" s="70"/>
      <c r="S769" s="70"/>
      <c r="T769" s="70"/>
      <c r="U769" s="70"/>
      <c r="V769" s="70"/>
      <c r="W769" s="70"/>
      <c r="X769" s="70">
        <f t="shared" si="114"/>
        <v>1.7857142857142857E-4</v>
      </c>
      <c r="Y769" s="70">
        <f t="shared" si="115"/>
        <v>-6.4329505596202082E-4</v>
      </c>
      <c r="Z769" s="70">
        <f t="shared" si="116"/>
        <v>-6.4329505596202082E-4</v>
      </c>
      <c r="AA769" s="70">
        <f t="shared" si="117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21"/>
        <v>38898289.109999999</v>
      </c>
      <c r="E770" s="67">
        <f t="shared" si="118"/>
        <v>35866513.229999997</v>
      </c>
      <c r="F770" s="67">
        <f t="shared" si="122"/>
        <v>-420810.03999999911</v>
      </c>
      <c r="G770" s="70">
        <f t="shared" si="123"/>
        <v>-1.070243339997781E-2</v>
      </c>
      <c r="H770" s="70"/>
      <c r="I770" s="70"/>
      <c r="J770" s="67">
        <f t="shared" si="119"/>
        <v>3031775.8800000027</v>
      </c>
      <c r="K770" s="70">
        <f t="shared" si="124"/>
        <v>8.4529428900942616E-2</v>
      </c>
      <c r="L770" s="70">
        <f t="shared" ref="L770:L833" si="125">1+G770</f>
        <v>0.98929756660002222</v>
      </c>
      <c r="M770" s="70">
        <f>PRODUCT($L$2:L770)-1</f>
        <v>-5.7932660179755291E-2</v>
      </c>
      <c r="N770" s="70">
        <f>PRODUCT($L$650:L770)-1</f>
        <v>0.37564081795064541</v>
      </c>
      <c r="O770" s="70">
        <f>AVERAGE($G$650:G770)*252</f>
        <v>0.70408509037293709</v>
      </c>
      <c r="P770" s="70">
        <f>STDEV($G$650:G770)*252^0.5</f>
        <v>0.28098545338317088</v>
      </c>
      <c r="Q770" s="70"/>
      <c r="R770" s="70"/>
      <c r="S770" s="70"/>
      <c r="T770" s="70"/>
      <c r="U770" s="70"/>
      <c r="V770" s="70"/>
      <c r="W770" s="70"/>
      <c r="X770" s="70">
        <f t="shared" si="114"/>
        <v>1.7857142857142857E-4</v>
      </c>
      <c r="Y770" s="70">
        <f t="shared" si="115"/>
        <v>-1.0881004828549239E-2</v>
      </c>
      <c r="Z770" s="70">
        <f t="shared" si="116"/>
        <v>-1.0881004828549239E-2</v>
      </c>
      <c r="AA770" s="70">
        <f t="shared" si="117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21"/>
        <v>38149639.850000001</v>
      </c>
      <c r="E771" s="67">
        <f t="shared" si="118"/>
        <v>35866513.229999997</v>
      </c>
      <c r="F771" s="67">
        <f t="shared" si="122"/>
        <v>-748649.25999999791</v>
      </c>
      <c r="G771" s="70">
        <f t="shared" si="123"/>
        <v>-1.924632874939311E-2</v>
      </c>
      <c r="H771" s="70"/>
      <c r="I771" s="70"/>
      <c r="J771" s="67">
        <f t="shared" si="119"/>
        <v>2283126.6200000048</v>
      </c>
      <c r="K771" s="70">
        <f t="shared" si="124"/>
        <v>6.3656218973923373E-2</v>
      </c>
      <c r="L771" s="70">
        <f t="shared" si="125"/>
        <v>0.98075367125060686</v>
      </c>
      <c r="M771" s="70">
        <f>PRODUCT($L$2:L771)-1</f>
        <v>-7.6063997906001934E-2</v>
      </c>
      <c r="N771" s="70">
        <f>PRODUCT($L$650:L771)-1</f>
        <v>0.34916478252728322</v>
      </c>
      <c r="O771" s="70">
        <f>AVERAGE($G$650:G771)*252</f>
        <v>0.65855918926457635</v>
      </c>
      <c r="P771" s="70">
        <f>STDEV($G$650:G771)*252^0.5</f>
        <v>0.28160917532687202</v>
      </c>
      <c r="Q771" s="70"/>
      <c r="R771" s="70"/>
      <c r="S771" s="70"/>
      <c r="T771" s="70"/>
      <c r="U771" s="70"/>
      <c r="V771" s="70"/>
      <c r="W771" s="70"/>
      <c r="X771" s="70">
        <f t="shared" si="114"/>
        <v>1.7857142857142857E-4</v>
      </c>
      <c r="Y771" s="70">
        <f t="shared" si="115"/>
        <v>-1.9424900177964537E-2</v>
      </c>
      <c r="Z771" s="70">
        <f t="shared" si="116"/>
        <v>-1.9424900177964537E-2</v>
      </c>
      <c r="AA771" s="70">
        <f t="shared" si="117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21"/>
        <v>38554627.909999996</v>
      </c>
      <c r="E772" s="67">
        <f t="shared" si="118"/>
        <v>35866513.229999997</v>
      </c>
      <c r="F772" s="67">
        <f t="shared" si="122"/>
        <v>404988.05999999493</v>
      </c>
      <c r="G772" s="70">
        <f t="shared" si="123"/>
        <v>1.0615776756801936E-2</v>
      </c>
      <c r="H772" s="70"/>
      <c r="I772" s="70"/>
      <c r="J772" s="67">
        <f t="shared" si="119"/>
        <v>2688114.6799999997</v>
      </c>
      <c r="K772" s="70">
        <f t="shared" si="124"/>
        <v>7.494775594053471E-2</v>
      </c>
      <c r="L772" s="70">
        <f t="shared" si="125"/>
        <v>1.010615776756802</v>
      </c>
      <c r="M772" s="70">
        <f>PRODUCT($L$2:L772)-1</f>
        <v>-6.6255699570199833E-2</v>
      </c>
      <c r="N772" s="70">
        <f>PRODUCT($L$650:L772)-1</f>
        <v>0.36348721466673228</v>
      </c>
      <c r="O772" s="70">
        <f>AVERAGE($G$650:G772)*252</f>
        <v>0.67495444579668618</v>
      </c>
      <c r="P772" s="70">
        <f>STDEV($G$650:G772)*252^0.5</f>
        <v>0.28068647854770118</v>
      </c>
      <c r="Q772" s="70"/>
      <c r="R772" s="70"/>
      <c r="S772" s="70"/>
      <c r="T772" s="70"/>
      <c r="U772" s="70"/>
      <c r="V772" s="70"/>
      <c r="W772" s="70"/>
      <c r="X772" s="70">
        <f t="shared" si="114"/>
        <v>1.7857142857142857E-4</v>
      </c>
      <c r="Y772" s="70">
        <f t="shared" si="115"/>
        <v>1.0437205328230507E-2</v>
      </c>
      <c r="Z772" s="70">
        <f t="shared" si="116"/>
        <v>0</v>
      </c>
      <c r="AA772" s="70">
        <f t="shared" si="117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21"/>
        <v>38029479.549999997</v>
      </c>
      <c r="E773" s="67">
        <f t="shared" si="118"/>
        <v>35866513.229999997</v>
      </c>
      <c r="F773" s="67">
        <f t="shared" si="122"/>
        <v>-525148.3599999994</v>
      </c>
      <c r="G773" s="70">
        <f t="shared" si="123"/>
        <v>-1.3620890369526574E-2</v>
      </c>
      <c r="H773" s="70"/>
      <c r="I773" s="70"/>
      <c r="J773" s="67">
        <f t="shared" si="119"/>
        <v>2162966.3200000003</v>
      </c>
      <c r="K773" s="70">
        <f t="shared" si="124"/>
        <v>6.0306010403899935E-2</v>
      </c>
      <c r="L773" s="70">
        <f t="shared" si="125"/>
        <v>0.98637910963047337</v>
      </c>
      <c r="M773" s="70">
        <f>PRODUCT($L$2:L773)-1</f>
        <v>-7.8974128319524439E-2</v>
      </c>
      <c r="N773" s="70">
        <f>PRODUCT($L$650:L773)-1</f>
        <v>0.34491530479550558</v>
      </c>
      <c r="O773" s="70">
        <f>AVERAGE($G$650:G773)*252</f>
        <v>0.6418301004828364</v>
      </c>
      <c r="P773" s="70">
        <f>STDEV($G$650:G773)*252^0.5</f>
        <v>0.28050717391278307</v>
      </c>
      <c r="Q773" s="70"/>
      <c r="R773" s="70"/>
      <c r="S773" s="70"/>
      <c r="T773" s="70"/>
      <c r="U773" s="70"/>
      <c r="V773" s="70"/>
      <c r="W773" s="70"/>
      <c r="X773" s="70">
        <f t="shared" si="114"/>
        <v>1.7857142857142857E-4</v>
      </c>
      <c r="Y773" s="70">
        <f t="shared" si="115"/>
        <v>-1.3799461798098003E-2</v>
      </c>
      <c r="Z773" s="70">
        <f t="shared" si="116"/>
        <v>-1.3799461798098003E-2</v>
      </c>
      <c r="AA773" s="70">
        <f t="shared" si="117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21"/>
        <v>37302636.890000001</v>
      </c>
      <c r="E774" s="67">
        <f t="shared" si="118"/>
        <v>35866513.229999997</v>
      </c>
      <c r="F774" s="67">
        <f t="shared" si="122"/>
        <v>-726842.65999999642</v>
      </c>
      <c r="G774" s="70">
        <f t="shared" si="123"/>
        <v>-1.9112611284736777E-2</v>
      </c>
      <c r="H774" s="70"/>
      <c r="I774" s="70"/>
      <c r="J774" s="67">
        <f t="shared" si="119"/>
        <v>1436123.6600000039</v>
      </c>
      <c r="K774" s="70">
        <f t="shared" si="124"/>
        <v>4.004079378418024E-2</v>
      </c>
      <c r="L774" s="70">
        <f t="shared" si="125"/>
        <v>0.98088738871526326</v>
      </c>
      <c r="M774" s="70">
        <f>PRODUCT($L$2:L774)-1</f>
        <v>-9.657733778813915E-2</v>
      </c>
      <c r="N774" s="70">
        <f>PRODUCT($L$650:L774)-1</f>
        <v>0.31921046136405584</v>
      </c>
      <c r="O774" s="70">
        <f>AVERAGE($G$650:G774)*252</f>
        <v>0.59816443532894426</v>
      </c>
      <c r="P774" s="70">
        <f>STDEV($G$650:G774)*252^0.5</f>
        <v>0.28106138642662004</v>
      </c>
      <c r="Q774" s="70"/>
      <c r="R774" s="70"/>
      <c r="S774" s="70"/>
      <c r="T774" s="70"/>
      <c r="U774" s="70"/>
      <c r="V774" s="70"/>
      <c r="W774" s="70"/>
      <c r="X774" s="70">
        <f t="shared" si="114"/>
        <v>1.7857142857142857E-4</v>
      </c>
      <c r="Y774" s="70">
        <f t="shared" si="115"/>
        <v>-1.9291182713308205E-2</v>
      </c>
      <c r="Z774" s="70">
        <f t="shared" si="116"/>
        <v>-1.9291182713308205E-2</v>
      </c>
      <c r="AA774" s="70">
        <f t="shared" si="117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21"/>
        <v>38257163.18</v>
      </c>
      <c r="E775" s="67">
        <f t="shared" si="118"/>
        <v>35866513.229999997</v>
      </c>
      <c r="F775" s="67">
        <f t="shared" si="122"/>
        <v>954526.28999999911</v>
      </c>
      <c r="G775" s="70">
        <f t="shared" si="123"/>
        <v>2.5588708187433425E-2</v>
      </c>
      <c r="H775" s="70"/>
      <c r="I775" s="70"/>
      <c r="J775" s="67">
        <f t="shared" si="119"/>
        <v>2390649.950000003</v>
      </c>
      <c r="K775" s="70">
        <f t="shared" si="124"/>
        <v>6.6654094159350308E-2</v>
      </c>
      <c r="L775" s="70">
        <f t="shared" si="125"/>
        <v>1.0255887081874335</v>
      </c>
      <c r="M775" s="70">
        <f>PRODUCT($L$2:L775)-1</f>
        <v>-7.3459918914885458E-2</v>
      </c>
      <c r="N775" s="70">
        <f>PRODUCT($L$650:L775)-1</f>
        <v>0.3529673528977102</v>
      </c>
      <c r="O775" s="70">
        <f>AVERAGE($G$650:G775)*252</f>
        <v>0.64459451491548614</v>
      </c>
      <c r="P775" s="70">
        <f>STDEV($G$650:G775)*252^0.5</f>
        <v>0.28185353476892872</v>
      </c>
      <c r="Q775" s="70"/>
      <c r="R775" s="70"/>
      <c r="S775" s="70"/>
      <c r="T775" s="70"/>
      <c r="U775" s="70"/>
      <c r="V775" s="70"/>
      <c r="W775" s="70"/>
      <c r="X775" s="70">
        <f t="shared" si="114"/>
        <v>1.7857142857142857E-4</v>
      </c>
      <c r="Y775" s="70">
        <f t="shared" si="115"/>
        <v>2.5410136758861997E-2</v>
      </c>
      <c r="Z775" s="70">
        <f t="shared" si="116"/>
        <v>0</v>
      </c>
      <c r="AA775" s="70">
        <f t="shared" si="117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21"/>
        <v>38372307.770000003</v>
      </c>
      <c r="E776" s="67">
        <f t="shared" si="118"/>
        <v>35866513.229999997</v>
      </c>
      <c r="F776" s="67">
        <f t="shared" si="122"/>
        <v>115144.59000000358</v>
      </c>
      <c r="G776" s="70">
        <f t="shared" si="123"/>
        <v>3.009752434027796E-3</v>
      </c>
      <c r="H776" s="70"/>
      <c r="I776" s="70"/>
      <c r="J776" s="67">
        <f t="shared" si="119"/>
        <v>2505794.5400000066</v>
      </c>
      <c r="K776" s="70">
        <f t="shared" si="124"/>
        <v>6.9864458915512184E-2</v>
      </c>
      <c r="L776" s="70">
        <f t="shared" si="125"/>
        <v>1.0030097524340278</v>
      </c>
      <c r="M776" s="70">
        <f>PRODUCT($L$2:L776)-1</f>
        <v>-7.0671262650615185E-2</v>
      </c>
      <c r="N776" s="70">
        <f>PRODUCT($L$650:L776)-1</f>
        <v>0.35703944968125412</v>
      </c>
      <c r="O776" s="70">
        <f>AVERAGE($G$650:G776)*252</f>
        <v>0.64549107474587597</v>
      </c>
      <c r="P776" s="70">
        <f>STDEV($G$650:G776)*252^0.5</f>
        <v>0.28073356183424092</v>
      </c>
      <c r="Q776" s="70"/>
      <c r="R776" s="70"/>
      <c r="S776" s="70"/>
      <c r="T776" s="70"/>
      <c r="U776" s="70"/>
      <c r="V776" s="70"/>
      <c r="W776" s="70"/>
      <c r="X776" s="70">
        <f t="shared" si="114"/>
        <v>1.7857142857142857E-4</v>
      </c>
      <c r="Y776" s="70">
        <f t="shared" si="115"/>
        <v>2.8311810054563675E-3</v>
      </c>
      <c r="Z776" s="70">
        <f t="shared" si="116"/>
        <v>0</v>
      </c>
      <c r="AA776" s="70">
        <f t="shared" si="117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21"/>
        <v>38066809.340000004</v>
      </c>
      <c r="E777" s="67">
        <f t="shared" si="118"/>
        <v>35866513.229999997</v>
      </c>
      <c r="F777" s="67">
        <f t="shared" si="122"/>
        <v>-305498.4299999997</v>
      </c>
      <c r="G777" s="70">
        <f t="shared" si="123"/>
        <v>-7.9614296807773068E-3</v>
      </c>
      <c r="H777" s="70"/>
      <c r="I777" s="70"/>
      <c r="J777" s="67">
        <f t="shared" si="119"/>
        <v>2200296.1100000069</v>
      </c>
      <c r="K777" s="70">
        <f t="shared" si="124"/>
        <v>6.1346808257893404E-2</v>
      </c>
      <c r="L777" s="70">
        <f t="shared" si="125"/>
        <v>0.99203857031922271</v>
      </c>
      <c r="M777" s="70">
        <f>PRODUCT($L$2:L777)-1</f>
        <v>-7.8070048043347828E-2</v>
      </c>
      <c r="N777" s="70">
        <f>PRODUCT($L$650:L777)-1</f>
        <v>0.34623547552857614</v>
      </c>
      <c r="O777" s="70">
        <f>AVERAGE($G$650:G777)*252</f>
        <v>0.6247741110403936</v>
      </c>
      <c r="P777" s="70">
        <f>STDEV($G$650:G777)*252^0.5</f>
        <v>0.28001566679021023</v>
      </c>
      <c r="Q777" s="70"/>
      <c r="R777" s="70"/>
      <c r="S777" s="70"/>
      <c r="T777" s="70"/>
      <c r="U777" s="70"/>
      <c r="V777" s="70"/>
      <c r="W777" s="70"/>
      <c r="X777" s="70">
        <f t="shared" si="114"/>
        <v>1.7857142857142857E-4</v>
      </c>
      <c r="Y777" s="70">
        <f t="shared" si="115"/>
        <v>-8.1400011093487358E-3</v>
      </c>
      <c r="Z777" s="70">
        <f t="shared" si="116"/>
        <v>-8.1400011093487358E-3</v>
      </c>
      <c r="AA777" s="70">
        <f t="shared" si="117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21"/>
        <v>39350311.590000004</v>
      </c>
      <c r="E778" s="80">
        <f t="shared" si="118"/>
        <v>35866513.229999997</v>
      </c>
      <c r="F778" s="80">
        <f t="shared" si="122"/>
        <v>1283502.25</v>
      </c>
      <c r="G778" s="81">
        <f t="shared" si="123"/>
        <v>3.3717095607782292E-2</v>
      </c>
      <c r="H778" s="81"/>
      <c r="I778" s="81"/>
      <c r="J778" s="80">
        <f t="shared" si="119"/>
        <v>3483798.3600000069</v>
      </c>
      <c r="K778" s="81">
        <f t="shared" si="124"/>
        <v>9.7132340064939537E-2</v>
      </c>
      <c r="L778" s="81">
        <f t="shared" si="125"/>
        <v>1.0337170956077824</v>
      </c>
      <c r="M778" s="81">
        <f>PRODUCT($L$2:L778)-1</f>
        <v>-4.6985247709547151E-2</v>
      </c>
      <c r="N778" s="81">
        <f>PRODUCT($L$650:L778)-1</f>
        <v>0.39162662576756158</v>
      </c>
      <c r="O778" s="81">
        <f>AVERAGE($G$650:G778)*252</f>
        <v>0.68579685508784127</v>
      </c>
      <c r="P778" s="81">
        <f>STDEV($G$650:G778)*252^0.5</f>
        <v>0.28231617631231937</v>
      </c>
      <c r="Q778" s="81"/>
      <c r="R778" s="81"/>
      <c r="S778" s="81"/>
      <c r="T778" s="81"/>
      <c r="U778" s="81"/>
      <c r="V778" s="81"/>
      <c r="W778" s="81"/>
      <c r="X778" s="81">
        <f t="shared" si="114"/>
        <v>1.7857142857142857E-4</v>
      </c>
      <c r="Y778" s="81">
        <f t="shared" si="115"/>
        <v>3.3538524179210862E-2</v>
      </c>
      <c r="Z778" s="81">
        <f t="shared" si="116"/>
        <v>0</v>
      </c>
      <c r="AA778" s="81">
        <f t="shared" si="117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21"/>
        <v>39499687.079999998</v>
      </c>
      <c r="E779" s="67">
        <f t="shared" si="118"/>
        <v>39350311.590000004</v>
      </c>
      <c r="F779" s="67">
        <f t="shared" si="122"/>
        <v>149375.48999999464</v>
      </c>
      <c r="G779" s="70">
        <f t="shared" si="123"/>
        <v>3.7960433847734781E-3</v>
      </c>
      <c r="H779" s="70"/>
      <c r="I779" s="70"/>
      <c r="J779" s="67">
        <f t="shared" si="119"/>
        <v>149375.48999999464</v>
      </c>
      <c r="K779" s="70">
        <f>G779</f>
        <v>3.7960433847734781E-3</v>
      </c>
      <c r="L779" s="70">
        <f t="shared" si="125"/>
        <v>1.0037960433847735</v>
      </c>
      <c r="M779" s="70">
        <f>PRODUCT($L$2:L779)-1</f>
        <v>-4.336756236352346E-2</v>
      </c>
      <c r="N779" s="70">
        <f>PRODUCT($L$650:L779)-1</f>
        <v>0.39690930081438114</v>
      </c>
      <c r="O779" s="70">
        <f>AVERAGE($G$650:G779)*252</f>
        <v>0.68787997876380336</v>
      </c>
      <c r="P779" s="70">
        <f>STDEV($G$650:G779)*252^0.5</f>
        <v>0.28122377877003213</v>
      </c>
      <c r="Q779" s="70"/>
      <c r="R779" s="70"/>
      <c r="S779" s="70"/>
      <c r="T779" s="70"/>
      <c r="U779" s="70"/>
      <c r="V779" s="70"/>
      <c r="W779" s="70"/>
      <c r="X779" s="70">
        <f t="shared" ref="X779:X842" si="126">4.5%/252</f>
        <v>1.7857142857142857E-4</v>
      </c>
      <c r="Y779" s="70">
        <f t="shared" ref="Y779:Y842" si="127">G779-X779</f>
        <v>3.6174719562020495E-3</v>
      </c>
      <c r="Z779" s="70">
        <f t="shared" ref="Z779:Z842" si="128">IF(Y779&lt;0,Y779,0)</f>
        <v>0</v>
      </c>
      <c r="AA779" s="70">
        <f t="shared" ref="AA779:AA842" si="129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21"/>
        <v>39425108.490000002</v>
      </c>
      <c r="E780" s="67">
        <f t="shared" si="118"/>
        <v>39350311.590000004</v>
      </c>
      <c r="F780" s="67">
        <f t="shared" si="122"/>
        <v>-74578.589999996126</v>
      </c>
      <c r="G780" s="70">
        <f t="shared" si="123"/>
        <v>-1.8880805270418898E-3</v>
      </c>
      <c r="H780" s="70"/>
      <c r="I780" s="70"/>
      <c r="J780" s="67">
        <f t="shared" si="119"/>
        <v>74796.89999999851</v>
      </c>
      <c r="K780" s="70">
        <f t="shared" ref="K780:K799" si="130">(1+K779)*(1+G780)-1</f>
        <v>1.9007956221368527E-3</v>
      </c>
      <c r="L780" s="70">
        <f t="shared" si="125"/>
        <v>0.99811191947295808</v>
      </c>
      <c r="M780" s="70">
        <f>PRODUCT($L$2:L780)-1</f>
        <v>-4.5173761440561511E-2</v>
      </c>
      <c r="N780" s="70">
        <f>PRODUCT($L$650:L780)-1</f>
        <v>0.39427182356546986</v>
      </c>
      <c r="O780" s="70">
        <f>AVERAGE($G$650:G780)*252</f>
        <v>0.67899695378992275</v>
      </c>
      <c r="P780" s="70">
        <f>STDEV($G$650:G780)*252^0.5</f>
        <v>0.28021326403983171</v>
      </c>
      <c r="Q780" s="70"/>
      <c r="R780" s="70"/>
      <c r="S780" s="70"/>
      <c r="T780" s="70"/>
      <c r="U780" s="70"/>
      <c r="V780" s="70"/>
      <c r="W780" s="70"/>
      <c r="X780" s="70">
        <f t="shared" si="126"/>
        <v>1.7857142857142857E-4</v>
      </c>
      <c r="Y780" s="70">
        <f t="shared" si="127"/>
        <v>-2.0666519556133186E-3</v>
      </c>
      <c r="Z780" s="70">
        <f t="shared" si="128"/>
        <v>-2.0666519556133186E-3</v>
      </c>
      <c r="AA780" s="70">
        <f t="shared" si="129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21"/>
        <v>39035788.57</v>
      </c>
      <c r="E781" s="67">
        <f t="shared" si="118"/>
        <v>39350311.590000004</v>
      </c>
      <c r="F781" s="67">
        <f t="shared" si="122"/>
        <v>-389319.92000000179</v>
      </c>
      <c r="G781" s="70">
        <f t="shared" si="123"/>
        <v>-9.8749232382899094E-3</v>
      </c>
      <c r="H781" s="70"/>
      <c r="I781" s="70"/>
      <c r="J781" s="67">
        <f t="shared" si="119"/>
        <v>-314523.02000000328</v>
      </c>
      <c r="K781" s="70">
        <f t="shared" si="130"/>
        <v>-7.99289782701329E-3</v>
      </c>
      <c r="L781" s="70">
        <f t="shared" si="125"/>
        <v>0.99012507676171013</v>
      </c>
      <c r="M781" s="70">
        <f>PRODUCT($L$2:L781)-1</f>
        <v>-5.4602597252241036E-2</v>
      </c>
      <c r="N781" s="70">
        <f>PRODUCT($L$650:L781)-1</f>
        <v>0.38050349633445046</v>
      </c>
      <c r="O781" s="70">
        <f>AVERAGE($G$650:G781)*252</f>
        <v>0.65500091129114257</v>
      </c>
      <c r="P781" s="70">
        <f>STDEV($G$650:G781)*252^0.5</f>
        <v>0.27968143099280923</v>
      </c>
      <c r="Q781" s="70"/>
      <c r="R781" s="70"/>
      <c r="S781" s="70"/>
      <c r="T781" s="70"/>
      <c r="U781" s="70"/>
      <c r="V781" s="70"/>
      <c r="W781" s="70"/>
      <c r="X781" s="70">
        <f t="shared" si="126"/>
        <v>1.7857142857142857E-4</v>
      </c>
      <c r="Y781" s="70">
        <f t="shared" si="127"/>
        <v>-1.0053494666861338E-2</v>
      </c>
      <c r="Z781" s="70">
        <f t="shared" si="128"/>
        <v>-1.0053494666861338E-2</v>
      </c>
      <c r="AA781" s="70">
        <f t="shared" si="129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21"/>
        <v>37614392.659999996</v>
      </c>
      <c r="E782" s="67">
        <f t="shared" si="118"/>
        <v>39350311.590000004</v>
      </c>
      <c r="F782" s="67">
        <f t="shared" si="122"/>
        <v>-1421395.9100000039</v>
      </c>
      <c r="G782" s="70">
        <f t="shared" si="123"/>
        <v>-3.6412634714708514E-2</v>
      </c>
      <c r="H782" s="70"/>
      <c r="I782" s="70"/>
      <c r="J782" s="67">
        <f t="shared" si="119"/>
        <v>-1735918.9300000072</v>
      </c>
      <c r="K782" s="70">
        <f t="shared" si="130"/>
        <v>-4.4114490072834744E-2</v>
      </c>
      <c r="L782" s="70">
        <f t="shared" si="125"/>
        <v>0.96358736528529154</v>
      </c>
      <c r="M782" s="70">
        <f>PRODUCT($L$2:L782)-1</f>
        <v>-8.9027007538729275E-2</v>
      </c>
      <c r="N782" s="70">
        <f>PRODUCT($L$650:L782)-1</f>
        <v>0.3302357268000462</v>
      </c>
      <c r="O782" s="70">
        <f>AVERAGE($G$650:G782)*252</f>
        <v>0.58108373189717499</v>
      </c>
      <c r="P782" s="70">
        <f>STDEV($G$650:G782)*252^0.5</f>
        <v>0.28374770431847091</v>
      </c>
      <c r="Q782" s="70"/>
      <c r="R782" s="70"/>
      <c r="S782" s="70"/>
      <c r="T782" s="70"/>
      <c r="U782" s="70"/>
      <c r="V782" s="70"/>
      <c r="W782" s="70"/>
      <c r="X782" s="70">
        <f t="shared" si="126"/>
        <v>1.7857142857142857E-4</v>
      </c>
      <c r="Y782" s="70">
        <f t="shared" si="127"/>
        <v>-3.6591206143279945E-2</v>
      </c>
      <c r="Z782" s="70">
        <f t="shared" si="128"/>
        <v>-3.6591206143279945E-2</v>
      </c>
      <c r="AA782" s="70">
        <f t="shared" si="129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21"/>
        <v>37407669.32</v>
      </c>
      <c r="E783" s="67">
        <f t="shared" si="118"/>
        <v>39350311.590000004</v>
      </c>
      <c r="F783" s="67">
        <f t="shared" si="122"/>
        <v>-206723.33999999613</v>
      </c>
      <c r="G783" s="70">
        <f t="shared" si="123"/>
        <v>-5.4958574466052838E-3</v>
      </c>
      <c r="H783" s="70"/>
      <c r="I783" s="70"/>
      <c r="J783" s="67">
        <f t="shared" si="119"/>
        <v>-1942642.2700000033</v>
      </c>
      <c r="K783" s="70">
        <f t="shared" si="130"/>
        <v>-4.9367900570670087E-2</v>
      </c>
      <c r="L783" s="70">
        <f t="shared" si="125"/>
        <v>0.9945041425533947</v>
      </c>
      <c r="M783" s="70">
        <f>PRODUCT($L$2:L783)-1</f>
        <v>-9.403358524300387E-2</v>
      </c>
      <c r="N783" s="70">
        <f>PRODUCT($L$650:L783)-1</f>
        <v>0.32292494087517176</v>
      </c>
      <c r="O783" s="70">
        <f>AVERAGE($G$650:G783)*252</f>
        <v>0.56641179302820699</v>
      </c>
      <c r="P783" s="70">
        <f>STDEV($G$650:G783)*252^0.5</f>
        <v>0.28288136619467291</v>
      </c>
      <c r="Q783" s="70"/>
      <c r="R783" s="70"/>
      <c r="S783" s="70"/>
      <c r="T783" s="70"/>
      <c r="U783" s="70"/>
      <c r="V783" s="70"/>
      <c r="W783" s="70"/>
      <c r="X783" s="70">
        <f t="shared" si="126"/>
        <v>1.7857142857142857E-4</v>
      </c>
      <c r="Y783" s="70">
        <f t="shared" si="127"/>
        <v>-5.6744288751767128E-3</v>
      </c>
      <c r="Z783" s="70">
        <f t="shared" si="128"/>
        <v>-5.6744288751767128E-3</v>
      </c>
      <c r="AA783" s="70">
        <f t="shared" si="129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21"/>
        <v>37560191.200000003</v>
      </c>
      <c r="E784" s="67">
        <f t="shared" si="118"/>
        <v>39350311.590000004</v>
      </c>
      <c r="F784" s="67">
        <f t="shared" si="122"/>
        <v>152521.88000000268</v>
      </c>
      <c r="G784" s="70">
        <f t="shared" si="123"/>
        <v>4.0772890365146832E-3</v>
      </c>
      <c r="H784" s="70"/>
      <c r="I784" s="70"/>
      <c r="J784" s="67">
        <f t="shared" si="119"/>
        <v>-1790120.3900000006</v>
      </c>
      <c r="K784" s="70">
        <f t="shared" si="130"/>
        <v>-4.5491898733908021E-2</v>
      </c>
      <c r="L784" s="70">
        <f t="shared" si="125"/>
        <v>1.0040772890365146</v>
      </c>
      <c r="M784" s="70">
        <f>PRODUCT($L$2:L784)-1</f>
        <v>-9.0339698312664751E-2</v>
      </c>
      <c r="N784" s="70">
        <f>PRODUCT($L$650:L784)-1</f>
        <v>0.32831888823273392</v>
      </c>
      <c r="O784" s="70">
        <f>AVERAGE($G$650:G784)*252</f>
        <v>0.56982708965171436</v>
      </c>
      <c r="P784" s="70">
        <f>STDEV($G$650:G784)*252^0.5</f>
        <v>0.28183494803092263</v>
      </c>
      <c r="Q784" s="70"/>
      <c r="R784" s="70"/>
      <c r="S784" s="70"/>
      <c r="T784" s="70"/>
      <c r="U784" s="70"/>
      <c r="V784" s="70"/>
      <c r="W784" s="70"/>
      <c r="X784" s="70">
        <f t="shared" si="126"/>
        <v>1.7857142857142857E-4</v>
      </c>
      <c r="Y784" s="70">
        <f t="shared" si="127"/>
        <v>3.8987176079432547E-3</v>
      </c>
      <c r="Z784" s="70">
        <f t="shared" si="128"/>
        <v>0</v>
      </c>
      <c r="AA784" s="70">
        <f t="shared" si="129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21"/>
        <v>38011311.710000001</v>
      </c>
      <c r="E785" s="67">
        <f t="shared" si="118"/>
        <v>39350311.590000004</v>
      </c>
      <c r="F785" s="67">
        <f t="shared" si="122"/>
        <v>451120.50999999791</v>
      </c>
      <c r="G785" s="70">
        <f t="shared" si="123"/>
        <v>1.2010602065305725E-2</v>
      </c>
      <c r="H785" s="70"/>
      <c r="I785" s="70"/>
      <c r="J785" s="67">
        <f t="shared" si="119"/>
        <v>-1338999.8800000027</v>
      </c>
      <c r="K785" s="70">
        <f t="shared" si="130"/>
        <v>-3.4027681761490514E-2</v>
      </c>
      <c r="L785" s="70">
        <f t="shared" si="125"/>
        <v>1.0120106020653057</v>
      </c>
      <c r="M785" s="70">
        <f>PRODUCT($L$2:L785)-1</f>
        <v>-7.9414130414492301E-2</v>
      </c>
      <c r="N785" s="70">
        <f>PRODUCT($L$650:L785)-1</f>
        <v>0.34427279781512654</v>
      </c>
      <c r="O785" s="70">
        <f>AVERAGE($G$650:G785)*252</f>
        <v>0.58789212370175359</v>
      </c>
      <c r="P785" s="70">
        <f>STDEV($G$650:G785)*252^0.5</f>
        <v>0.28110262104376216</v>
      </c>
      <c r="Q785" s="70"/>
      <c r="R785" s="70"/>
      <c r="S785" s="70"/>
      <c r="T785" s="70"/>
      <c r="U785" s="70"/>
      <c r="V785" s="70"/>
      <c r="W785" s="70"/>
      <c r="X785" s="70">
        <f t="shared" si="126"/>
        <v>1.7857142857142857E-4</v>
      </c>
      <c r="Y785" s="70">
        <f t="shared" si="127"/>
        <v>1.1832030636734296E-2</v>
      </c>
      <c r="Z785" s="70">
        <f t="shared" si="128"/>
        <v>0</v>
      </c>
      <c r="AA785" s="70">
        <f t="shared" si="129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21"/>
        <v>39310589.299999997</v>
      </c>
      <c r="E786" s="67">
        <f t="shared" si="118"/>
        <v>39350311.590000004</v>
      </c>
      <c r="F786" s="67">
        <f t="shared" si="122"/>
        <v>1299277.5899999961</v>
      </c>
      <c r="G786" s="70">
        <f t="shared" si="123"/>
        <v>3.4181340541799367E-2</v>
      </c>
      <c r="H786" s="70"/>
      <c r="I786" s="70"/>
      <c r="J786" s="67">
        <f t="shared" si="119"/>
        <v>-39722.290000006557</v>
      </c>
      <c r="K786" s="70">
        <f t="shared" si="130"/>
        <v>-1.0094529978285083E-3</v>
      </c>
      <c r="L786" s="70">
        <f t="shared" si="125"/>
        <v>1.0341813405417994</v>
      </c>
      <c r="M786" s="70">
        <f>PRODUCT($L$2:L786)-1</f>
        <v>-4.7947271308221517E-2</v>
      </c>
      <c r="N786" s="70">
        <f>PRODUCT($L$650:L786)-1</f>
        <v>0.39022184409832295</v>
      </c>
      <c r="O786" s="70">
        <f>AVERAGE($G$650:G786)*252</f>
        <v>0.64647464700709434</v>
      </c>
      <c r="P786" s="70">
        <f>STDEV($G$650:G786)*252^0.5</f>
        <v>0.28337859045486935</v>
      </c>
      <c r="Q786" s="70"/>
      <c r="R786" s="70"/>
      <c r="S786" s="70"/>
      <c r="T786" s="70"/>
      <c r="U786" s="70"/>
      <c r="V786" s="70"/>
      <c r="W786" s="70"/>
      <c r="X786" s="70">
        <f t="shared" si="126"/>
        <v>1.7857142857142857E-4</v>
      </c>
      <c r="Y786" s="70">
        <f t="shared" si="127"/>
        <v>3.4002769113227936E-2</v>
      </c>
      <c r="Z786" s="70">
        <f t="shared" si="128"/>
        <v>0</v>
      </c>
      <c r="AA786" s="70">
        <f t="shared" si="129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21"/>
        <v>40884332.490000002</v>
      </c>
      <c r="E787" s="67">
        <f t="shared" si="118"/>
        <v>39350311.590000004</v>
      </c>
      <c r="F787" s="67">
        <f t="shared" si="122"/>
        <v>1573743.1900000051</v>
      </c>
      <c r="G787" s="70">
        <f t="shared" si="123"/>
        <v>4.0033569021057772E-2</v>
      </c>
      <c r="H787" s="70"/>
      <c r="I787" s="70"/>
      <c r="J787" s="67">
        <f t="shared" si="119"/>
        <v>1534020.8999999985</v>
      </c>
      <c r="K787" s="70">
        <f t="shared" si="130"/>
        <v>3.8983704016967158E-2</v>
      </c>
      <c r="L787" s="70">
        <f t="shared" si="125"/>
        <v>1.0400335690210578</v>
      </c>
      <c r="M787" s="70">
        <f>PRODUCT($L$2:L787)-1</f>
        <v>-9.8332026824528018E-3</v>
      </c>
      <c r="N787" s="70">
        <f>PRODUCT($L$650:L787)-1</f>
        <v>0.44587738624861539</v>
      </c>
      <c r="O787" s="70">
        <f>AVERAGE($G$650:G787)*252</f>
        <v>0.71489482632810497</v>
      </c>
      <c r="P787" s="70">
        <f>STDEV($G$650:G787)*252^0.5</f>
        <v>0.28684638685420699</v>
      </c>
      <c r="Q787" s="70"/>
      <c r="R787" s="70"/>
      <c r="S787" s="70"/>
      <c r="T787" s="70"/>
      <c r="U787" s="70"/>
      <c r="V787" s="70"/>
      <c r="W787" s="70"/>
      <c r="X787" s="70">
        <f t="shared" si="126"/>
        <v>1.7857142857142857E-4</v>
      </c>
      <c r="Y787" s="70">
        <f t="shared" si="127"/>
        <v>3.9854997592486341E-2</v>
      </c>
      <c r="Z787" s="70">
        <f t="shared" si="128"/>
        <v>0</v>
      </c>
      <c r="AA787" s="70">
        <f t="shared" si="129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21"/>
        <v>40802190.170000002</v>
      </c>
      <c r="E788" s="67">
        <f t="shared" si="118"/>
        <v>39350311.590000004</v>
      </c>
      <c r="F788" s="67">
        <f t="shared" si="122"/>
        <v>-82142.320000000298</v>
      </c>
      <c r="G788" s="70">
        <f t="shared" si="123"/>
        <v>-2.0091393205475885E-3</v>
      </c>
      <c r="H788" s="70"/>
      <c r="I788" s="70"/>
      <c r="J788" s="67">
        <f t="shared" si="119"/>
        <v>1451878.5799999982</v>
      </c>
      <c r="K788" s="70">
        <f t="shared" si="130"/>
        <v>3.6896241003818497E-2</v>
      </c>
      <c r="L788" s="70">
        <f t="shared" si="125"/>
        <v>0.99799086067945242</v>
      </c>
      <c r="M788" s="70">
        <f>PRODUCT($L$2:L788)-1</f>
        <v>-1.1822585728844204E-2</v>
      </c>
      <c r="N788" s="70">
        <f>PRODUCT($L$650:L788)-1</f>
        <v>0.44297241713921265</v>
      </c>
      <c r="O788" s="70">
        <f>AVERAGE($G$650:G788)*252</f>
        <v>0.70610922967266543</v>
      </c>
      <c r="P788" s="70">
        <f>STDEV($G$650:G788)*252^0.5</f>
        <v>0.28587967192277336</v>
      </c>
      <c r="Q788" s="70"/>
      <c r="R788" s="70"/>
      <c r="S788" s="70"/>
      <c r="T788" s="70"/>
      <c r="U788" s="70"/>
      <c r="V788" s="70"/>
      <c r="W788" s="70"/>
      <c r="X788" s="70">
        <f t="shared" si="126"/>
        <v>1.7857142857142857E-4</v>
      </c>
      <c r="Y788" s="70">
        <f t="shared" si="127"/>
        <v>-2.1877107491190171E-3</v>
      </c>
      <c r="Z788" s="70">
        <f t="shared" si="128"/>
        <v>-2.1877107491190171E-3</v>
      </c>
      <c r="AA788" s="70">
        <f t="shared" si="129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21"/>
        <v>41383404.189999998</v>
      </c>
      <c r="E789" s="67">
        <f t="shared" si="118"/>
        <v>39350311.590000004</v>
      </c>
      <c r="F789" s="67">
        <f t="shared" si="122"/>
        <v>581214.01999999583</v>
      </c>
      <c r="G789" s="70">
        <f t="shared" si="123"/>
        <v>1.4244677003327535E-2</v>
      </c>
      <c r="H789" s="70"/>
      <c r="I789" s="70"/>
      <c r="J789" s="67">
        <f t="shared" si="119"/>
        <v>2033092.599999994</v>
      </c>
      <c r="K789" s="70">
        <f t="shared" si="130"/>
        <v>5.1666493042882289E-2</v>
      </c>
      <c r="L789" s="70">
        <f t="shared" si="125"/>
        <v>1.0142446770033275</v>
      </c>
      <c r="M789" s="70">
        <f>PRODUCT($L$2:L789)-1</f>
        <v>2.2536823594319078E-3</v>
      </c>
      <c r="N789" s="70">
        <f>PRODUCT($L$650:L789)-1</f>
        <v>0.46352709314607154</v>
      </c>
      <c r="O789" s="70">
        <f>AVERAGE($G$650:G789)*252</f>
        <v>0.72670601092385023</v>
      </c>
      <c r="P789" s="70">
        <f>STDEV($G$650:G789)*252^0.5</f>
        <v>0.28526286707807524</v>
      </c>
      <c r="Q789" s="70"/>
      <c r="R789" s="70"/>
      <c r="S789" s="70"/>
      <c r="T789" s="70"/>
      <c r="U789" s="70"/>
      <c r="V789" s="70"/>
      <c r="W789" s="70"/>
      <c r="X789" s="70">
        <f t="shared" si="126"/>
        <v>1.7857142857142857E-4</v>
      </c>
      <c r="Y789" s="70">
        <f t="shared" si="127"/>
        <v>1.4066105574756106E-2</v>
      </c>
      <c r="Z789" s="70">
        <f t="shared" si="128"/>
        <v>0</v>
      </c>
      <c r="AA789" s="70">
        <f t="shared" si="129"/>
        <v>0</v>
      </c>
    </row>
    <row r="790" spans="1:27">
      <c r="A790" s="88">
        <v>45125</v>
      </c>
      <c r="B790" s="76">
        <v>42280318.57</v>
      </c>
      <c r="C790" s="6"/>
      <c r="D790" s="67">
        <f t="shared" si="121"/>
        <v>42280318.57</v>
      </c>
      <c r="E790" s="67">
        <f t="shared" ref="E790:E853" si="131">IF(MONTH(A790)=MONTH(A789),E789,D789)</f>
        <v>39350311.590000004</v>
      </c>
      <c r="F790" s="67">
        <f t="shared" si="122"/>
        <v>896914.38000000268</v>
      </c>
      <c r="G790" s="70">
        <f t="shared" si="123"/>
        <v>2.1673286612239009E-2</v>
      </c>
      <c r="H790" s="70"/>
      <c r="I790" s="70"/>
      <c r="J790" s="67">
        <f t="shared" ref="J790:J853" si="132">IF(MONTH(A790)=MONTH(A789),J789+F790,F790)</f>
        <v>2930006.9799999967</v>
      </c>
      <c r="K790" s="70">
        <f t="shared" si="130"/>
        <v>7.4459562367088949E-2</v>
      </c>
      <c r="L790" s="70">
        <f t="shared" si="125"/>
        <v>1.0216732866122391</v>
      </c>
      <c r="M790" s="70">
        <f>PRODUCT($L$2:L790)-1</f>
        <v>2.397581367537982E-2</v>
      </c>
      <c r="N790" s="70">
        <f>PRODUCT($L$650:L790)-1</f>
        <v>0.49524653530060347</v>
      </c>
      <c r="O790" s="70">
        <f>AVERAGE($G$650:G790)*252</f>
        <v>0.76028730323137061</v>
      </c>
      <c r="P790" s="70">
        <f>STDEV($G$650:G790)*252^0.5</f>
        <v>0.2853500145622242</v>
      </c>
      <c r="Q790" s="70"/>
      <c r="R790" s="70"/>
      <c r="S790" s="70"/>
      <c r="T790" s="70"/>
      <c r="U790" s="70"/>
      <c r="V790" s="70"/>
      <c r="W790" s="70"/>
      <c r="X790" s="70">
        <f t="shared" si="126"/>
        <v>1.7857142857142857E-4</v>
      </c>
      <c r="Y790" s="70">
        <f t="shared" si="127"/>
        <v>2.1494715183667582E-2</v>
      </c>
      <c r="Z790" s="70">
        <f t="shared" si="128"/>
        <v>0</v>
      </c>
      <c r="AA790" s="70">
        <f t="shared" si="129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21"/>
        <v>42137576.950000003</v>
      </c>
      <c r="E791" s="67">
        <f t="shared" si="131"/>
        <v>39350311.590000004</v>
      </c>
      <c r="F791" s="67">
        <f t="shared" si="122"/>
        <v>-142741.61999999732</v>
      </c>
      <c r="G791" s="70">
        <f t="shared" si="123"/>
        <v>-3.3760772110473084E-3</v>
      </c>
      <c r="H791" s="70"/>
      <c r="I791" s="70"/>
      <c r="J791" s="67">
        <f t="shared" si="132"/>
        <v>2787265.3599999994</v>
      </c>
      <c r="K791" s="70">
        <f t="shared" si="130"/>
        <v>7.0832103924389545E-2</v>
      </c>
      <c r="L791" s="70">
        <f t="shared" si="125"/>
        <v>0.99662392278895273</v>
      </c>
      <c r="M791" s="70">
        <f>PRODUCT($L$2:L791)-1</f>
        <v>2.0518792266166708E-2</v>
      </c>
      <c r="N791" s="70">
        <f>PRODUCT($L$650:L791)-1</f>
        <v>0.49019846754787766</v>
      </c>
      <c r="O791" s="70">
        <f>AVERAGE($G$650:G791)*252</f>
        <v>0.74894181900309398</v>
      </c>
      <c r="P791" s="70">
        <f>STDEV($G$650:G791)*252^0.5</f>
        <v>0.28446385335382685</v>
      </c>
      <c r="Q791" s="70"/>
      <c r="R791" s="70"/>
      <c r="S791" s="70"/>
      <c r="T791" s="70"/>
      <c r="U791" s="70"/>
      <c r="V791" s="70"/>
      <c r="W791" s="70"/>
      <c r="X791" s="70">
        <f t="shared" si="126"/>
        <v>1.7857142857142857E-4</v>
      </c>
      <c r="Y791" s="70">
        <f t="shared" si="127"/>
        <v>-3.554648639618737E-3</v>
      </c>
      <c r="Z791" s="70">
        <f t="shared" si="128"/>
        <v>-3.554648639618737E-3</v>
      </c>
      <c r="AA791" s="70">
        <f t="shared" si="129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21"/>
        <v>40147775.960000001</v>
      </c>
      <c r="E792" s="67">
        <f t="shared" si="131"/>
        <v>39350311.590000004</v>
      </c>
      <c r="F792" s="67">
        <f t="shared" si="122"/>
        <v>-1989800.9900000021</v>
      </c>
      <c r="G792" s="70">
        <f t="shared" si="123"/>
        <v>-4.7221533225820712E-2</v>
      </c>
      <c r="H792" s="70"/>
      <c r="I792" s="70"/>
      <c r="J792" s="67">
        <f t="shared" si="132"/>
        <v>797464.36999999732</v>
      </c>
      <c r="K792" s="70">
        <f t="shared" si="130"/>
        <v>2.0265770149648477E-2</v>
      </c>
      <c r="L792" s="70">
        <f t="shared" si="125"/>
        <v>0.95277846677417932</v>
      </c>
      <c r="M792" s="70">
        <f>PRODUCT($L$2:L792)-1</f>
        <v>-2.7671669790404474E-2</v>
      </c>
      <c r="N792" s="70">
        <f>PRODUCT($L$650:L792)-1</f>
        <v>0.41982901109949844</v>
      </c>
      <c r="O792" s="70">
        <f>AVERAGE($G$650:G792)*252</f>
        <v>0.66048889458414339</v>
      </c>
      <c r="P792" s="70">
        <f>STDEV($G$650:G792)*252^0.5</f>
        <v>0.29118652264740391</v>
      </c>
      <c r="Q792" s="70"/>
      <c r="R792" s="70"/>
      <c r="S792" s="70"/>
      <c r="T792" s="70"/>
      <c r="U792" s="70"/>
      <c r="V792" s="70"/>
      <c r="W792" s="70"/>
      <c r="X792" s="70">
        <f t="shared" si="126"/>
        <v>1.7857142857142857E-4</v>
      </c>
      <c r="Y792" s="70">
        <f t="shared" si="127"/>
        <v>-4.7400104654392143E-2</v>
      </c>
      <c r="Z792" s="70">
        <f t="shared" si="128"/>
        <v>-4.7400104654392143E-2</v>
      </c>
      <c r="AA792" s="70">
        <f t="shared" si="129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21"/>
        <v>40044335.710000001</v>
      </c>
      <c r="E793" s="67">
        <f t="shared" si="131"/>
        <v>39350311.590000004</v>
      </c>
      <c r="F793" s="67">
        <f t="shared" si="122"/>
        <v>-103440.25</v>
      </c>
      <c r="G793" s="70">
        <f t="shared" si="123"/>
        <v>-2.5764876765044099E-3</v>
      </c>
      <c r="H793" s="70"/>
      <c r="I793" s="70"/>
      <c r="J793" s="67">
        <f t="shared" si="132"/>
        <v>694024.11999999732</v>
      </c>
      <c r="K793" s="70">
        <f t="shared" si="130"/>
        <v>1.7637067966098652E-2</v>
      </c>
      <c r="L793" s="70">
        <f t="shared" si="125"/>
        <v>0.99742351232349558</v>
      </c>
      <c r="M793" s="70">
        <f>PRODUCT($L$2:L793)-1</f>
        <v>-3.0176861750705664E-2</v>
      </c>
      <c r="N793" s="70">
        <f>PRODUCT($L$650:L793)-1</f>
        <v>0.41617083914965702</v>
      </c>
      <c r="O793" s="70">
        <f>AVERAGE($G$650:G793)*252</f>
        <v>0.6513933127156486</v>
      </c>
      <c r="P793" s="70">
        <f>STDEV($G$650:G793)*252^0.5</f>
        <v>0.29024805052140462</v>
      </c>
      <c r="Q793" s="70"/>
      <c r="R793" s="70"/>
      <c r="S793" s="70"/>
      <c r="T793" s="70"/>
      <c r="U793" s="70"/>
      <c r="V793" s="70"/>
      <c r="W793" s="70"/>
      <c r="X793" s="70">
        <f t="shared" si="126"/>
        <v>1.7857142857142857E-4</v>
      </c>
      <c r="Y793" s="70">
        <f t="shared" si="127"/>
        <v>-2.7550591050758385E-3</v>
      </c>
      <c r="Z793" s="70">
        <f t="shared" si="128"/>
        <v>-2.7550591050758385E-3</v>
      </c>
      <c r="AA793" s="70">
        <f t="shared" si="129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21"/>
        <v>40042935.759999998</v>
      </c>
      <c r="E794" s="67">
        <f t="shared" si="131"/>
        <v>39350311.590000004</v>
      </c>
      <c r="F794" s="67">
        <f t="shared" si="122"/>
        <v>-1399.9500000029802</v>
      </c>
      <c r="G794" s="70">
        <f t="shared" si="123"/>
        <v>-3.4960000588881792E-5</v>
      </c>
      <c r="H794" s="70"/>
      <c r="I794" s="70"/>
      <c r="J794" s="67">
        <f t="shared" si="132"/>
        <v>692624.16999999434</v>
      </c>
      <c r="K794" s="70">
        <f t="shared" si="130"/>
        <v>1.760149137360334E-2</v>
      </c>
      <c r="L794" s="70">
        <f t="shared" si="125"/>
        <v>0.99996503999941111</v>
      </c>
      <c r="M794" s="70">
        <f>PRODUCT($L$2:L794)-1</f>
        <v>-3.0210766768190012E-2</v>
      </c>
      <c r="N794" s="70">
        <f>PRODUCT($L$650:L794)-1</f>
        <v>0.41612132981628647</v>
      </c>
      <c r="O794" s="70">
        <f>AVERAGE($G$650:G794)*252</f>
        <v>0.6468401869717586</v>
      </c>
      <c r="P794" s="70">
        <f>STDEV($G$650:G794)*252^0.5</f>
        <v>0.28925910886120232</v>
      </c>
      <c r="Q794" s="70"/>
      <c r="R794" s="70"/>
      <c r="S794" s="70"/>
      <c r="T794" s="70"/>
      <c r="U794" s="70"/>
      <c r="V794" s="70"/>
      <c r="W794" s="70"/>
      <c r="X794" s="70">
        <f t="shared" si="126"/>
        <v>1.7857142857142857E-4</v>
      </c>
      <c r="Y794" s="70">
        <f t="shared" si="127"/>
        <v>-2.1353142916031036E-4</v>
      </c>
      <c r="Z794" s="70">
        <f t="shared" si="128"/>
        <v>-2.1353142916031036E-4</v>
      </c>
      <c r="AA794" s="70">
        <f t="shared" si="129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21"/>
        <v>40427640.93</v>
      </c>
      <c r="E795" s="67">
        <f t="shared" si="131"/>
        <v>39350311.590000004</v>
      </c>
      <c r="F795" s="67">
        <f t="shared" si="122"/>
        <v>384705.17000000179</v>
      </c>
      <c r="G795" s="70">
        <f t="shared" si="123"/>
        <v>9.607316813776039E-3</v>
      </c>
      <c r="H795" s="70"/>
      <c r="I795" s="70"/>
      <c r="J795" s="67">
        <f t="shared" si="132"/>
        <v>1077329.3399999961</v>
      </c>
      <c r="K795" s="70">
        <f t="shared" si="130"/>
        <v>2.7377911291400547E-2</v>
      </c>
      <c r="L795" s="70">
        <f t="shared" si="125"/>
        <v>1.009607316813776</v>
      </c>
      <c r="M795" s="70">
        <f>PRODUCT($L$2:L795)-1</f>
        <v>-2.0893694361943105E-2</v>
      </c>
      <c r="N795" s="70">
        <f>PRODUCT($L$650:L795)-1</f>
        <v>0.4297264560785774</v>
      </c>
      <c r="O795" s="70">
        <f>AVERAGE($G$650:G795)*252</f>
        <v>0.65899226676696276</v>
      </c>
      <c r="P795" s="70">
        <f>STDEV($G$650:G795)*252^0.5</f>
        <v>0.28840830161865849</v>
      </c>
      <c r="Q795" s="70"/>
      <c r="R795" s="70"/>
      <c r="S795" s="70"/>
      <c r="T795" s="70"/>
      <c r="U795" s="70"/>
      <c r="V795" s="70"/>
      <c r="W795" s="70"/>
      <c r="X795" s="70">
        <f t="shared" si="126"/>
        <v>1.7857142857142857E-4</v>
      </c>
      <c r="Y795" s="70">
        <f t="shared" si="127"/>
        <v>9.4287453852046101E-3</v>
      </c>
      <c r="Z795" s="70">
        <f t="shared" si="128"/>
        <v>0</v>
      </c>
      <c r="AA795" s="70">
        <f t="shared" si="129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21"/>
        <v>40417906.490000002</v>
      </c>
      <c r="E796" s="67">
        <f t="shared" si="131"/>
        <v>39350311.590000004</v>
      </c>
      <c r="F796" s="67">
        <f t="shared" si="122"/>
        <v>-9734.4399999976158</v>
      </c>
      <c r="G796" s="70">
        <f t="shared" si="123"/>
        <v>-2.4078674332872124E-4</v>
      </c>
      <c r="H796" s="70"/>
      <c r="I796" s="70"/>
      <c r="J796" s="67">
        <f t="shared" si="132"/>
        <v>1067594.8999999985</v>
      </c>
      <c r="K796" s="70">
        <f t="shared" si="130"/>
        <v>2.7130532309972866E-2</v>
      </c>
      <c r="L796" s="70">
        <f t="shared" si="125"/>
        <v>0.99975921325667128</v>
      </c>
      <c r="M796" s="70">
        <f>PRODUCT($L$2:L796)-1</f>
        <v>-2.1129450180650267E-2</v>
      </c>
      <c r="N796" s="70">
        <f>PRODUCT($L$650:L796)-1</f>
        <v>0.42938219690136736</v>
      </c>
      <c r="O796" s="70">
        <f>AVERAGE($G$650:G796)*252</f>
        <v>0.65409654890243341</v>
      </c>
      <c r="P796" s="70">
        <f>STDEV($G$650:G796)*252^0.5</f>
        <v>0.28744322612017259</v>
      </c>
      <c r="Q796" s="70"/>
      <c r="R796" s="70"/>
      <c r="S796" s="70"/>
      <c r="T796" s="70"/>
      <c r="U796" s="70"/>
      <c r="V796" s="70"/>
      <c r="W796" s="70"/>
      <c r="X796" s="70">
        <f t="shared" si="126"/>
        <v>1.7857142857142857E-4</v>
      </c>
      <c r="Y796" s="70">
        <f t="shared" si="127"/>
        <v>-4.1935817190014981E-4</v>
      </c>
      <c r="Z796" s="70">
        <f t="shared" si="128"/>
        <v>-4.1935817190014981E-4</v>
      </c>
      <c r="AA796" s="70">
        <f t="shared" si="129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21"/>
        <v>39564724.329999998</v>
      </c>
      <c r="E797" s="67">
        <f t="shared" si="131"/>
        <v>39350311.590000004</v>
      </c>
      <c r="F797" s="67">
        <f t="shared" si="122"/>
        <v>-853182.16000000387</v>
      </c>
      <c r="G797" s="70">
        <f t="shared" si="123"/>
        <v>-2.1109014149733211E-2</v>
      </c>
      <c r="H797" s="70"/>
      <c r="I797" s="70"/>
      <c r="J797" s="67">
        <f t="shared" si="132"/>
        <v>214412.73999999464</v>
      </c>
      <c r="K797" s="70">
        <f t="shared" si="130"/>
        <v>5.4488193698185583E-3</v>
      </c>
      <c r="L797" s="70">
        <f t="shared" si="125"/>
        <v>0.97889098585026679</v>
      </c>
      <c r="M797" s="70">
        <f>PRODUCT($L$2:L797)-1</f>
        <v>-4.17924424675441E-2</v>
      </c>
      <c r="N797" s="70">
        <f>PRODUCT($L$650:L797)-1</f>
        <v>0.39920934788159967</v>
      </c>
      <c r="O797" s="70">
        <f>AVERAGE($G$650:G797)*252</f>
        <v>0.61373460218192533</v>
      </c>
      <c r="P797" s="70">
        <f>STDEV($G$650:G797)*252^0.5</f>
        <v>0.28812897825494083</v>
      </c>
      <c r="Q797" s="70"/>
      <c r="R797" s="70"/>
      <c r="S797" s="70"/>
      <c r="T797" s="70"/>
      <c r="U797" s="70"/>
      <c r="V797" s="70"/>
      <c r="W797" s="70"/>
      <c r="X797" s="70">
        <f t="shared" si="126"/>
        <v>1.7857142857142857E-4</v>
      </c>
      <c r="Y797" s="70">
        <f t="shared" si="127"/>
        <v>-2.1287585578304638E-2</v>
      </c>
      <c r="Z797" s="70">
        <f t="shared" si="128"/>
        <v>-2.1287585578304638E-2</v>
      </c>
      <c r="AA797" s="70">
        <f t="shared" si="129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21"/>
        <v>40781857.770000003</v>
      </c>
      <c r="E798" s="67">
        <f t="shared" si="131"/>
        <v>39350311.590000004</v>
      </c>
      <c r="F798" s="67">
        <f t="shared" si="122"/>
        <v>1217133.4400000051</v>
      </c>
      <c r="G798" s="70">
        <f t="shared" si="123"/>
        <v>3.0763096688054319E-2</v>
      </c>
      <c r="H798" s="70"/>
      <c r="I798" s="70"/>
      <c r="J798" s="67">
        <f t="shared" si="132"/>
        <v>1431546.1799999997</v>
      </c>
      <c r="K798" s="70">
        <f t="shared" si="130"/>
        <v>3.6379538614982332E-2</v>
      </c>
      <c r="L798" s="70">
        <f t="shared" si="125"/>
        <v>1.0307630966880543</v>
      </c>
      <c r="M798" s="70">
        <f>PRODUCT($L$2:L798)-1</f>
        <v>-1.2315010727948827E-2</v>
      </c>
      <c r="N798" s="70">
        <f>PRODUCT($L$650:L798)-1</f>
        <v>0.44225336033731066</v>
      </c>
      <c r="O798" s="70">
        <f>AVERAGE($G$650:G798)*252</f>
        <v>0.66164443951889018</v>
      </c>
      <c r="P798" s="70">
        <f>STDEV($G$650:G798)*252^0.5</f>
        <v>0.2895074201335513</v>
      </c>
      <c r="Q798" s="70"/>
      <c r="R798" s="70"/>
      <c r="S798" s="70"/>
      <c r="T798" s="70"/>
      <c r="U798" s="70"/>
      <c r="V798" s="70"/>
      <c r="W798" s="70"/>
      <c r="X798" s="70">
        <f t="shared" si="126"/>
        <v>1.7857142857142857E-4</v>
      </c>
      <c r="Y798" s="70">
        <f t="shared" si="127"/>
        <v>3.0584525259482891E-2</v>
      </c>
      <c r="Z798" s="70">
        <f t="shared" si="128"/>
        <v>0</v>
      </c>
      <c r="AA798" s="70">
        <f t="shared" si="129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21"/>
        <v>40832947.399999999</v>
      </c>
      <c r="E799" s="80">
        <f t="shared" si="131"/>
        <v>39350311.590000004</v>
      </c>
      <c r="F799" s="80">
        <f t="shared" si="122"/>
        <v>51089.629999995232</v>
      </c>
      <c r="G799" s="81">
        <f t="shared" si="123"/>
        <v>1.2527538663914875E-3</v>
      </c>
      <c r="H799" s="81"/>
      <c r="I799" s="81"/>
      <c r="J799" s="80">
        <f t="shared" si="132"/>
        <v>1482635.8099999949</v>
      </c>
      <c r="K799" s="81">
        <f t="shared" si="130"/>
        <v>3.7677867089031425E-2</v>
      </c>
      <c r="L799" s="81">
        <f t="shared" si="125"/>
        <v>1.0012527538663916</v>
      </c>
      <c r="M799" s="81">
        <f>PRODUCT($L$2:L799)-1</f>
        <v>-1.1077684538861376E-2</v>
      </c>
      <c r="N799" s="81">
        <f>PRODUCT($L$650:L799)-1</f>
        <v>0.44406014881078937</v>
      </c>
      <c r="O799" s="81">
        <f>AVERAGE($G$650:G799)*252</f>
        <v>0.65933810308430196</v>
      </c>
      <c r="P799" s="81">
        <f>STDEV($G$650:G799)*252^0.5</f>
        <v>0.2885397698098629</v>
      </c>
      <c r="Q799" s="81"/>
      <c r="R799" s="81"/>
      <c r="S799" s="81"/>
      <c r="T799" s="81"/>
      <c r="U799" s="81"/>
      <c r="V799" s="81"/>
      <c r="W799" s="81"/>
      <c r="X799" s="81">
        <f t="shared" si="126"/>
        <v>1.7857142857142857E-4</v>
      </c>
      <c r="Y799" s="81">
        <f t="shared" si="127"/>
        <v>1.074182437820059E-3</v>
      </c>
      <c r="Z799" s="81">
        <f t="shared" si="128"/>
        <v>0</v>
      </c>
      <c r="AA799" s="81">
        <f t="shared" si="129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21"/>
        <v>40167398.880000003</v>
      </c>
      <c r="E800" s="67">
        <f t="shared" si="131"/>
        <v>40832947.399999999</v>
      </c>
      <c r="F800" s="67">
        <f t="shared" si="122"/>
        <v>-665548.51999999583</v>
      </c>
      <c r="G800" s="70">
        <f t="shared" si="123"/>
        <v>-1.6299301480255032E-2</v>
      </c>
      <c r="H800" s="70"/>
      <c r="I800" s="70"/>
      <c r="J800" s="67">
        <f t="shared" si="132"/>
        <v>-665548.51999999583</v>
      </c>
      <c r="K800" s="70">
        <f>G800</f>
        <v>-1.6299301480255032E-2</v>
      </c>
      <c r="L800" s="70">
        <f t="shared" si="125"/>
        <v>0.98370069851974495</v>
      </c>
      <c r="M800" s="70">
        <f>PRODUCT($L$2:L800)-1</f>
        <v>-2.7196427499114328E-2</v>
      </c>
      <c r="N800" s="70">
        <f>PRODUCT($L$650:L800)-1</f>
        <v>0.42052297708970032</v>
      </c>
      <c r="O800" s="70">
        <f>AVERAGE($G$650:G800)*252</f>
        <v>0.62777014231537098</v>
      </c>
      <c r="P800" s="70">
        <f>STDEV($G$650:G800)*252^0.5</f>
        <v>0.28861270743000383</v>
      </c>
      <c r="Q800" s="70"/>
      <c r="R800" s="70"/>
      <c r="S800" s="70"/>
      <c r="T800" s="70"/>
      <c r="U800" s="70"/>
      <c r="V800" s="70"/>
      <c r="W800" s="70"/>
      <c r="X800" s="70">
        <f t="shared" si="126"/>
        <v>1.7857142857142857E-4</v>
      </c>
      <c r="Y800" s="70">
        <f t="shared" si="127"/>
        <v>-1.647787290882646E-2</v>
      </c>
      <c r="Z800" s="70">
        <f t="shared" si="128"/>
        <v>-1.647787290882646E-2</v>
      </c>
      <c r="AA800" s="70">
        <f t="shared" si="129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21"/>
        <v>38328869.18</v>
      </c>
      <c r="E801" s="67">
        <f t="shared" si="131"/>
        <v>40832947.399999999</v>
      </c>
      <c r="F801" s="67">
        <f t="shared" si="122"/>
        <v>-1838529.700000003</v>
      </c>
      <c r="G801" s="70">
        <f t="shared" si="123"/>
        <v>-4.5771689262045709E-2</v>
      </c>
      <c r="H801" s="70"/>
      <c r="I801" s="70"/>
      <c r="J801" s="67">
        <f t="shared" si="132"/>
        <v>-2504078.2199999988</v>
      </c>
      <c r="K801" s="70">
        <f t="shared" ref="K801:K822" si="133">(1+K800)*(1+G801)-1</f>
        <v>-6.132494417975809E-2</v>
      </c>
      <c r="L801" s="70">
        <f t="shared" si="125"/>
        <v>0.95422831073795433</v>
      </c>
      <c r="M801" s="70">
        <f>PRODUCT($L$2:L801)-1</f>
        <v>-7.1723290332632805E-2</v>
      </c>
      <c r="N801" s="70">
        <f>PRODUCT($L$650:L801)-1</f>
        <v>0.35550324079275453</v>
      </c>
      <c r="O801" s="70">
        <f>AVERAGE($G$650:G801)*252</f>
        <v>0.54775543286569406</v>
      </c>
      <c r="P801" s="70">
        <f>STDEV($G$650:G801)*252^0.5</f>
        <v>0.29429134262671364</v>
      </c>
      <c r="Q801" s="70"/>
      <c r="R801" s="70"/>
      <c r="S801" s="70"/>
      <c r="T801" s="70"/>
      <c r="U801" s="70"/>
      <c r="V801" s="70"/>
      <c r="W801" s="70"/>
      <c r="X801" s="70">
        <f t="shared" si="126"/>
        <v>1.7857142857142857E-4</v>
      </c>
      <c r="Y801" s="70">
        <f t="shared" si="127"/>
        <v>-4.595026069061714E-2</v>
      </c>
      <c r="Z801" s="70">
        <f t="shared" si="128"/>
        <v>-4.595026069061714E-2</v>
      </c>
      <c r="AA801" s="70">
        <f t="shared" si="129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21"/>
        <v>37752555.439999998</v>
      </c>
      <c r="E802" s="67">
        <f t="shared" si="131"/>
        <v>40832947.399999999</v>
      </c>
      <c r="F802" s="67">
        <f t="shared" si="122"/>
        <v>-576313.74000000209</v>
      </c>
      <c r="G802" s="70">
        <f t="shared" si="123"/>
        <v>-1.5036022515913999E-2</v>
      </c>
      <c r="H802" s="70"/>
      <c r="I802" s="70"/>
      <c r="J802" s="67">
        <f t="shared" si="132"/>
        <v>-3080391.9600000009</v>
      </c>
      <c r="K802" s="70">
        <f t="shared" si="133"/>
        <v>-7.5438883454198025E-2</v>
      </c>
      <c r="L802" s="70">
        <f t="shared" si="125"/>
        <v>0.98496397748408604</v>
      </c>
      <c r="M802" s="70">
        <f>PRODUCT($L$2:L802)-1</f>
        <v>-8.5680879840189905E-2</v>
      </c>
      <c r="N802" s="70">
        <f>PRODUCT($L$650:L802)-1</f>
        <v>0.33512186354380025</v>
      </c>
      <c r="O802" s="70">
        <f>AVERAGE($G$650:G802)*252</f>
        <v>0.51941011844166773</v>
      </c>
      <c r="P802" s="70">
        <f>STDEV($G$650:G802)*252^0.5</f>
        <v>0.29415203882227026</v>
      </c>
      <c r="Q802" s="70"/>
      <c r="R802" s="70"/>
      <c r="S802" s="70"/>
      <c r="T802" s="70"/>
      <c r="U802" s="70"/>
      <c r="V802" s="70"/>
      <c r="W802" s="70"/>
      <c r="X802" s="70">
        <f t="shared" si="126"/>
        <v>1.7857142857142857E-4</v>
      </c>
      <c r="Y802" s="70">
        <f t="shared" si="127"/>
        <v>-1.5214593944485428E-2</v>
      </c>
      <c r="Z802" s="70">
        <f t="shared" si="128"/>
        <v>-1.5214593944485428E-2</v>
      </c>
      <c r="AA802" s="70">
        <f t="shared" si="129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21"/>
        <v>37802480.859999999</v>
      </c>
      <c r="E803" s="67">
        <f t="shared" si="131"/>
        <v>40832947.399999999</v>
      </c>
      <c r="F803" s="67">
        <f t="shared" si="122"/>
        <v>49925.420000001788</v>
      </c>
      <c r="G803" s="70">
        <f t="shared" si="123"/>
        <v>1.32243816128813E-3</v>
      </c>
      <c r="H803" s="70"/>
      <c r="I803" s="70"/>
      <c r="J803" s="67">
        <f t="shared" si="132"/>
        <v>-3030466.5399999991</v>
      </c>
      <c r="K803" s="70">
        <f t="shared" si="133"/>
        <v>-7.4216208551234675E-2</v>
      </c>
      <c r="L803" s="70">
        <f t="shared" si="125"/>
        <v>1.0013224381612882</v>
      </c>
      <c r="M803" s="70">
        <f>PRODUCT($L$2:L803)-1</f>
        <v>-8.4471749344095182E-2</v>
      </c>
      <c r="N803" s="70">
        <f>PRODUCT($L$650:L803)-1</f>
        <v>0.33688747964612076</v>
      </c>
      <c r="O803" s="70">
        <f>AVERAGE($G$650:G803)*252</f>
        <v>0.5182013151832453</v>
      </c>
      <c r="P803" s="70">
        <f>STDEV($G$650:G803)*252^0.5</f>
        <v>0.29319070460791768</v>
      </c>
      <c r="Q803" s="70"/>
      <c r="R803" s="70"/>
      <c r="S803" s="70"/>
      <c r="T803" s="70"/>
      <c r="U803" s="70"/>
      <c r="V803" s="70"/>
      <c r="W803" s="70"/>
      <c r="X803" s="70">
        <f t="shared" si="126"/>
        <v>1.7857142857142857E-4</v>
      </c>
      <c r="Y803" s="70">
        <f t="shared" si="127"/>
        <v>1.1438667327167014E-3</v>
      </c>
      <c r="Z803" s="70">
        <f t="shared" si="128"/>
        <v>0</v>
      </c>
      <c r="AA803" s="70">
        <f t="shared" si="129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21"/>
        <v>37993712.399999999</v>
      </c>
      <c r="E804" s="67">
        <f t="shared" si="131"/>
        <v>40832947.399999999</v>
      </c>
      <c r="F804" s="67">
        <f t="shared" si="122"/>
        <v>191231.53999999911</v>
      </c>
      <c r="G804" s="70">
        <f t="shared" si="123"/>
        <v>5.0587034408725072E-3</v>
      </c>
      <c r="H804" s="70"/>
      <c r="I804" s="70"/>
      <c r="J804" s="67">
        <f t="shared" si="132"/>
        <v>-2839235</v>
      </c>
      <c r="K804" s="70">
        <f t="shared" si="133"/>
        <v>-6.953294289992884E-2</v>
      </c>
      <c r="L804" s="70">
        <f t="shared" si="125"/>
        <v>1.0050587034408724</v>
      </c>
      <c r="M804" s="70">
        <f>PRODUCT($L$2:L804)-1</f>
        <v>-7.9840363432286177E-2</v>
      </c>
      <c r="N804" s="70">
        <f>PRODUCT($L$650:L804)-1</f>
        <v>0.34365039693946597</v>
      </c>
      <c r="O804" s="70">
        <f>AVERAGE($G$650:G804)*252</f>
        <v>0.52308255358270739</v>
      </c>
      <c r="P804" s="70">
        <f>STDEV($G$650:G804)*252^0.5</f>
        <v>0.29226230941824949</v>
      </c>
      <c r="Q804" s="70"/>
      <c r="R804" s="70"/>
      <c r="S804" s="70"/>
      <c r="T804" s="70"/>
      <c r="U804" s="70"/>
      <c r="V804" s="70"/>
      <c r="W804" s="70"/>
      <c r="X804" s="70">
        <f t="shared" si="126"/>
        <v>1.7857142857142857E-4</v>
      </c>
      <c r="Y804" s="70">
        <f t="shared" si="127"/>
        <v>4.8801320123010783E-3</v>
      </c>
      <c r="Z804" s="70">
        <f t="shared" si="128"/>
        <v>0</v>
      </c>
      <c r="AA804" s="70">
        <f t="shared" si="129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21"/>
        <v>37770609.659999996</v>
      </c>
      <c r="E805" s="67">
        <f t="shared" si="131"/>
        <v>40832947.399999999</v>
      </c>
      <c r="F805" s="67">
        <f t="shared" si="122"/>
        <v>-223102.74000000209</v>
      </c>
      <c r="G805" s="70">
        <f t="shared" si="123"/>
        <v>-5.8720963524480987E-3</v>
      </c>
      <c r="H805" s="70"/>
      <c r="I805" s="70"/>
      <c r="J805" s="67">
        <f t="shared" si="132"/>
        <v>-3062337.7400000021</v>
      </c>
      <c r="K805" s="70">
        <f t="shared" si="133"/>
        <v>-7.4996735111999335E-2</v>
      </c>
      <c r="L805" s="70">
        <f t="shared" si="125"/>
        <v>0.99412790364755188</v>
      </c>
      <c r="M805" s="70">
        <f>PRODUCT($L$2:L805)-1</f>
        <v>-8.5243629477845473E-2</v>
      </c>
      <c r="N805" s="70">
        <f>PRODUCT($L$650:L805)-1</f>
        <v>0.3357603523446322</v>
      </c>
      <c r="O805" s="70">
        <f>AVERAGE($G$650:G805)*252</f>
        <v>0.51024376618270983</v>
      </c>
      <c r="P805" s="70">
        <f>STDEV($G$650:G805)*252^0.5</f>
        <v>0.29149308535020041</v>
      </c>
      <c r="Q805" s="70"/>
      <c r="R805" s="70"/>
      <c r="S805" s="70"/>
      <c r="T805" s="70"/>
      <c r="U805" s="70"/>
      <c r="V805" s="70"/>
      <c r="W805" s="70"/>
      <c r="X805" s="70">
        <f t="shared" si="126"/>
        <v>1.7857142857142857E-4</v>
      </c>
      <c r="Y805" s="70">
        <f t="shared" si="127"/>
        <v>-6.0506677810195277E-3</v>
      </c>
      <c r="Z805" s="70">
        <f t="shared" si="128"/>
        <v>-6.0506677810195277E-3</v>
      </c>
      <c r="AA805" s="70">
        <f t="shared" si="129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21"/>
        <v>37139780.710000001</v>
      </c>
      <c r="E806" s="67">
        <f t="shared" si="131"/>
        <v>40832947.399999999</v>
      </c>
      <c r="F806" s="67">
        <f t="shared" si="122"/>
        <v>-630828.94999999553</v>
      </c>
      <c r="G806" s="70">
        <f t="shared" si="123"/>
        <v>-1.6701582412318297E-2</v>
      </c>
      <c r="H806" s="70"/>
      <c r="I806" s="70"/>
      <c r="J806" s="67">
        <f t="shared" si="132"/>
        <v>-3693166.6899999976</v>
      </c>
      <c r="K806" s="70">
        <f t="shared" si="133"/>
        <v>-9.0445753372189852E-2</v>
      </c>
      <c r="L806" s="70">
        <f t="shared" si="125"/>
        <v>0.98329841758768166</v>
      </c>
      <c r="M806" s="70">
        <f>PRODUCT($L$2:L806)-1</f>
        <v>-0.10052150838731444</v>
      </c>
      <c r="N806" s="70">
        <f>PRODUCT($L$650:L806)-1</f>
        <v>0.31345104073684094</v>
      </c>
      <c r="O806" s="70">
        <f>AVERAGE($G$650:G806)*252</f>
        <v>0.48018617042419437</v>
      </c>
      <c r="P806" s="70">
        <f>STDEV($G$650:G806)*252^0.5</f>
        <v>0.29152430443178684</v>
      </c>
      <c r="Q806" s="70"/>
      <c r="R806" s="70"/>
      <c r="S806" s="70"/>
      <c r="T806" s="70"/>
      <c r="U806" s="70"/>
      <c r="V806" s="70"/>
      <c r="W806" s="70"/>
      <c r="X806" s="70">
        <f t="shared" si="126"/>
        <v>1.7857142857142857E-4</v>
      </c>
      <c r="Y806" s="70">
        <f t="shared" si="127"/>
        <v>-1.6880153840889724E-2</v>
      </c>
      <c r="Z806" s="70">
        <f t="shared" si="128"/>
        <v>-1.6880153840889724E-2</v>
      </c>
      <c r="AA806" s="70">
        <f t="shared" si="129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21"/>
        <v>37059871.32</v>
      </c>
      <c r="E807" s="67">
        <f t="shared" si="131"/>
        <v>40832947.399999999</v>
      </c>
      <c r="F807" s="67">
        <f t="shared" si="122"/>
        <v>-79909.390000000596</v>
      </c>
      <c r="G807" s="70">
        <f t="shared" si="123"/>
        <v>-2.1515848632483914E-3</v>
      </c>
      <c r="H807" s="70"/>
      <c r="I807" s="70"/>
      <c r="J807" s="67">
        <f t="shared" si="132"/>
        <v>-3773076.0799999982</v>
      </c>
      <c r="K807" s="70">
        <f t="shared" si="133"/>
        <v>-9.2402736521537521E-2</v>
      </c>
      <c r="L807" s="70">
        <f t="shared" si="125"/>
        <v>0.9978484151367516</v>
      </c>
      <c r="M807" s="70">
        <f>PRODUCT($L$2:L807)-1</f>
        <v>-0.10245681269468576</v>
      </c>
      <c r="N807" s="70">
        <f>PRODUCT($L$650:L807)-1</f>
        <v>0.31062503935897379</v>
      </c>
      <c r="O807" s="70">
        <f>AVERAGE($G$650:G807)*252</f>
        <v>0.47371537576620204</v>
      </c>
      <c r="P807" s="70">
        <f>STDEV($G$650:G807)*252^0.5</f>
        <v>0.2906395669284022</v>
      </c>
      <c r="Q807" s="70"/>
      <c r="R807" s="70"/>
      <c r="S807" s="70"/>
      <c r="T807" s="70"/>
      <c r="U807" s="70"/>
      <c r="V807" s="70"/>
      <c r="W807" s="70"/>
      <c r="X807" s="70">
        <f t="shared" si="126"/>
        <v>1.7857142857142857E-4</v>
      </c>
      <c r="Y807" s="70">
        <f t="shared" si="127"/>
        <v>-2.3301562918198199E-3</v>
      </c>
      <c r="Z807" s="70">
        <f t="shared" si="128"/>
        <v>-2.3301562918198199E-3</v>
      </c>
      <c r="AA807" s="70">
        <f t="shared" si="129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21"/>
        <v>36509694.07</v>
      </c>
      <c r="E808" s="67">
        <f t="shared" si="131"/>
        <v>40832947.399999999</v>
      </c>
      <c r="F808" s="67">
        <f t="shared" si="122"/>
        <v>-550177.25</v>
      </c>
      <c r="G808" s="70">
        <f t="shared" si="123"/>
        <v>-1.4845633036590911E-2</v>
      </c>
      <c r="H808" s="70"/>
      <c r="I808" s="70"/>
      <c r="J808" s="67">
        <f t="shared" si="132"/>
        <v>-4323253.3299999982</v>
      </c>
      <c r="K808" s="70">
        <f t="shared" si="133"/>
        <v>-0.10587659244015291</v>
      </c>
      <c r="L808" s="70">
        <f t="shared" si="125"/>
        <v>0.98515436696340908</v>
      </c>
      <c r="M808" s="70">
        <f>PRODUCT($L$2:L808)-1</f>
        <v>-0.1157814094879126</v>
      </c>
      <c r="N808" s="70">
        <f>PRODUCT($L$650:L808)-1</f>
        <v>0.29116798097608299</v>
      </c>
      <c r="O808" s="70">
        <f>AVERAGE($G$650:G808)*252</f>
        <v>0.44720710594867297</v>
      </c>
      <c r="P808" s="70">
        <f>STDEV($G$650:G808)*252^0.5</f>
        <v>0.29048251568106015</v>
      </c>
      <c r="Q808" s="70"/>
      <c r="R808" s="70"/>
      <c r="S808" s="70"/>
      <c r="T808" s="70"/>
      <c r="U808" s="70"/>
      <c r="V808" s="70"/>
      <c r="W808" s="70"/>
      <c r="X808" s="70">
        <f t="shared" si="126"/>
        <v>1.7857142857142857E-4</v>
      </c>
      <c r="Y808" s="70">
        <f t="shared" si="127"/>
        <v>-1.502420446516234E-2</v>
      </c>
      <c r="Z808" s="70">
        <f t="shared" si="128"/>
        <v>-1.502420446516234E-2</v>
      </c>
      <c r="AA808" s="70">
        <f t="shared" si="129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21"/>
        <v>37075263.310000002</v>
      </c>
      <c r="E809" s="67">
        <f t="shared" si="131"/>
        <v>40832947.399999999</v>
      </c>
      <c r="F809" s="67">
        <f t="shared" si="122"/>
        <v>565569.24000000209</v>
      </c>
      <c r="G809" s="70">
        <f t="shared" si="123"/>
        <v>1.5490933419371763E-2</v>
      </c>
      <c r="H809" s="70"/>
      <c r="I809" s="70"/>
      <c r="J809" s="67">
        <f t="shared" si="132"/>
        <v>-3757684.0899999961</v>
      </c>
      <c r="K809" s="70">
        <f t="shared" si="133"/>
        <v>-9.2025786264941511E-2</v>
      </c>
      <c r="L809" s="70">
        <f t="shared" si="125"/>
        <v>1.0154909334193718</v>
      </c>
      <c r="M809" s="70">
        <f>PRODUCT($L$2:L809)-1</f>
        <v>-0.10208403817411904</v>
      </c>
      <c r="N809" s="70">
        <f>PRODUCT($L$650:L809)-1</f>
        <v>0.31116937820260815</v>
      </c>
      <c r="O809" s="70">
        <f>AVERAGE($G$650:G809)*252</f>
        <v>0.46881028167200428</v>
      </c>
      <c r="P809" s="70">
        <f>STDEV($G$650:G809)*252^0.5</f>
        <v>0.29007880859827306</v>
      </c>
      <c r="Q809" s="70"/>
      <c r="R809" s="70"/>
      <c r="S809" s="70"/>
      <c r="T809" s="70"/>
      <c r="U809" s="70"/>
      <c r="V809" s="70"/>
      <c r="W809" s="70"/>
      <c r="X809" s="70">
        <f t="shared" si="126"/>
        <v>1.7857142857142857E-4</v>
      </c>
      <c r="Y809" s="70">
        <f t="shared" si="127"/>
        <v>1.5312361990800334E-2</v>
      </c>
      <c r="Z809" s="70">
        <f t="shared" si="128"/>
        <v>0</v>
      </c>
      <c r="AA809" s="70">
        <f t="shared" si="129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21"/>
        <v>36295471.159999996</v>
      </c>
      <c r="E810" s="67">
        <f t="shared" si="131"/>
        <v>40832947.399999999</v>
      </c>
      <c r="F810" s="67">
        <f t="shared" si="122"/>
        <v>-779792.15000000596</v>
      </c>
      <c r="G810" s="70">
        <f t="shared" si="123"/>
        <v>-2.1032680023871309E-2</v>
      </c>
      <c r="H810" s="70"/>
      <c r="I810" s="70"/>
      <c r="J810" s="67">
        <f t="shared" si="132"/>
        <v>-4537476.2400000021</v>
      </c>
      <c r="K810" s="70">
        <f t="shared" si="133"/>
        <v>-0.11112291737235713</v>
      </c>
      <c r="L810" s="70">
        <f t="shared" si="125"/>
        <v>0.97896731997612874</v>
      </c>
      <c r="M810" s="70">
        <f>PRODUCT($L$2:L810)-1</f>
        <v>-0.12096961728752942</v>
      </c>
      <c r="N810" s="70">
        <f>PRODUCT($L$650:L810)-1</f>
        <v>0.28359197221377452</v>
      </c>
      <c r="O810" s="70">
        <f>AVERAGE($G$650:G810)*252</f>
        <v>0.43297770000934849</v>
      </c>
      <c r="P810" s="70">
        <f>STDEV($G$650:G810)*252^0.5</f>
        <v>0.29058582405486005</v>
      </c>
      <c r="Q810" s="70"/>
      <c r="R810" s="70"/>
      <c r="S810" s="70"/>
      <c r="T810" s="70"/>
      <c r="U810" s="70"/>
      <c r="V810" s="70"/>
      <c r="W810" s="70"/>
      <c r="X810" s="70">
        <f t="shared" si="126"/>
        <v>1.7857142857142857E-4</v>
      </c>
      <c r="Y810" s="70">
        <f t="shared" si="127"/>
        <v>-2.1211251452442736E-2</v>
      </c>
      <c r="Z810" s="70">
        <f t="shared" si="128"/>
        <v>-2.1211251452442736E-2</v>
      </c>
      <c r="AA810" s="70">
        <f t="shared" si="129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4">B811</f>
        <v>35533364.659999996</v>
      </c>
      <c r="E811" s="67">
        <f t="shared" si="131"/>
        <v>40832947.399999999</v>
      </c>
      <c r="F811" s="67">
        <f t="shared" si="122"/>
        <v>-762106.5</v>
      </c>
      <c r="G811" s="70">
        <f t="shared" si="123"/>
        <v>-2.0997289073351157E-2</v>
      </c>
      <c r="H811" s="70"/>
      <c r="I811" s="70"/>
      <c r="J811" s="67">
        <f t="shared" si="132"/>
        <v>-5299582.7400000021</v>
      </c>
      <c r="K811" s="70">
        <f t="shared" si="133"/>
        <v>-0.12978692642696688</v>
      </c>
      <c r="L811" s="70">
        <f t="shared" si="125"/>
        <v>0.97900271092664881</v>
      </c>
      <c r="M811" s="70">
        <f>PRODUCT($L$2:L811)-1</f>
        <v>-0.13942687233760165</v>
      </c>
      <c r="N811" s="70">
        <f>PRODUCT($L$650:L811)-1</f>
        <v>0.2566400205209689</v>
      </c>
      <c r="O811" s="70">
        <f>AVERAGE($G$650:G811)*252</f>
        <v>0.39764254848778163</v>
      </c>
      <c r="P811" s="70">
        <f>STDEV($G$650:G811)*252^0.5</f>
        <v>0.29106408635884762</v>
      </c>
      <c r="Q811" s="70"/>
      <c r="R811" s="70"/>
      <c r="S811" s="70"/>
      <c r="T811" s="70"/>
      <c r="U811" s="70"/>
      <c r="V811" s="70"/>
      <c r="W811" s="70"/>
      <c r="X811" s="70">
        <f t="shared" si="126"/>
        <v>1.7857142857142857E-4</v>
      </c>
      <c r="Y811" s="70">
        <f t="shared" si="127"/>
        <v>-2.1175860501922585E-2</v>
      </c>
      <c r="Z811" s="70">
        <f t="shared" si="128"/>
        <v>-2.1175860501922585E-2</v>
      </c>
      <c r="AA811" s="70">
        <f t="shared" si="129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4"/>
        <v>34553049.789999999</v>
      </c>
      <c r="E812" s="67">
        <f t="shared" si="131"/>
        <v>40832947.399999999</v>
      </c>
      <c r="F812" s="67">
        <f t="shared" ref="F812:F875" si="135">B812-C812-D811</f>
        <v>-980314.86999999732</v>
      </c>
      <c r="G812" s="70">
        <f t="shared" ref="G812:G875" si="136">F812/B811</f>
        <v>-2.7588574270410716E-2</v>
      </c>
      <c r="H812" s="70"/>
      <c r="I812" s="70"/>
      <c r="J812" s="67">
        <f t="shared" si="132"/>
        <v>-6279897.6099999994</v>
      </c>
      <c r="K812" s="70">
        <f t="shared" si="133"/>
        <v>-0.15379486443831891</v>
      </c>
      <c r="L812" s="70">
        <f t="shared" si="125"/>
        <v>0.97241142572958927</v>
      </c>
      <c r="M812" s="70">
        <f>PRODUCT($L$2:L812)-1</f>
        <v>-0.16316885798523539</v>
      </c>
      <c r="N812" s="70">
        <f>PRODUCT($L$650:L812)-1</f>
        <v>0.22197111398365577</v>
      </c>
      <c r="O812" s="70">
        <f>AVERAGE($G$650:G812)*252</f>
        <v>0.35255074931826458</v>
      </c>
      <c r="P812" s="70">
        <f>STDEV($G$650:G812)*252^0.5</f>
        <v>0.29242181995649102</v>
      </c>
      <c r="Q812" s="70"/>
      <c r="R812" s="70"/>
      <c r="S812" s="70"/>
      <c r="T812" s="70"/>
      <c r="U812" s="70"/>
      <c r="V812" s="70"/>
      <c r="W812" s="70"/>
      <c r="X812" s="70">
        <f t="shared" si="126"/>
        <v>1.7857142857142857E-4</v>
      </c>
      <c r="Y812" s="70">
        <f t="shared" si="127"/>
        <v>-2.7767145698982143E-2</v>
      </c>
      <c r="Z812" s="70">
        <f t="shared" si="128"/>
        <v>-2.7767145698982143E-2</v>
      </c>
      <c r="AA812" s="70">
        <f t="shared" si="129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4"/>
        <v>34538286.840000004</v>
      </c>
      <c r="E813" s="67">
        <f t="shared" si="131"/>
        <v>40832947.399999999</v>
      </c>
      <c r="F813" s="67">
        <f t="shared" si="135"/>
        <v>-14762.94999999553</v>
      </c>
      <c r="G813" s="70">
        <f t="shared" si="136"/>
        <v>-4.272546154310256E-4</v>
      </c>
      <c r="H813" s="70"/>
      <c r="I813" s="70"/>
      <c r="J813" s="67">
        <f t="shared" si="132"/>
        <v>-6294660.5599999949</v>
      </c>
      <c r="K813" s="70">
        <f t="shared" si="133"/>
        <v>-0.15415640948808906</v>
      </c>
      <c r="L813" s="70">
        <f t="shared" si="125"/>
        <v>0.99957274538456897</v>
      </c>
      <c r="M813" s="70">
        <f>PRODUCT($L$2:L813)-1</f>
        <v>-0.16352639795299762</v>
      </c>
      <c r="N813" s="70">
        <f>PRODUCT($L$650:L813)-1</f>
        <v>0.22144902118528287</v>
      </c>
      <c r="O813" s="70">
        <f>AVERAGE($G$650:G813)*252</f>
        <v>0.34974453643773479</v>
      </c>
      <c r="P813" s="70">
        <f>STDEV($G$650:G813)*252^0.5</f>
        <v>0.29153223021563685</v>
      </c>
      <c r="Q813" s="70"/>
      <c r="R813" s="70"/>
      <c r="S813" s="70"/>
      <c r="T813" s="70"/>
      <c r="U813" s="70"/>
      <c r="V813" s="70"/>
      <c r="W813" s="70"/>
      <c r="X813" s="70">
        <f t="shared" si="126"/>
        <v>1.7857142857142857E-4</v>
      </c>
      <c r="Y813" s="70">
        <f t="shared" si="127"/>
        <v>-6.058260440024542E-4</v>
      </c>
      <c r="Z813" s="70">
        <f t="shared" si="128"/>
        <v>-6.058260440024542E-4</v>
      </c>
      <c r="AA813" s="70">
        <f t="shared" si="129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4"/>
        <v>35283365.799999997</v>
      </c>
      <c r="E814" s="67">
        <f t="shared" si="131"/>
        <v>40832947.399999999</v>
      </c>
      <c r="F814" s="67">
        <f t="shared" si="135"/>
        <v>745078.95999999344</v>
      </c>
      <c r="G814" s="70">
        <f t="shared" si="136"/>
        <v>2.157255116478711E-2</v>
      </c>
      <c r="H814" s="70"/>
      <c r="I814" s="70"/>
      <c r="J814" s="67">
        <f t="shared" si="132"/>
        <v>-5549581.6000000015</v>
      </c>
      <c r="K814" s="70">
        <f t="shared" si="133"/>
        <v>-0.13590940535436369</v>
      </c>
      <c r="L814" s="70">
        <f t="shared" si="125"/>
        <v>1.0215725511647871</v>
      </c>
      <c r="M814" s="70">
        <f>PRODUCT($L$2:L814)-1</f>
        <v>-0.14548152837484496</v>
      </c>
      <c r="N814" s="70">
        <f>PRODUCT($L$650:L814)-1</f>
        <v>0.2477987926899814</v>
      </c>
      <c r="O814" s="70">
        <f>AVERAGE($G$650:G814)*252</f>
        <v>0.38057204163221126</v>
      </c>
      <c r="P814" s="70">
        <f>STDEV($G$650:G814)*252^0.5</f>
        <v>0.29171055243671673</v>
      </c>
      <c r="Q814" s="70"/>
      <c r="R814" s="70"/>
      <c r="S814" s="70"/>
      <c r="T814" s="70"/>
      <c r="U814" s="70"/>
      <c r="V814" s="70"/>
      <c r="W814" s="70"/>
      <c r="X814" s="70">
        <f t="shared" si="126"/>
        <v>1.7857142857142857E-4</v>
      </c>
      <c r="Y814" s="70">
        <f t="shared" si="127"/>
        <v>2.1393979736215683E-2</v>
      </c>
      <c r="Z814" s="70">
        <f t="shared" si="128"/>
        <v>0</v>
      </c>
      <c r="AA814" s="70">
        <f t="shared" si="129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4"/>
        <v>35247069.990000002</v>
      </c>
      <c r="E815" s="67">
        <f t="shared" si="131"/>
        <v>40832947.399999999</v>
      </c>
      <c r="F815" s="67">
        <f t="shared" si="135"/>
        <v>-36295.809999994934</v>
      </c>
      <c r="G815" s="70">
        <f t="shared" si="136"/>
        <v>-1.0286946604168624E-3</v>
      </c>
      <c r="H815" s="70"/>
      <c r="I815" s="70"/>
      <c r="J815" s="67">
        <f t="shared" si="132"/>
        <v>-5585877.4099999964</v>
      </c>
      <c r="K815" s="70">
        <f t="shared" si="133"/>
        <v>-0.13679829073519212</v>
      </c>
      <c r="L815" s="70">
        <f t="shared" si="125"/>
        <v>0.99897130533958312</v>
      </c>
      <c r="M815" s="70">
        <f>PRODUCT($L$2:L815)-1</f>
        <v>-0.14636056696383337</v>
      </c>
      <c r="N815" s="70">
        <f>PRODUCT($L$650:L815)-1</f>
        <v>0.2465151887346666</v>
      </c>
      <c r="O815" s="70">
        <f>AVERAGE($G$650:G815)*252</f>
        <v>0.37671780611379402</v>
      </c>
      <c r="P815" s="70">
        <f>STDEV($G$650:G815)*252^0.5</f>
        <v>0.29084206087164061</v>
      </c>
      <c r="Q815" s="70"/>
      <c r="R815" s="70"/>
      <c r="S815" s="70"/>
      <c r="T815" s="70"/>
      <c r="U815" s="70"/>
      <c r="V815" s="70"/>
      <c r="W815" s="70"/>
      <c r="X815" s="70">
        <f t="shared" si="126"/>
        <v>1.7857142857142857E-4</v>
      </c>
      <c r="Y815" s="70">
        <f t="shared" si="127"/>
        <v>-1.2072660889882909E-3</v>
      </c>
      <c r="Z815" s="70">
        <f t="shared" si="128"/>
        <v>-1.2072660889882909E-3</v>
      </c>
      <c r="AA815" s="70">
        <f t="shared" si="129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4"/>
        <v>36370235.539999999</v>
      </c>
      <c r="E816" s="67">
        <f t="shared" si="131"/>
        <v>40832947.399999999</v>
      </c>
      <c r="F816" s="67">
        <f t="shared" si="135"/>
        <v>1123165.549999997</v>
      </c>
      <c r="G816" s="70">
        <f t="shared" si="136"/>
        <v>3.1865501169846232E-2</v>
      </c>
      <c r="H816" s="70"/>
      <c r="I816" s="70"/>
      <c r="J816" s="67">
        <f t="shared" si="132"/>
        <v>-4462711.8599999994</v>
      </c>
      <c r="K816" s="70">
        <f t="shared" si="133"/>
        <v>-0.10929193565880102</v>
      </c>
      <c r="L816" s="70">
        <f t="shared" si="125"/>
        <v>1.0318655011698463</v>
      </c>
      <c r="M816" s="70">
        <f>PRODUCT($L$2:L816)-1</f>
        <v>-0.11915891861179251</v>
      </c>
      <c r="N816" s="70">
        <f>PRODUCT($L$650:L816)-1</f>
        <v>0.28623601993952241</v>
      </c>
      <c r="O816" s="70">
        <f>AVERAGE($G$650:G816)*252</f>
        <v>0.42254647969874887</v>
      </c>
      <c r="P816" s="70">
        <f>STDEV($G$650:G816)*252^0.5</f>
        <v>0.29235487899992285</v>
      </c>
      <c r="Q816" s="70"/>
      <c r="R816" s="70"/>
      <c r="S816" s="70"/>
      <c r="T816" s="70"/>
      <c r="U816" s="70"/>
      <c r="V816" s="70"/>
      <c r="W816" s="70"/>
      <c r="X816" s="70">
        <f t="shared" si="126"/>
        <v>1.7857142857142857E-4</v>
      </c>
      <c r="Y816" s="70">
        <f t="shared" si="127"/>
        <v>3.1686929741274801E-2</v>
      </c>
      <c r="Z816" s="70">
        <f t="shared" si="128"/>
        <v>0</v>
      </c>
      <c r="AA816" s="70">
        <f t="shared" si="129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4"/>
        <v>34962016.630000003</v>
      </c>
      <c r="E817" s="67">
        <f t="shared" si="131"/>
        <v>40832947.399999999</v>
      </c>
      <c r="F817" s="67">
        <f t="shared" si="135"/>
        <v>-1408218.9099999964</v>
      </c>
      <c r="G817" s="70">
        <f t="shared" si="136"/>
        <v>-3.8718993404682156E-2</v>
      </c>
      <c r="H817" s="70"/>
      <c r="I817" s="70"/>
      <c r="J817" s="67">
        <f t="shared" si="132"/>
        <v>-5870930.7699999958</v>
      </c>
      <c r="K817" s="70">
        <f t="shared" si="133"/>
        <v>-0.14377925532752511</v>
      </c>
      <c r="L817" s="70">
        <f t="shared" si="125"/>
        <v>0.9612810065953179</v>
      </c>
      <c r="M817" s="70">
        <f>PRODUCT($L$2:L817)-1</f>
        <v>-0.15326419863263552</v>
      </c>
      <c r="N817" s="70">
        <f>PRODUCT($L$650:L817)-1</f>
        <v>0.23643425596661949</v>
      </c>
      <c r="O817" s="70">
        <f>AVERAGE($G$650:G817)*252</f>
        <v>0.3619528319744712</v>
      </c>
      <c r="P817" s="70">
        <f>STDEV($G$650:G817)*252^0.5</f>
        <v>0.29564725162889044</v>
      </c>
      <c r="Q817" s="70"/>
      <c r="R817" s="70"/>
      <c r="S817" s="70"/>
      <c r="T817" s="70"/>
      <c r="U817" s="70"/>
      <c r="V817" s="70"/>
      <c r="W817" s="70"/>
      <c r="X817" s="70">
        <f t="shared" si="126"/>
        <v>1.7857142857142857E-4</v>
      </c>
      <c r="Y817" s="70">
        <f t="shared" si="127"/>
        <v>-3.8897564833253587E-2</v>
      </c>
      <c r="Z817" s="70">
        <f t="shared" si="128"/>
        <v>-3.8897564833253587E-2</v>
      </c>
      <c r="AA817" s="70">
        <f t="shared" si="129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4"/>
        <v>35420054.43</v>
      </c>
      <c r="E818" s="67">
        <f t="shared" si="131"/>
        <v>40832947.399999999</v>
      </c>
      <c r="F818" s="67">
        <f t="shared" si="135"/>
        <v>458037.79999999702</v>
      </c>
      <c r="G818" s="70">
        <f t="shared" si="136"/>
        <v>1.3101012016765836E-2</v>
      </c>
      <c r="H818" s="70"/>
      <c r="I818" s="70"/>
      <c r="J818" s="67">
        <f t="shared" si="132"/>
        <v>-5412892.9699999988</v>
      </c>
      <c r="K818" s="70">
        <f t="shared" si="133"/>
        <v>-0.13256189706256682</v>
      </c>
      <c r="L818" s="70">
        <f t="shared" si="125"/>
        <v>1.0131010120167658</v>
      </c>
      <c r="M818" s="70">
        <f>PRODUCT($L$2:L818)-1</f>
        <v>-0.14217110272389588</v>
      </c>
      <c r="N818" s="70">
        <f>PRODUCT($L$650:L818)-1</f>
        <v>0.25263279601197919</v>
      </c>
      <c r="O818" s="70">
        <f>AVERAGE($G$650:G818)*252</f>
        <v>0.37934633609429674</v>
      </c>
      <c r="P818" s="70">
        <f>STDEV($G$650:G818)*252^0.5</f>
        <v>0.29510998918877485</v>
      </c>
      <c r="Q818" s="70"/>
      <c r="R818" s="70"/>
      <c r="S818" s="70"/>
      <c r="T818" s="70"/>
      <c r="U818" s="70"/>
      <c r="V818" s="70"/>
      <c r="W818" s="70"/>
      <c r="X818" s="70">
        <f t="shared" si="126"/>
        <v>1.7857142857142857E-4</v>
      </c>
      <c r="Y818" s="70">
        <f t="shared" si="127"/>
        <v>1.2922440588194407E-2</v>
      </c>
      <c r="Z818" s="70">
        <f t="shared" si="128"/>
        <v>0</v>
      </c>
      <c r="AA818" s="70">
        <f t="shared" si="129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4"/>
        <v>35821945.140000001</v>
      </c>
      <c r="E819" s="67">
        <f t="shared" si="131"/>
        <v>40832947.399999999</v>
      </c>
      <c r="F819" s="67">
        <f t="shared" si="135"/>
        <v>401890.71000000089</v>
      </c>
      <c r="G819" s="70">
        <f t="shared" si="136"/>
        <v>1.13464170642157E-2</v>
      </c>
      <c r="H819" s="70"/>
      <c r="I819" s="70"/>
      <c r="J819" s="67">
        <f t="shared" si="132"/>
        <v>-5011002.2599999979</v>
      </c>
      <c r="K819" s="70">
        <f t="shared" si="133"/>
        <v>-0.12271958256924664</v>
      </c>
      <c r="L819" s="70">
        <f t="shared" si="125"/>
        <v>1.0113464170642157</v>
      </c>
      <c r="M819" s="70">
        <f>PRODUCT($L$2:L819)-1</f>
        <v>-0.13243781828566492</v>
      </c>
      <c r="N819" s="70">
        <f>PRODUCT($L$650:L819)-1</f>
        <v>0.26684569014384563</v>
      </c>
      <c r="O819" s="70">
        <f>AVERAGE($G$650:G819)*252</f>
        <v>0.39393428176540296</v>
      </c>
      <c r="P819" s="70">
        <f>STDEV($G$650:G819)*252^0.5</f>
        <v>0.29447944222418154</v>
      </c>
      <c r="Q819" s="70"/>
      <c r="R819" s="70"/>
      <c r="S819" s="70"/>
      <c r="T819" s="70"/>
      <c r="U819" s="70"/>
      <c r="V819" s="70"/>
      <c r="W819" s="70"/>
      <c r="X819" s="70">
        <f t="shared" si="126"/>
        <v>1.7857142857142857E-4</v>
      </c>
      <c r="Y819" s="70">
        <f t="shared" si="127"/>
        <v>1.1167845635644271E-2</v>
      </c>
      <c r="Z819" s="70">
        <f t="shared" si="128"/>
        <v>0</v>
      </c>
      <c r="AA819" s="70">
        <f t="shared" si="129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4"/>
        <v>37058477.649999999</v>
      </c>
      <c r="E820" s="67">
        <f t="shared" si="131"/>
        <v>40832947.399999999</v>
      </c>
      <c r="F820" s="67">
        <f t="shared" si="135"/>
        <v>1236532.5099999979</v>
      </c>
      <c r="G820" s="70">
        <f t="shared" si="136"/>
        <v>3.451885443873464E-2</v>
      </c>
      <c r="H820" s="70"/>
      <c r="I820" s="70"/>
      <c r="J820" s="67">
        <f t="shared" si="132"/>
        <v>-3774469.75</v>
      </c>
      <c r="K820" s="70">
        <f t="shared" si="133"/>
        <v>-9.2436867538002065E-2</v>
      </c>
      <c r="L820" s="70">
        <f t="shared" si="125"/>
        <v>1.0345188544387347</v>
      </c>
      <c r="M820" s="70">
        <f>PRODUCT($L$2:L820)-1</f>
        <v>-0.10249056561851666</v>
      </c>
      <c r="N820" s="70">
        <f>PRODUCT($L$650:L820)-1</f>
        <v>0.3105757521182595</v>
      </c>
      <c r="O820" s="70">
        <f>AVERAGE($G$650:G820)*252</f>
        <v>0.44250046326713238</v>
      </c>
      <c r="P820" s="70">
        <f>STDEV($G$650:G820)*252^0.5</f>
        <v>0.29632509841664145</v>
      </c>
      <c r="Q820" s="70"/>
      <c r="R820" s="70"/>
      <c r="S820" s="70"/>
      <c r="T820" s="70"/>
      <c r="U820" s="70"/>
      <c r="V820" s="70"/>
      <c r="W820" s="70"/>
      <c r="X820" s="70">
        <f t="shared" si="126"/>
        <v>1.7857142857142857E-4</v>
      </c>
      <c r="Y820" s="70">
        <f t="shared" si="127"/>
        <v>3.434028301016321E-2</v>
      </c>
      <c r="Z820" s="70">
        <f t="shared" si="128"/>
        <v>0</v>
      </c>
      <c r="AA820" s="70">
        <f t="shared" si="129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4"/>
        <v>37273081.189999998</v>
      </c>
      <c r="E821" s="67">
        <f t="shared" si="131"/>
        <v>40832947.399999999</v>
      </c>
      <c r="F821" s="67">
        <f t="shared" si="135"/>
        <v>214603.53999999911</v>
      </c>
      <c r="G821" s="70">
        <f t="shared" si="136"/>
        <v>5.7909432229469662E-3</v>
      </c>
      <c r="H821" s="70"/>
      <c r="I821" s="70"/>
      <c r="J821" s="67">
        <f t="shared" si="132"/>
        <v>-3559866.2100000009</v>
      </c>
      <c r="K821" s="70">
        <f t="shared" si="133"/>
        <v>-8.7181220966674688E-2</v>
      </c>
      <c r="L821" s="70">
        <f t="shared" si="125"/>
        <v>1.005790943222947</v>
      </c>
      <c r="M821" s="70">
        <f>PRODUCT($L$2:L821)-1</f>
        <v>-9.7293139441954168E-2</v>
      </c>
      <c r="N821" s="70">
        <f>PRODUCT($L$650:L821)-1</f>
        <v>0.31816522188814744</v>
      </c>
      <c r="O821" s="70">
        <f>AVERAGE($G$650:G821)*252</f>
        <v>0.44841219134222254</v>
      </c>
      <c r="P821" s="70">
        <f>STDEV($G$650:G821)*252^0.5</f>
        <v>0.29549774505979154</v>
      </c>
      <c r="Q821" s="70"/>
      <c r="R821" s="70"/>
      <c r="S821" s="70"/>
      <c r="T821" s="70"/>
      <c r="U821" s="70"/>
      <c r="V821" s="70"/>
      <c r="W821" s="70"/>
      <c r="X821" s="70">
        <f t="shared" si="126"/>
        <v>1.7857142857142857E-4</v>
      </c>
      <c r="Y821" s="70">
        <f t="shared" si="127"/>
        <v>5.6123717943755373E-3</v>
      </c>
      <c r="Z821" s="70">
        <f t="shared" si="128"/>
        <v>0</v>
      </c>
      <c r="AA821" s="70">
        <f t="shared" si="129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4"/>
        <v>37415302.899999999</v>
      </c>
      <c r="E822" s="80">
        <f t="shared" si="131"/>
        <v>40832947.399999999</v>
      </c>
      <c r="F822" s="80">
        <f t="shared" si="135"/>
        <v>142221.71000000089</v>
      </c>
      <c r="G822" s="81">
        <f t="shared" si="136"/>
        <v>3.8156681835618566E-3</v>
      </c>
      <c r="H822" s="81"/>
      <c r="I822" s="81"/>
      <c r="J822" s="80">
        <f t="shared" si="132"/>
        <v>-3417644.5</v>
      </c>
      <c r="K822" s="81">
        <f t="shared" si="133"/>
        <v>-8.3698207394159341E-2</v>
      </c>
      <c r="L822" s="81">
        <f t="shared" si="125"/>
        <v>1.0038156681835619</v>
      </c>
      <c r="M822" s="81">
        <f>PRODUCT($L$2:L822)-1</f>
        <v>-9.384870959503977E-2</v>
      </c>
      <c r="N822" s="81">
        <f>PRODUCT($L$650:L822)-1</f>
        <v>0.32319490298598397</v>
      </c>
      <c r="O822" s="81">
        <f>AVERAGE($G$650:G822)*252</f>
        <v>0.45137829649202238</v>
      </c>
      <c r="P822" s="81">
        <f>STDEV($G$650:G822)*252^0.5</f>
        <v>0.29464773706412045</v>
      </c>
      <c r="Q822" s="81"/>
      <c r="R822" s="81"/>
      <c r="S822" s="81"/>
      <c r="T822" s="81"/>
      <c r="U822" s="81"/>
      <c r="V822" s="81"/>
      <c r="W822" s="81"/>
      <c r="X822" s="81">
        <f t="shared" si="126"/>
        <v>1.7857142857142857E-4</v>
      </c>
      <c r="Y822" s="81">
        <f t="shared" si="127"/>
        <v>3.6370967549904281E-3</v>
      </c>
      <c r="Z822" s="81">
        <f t="shared" si="128"/>
        <v>0</v>
      </c>
      <c r="AA822" s="81">
        <f t="shared" si="129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4"/>
        <v>37399973.619999997</v>
      </c>
      <c r="E823" s="67">
        <f t="shared" si="131"/>
        <v>37415302.899999999</v>
      </c>
      <c r="F823" s="67">
        <f t="shared" si="135"/>
        <v>-15329.280000001192</v>
      </c>
      <c r="G823" s="70">
        <f t="shared" si="136"/>
        <v>-4.0970615795819716E-4</v>
      </c>
      <c r="H823" s="70"/>
      <c r="I823" s="70"/>
      <c r="J823" s="67">
        <f t="shared" si="132"/>
        <v>-15329.280000001192</v>
      </c>
      <c r="K823" s="70">
        <f>G823</f>
        <v>-4.0970615795819716E-4</v>
      </c>
      <c r="L823" s="70">
        <f t="shared" si="125"/>
        <v>0.99959029384204179</v>
      </c>
      <c r="M823" s="70">
        <f>PRODUCT($L$2:L823)-1</f>
        <v>-9.4219965358760427E-2</v>
      </c>
      <c r="N823" s="70">
        <f>PRODUCT($L$650:L823)-1</f>
        <v>0.32265278188605162</v>
      </c>
      <c r="O823" s="70">
        <f>AVERAGE($G$650:G823)*252</f>
        <v>0.44819080081215174</v>
      </c>
      <c r="P823" s="70">
        <f>STDEV($G$650:G823)*252^0.5</f>
        <v>0.29380685874185958</v>
      </c>
      <c r="Q823" s="70"/>
      <c r="R823" s="70"/>
      <c r="S823" s="70"/>
      <c r="T823" s="70"/>
      <c r="U823" s="70"/>
      <c r="V823" s="70"/>
      <c r="W823" s="70"/>
      <c r="X823" s="70">
        <f t="shared" si="126"/>
        <v>1.7857142857142857E-4</v>
      </c>
      <c r="Y823" s="70">
        <f t="shared" si="127"/>
        <v>-5.8827758652962576E-4</v>
      </c>
      <c r="Z823" s="70">
        <f t="shared" si="128"/>
        <v>-5.8827758652962576E-4</v>
      </c>
      <c r="AA823" s="70">
        <f t="shared" si="129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4"/>
        <v>37362875.890000001</v>
      </c>
      <c r="E824" s="67">
        <f t="shared" si="131"/>
        <v>37415302.899999999</v>
      </c>
      <c r="F824" s="67">
        <f t="shared" si="135"/>
        <v>-37097.729999996722</v>
      </c>
      <c r="G824" s="70">
        <f t="shared" si="136"/>
        <v>-9.9191861408582261E-4</v>
      </c>
      <c r="H824" s="70"/>
      <c r="I824" s="70"/>
      <c r="J824" s="67">
        <f t="shared" si="132"/>
        <v>-52427.009999997914</v>
      </c>
      <c r="K824" s="70">
        <f t="shared" ref="K824:K843" si="137">(1+K823)*(1+G824)-1</f>
        <v>-1.401218376879676E-3</v>
      </c>
      <c r="L824" s="70">
        <f t="shared" si="125"/>
        <v>0.99900808138591413</v>
      </c>
      <c r="M824" s="70">
        <f>PRODUCT($L$2:L824)-1</f>
        <v>-9.5118425435388398E-2</v>
      </c>
      <c r="N824" s="70">
        <f>PRODUCT($L$650:L824)-1</f>
        <v>0.32134081797172631</v>
      </c>
      <c r="O824" s="70">
        <f>AVERAGE($G$650:G824)*252</f>
        <v>0.44420134771751296</v>
      </c>
      <c r="P824" s="70">
        <f>STDEV($G$650:G824)*252^0.5</f>
        <v>0.29298023258809341</v>
      </c>
      <c r="Q824" s="70"/>
      <c r="R824" s="70"/>
      <c r="S824" s="70"/>
      <c r="T824" s="70"/>
      <c r="U824" s="70"/>
      <c r="V824" s="70"/>
      <c r="W824" s="70"/>
      <c r="X824" s="70">
        <f t="shared" si="126"/>
        <v>1.7857142857142857E-4</v>
      </c>
      <c r="Y824" s="70">
        <f t="shared" si="127"/>
        <v>-1.1704900426572512E-3</v>
      </c>
      <c r="Z824" s="70">
        <f t="shared" si="128"/>
        <v>-1.1704900426572512E-3</v>
      </c>
      <c r="AA824" s="70">
        <f t="shared" si="129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4"/>
        <v>37259332.490000002</v>
      </c>
      <c r="E825" s="67">
        <f t="shared" si="131"/>
        <v>37415302.899999999</v>
      </c>
      <c r="F825" s="67">
        <f t="shared" si="135"/>
        <v>-103543.39999999851</v>
      </c>
      <c r="G825" s="70">
        <f t="shared" si="136"/>
        <v>-2.7712909548194445E-3</v>
      </c>
      <c r="H825" s="70"/>
      <c r="I825" s="70"/>
      <c r="J825" s="67">
        <f t="shared" si="132"/>
        <v>-155970.40999999642</v>
      </c>
      <c r="K825" s="70">
        <f t="shared" si="137"/>
        <v>-4.1686261478854902E-3</v>
      </c>
      <c r="L825" s="70">
        <f t="shared" si="125"/>
        <v>0.99722870904518057</v>
      </c>
      <c r="M825" s="70">
        <f>PRODUCT($L$2:L825)-1</f>
        <v>-9.762611555816203E-2</v>
      </c>
      <c r="N825" s="70">
        <f>PRODUCT($L$650:L825)-1</f>
        <v>0.3176789981146475</v>
      </c>
      <c r="O825" s="70">
        <f>AVERAGE($G$650:G825)*252</f>
        <v>0.43770949164744477</v>
      </c>
      <c r="P825" s="70">
        <f>STDEV($G$650:G825)*252^0.5</f>
        <v>0.29219231886646441</v>
      </c>
      <c r="Q825" s="70"/>
      <c r="R825" s="70"/>
      <c r="S825" s="70"/>
      <c r="T825" s="70"/>
      <c r="U825" s="70"/>
      <c r="V825" s="70"/>
      <c r="W825" s="70"/>
      <c r="X825" s="70">
        <f t="shared" si="126"/>
        <v>1.7857142857142857E-4</v>
      </c>
      <c r="Y825" s="70">
        <f t="shared" si="127"/>
        <v>-2.949862383390873E-3</v>
      </c>
      <c r="Z825" s="70">
        <f t="shared" si="128"/>
        <v>-2.949862383390873E-3</v>
      </c>
      <c r="AA825" s="70">
        <f t="shared" si="129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4"/>
        <v>36700729.82</v>
      </c>
      <c r="E826" s="67">
        <f t="shared" si="131"/>
        <v>37415302.899999999</v>
      </c>
      <c r="F826" s="67">
        <f t="shared" si="135"/>
        <v>-558602.67000000179</v>
      </c>
      <c r="G826" s="70">
        <f t="shared" si="136"/>
        <v>-1.4992288714509973E-2</v>
      </c>
      <c r="H826" s="70"/>
      <c r="I826" s="70"/>
      <c r="J826" s="67">
        <f t="shared" si="132"/>
        <v>-714573.07999999821</v>
      </c>
      <c r="K826" s="70">
        <f t="shared" si="137"/>
        <v>-1.9098417615643459E-2</v>
      </c>
      <c r="L826" s="70">
        <f t="shared" si="125"/>
        <v>0.98500771128549003</v>
      </c>
      <c r="M826" s="70">
        <f>PRODUCT($L$2:L826)-1</f>
        <v>-0.11115476536214797</v>
      </c>
      <c r="N826" s="70">
        <f>PRODUCT($L$650:L826)-1</f>
        <v>0.29792397414186644</v>
      </c>
      <c r="O826" s="70">
        <f>AVERAGE($G$650:G826)*252</f>
        <v>0.41389160324233765</v>
      </c>
      <c r="P826" s="70">
        <f>STDEV($G$650:G826)*252^0.5</f>
        <v>0.292044026236501</v>
      </c>
      <c r="Q826" s="70"/>
      <c r="R826" s="70"/>
      <c r="S826" s="70"/>
      <c r="T826" s="70"/>
      <c r="U826" s="70"/>
      <c r="V826" s="70"/>
      <c r="W826" s="70"/>
      <c r="X826" s="70">
        <f t="shared" si="126"/>
        <v>1.7857142857142857E-4</v>
      </c>
      <c r="Y826" s="70">
        <f t="shared" si="127"/>
        <v>-1.5170860143081402E-2</v>
      </c>
      <c r="Z826" s="70">
        <f t="shared" si="128"/>
        <v>-1.5170860143081402E-2</v>
      </c>
      <c r="AA826" s="70">
        <f t="shared" si="129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4"/>
        <v>36420899.32</v>
      </c>
      <c r="E827" s="67">
        <f t="shared" si="131"/>
        <v>37415302.899999999</v>
      </c>
      <c r="F827" s="67">
        <f t="shared" si="135"/>
        <v>-279830.5</v>
      </c>
      <c r="G827" s="70">
        <f t="shared" si="136"/>
        <v>-7.6246576395738825E-3</v>
      </c>
      <c r="H827" s="70"/>
      <c r="I827" s="70"/>
      <c r="J827" s="67">
        <f t="shared" si="132"/>
        <v>-994403.57999999821</v>
      </c>
      <c r="K827" s="70">
        <f t="shared" si="137"/>
        <v>-2.6577456359440421E-2</v>
      </c>
      <c r="L827" s="70">
        <f t="shared" si="125"/>
        <v>0.99237534236042613</v>
      </c>
      <c r="M827" s="70">
        <f>PRODUCT($L$2:L827)-1</f>
        <v>-0.11793190597082825</v>
      </c>
      <c r="N827" s="70">
        <f>PRODUCT($L$650:L827)-1</f>
        <v>0.28802774819683963</v>
      </c>
      <c r="O827" s="70">
        <f>AVERAGE($G$650:G827)*252</f>
        <v>0.4007719103860739</v>
      </c>
      <c r="P827" s="70">
        <f>STDEV($G$650:G827)*252^0.5</f>
        <v>0.29142654611024849</v>
      </c>
      <c r="Q827" s="70"/>
      <c r="R827" s="70"/>
      <c r="S827" s="70"/>
      <c r="T827" s="70"/>
      <c r="U827" s="70"/>
      <c r="V827" s="70"/>
      <c r="W827" s="70"/>
      <c r="X827" s="70">
        <f t="shared" si="126"/>
        <v>1.7857142857142857E-4</v>
      </c>
      <c r="Y827" s="70">
        <f t="shared" si="127"/>
        <v>-7.8032290681453115E-3</v>
      </c>
      <c r="Z827" s="70">
        <f t="shared" si="128"/>
        <v>-7.8032290681453115E-3</v>
      </c>
      <c r="AA827" s="70">
        <f t="shared" si="129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4"/>
        <v>36587448.170000002</v>
      </c>
      <c r="E828" s="67">
        <f t="shared" si="131"/>
        <v>37415302.899999999</v>
      </c>
      <c r="F828" s="67">
        <f t="shared" si="135"/>
        <v>166548.85000000149</v>
      </c>
      <c r="G828" s="70">
        <f t="shared" si="136"/>
        <v>4.5728922983662747E-3</v>
      </c>
      <c r="H828" s="70"/>
      <c r="I828" s="70"/>
      <c r="J828" s="67">
        <f t="shared" si="132"/>
        <v>-827854.72999999672</v>
      </c>
      <c r="K828" s="70">
        <f t="shared" si="137"/>
        <v>-2.2126099906570329E-2</v>
      </c>
      <c r="L828" s="70">
        <f t="shared" si="125"/>
        <v>1.0045728922983663</v>
      </c>
      <c r="M828" s="70">
        <f>PRODUCT($L$2:L828)-1</f>
        <v>-0.11389830357700759</v>
      </c>
      <c r="N828" s="70">
        <f>PRODUCT($L$650:L828)-1</f>
        <v>0.29391776036665118</v>
      </c>
      <c r="O828" s="70">
        <f>AVERAGE($G$650:G828)*252</f>
        <v>0.40497077602184051</v>
      </c>
      <c r="P828" s="70">
        <f>STDEV($G$650:G828)*252^0.5</f>
        <v>0.29062832513553921</v>
      </c>
      <c r="Q828" s="70"/>
      <c r="R828" s="70"/>
      <c r="S828" s="70"/>
      <c r="T828" s="70"/>
      <c r="U828" s="70"/>
      <c r="V828" s="70"/>
      <c r="W828" s="70"/>
      <c r="X828" s="70">
        <f t="shared" si="126"/>
        <v>1.7857142857142857E-4</v>
      </c>
      <c r="Y828" s="70">
        <f t="shared" si="127"/>
        <v>4.3943208697948457E-3</v>
      </c>
      <c r="Z828" s="70">
        <f t="shared" si="128"/>
        <v>0</v>
      </c>
      <c r="AA828" s="70">
        <f t="shared" si="129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4"/>
        <v>37295364.140000001</v>
      </c>
      <c r="E829" s="67">
        <f t="shared" si="131"/>
        <v>37415302.899999999</v>
      </c>
      <c r="F829" s="67">
        <f t="shared" si="135"/>
        <v>707915.96999999881</v>
      </c>
      <c r="G829" s="70">
        <f t="shared" si="136"/>
        <v>1.9348601922460851E-2</v>
      </c>
      <c r="H829" s="70"/>
      <c r="I829" s="70"/>
      <c r="J829" s="67">
        <f t="shared" si="132"/>
        <v>-119938.75999999791</v>
      </c>
      <c r="K829" s="70">
        <f t="shared" si="137"/>
        <v>-3.2056070832982009E-3</v>
      </c>
      <c r="L829" s="70">
        <f t="shared" si="125"/>
        <v>1.0193486019224609</v>
      </c>
      <c r="M829" s="70">
        <f>PRODUCT($L$2:L829)-1</f>
        <v>-9.6753474590101751E-2</v>
      </c>
      <c r="N829" s="70">
        <f>PRODUCT($L$650:L829)-1</f>
        <v>0.31895326003238766</v>
      </c>
      <c r="O829" s="70">
        <f>AVERAGE($G$650:G829)*252</f>
        <v>0.42980898106871995</v>
      </c>
      <c r="P829" s="70">
        <f>STDEV($G$650:G829)*252^0.5</f>
        <v>0.29057464054524584</v>
      </c>
      <c r="Q829" s="70"/>
      <c r="R829" s="70"/>
      <c r="S829" s="70"/>
      <c r="T829" s="70"/>
      <c r="U829" s="70"/>
      <c r="V829" s="70"/>
      <c r="W829" s="70"/>
      <c r="X829" s="70">
        <f t="shared" si="126"/>
        <v>1.7857142857142857E-4</v>
      </c>
      <c r="Y829" s="70">
        <f t="shared" si="127"/>
        <v>1.9170030493889424E-2</v>
      </c>
      <c r="Z829" s="70">
        <f t="shared" si="128"/>
        <v>0</v>
      </c>
      <c r="AA829" s="70">
        <f t="shared" si="129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4"/>
        <v>36577928.909999996</v>
      </c>
      <c r="E830" s="67">
        <f t="shared" si="131"/>
        <v>37415302.899999999</v>
      </c>
      <c r="F830" s="67">
        <f t="shared" si="135"/>
        <v>-717435.23000000417</v>
      </c>
      <c r="G830" s="70">
        <f t="shared" si="136"/>
        <v>-1.9236579305322857E-2</v>
      </c>
      <c r="H830" s="70"/>
      <c r="I830" s="70"/>
      <c r="J830" s="67">
        <f t="shared" si="132"/>
        <v>-837373.99000000209</v>
      </c>
      <c r="K830" s="70">
        <f t="shared" si="137"/>
        <v>-2.2380521473741477E-2</v>
      </c>
      <c r="L830" s="70">
        <f t="shared" si="125"/>
        <v>0.98076342069467715</v>
      </c>
      <c r="M830" s="70">
        <f>PRODUCT($L$2:L830)-1</f>
        <v>-0.11412884800840661</v>
      </c>
      <c r="N830" s="70">
        <f>PRODUCT($L$650:L830)-1</f>
        <v>0.29358111104576046</v>
      </c>
      <c r="O830" s="70">
        <f>AVERAGE($G$650:G830)*252</f>
        <v>0.40065192600789079</v>
      </c>
      <c r="P830" s="70">
        <f>STDEV($G$650:G830)*252^0.5</f>
        <v>0.29081808415243898</v>
      </c>
      <c r="Q830" s="70"/>
      <c r="R830" s="70"/>
      <c r="S830" s="70"/>
      <c r="T830" s="70"/>
      <c r="U830" s="70"/>
      <c r="V830" s="70"/>
      <c r="W830" s="70"/>
      <c r="X830" s="70">
        <f t="shared" si="126"/>
        <v>1.7857142857142857E-4</v>
      </c>
      <c r="Y830" s="70">
        <f t="shared" si="127"/>
        <v>-1.9415150733894285E-2</v>
      </c>
      <c r="Z830" s="70">
        <f t="shared" si="128"/>
        <v>-1.9415150733894285E-2</v>
      </c>
      <c r="AA830" s="70">
        <f t="shared" si="129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4"/>
        <v>36780790.390000001</v>
      </c>
      <c r="E831" s="67">
        <f t="shared" si="131"/>
        <v>37415302.899999999</v>
      </c>
      <c r="F831" s="67">
        <f t="shared" si="135"/>
        <v>202861.48000000417</v>
      </c>
      <c r="G831" s="70">
        <f t="shared" si="136"/>
        <v>5.546007826171484E-3</v>
      </c>
      <c r="H831" s="70"/>
      <c r="I831" s="70"/>
      <c r="J831" s="67">
        <f t="shared" si="132"/>
        <v>-634512.50999999791</v>
      </c>
      <c r="K831" s="70">
        <f t="shared" si="137"/>
        <v>-1.6958636194817078E-2</v>
      </c>
      <c r="L831" s="70">
        <f t="shared" si="125"/>
        <v>1.0055460078261715</v>
      </c>
      <c r="M831" s="70">
        <f>PRODUCT($L$2:L831)-1</f>
        <v>-0.10921579966648165</v>
      </c>
      <c r="N831" s="70">
        <f>PRODUCT($L$650:L831)-1</f>
        <v>0.30075532201140787</v>
      </c>
      <c r="O831" s="70">
        <f>AVERAGE($G$650:G831)*252</f>
        <v>0.40612962955837056</v>
      </c>
      <c r="P831" s="70">
        <f>STDEV($G$650:G831)*252^0.5</f>
        <v>0.2900509652660489</v>
      </c>
      <c r="Q831" s="70"/>
      <c r="R831" s="70"/>
      <c r="S831" s="70"/>
      <c r="T831" s="70"/>
      <c r="U831" s="70"/>
      <c r="V831" s="70"/>
      <c r="W831" s="70"/>
      <c r="X831" s="70">
        <f t="shared" si="126"/>
        <v>1.7857142857142857E-4</v>
      </c>
      <c r="Y831" s="70">
        <f t="shared" si="127"/>
        <v>5.367436397600055E-3</v>
      </c>
      <c r="Z831" s="70">
        <f t="shared" si="128"/>
        <v>0</v>
      </c>
      <c r="AA831" s="70">
        <f t="shared" si="129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4"/>
        <v>37479882.950000003</v>
      </c>
      <c r="E832" s="67">
        <f t="shared" si="131"/>
        <v>37415302.899999999</v>
      </c>
      <c r="F832" s="67">
        <f t="shared" si="135"/>
        <v>699092.56000000238</v>
      </c>
      <c r="G832" s="70">
        <f t="shared" si="136"/>
        <v>1.900700209504123E-2</v>
      </c>
      <c r="H832" s="70"/>
      <c r="I832" s="70"/>
      <c r="J832" s="67">
        <f t="shared" si="132"/>
        <v>64580.05000000447</v>
      </c>
      <c r="K832" s="70">
        <f t="shared" si="137"/>
        <v>1.726033066540289E-3</v>
      </c>
      <c r="L832" s="70">
        <f t="shared" si="125"/>
        <v>1.0190070020950412</v>
      </c>
      <c r="M832" s="70">
        <f>PRODUCT($L$2:L832)-1</f>
        <v>-9.2284662504512838E-2</v>
      </c>
      <c r="N832" s="70">
        <f>PRODUCT($L$650:L832)-1</f>
        <v>0.32547878114201478</v>
      </c>
      <c r="O832" s="70">
        <f>AVERAGE($G$650:G832)*252</f>
        <v>0.43008391862062206</v>
      </c>
      <c r="P832" s="70">
        <f>STDEV($G$650:G832)*252^0.5</f>
        <v>0.28997242280532687</v>
      </c>
      <c r="Q832" s="70"/>
      <c r="R832" s="70"/>
      <c r="S832" s="70"/>
      <c r="T832" s="70"/>
      <c r="U832" s="70"/>
      <c r="V832" s="70"/>
      <c r="W832" s="70"/>
      <c r="X832" s="70">
        <f t="shared" si="126"/>
        <v>1.7857142857142857E-4</v>
      </c>
      <c r="Y832" s="70">
        <f t="shared" si="127"/>
        <v>1.8828430666469803E-2</v>
      </c>
      <c r="Z832" s="70">
        <f t="shared" si="128"/>
        <v>0</v>
      </c>
      <c r="AA832" s="70">
        <f t="shared" si="129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4"/>
        <v>36247106.350000001</v>
      </c>
      <c r="E833" s="67">
        <f t="shared" si="131"/>
        <v>37415302.899999999</v>
      </c>
      <c r="F833" s="67">
        <f t="shared" si="135"/>
        <v>-1232776.6000000015</v>
      </c>
      <c r="G833" s="70">
        <f t="shared" si="136"/>
        <v>-3.2891687565956E-2</v>
      </c>
      <c r="H833" s="70"/>
      <c r="I833" s="70"/>
      <c r="J833" s="67">
        <f t="shared" si="132"/>
        <v>-1168196.549999997</v>
      </c>
      <c r="K833" s="70">
        <f t="shared" si="137"/>
        <v>-3.1222426639768819E-2</v>
      </c>
      <c r="L833" s="70">
        <f t="shared" si="125"/>
        <v>0.96710831243404405</v>
      </c>
      <c r="M833" s="70">
        <f>PRODUCT($L$2:L833)-1</f>
        <v>-0.12214095178424067</v>
      </c>
      <c r="N833" s="70">
        <f>PRODUCT($L$650:L833)-1</f>
        <v>0.28188154719738745</v>
      </c>
      <c r="O833" s="70">
        <f>AVERAGE($G$650:G833)*252</f>
        <v>0.38269919478778763</v>
      </c>
      <c r="P833" s="70">
        <f>STDEV($G$650:G833)*252^0.5</f>
        <v>0.29199993962714416</v>
      </c>
      <c r="Q833" s="70"/>
      <c r="R833" s="70"/>
      <c r="S833" s="70"/>
      <c r="T833" s="70"/>
      <c r="U833" s="70"/>
      <c r="V833" s="70"/>
      <c r="W833" s="70"/>
      <c r="X833" s="70">
        <f t="shared" si="126"/>
        <v>1.7857142857142857E-4</v>
      </c>
      <c r="Y833" s="70">
        <f t="shared" si="127"/>
        <v>-3.3070258994527431E-2</v>
      </c>
      <c r="Z833" s="70">
        <f t="shared" si="128"/>
        <v>-3.3070258994527431E-2</v>
      </c>
      <c r="AA833" s="70">
        <f t="shared" si="129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4"/>
        <v>36112396.079999998</v>
      </c>
      <c r="E834" s="67">
        <f t="shared" si="131"/>
        <v>37415302.899999999</v>
      </c>
      <c r="F834" s="67">
        <f t="shared" si="135"/>
        <v>-134710.27000000328</v>
      </c>
      <c r="G834" s="70">
        <f t="shared" si="136"/>
        <v>-3.7164420436558042E-3</v>
      </c>
      <c r="H834" s="70"/>
      <c r="I834" s="70"/>
      <c r="J834" s="67">
        <f t="shared" si="132"/>
        <v>-1302906.8200000003</v>
      </c>
      <c r="K834" s="70">
        <f t="shared" si="137"/>
        <v>-3.4822832344355681E-2</v>
      </c>
      <c r="L834" s="70">
        <f t="shared" ref="L834:L897" si="138">1+G834</f>
        <v>0.99628355795634416</v>
      </c>
      <c r="M834" s="70">
        <f>PRODUCT($L$2:L834)-1</f>
        <v>-0.12540346405943337</v>
      </c>
      <c r="N834" s="70">
        <f>PRODUCT($L$650:L834)-1</f>
        <v>0.27711750872039653</v>
      </c>
      <c r="O834" s="70">
        <f>AVERAGE($G$650:G834)*252</f>
        <v>0.37556815376190089</v>
      </c>
      <c r="P834" s="70">
        <f>STDEV($G$650:G834)*252^0.5</f>
        <v>0.29126947191310254</v>
      </c>
      <c r="Q834" s="70"/>
      <c r="R834" s="70"/>
      <c r="S834" s="70"/>
      <c r="T834" s="70"/>
      <c r="U834" s="70"/>
      <c r="V834" s="70"/>
      <c r="W834" s="70"/>
      <c r="X834" s="70">
        <f t="shared" si="126"/>
        <v>1.7857142857142857E-4</v>
      </c>
      <c r="Y834" s="70">
        <f t="shared" si="127"/>
        <v>-3.8950134722272327E-3</v>
      </c>
      <c r="Z834" s="70">
        <f t="shared" si="128"/>
        <v>-3.8950134722272327E-3</v>
      </c>
      <c r="AA834" s="70">
        <f t="shared" si="129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4"/>
        <v>35938288.780000001</v>
      </c>
      <c r="E835" s="67">
        <f t="shared" si="131"/>
        <v>37415302.899999999</v>
      </c>
      <c r="F835" s="67">
        <f t="shared" si="135"/>
        <v>-174107.29999999702</v>
      </c>
      <c r="G835" s="70">
        <f t="shared" si="136"/>
        <v>-4.8212613644992184E-3</v>
      </c>
      <c r="H835" s="70"/>
      <c r="I835" s="70"/>
      <c r="J835" s="67">
        <f t="shared" si="132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>
        <f>PRODUCT($L$650:L835)-1</f>
        <v>0.27096019141767735</v>
      </c>
      <c r="O835" s="70">
        <f>AVERAGE($G$650:G835)*252</f>
        <v>0.36701693861342932</v>
      </c>
      <c r="P835" s="70">
        <f>STDEV($G$650:G835)*252^0.5</f>
        <v>0.29057407651399009</v>
      </c>
      <c r="Q835" s="70"/>
      <c r="R835" s="70"/>
      <c r="S835" s="70"/>
      <c r="T835" s="70"/>
      <c r="U835" s="70"/>
      <c r="V835" s="70"/>
      <c r="W835" s="70"/>
      <c r="X835" s="70">
        <f t="shared" si="126"/>
        <v>1.7857142857142857E-4</v>
      </c>
      <c r="Y835" s="70">
        <f t="shared" si="127"/>
        <v>-4.9998327930706474E-3</v>
      </c>
      <c r="Z835" s="70">
        <f t="shared" si="128"/>
        <v>-4.9998327930706474E-3</v>
      </c>
      <c r="AA835" s="70">
        <f t="shared" si="129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4"/>
        <v>35018269.920000002</v>
      </c>
      <c r="E836" s="67">
        <f t="shared" si="131"/>
        <v>37415302.899999999</v>
      </c>
      <c r="F836" s="67">
        <f t="shared" si="135"/>
        <v>-920018.8599999994</v>
      </c>
      <c r="G836" s="70">
        <f t="shared" si="136"/>
        <v>-2.5599962915095687E-2</v>
      </c>
      <c r="H836" s="70"/>
      <c r="I836" s="70"/>
      <c r="J836" s="67">
        <f t="shared" si="132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>
        <f>PRODUCT($L$650:L836)-1</f>
        <v>0.23842365765082185</v>
      </c>
      <c r="O836" s="70">
        <f>AVERAGE($G$650:G836)*252</f>
        <v>0.33055593544114298</v>
      </c>
      <c r="P836" s="70">
        <f>STDEV($G$650:G836)*252^0.5</f>
        <v>0.29148902935494742</v>
      </c>
      <c r="Q836" s="70"/>
      <c r="R836" s="70"/>
      <c r="S836" s="70"/>
      <c r="T836" s="70"/>
      <c r="U836" s="70"/>
      <c r="V836" s="70"/>
      <c r="W836" s="70"/>
      <c r="X836" s="70">
        <f t="shared" si="126"/>
        <v>1.7857142857142857E-4</v>
      </c>
      <c r="Y836" s="70">
        <f t="shared" si="127"/>
        <v>-2.5778534343667114E-2</v>
      </c>
      <c r="Z836" s="70">
        <f t="shared" si="128"/>
        <v>-2.5778534343667114E-2</v>
      </c>
      <c r="AA836" s="70">
        <f t="shared" si="129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4"/>
        <v>33662396.439999998</v>
      </c>
      <c r="E837" s="67">
        <f t="shared" si="131"/>
        <v>37415302.899999999</v>
      </c>
      <c r="F837" s="67">
        <f t="shared" si="135"/>
        <v>-1355873.4800000042</v>
      </c>
      <c r="G837" s="70">
        <f t="shared" si="136"/>
        <v>-3.8719031040012161E-2</v>
      </c>
      <c r="H837" s="70"/>
      <c r="I837" s="70"/>
      <c r="J837" s="67">
        <f t="shared" si="132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>
        <f>PRODUCT($L$650:L837)-1</f>
        <v>0.19047309360955422</v>
      </c>
      <c r="O837" s="70">
        <f>AVERAGE($G$650:G837)*252</f>
        <v>0.27689768141175891</v>
      </c>
      <c r="P837" s="70">
        <f>STDEV($G$650:G837)*252^0.5</f>
        <v>0.29437980928906582</v>
      </c>
      <c r="Q837" s="70"/>
      <c r="R837" s="70"/>
      <c r="S837" s="70"/>
      <c r="T837" s="70"/>
      <c r="U837" s="70"/>
      <c r="V837" s="70"/>
      <c r="W837" s="70"/>
      <c r="X837" s="70">
        <f t="shared" si="126"/>
        <v>1.7857142857142857E-4</v>
      </c>
      <c r="Y837" s="70">
        <f t="shared" si="127"/>
        <v>-3.8897602468583592E-2</v>
      </c>
      <c r="Z837" s="70">
        <f t="shared" si="128"/>
        <v>-3.8897602468583592E-2</v>
      </c>
      <c r="AA837" s="70">
        <f t="shared" si="129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4"/>
        <v>33821012.450000003</v>
      </c>
      <c r="E838" s="67">
        <f t="shared" si="131"/>
        <v>37415302.899999999</v>
      </c>
      <c r="F838" s="67">
        <f t="shared" si="135"/>
        <v>158616.01000000536</v>
      </c>
      <c r="G838" s="70">
        <f t="shared" si="136"/>
        <v>4.7119642917497935E-3</v>
      </c>
      <c r="H838" s="70"/>
      <c r="I838" s="70"/>
      <c r="J838" s="67">
        <f t="shared" si="132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>
        <f>PRODUCT($L$650:L838)-1</f>
        <v>0.19608256031693116</v>
      </c>
      <c r="O838" s="70">
        <f>AVERAGE($G$650:G838)*252</f>
        <v>0.28171523337000859</v>
      </c>
      <c r="P838" s="70">
        <f>STDEV($G$650:G838)*252^0.5</f>
        <v>0.29362548268721333</v>
      </c>
      <c r="Q838" s="70"/>
      <c r="R838" s="70"/>
      <c r="S838" s="70"/>
      <c r="T838" s="70"/>
      <c r="U838" s="70"/>
      <c r="V838" s="70"/>
      <c r="W838" s="70"/>
      <c r="X838" s="70">
        <f t="shared" si="126"/>
        <v>1.7857142857142857E-4</v>
      </c>
      <c r="Y838" s="70">
        <f t="shared" si="127"/>
        <v>4.5333928631783645E-3</v>
      </c>
      <c r="Z838" s="70">
        <f t="shared" si="128"/>
        <v>0</v>
      </c>
      <c r="AA838" s="70">
        <f t="shared" si="129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4"/>
        <v>33891403.340000004</v>
      </c>
      <c r="E839" s="67">
        <f t="shared" si="131"/>
        <v>37415302.899999999</v>
      </c>
      <c r="F839" s="67">
        <f t="shared" si="135"/>
        <v>70390.890000000596</v>
      </c>
      <c r="G839" s="70">
        <f t="shared" si="136"/>
        <v>2.0812768424382454E-3</v>
      </c>
      <c r="H839" s="70"/>
      <c r="I839" s="70"/>
      <c r="J839" s="67">
        <f t="shared" si="132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>
        <f>PRODUCT($L$650:L839)-1</f>
        <v>0.19857193925136318</v>
      </c>
      <c r="O839" s="70">
        <f>AVERAGE($G$650:G839)*252</f>
        <v>0.2829929519538214</v>
      </c>
      <c r="P839" s="70">
        <f>STDEV($G$650:G839)*252^0.5</f>
        <v>0.29284976707318994</v>
      </c>
      <c r="Q839" s="70"/>
      <c r="R839" s="70"/>
      <c r="S839" s="70"/>
      <c r="T839" s="70"/>
      <c r="U839" s="70"/>
      <c r="V839" s="70"/>
      <c r="W839" s="70"/>
      <c r="X839" s="70">
        <f t="shared" si="126"/>
        <v>1.7857142857142857E-4</v>
      </c>
      <c r="Y839" s="70">
        <f t="shared" si="127"/>
        <v>1.9027054138668169E-3</v>
      </c>
      <c r="Z839" s="70">
        <f t="shared" si="128"/>
        <v>0</v>
      </c>
      <c r="AA839" s="70">
        <f t="shared" si="129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4"/>
        <v>33065531.489999998</v>
      </c>
      <c r="E840" s="67">
        <f t="shared" si="131"/>
        <v>37415302.899999999</v>
      </c>
      <c r="F840" s="67">
        <f t="shared" si="135"/>
        <v>-825871.85000000522</v>
      </c>
      <c r="G840" s="70">
        <f t="shared" si="136"/>
        <v>-2.436818097246737E-2</v>
      </c>
      <c r="H840" s="70"/>
      <c r="I840" s="70"/>
      <c r="J840" s="67">
        <f t="shared" si="132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>
        <f>PRODUCT($L$650:L840)-1</f>
        <v>0.16936492132716485</v>
      </c>
      <c r="O840" s="70">
        <f>AVERAGE($G$650:G840)*252</f>
        <v>0.24936062443017951</v>
      </c>
      <c r="P840" s="70">
        <f>STDEV($G$650:G840)*252^0.5</f>
        <v>0.29354205798238653</v>
      </c>
      <c r="Q840" s="70"/>
      <c r="R840" s="70"/>
      <c r="S840" s="70"/>
      <c r="T840" s="70"/>
      <c r="U840" s="70"/>
      <c r="V840" s="70"/>
      <c r="W840" s="70"/>
      <c r="X840" s="70">
        <f t="shared" si="126"/>
        <v>1.7857142857142857E-4</v>
      </c>
      <c r="Y840" s="70">
        <f t="shared" si="127"/>
        <v>-2.4546752401038797E-2</v>
      </c>
      <c r="Z840" s="70">
        <f t="shared" si="128"/>
        <v>-2.4546752401038797E-2</v>
      </c>
      <c r="AA840" s="70">
        <f t="shared" si="129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4"/>
        <v>33292196.699999999</v>
      </c>
      <c r="E841" s="67">
        <f t="shared" si="131"/>
        <v>37415302.899999999</v>
      </c>
      <c r="F841" s="67">
        <f t="shared" si="135"/>
        <v>226665.21000000089</v>
      </c>
      <c r="G841" s="70">
        <f t="shared" si="136"/>
        <v>6.8550299900230309E-3</v>
      </c>
      <c r="H841" s="70"/>
      <c r="I841" s="70"/>
      <c r="J841" s="67">
        <f t="shared" si="132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>
        <f>PRODUCT($L$650:L841)-1</f>
        <v>0.17738095293214351</v>
      </c>
      <c r="O841" s="70">
        <f>AVERAGE($G$650:G841)*252</f>
        <v>0.25705909803984417</v>
      </c>
      <c r="P841" s="70">
        <f>STDEV($G$650:G841)*252^0.5</f>
        <v>0.29284972156295741</v>
      </c>
      <c r="Q841" s="70"/>
      <c r="R841" s="70"/>
      <c r="S841" s="70"/>
      <c r="T841" s="70"/>
      <c r="U841" s="70"/>
      <c r="V841" s="70"/>
      <c r="W841" s="70"/>
      <c r="X841" s="70">
        <f t="shared" si="126"/>
        <v>1.7857142857142857E-4</v>
      </c>
      <c r="Y841" s="70">
        <f t="shared" si="127"/>
        <v>6.6764585614516019E-3</v>
      </c>
      <c r="Z841" s="70">
        <f t="shared" si="128"/>
        <v>0</v>
      </c>
      <c r="AA841" s="70">
        <f t="shared" si="129"/>
        <v>0</v>
      </c>
    </row>
    <row r="842" spans="1:27">
      <c r="A842" s="88">
        <v>45197</v>
      </c>
      <c r="B842" s="76">
        <v>33568674.93</v>
      </c>
      <c r="C842" s="6"/>
      <c r="D842" s="67">
        <f t="shared" si="134"/>
        <v>33568674.93</v>
      </c>
      <c r="E842" s="67">
        <f t="shared" si="131"/>
        <v>37415302.899999999</v>
      </c>
      <c r="F842" s="67">
        <f t="shared" si="135"/>
        <v>276478.23000000045</v>
      </c>
      <c r="G842" s="70">
        <f t="shared" si="136"/>
        <v>8.3045955931168834E-3</v>
      </c>
      <c r="H842" s="70"/>
      <c r="I842" s="70"/>
      <c r="J842" s="67">
        <f t="shared" si="132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>
        <f>PRODUCT($L$650:L842)-1</f>
        <v>0.18715862560528351</v>
      </c>
      <c r="O842" s="70">
        <f>AVERAGE($G$650:G842)*252</f>
        <v>0.26657049177780073</v>
      </c>
      <c r="P842" s="70">
        <f>STDEV($G$650:G842)*252^0.5</f>
        <v>0.29220467773794634</v>
      </c>
      <c r="Q842" s="70"/>
      <c r="R842" s="70"/>
      <c r="S842" s="70"/>
      <c r="T842" s="70"/>
      <c r="U842" s="70"/>
      <c r="V842" s="70"/>
      <c r="W842" s="70"/>
      <c r="X842" s="70">
        <f t="shared" si="126"/>
        <v>1.7857142857142857E-4</v>
      </c>
      <c r="Y842" s="70">
        <f t="shared" si="127"/>
        <v>8.1260241645454544E-3</v>
      </c>
      <c r="Z842" s="70">
        <f t="shared" si="128"/>
        <v>0</v>
      </c>
      <c r="AA842" s="70">
        <f t="shared" si="129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4"/>
        <v>33459347.530000001</v>
      </c>
      <c r="E843" s="80">
        <f t="shared" si="131"/>
        <v>37415302.899999999</v>
      </c>
      <c r="F843" s="80">
        <f t="shared" si="135"/>
        <v>-109327.39999999851</v>
      </c>
      <c r="G843" s="81">
        <f t="shared" si="136"/>
        <v>-3.2568279870437682E-3</v>
      </c>
      <c r="H843" s="81"/>
      <c r="I843" s="81"/>
      <c r="J843" s="80">
        <f t="shared" si="132"/>
        <v>-3955955.3699999973</v>
      </c>
      <c r="K843" s="81">
        <f t="shared" si="137"/>
        <v>-0.10573094598680877</v>
      </c>
      <c r="L843" s="81">
        <f t="shared" si="138"/>
        <v>0.99674317201295626</v>
      </c>
      <c r="M843" s="81">
        <f>PRODUCT($L$2:L843)-1</f>
        <v>-0.18965694273672362</v>
      </c>
      <c r="N843" s="81">
        <f>PRODUCT($L$650:L843)-1</f>
        <v>0.18329225416835193</v>
      </c>
      <c r="O843" s="81">
        <f>AVERAGE($G$650:G843)*252</f>
        <v>0.26096589824938404</v>
      </c>
      <c r="P843" s="81">
        <f>STDEV($G$650:G843)*252^0.5</f>
        <v>0.29148817060148163</v>
      </c>
      <c r="Q843" s="81"/>
      <c r="R843" s="81"/>
      <c r="S843" s="81"/>
      <c r="T843" s="81"/>
      <c r="U843" s="81"/>
      <c r="V843" s="81"/>
      <c r="W843" s="81"/>
      <c r="X843" s="81">
        <f t="shared" ref="X843:X906" si="139">4.5%/252</f>
        <v>1.7857142857142857E-4</v>
      </c>
      <c r="Y843" s="81">
        <f t="shared" ref="Y843:Y906" si="140">G843-X843</f>
        <v>-3.4353994156151968E-3</v>
      </c>
      <c r="Z843" s="81">
        <f t="shared" ref="Z843:Z906" si="141">IF(Y843&lt;0,Y843,0)</f>
        <v>-3.4353994156151968E-3</v>
      </c>
      <c r="AA843" s="81">
        <f t="shared" ref="AA843:AA906" si="142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4"/>
        <v>33582101.109999999</v>
      </c>
      <c r="E844" s="67">
        <f t="shared" si="131"/>
        <v>33459347.530000001</v>
      </c>
      <c r="F844" s="67">
        <f t="shared" si="135"/>
        <v>122753.57999999821</v>
      </c>
      <c r="G844" s="70">
        <f t="shared" si="136"/>
        <v>3.6687380078148884E-3</v>
      </c>
      <c r="H844" s="70"/>
      <c r="I844" s="70"/>
      <c r="J844" s="67">
        <f t="shared" si="132"/>
        <v>122753.57999999821</v>
      </c>
      <c r="K844" s="70">
        <f>G844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>
        <f>PRODUCT($L$650:L844)-1</f>
        <v>0.1876334434355722</v>
      </c>
      <c r="O844" s="70">
        <f>AVERAGE($G$650:G844)*252</f>
        <v>0.26436874994025572</v>
      </c>
      <c r="P844" s="70">
        <f>STDEV($G$650:G844)*252^0.5</f>
        <v>0.29075135100305721</v>
      </c>
      <c r="Q844" s="70"/>
      <c r="R844" s="70"/>
      <c r="S844" s="70"/>
      <c r="T844" s="70"/>
      <c r="U844" s="70"/>
      <c r="V844" s="70"/>
      <c r="W844" s="70"/>
      <c r="X844" s="70">
        <f t="shared" si="139"/>
        <v>1.7857142857142857E-4</v>
      </c>
      <c r="Y844" s="70">
        <f t="shared" si="140"/>
        <v>3.4901665792434599E-3</v>
      </c>
      <c r="Z844" s="70">
        <f t="shared" si="141"/>
        <v>0</v>
      </c>
      <c r="AA844" s="70">
        <f t="shared" si="142"/>
        <v>0</v>
      </c>
    </row>
    <row r="845" spans="1:27">
      <c r="A845" s="88">
        <v>45202</v>
      </c>
      <c r="B845" s="76">
        <v>32417340</v>
      </c>
      <c r="C845" s="6"/>
      <c r="D845" s="67">
        <f t="shared" si="134"/>
        <v>32417340</v>
      </c>
      <c r="E845" s="67">
        <f t="shared" si="131"/>
        <v>33459347.530000001</v>
      </c>
      <c r="F845" s="67">
        <f t="shared" si="135"/>
        <v>-1164761.1099999994</v>
      </c>
      <c r="G845" s="70">
        <f t="shared" si="136"/>
        <v>-3.4683985560783136E-2</v>
      </c>
      <c r="H845" s="70"/>
      <c r="I845" s="70"/>
      <c r="J845" s="67">
        <f t="shared" si="132"/>
        <v>-1042007.5300000012</v>
      </c>
      <c r="K845" s="70">
        <f t="shared" ref="K845:K865" si="143">(1+K844)*(1+G845)-1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>
        <f>PRODUCT($L$650:L845)-1</f>
        <v>0.14644158223194959</v>
      </c>
      <c r="O845" s="70">
        <f>AVERAGE($G$650:G845)*252</f>
        <v>0.21842623406649242</v>
      </c>
      <c r="P845" s="70">
        <f>STDEV($G$650:G845)*252^0.5</f>
        <v>0.29282161022626457</v>
      </c>
      <c r="Q845" s="70"/>
      <c r="R845" s="70"/>
      <c r="S845" s="70"/>
      <c r="T845" s="70"/>
      <c r="U845" s="70"/>
      <c r="V845" s="70"/>
      <c r="W845" s="70"/>
      <c r="X845" s="70">
        <f t="shared" si="139"/>
        <v>1.7857142857142857E-4</v>
      </c>
      <c r="Y845" s="70">
        <f t="shared" si="140"/>
        <v>-3.4862556989354566E-2</v>
      </c>
      <c r="Z845" s="70">
        <f t="shared" si="141"/>
        <v>-3.4862556989354566E-2</v>
      </c>
      <c r="AA845" s="70">
        <f t="shared" si="142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4"/>
        <v>33251791.859999999</v>
      </c>
      <c r="E846" s="67">
        <f t="shared" si="131"/>
        <v>33459347.530000001</v>
      </c>
      <c r="F846" s="67">
        <f t="shared" si="135"/>
        <v>834451.8599999994</v>
      </c>
      <c r="G846" s="70">
        <f t="shared" si="136"/>
        <v>2.5740910882879331E-2</v>
      </c>
      <c r="H846" s="70"/>
      <c r="I846" s="70"/>
      <c r="J846" s="67">
        <f t="shared" si="132"/>
        <v>-207555.67000000179</v>
      </c>
      <c r="K846" s="70">
        <f t="shared" si="143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>
        <f>PRODUCT($L$650:L846)-1</f>
        <v>0.17595203283260918</v>
      </c>
      <c r="O846" s="70">
        <f>AVERAGE($G$650:G846)*252</f>
        <v>0.25024493106354367</v>
      </c>
      <c r="P846" s="70">
        <f>STDEV($G$650:G846)*252^0.5</f>
        <v>0.29342543554952383</v>
      </c>
      <c r="Q846" s="70"/>
      <c r="R846" s="70"/>
      <c r="S846" s="70"/>
      <c r="T846" s="70"/>
      <c r="U846" s="70"/>
      <c r="V846" s="70"/>
      <c r="W846" s="70"/>
      <c r="X846" s="70">
        <f t="shared" si="139"/>
        <v>1.7857142857142857E-4</v>
      </c>
      <c r="Y846" s="70">
        <f t="shared" si="140"/>
        <v>2.5562339454307904E-2</v>
      </c>
      <c r="Z846" s="70">
        <f t="shared" si="141"/>
        <v>0</v>
      </c>
      <c r="AA846" s="70">
        <f t="shared" si="142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4"/>
        <v>32927746.440000001</v>
      </c>
      <c r="E847" s="67">
        <f t="shared" si="131"/>
        <v>33459347.530000001</v>
      </c>
      <c r="F847" s="67">
        <f t="shared" si="135"/>
        <v>-324045.41999999806</v>
      </c>
      <c r="G847" s="70">
        <f t="shared" si="136"/>
        <v>-9.7452017432421781E-3</v>
      </c>
      <c r="H847" s="70"/>
      <c r="I847" s="70"/>
      <c r="J847" s="67">
        <f t="shared" si="132"/>
        <v>-531601.08999999985</v>
      </c>
      <c r="K847" s="70">
        <f t="shared" si="143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>
        <f>PRODUCT($L$650:L847)-1</f>
        <v>0.16449214303227966</v>
      </c>
      <c r="O847" s="70">
        <f>AVERAGE($G$650:G847)*252</f>
        <v>0.23657808373849026</v>
      </c>
      <c r="P847" s="70">
        <f>STDEV($G$650:G847)*252^0.5</f>
        <v>0.29293036019184249</v>
      </c>
      <c r="Q847" s="70"/>
      <c r="R847" s="70"/>
      <c r="S847" s="70"/>
      <c r="T847" s="70"/>
      <c r="U847" s="70"/>
      <c r="V847" s="70"/>
      <c r="W847" s="70"/>
      <c r="X847" s="70">
        <f t="shared" si="139"/>
        <v>1.7857142857142857E-4</v>
      </c>
      <c r="Y847" s="70">
        <f t="shared" si="140"/>
        <v>-9.9237731718136071E-3</v>
      </c>
      <c r="Z847" s="70">
        <f t="shared" si="141"/>
        <v>-9.9237731718136071E-3</v>
      </c>
      <c r="AA847" s="70">
        <f t="shared" si="142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4"/>
        <v>34153038.799999997</v>
      </c>
      <c r="E848" s="67">
        <f t="shared" si="131"/>
        <v>33459347.530000001</v>
      </c>
      <c r="F848" s="67">
        <f t="shared" si="135"/>
        <v>1225292.3599999957</v>
      </c>
      <c r="G848" s="70">
        <f t="shared" si="136"/>
        <v>3.7211546263352352E-2</v>
      </c>
      <c r="H848" s="70"/>
      <c r="I848" s="70"/>
      <c r="J848" s="67">
        <f t="shared" si="132"/>
        <v>693691.26999999583</v>
      </c>
      <c r="K848" s="70">
        <f t="shared" si="143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>
        <f>PRODUCT($L$650:L848)-1</f>
        <v>0.20782469628603573</v>
      </c>
      <c r="O848" s="70">
        <f>AVERAGE($G$650:G848)*252</f>
        <v>0.28251140823409981</v>
      </c>
      <c r="P848" s="70">
        <f>STDEV($G$650:G848)*252^0.5</f>
        <v>0.29502703084892273</v>
      </c>
      <c r="Q848" s="70"/>
      <c r="R848" s="70"/>
      <c r="S848" s="70"/>
      <c r="T848" s="70"/>
      <c r="U848" s="70"/>
      <c r="V848" s="70"/>
      <c r="W848" s="70"/>
      <c r="X848" s="70">
        <f t="shared" si="139"/>
        <v>1.7857142857142857E-4</v>
      </c>
      <c r="Y848" s="70">
        <f t="shared" si="140"/>
        <v>3.7032974834780921E-2</v>
      </c>
      <c r="Z848" s="70">
        <f t="shared" si="141"/>
        <v>0</v>
      </c>
      <c r="AA848" s="70">
        <f t="shared" si="142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4"/>
        <v>34353813.350000001</v>
      </c>
      <c r="E849" s="67">
        <f t="shared" si="131"/>
        <v>33459347.530000001</v>
      </c>
      <c r="F849" s="67">
        <f t="shared" si="135"/>
        <v>200774.55000000447</v>
      </c>
      <c r="G849" s="70">
        <f t="shared" si="136"/>
        <v>5.8786730860389642E-3</v>
      </c>
      <c r="H849" s="70"/>
      <c r="I849" s="70"/>
      <c r="J849" s="67">
        <f t="shared" si="132"/>
        <v>894465.8200000003</v>
      </c>
      <c r="K849" s="70">
        <f t="shared" si="143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>
        <f>PRODUCT($L$650:L849)-1</f>
        <v>0.21492510282074573</v>
      </c>
      <c r="O849" s="70">
        <f>AVERAGE($G$650:G849)*252</f>
        <v>0.28850597928133842</v>
      </c>
      <c r="P849" s="70">
        <f>STDEV($G$650:G849)*252^0.5</f>
        <v>0.29433327534617754</v>
      </c>
      <c r="Q849" s="70"/>
      <c r="R849" s="70"/>
      <c r="S849" s="70"/>
      <c r="T849" s="70"/>
      <c r="U849" s="70"/>
      <c r="V849" s="70"/>
      <c r="W849" s="70"/>
      <c r="X849" s="70">
        <f t="shared" si="139"/>
        <v>1.7857142857142857E-4</v>
      </c>
      <c r="Y849" s="70">
        <f t="shared" si="140"/>
        <v>5.7001016574675352E-3</v>
      </c>
      <c r="Z849" s="70">
        <f t="shared" si="141"/>
        <v>0</v>
      </c>
      <c r="AA849" s="70">
        <f t="shared" si="142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4"/>
        <v>34646738.810000002</v>
      </c>
      <c r="E850" s="67">
        <f t="shared" si="131"/>
        <v>33459347.530000001</v>
      </c>
      <c r="F850" s="67">
        <f t="shared" si="135"/>
        <v>292925.46000000089</v>
      </c>
      <c r="G850" s="70">
        <f t="shared" si="136"/>
        <v>8.5267232785964028E-3</v>
      </c>
      <c r="H850" s="70"/>
      <c r="I850" s="70"/>
      <c r="J850" s="67">
        <f t="shared" si="132"/>
        <v>1187391.2800000012</v>
      </c>
      <c r="K850" s="70">
        <f t="shared" si="143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>
        <f>PRODUCT($L$650:L850)-1</f>
        <v>0.22528443297671852</v>
      </c>
      <c r="O850" s="70">
        <f>AVERAGE($G$650:G850)*252</f>
        <v>0.29776084638046757</v>
      </c>
      <c r="P850" s="70">
        <f>STDEV($G$650:G850)*252^0.5</f>
        <v>0.2937128439623779</v>
      </c>
      <c r="Q850" s="70"/>
      <c r="R850" s="70"/>
      <c r="S850" s="70"/>
      <c r="T850" s="70"/>
      <c r="U850" s="70"/>
      <c r="V850" s="70"/>
      <c r="W850" s="70"/>
      <c r="X850" s="70">
        <f t="shared" si="139"/>
        <v>1.7857142857142857E-4</v>
      </c>
      <c r="Y850" s="70">
        <f t="shared" si="140"/>
        <v>8.3481518500249739E-3</v>
      </c>
      <c r="Z850" s="70">
        <f t="shared" si="141"/>
        <v>0</v>
      </c>
      <c r="AA850" s="70">
        <f t="shared" si="142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4"/>
        <v>35021657.939999998</v>
      </c>
      <c r="E851" s="67">
        <f t="shared" si="131"/>
        <v>33459347.530000001</v>
      </c>
      <c r="F851" s="67">
        <f t="shared" si="135"/>
        <v>374919.12999999523</v>
      </c>
      <c r="G851" s="70">
        <f t="shared" si="136"/>
        <v>1.0821195381649693E-2</v>
      </c>
      <c r="H851" s="70"/>
      <c r="I851" s="70"/>
      <c r="J851" s="67">
        <f t="shared" si="132"/>
        <v>1562310.4099999964</v>
      </c>
      <c r="K851" s="70">
        <f t="shared" si="143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>
        <f>PRODUCT($L$650:L851)-1</f>
        <v>0.23854347522405339</v>
      </c>
      <c r="O851" s="70">
        <f>AVERAGE($G$650:G851)*252</f>
        <v>0.30978649187450352</v>
      </c>
      <c r="P851" s="70">
        <f>STDEV($G$650:G851)*252^0.5</f>
        <v>0.29317906977668151</v>
      </c>
      <c r="Q851" s="70"/>
      <c r="R851" s="70"/>
      <c r="S851" s="70"/>
      <c r="T851" s="70"/>
      <c r="U851" s="70"/>
      <c r="V851" s="70"/>
      <c r="W851" s="70"/>
      <c r="X851" s="70">
        <f t="shared" si="139"/>
        <v>1.7857142857142857E-4</v>
      </c>
      <c r="Y851" s="70">
        <f t="shared" si="140"/>
        <v>1.0642623953078264E-2</v>
      </c>
      <c r="Z851" s="70">
        <f t="shared" si="141"/>
        <v>0</v>
      </c>
      <c r="AA851" s="70">
        <f t="shared" si="142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4"/>
        <v>34789840.979999997</v>
      </c>
      <c r="E852" s="67">
        <f t="shared" si="131"/>
        <v>33459347.530000001</v>
      </c>
      <c r="F852" s="67">
        <f t="shared" si="135"/>
        <v>-231816.96000000089</v>
      </c>
      <c r="G852" s="70">
        <f t="shared" si="136"/>
        <v>-6.6192457363713521E-3</v>
      </c>
      <c r="H852" s="70"/>
      <c r="I852" s="70"/>
      <c r="J852" s="67">
        <f t="shared" si="132"/>
        <v>1330493.4499999955</v>
      </c>
      <c r="K852" s="70">
        <f t="shared" si="143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>
        <f>PRODUCT($L$650:L852)-1</f>
        <v>0.23034525160636599</v>
      </c>
      <c r="O852" s="70">
        <f>AVERAGE($G$650:G852)*252</f>
        <v>0.30004345533538973</v>
      </c>
      <c r="P852" s="70">
        <f>STDEV($G$650:G852)*252^0.5</f>
        <v>0.29258318654174242</v>
      </c>
      <c r="Q852" s="70"/>
      <c r="R852" s="70"/>
      <c r="S852" s="70"/>
      <c r="T852" s="70"/>
      <c r="U852" s="70"/>
      <c r="V852" s="70"/>
      <c r="W852" s="70"/>
      <c r="X852" s="70">
        <f t="shared" si="139"/>
        <v>1.7857142857142857E-4</v>
      </c>
      <c r="Y852" s="70">
        <f t="shared" si="140"/>
        <v>-6.7978171649427811E-3</v>
      </c>
      <c r="Z852" s="70">
        <f t="shared" si="141"/>
        <v>-6.7978171649427811E-3</v>
      </c>
      <c r="AA852" s="70">
        <f t="shared" si="142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4"/>
        <v>34131488.700000003</v>
      </c>
      <c r="E853" s="67">
        <f t="shared" si="131"/>
        <v>33459347.530000001</v>
      </c>
      <c r="F853" s="67">
        <f t="shared" si="135"/>
        <v>-658352.27999999374</v>
      </c>
      <c r="G853" s="70">
        <f t="shared" si="136"/>
        <v>-1.8923693280991645E-2</v>
      </c>
      <c r="H853" s="70"/>
      <c r="I853" s="70"/>
      <c r="J853" s="67">
        <f t="shared" si="132"/>
        <v>672141.17000000179</v>
      </c>
      <c r="K853" s="70">
        <f t="shared" si="143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>
        <f>PRODUCT($L$650:L853)-1</f>
        <v>0.20706257543524265</v>
      </c>
      <c r="O853" s="70">
        <f>AVERAGE($G$650:G853)*252</f>
        <v>0.27519632708957958</v>
      </c>
      <c r="P853" s="70">
        <f>STDEV($G$650:G853)*252^0.5</f>
        <v>0.29271659597904859</v>
      </c>
      <c r="Q853" s="70"/>
      <c r="R853" s="70"/>
      <c r="S853" s="70"/>
      <c r="T853" s="70"/>
      <c r="U853" s="70"/>
      <c r="V853" s="70"/>
      <c r="W853" s="70"/>
      <c r="X853" s="70">
        <f t="shared" si="139"/>
        <v>1.7857142857142857E-4</v>
      </c>
      <c r="Y853" s="70">
        <f t="shared" si="140"/>
        <v>-1.9102264709563072E-2</v>
      </c>
      <c r="Z853" s="70">
        <f t="shared" si="141"/>
        <v>-1.9102264709563072E-2</v>
      </c>
      <c r="AA853" s="70">
        <f t="shared" si="142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4"/>
        <v>34693326.259999998</v>
      </c>
      <c r="E854" s="67">
        <f t="shared" ref="E854:E917" si="144">IF(MONTH(A854)=MONTH(A853),E853,D853)</f>
        <v>33459347.530000001</v>
      </c>
      <c r="F854" s="67">
        <f t="shared" si="135"/>
        <v>561837.55999999493</v>
      </c>
      <c r="G854" s="70">
        <f t="shared" si="136"/>
        <v>1.6460974349472041E-2</v>
      </c>
      <c r="H854" s="70"/>
      <c r="I854" s="70"/>
      <c r="J854" s="67">
        <f t="shared" ref="J854:J917" si="145">IF(MONTH(A854)=MONTH(A853),J853+F854,F854)</f>
        <v>1233978.7299999967</v>
      </c>
      <c r="K854" s="70">
        <f t="shared" si="143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>
        <f>PRODUCT($L$650:L854)-1</f>
        <v>0.22693200152768989</v>
      </c>
      <c r="O854" s="70">
        <f>AVERAGE($G$650:G854)*252</f>
        <v>0.29408885981629851</v>
      </c>
      <c r="P854" s="70">
        <f>STDEV($G$650:G854)*252^0.5</f>
        <v>0.29249504056500469</v>
      </c>
      <c r="Q854" s="70"/>
      <c r="R854" s="70"/>
      <c r="S854" s="70"/>
      <c r="T854" s="70"/>
      <c r="U854" s="70"/>
      <c r="V854" s="70"/>
      <c r="W854" s="70"/>
      <c r="X854" s="70">
        <f t="shared" si="139"/>
        <v>1.7857142857142857E-4</v>
      </c>
      <c r="Y854" s="70">
        <f t="shared" si="140"/>
        <v>1.6282402920900614E-2</v>
      </c>
      <c r="Z854" s="70">
        <f t="shared" si="141"/>
        <v>0</v>
      </c>
      <c r="AA854" s="70">
        <f t="shared" si="142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4"/>
        <v>34467856.270000003</v>
      </c>
      <c r="E855" s="67">
        <f t="shared" si="144"/>
        <v>33459347.530000001</v>
      </c>
      <c r="F855" s="67">
        <f t="shared" si="135"/>
        <v>-225469.98999999464</v>
      </c>
      <c r="G855" s="70">
        <f t="shared" si="136"/>
        <v>-6.4989441574517578E-3</v>
      </c>
      <c r="H855" s="70"/>
      <c r="I855" s="70"/>
      <c r="J855" s="67">
        <f t="shared" si="145"/>
        <v>1008508.7400000021</v>
      </c>
      <c r="K855" s="70">
        <f t="shared" si="143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>
        <f>PRODUCT($L$650:L855)-1</f>
        <v>0.21895823896477085</v>
      </c>
      <c r="O855" s="70">
        <f>AVERAGE($G$650:G855)*252</f>
        <v>0.28471107929448225</v>
      </c>
      <c r="P855" s="70">
        <f>STDEV($G$650:G855)*252^0.5</f>
        <v>0.29190393123288627</v>
      </c>
      <c r="Q855" s="70"/>
      <c r="R855" s="70"/>
      <c r="S855" s="70"/>
      <c r="T855" s="70"/>
      <c r="U855" s="70"/>
      <c r="V855" s="70"/>
      <c r="W855" s="70"/>
      <c r="X855" s="70">
        <f t="shared" si="139"/>
        <v>1.7857142857142857E-4</v>
      </c>
      <c r="Y855" s="70">
        <f t="shared" si="140"/>
        <v>-6.6775155860231868E-3</v>
      </c>
      <c r="Z855" s="70">
        <f t="shared" si="141"/>
        <v>-6.6775155860231868E-3</v>
      </c>
      <c r="AA855" s="70">
        <f t="shared" si="142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4"/>
        <v>33645284.57</v>
      </c>
      <c r="E856" s="67">
        <f t="shared" si="144"/>
        <v>33459347.530000001</v>
      </c>
      <c r="F856" s="67">
        <f t="shared" si="135"/>
        <v>-822571.70000000298</v>
      </c>
      <c r="G856" s="70">
        <f t="shared" si="136"/>
        <v>-2.3864892947112283E-2</v>
      </c>
      <c r="H856" s="70"/>
      <c r="I856" s="70"/>
      <c r="J856" s="67">
        <f t="shared" si="145"/>
        <v>185937.03999999911</v>
      </c>
      <c r="K856" s="70">
        <f t="shared" si="143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>
        <f>PRODUCT($L$650:L856)-1</f>
        <v>0.1898679310848761</v>
      </c>
      <c r="O856" s="70">
        <f>AVERAGE($G$650:G856)*252</f>
        <v>0.25428275029947367</v>
      </c>
      <c r="P856" s="70">
        <f>STDEV($G$650:G856)*252^0.5</f>
        <v>0.29249755790574783</v>
      </c>
      <c r="Q856" s="70"/>
      <c r="R856" s="70"/>
      <c r="S856" s="70"/>
      <c r="T856" s="70"/>
      <c r="U856" s="70"/>
      <c r="V856" s="70"/>
      <c r="W856" s="70"/>
      <c r="X856" s="70">
        <f t="shared" si="139"/>
        <v>1.7857142857142857E-4</v>
      </c>
      <c r="Y856" s="70">
        <f t="shared" si="140"/>
        <v>-2.404346437568371E-2</v>
      </c>
      <c r="Z856" s="70">
        <f t="shared" si="141"/>
        <v>-2.404346437568371E-2</v>
      </c>
      <c r="AA856" s="70">
        <f t="shared" si="142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4"/>
        <v>33028653.09</v>
      </c>
      <c r="E857" s="67">
        <f t="shared" si="144"/>
        <v>33459347.530000001</v>
      </c>
      <c r="F857" s="67">
        <f t="shared" si="135"/>
        <v>-616631.48000000045</v>
      </c>
      <c r="G857" s="70">
        <f t="shared" si="136"/>
        <v>-1.8327426499160099E-2</v>
      </c>
      <c r="H857" s="70"/>
      <c r="I857" s="70"/>
      <c r="J857" s="67">
        <f t="shared" si="145"/>
        <v>-430694.44000000134</v>
      </c>
      <c r="K857" s="70">
        <f t="shared" si="143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>
        <f>PRODUCT($L$650:L857)-1</f>
        <v>0.1680607140342103</v>
      </c>
      <c r="O857" s="70">
        <f>AVERAGE($G$650:G857)*252</f>
        <v>0.23085585497212838</v>
      </c>
      <c r="P857" s="70">
        <f>STDEV($G$650:G857)*252^0.5</f>
        <v>0.29256538905998875</v>
      </c>
      <c r="Q857" s="70"/>
      <c r="R857" s="70"/>
      <c r="S857" s="70"/>
      <c r="T857" s="70"/>
      <c r="U857" s="70"/>
      <c r="V857" s="70"/>
      <c r="W857" s="70"/>
      <c r="X857" s="70">
        <f t="shared" si="139"/>
        <v>1.7857142857142857E-4</v>
      </c>
      <c r="Y857" s="70">
        <f t="shared" si="140"/>
        <v>-1.8505997927731527E-2</v>
      </c>
      <c r="Z857" s="70">
        <f t="shared" si="141"/>
        <v>-1.8505997927731527E-2</v>
      </c>
      <c r="AA857" s="70">
        <f t="shared" si="142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4"/>
        <v>32034188.760000002</v>
      </c>
      <c r="E858" s="67">
        <f t="shared" si="144"/>
        <v>33459347.530000001</v>
      </c>
      <c r="F858" s="67">
        <f t="shared" si="135"/>
        <v>-994464.32999999821</v>
      </c>
      <c r="G858" s="70">
        <f t="shared" si="136"/>
        <v>-3.0109139700313411E-2</v>
      </c>
      <c r="H858" s="70"/>
      <c r="I858" s="70"/>
      <c r="J858" s="67">
        <f t="shared" si="145"/>
        <v>-1425158.7699999996</v>
      </c>
      <c r="K858" s="70">
        <f t="shared" si="143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>
        <f>PRODUCT($L$650:L858)-1</f>
        <v>0.13289141081690659</v>
      </c>
      <c r="O858" s="70">
        <f>AVERAGE($G$650:G858)*252</f>
        <v>0.19344743841973072</v>
      </c>
      <c r="P858" s="70">
        <f>STDEV($G$650:G858)*252^0.5</f>
        <v>0.29384281463772111</v>
      </c>
      <c r="Q858" s="70"/>
      <c r="R858" s="70"/>
      <c r="S858" s="70"/>
      <c r="T858" s="70"/>
      <c r="U858" s="70"/>
      <c r="V858" s="70"/>
      <c r="W858" s="70"/>
      <c r="X858" s="70">
        <f t="shared" si="139"/>
        <v>1.7857142857142857E-4</v>
      </c>
      <c r="Y858" s="70">
        <f t="shared" si="140"/>
        <v>-3.0287711128884839E-2</v>
      </c>
      <c r="Z858" s="70">
        <f t="shared" si="141"/>
        <v>-3.0287711128884839E-2</v>
      </c>
      <c r="AA858" s="70">
        <f t="shared" si="142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4"/>
        <v>32134884.280000001</v>
      </c>
      <c r="E859" s="67">
        <f t="shared" si="144"/>
        <v>33459347.530000001</v>
      </c>
      <c r="F859" s="67">
        <f t="shared" si="135"/>
        <v>100695.51999999955</v>
      </c>
      <c r="G859" s="70">
        <f t="shared" si="136"/>
        <v>3.1433766203480267E-3</v>
      </c>
      <c r="H859" s="70"/>
      <c r="I859" s="70"/>
      <c r="J859" s="67">
        <f t="shared" si="145"/>
        <v>-1324463.25</v>
      </c>
      <c r="K859" s="70">
        <f t="shared" si="143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>
        <f>PRODUCT($L$650:L859)-1</f>
        <v>0.13645251519106161</v>
      </c>
      <c r="O859" s="70">
        <f>AVERAGE($G$650:G859)*252</f>
        <v>0.19629831208595916</v>
      </c>
      <c r="P859" s="70">
        <f>STDEV($G$650:G859)*252^0.5</f>
        <v>0.29315055064490136</v>
      </c>
      <c r="Q859" s="70"/>
      <c r="R859" s="70"/>
      <c r="S859" s="70"/>
      <c r="T859" s="70"/>
      <c r="U859" s="70"/>
      <c r="V859" s="70"/>
      <c r="W859" s="70"/>
      <c r="X859" s="70">
        <f t="shared" si="139"/>
        <v>1.7857142857142857E-4</v>
      </c>
      <c r="Y859" s="70">
        <f t="shared" si="140"/>
        <v>2.9648051917765981E-3</v>
      </c>
      <c r="Z859" s="70">
        <f t="shared" si="141"/>
        <v>0</v>
      </c>
      <c r="AA859" s="70">
        <f t="shared" si="142"/>
        <v>0</v>
      </c>
    </row>
    <row r="860" spans="1:27">
      <c r="A860" s="88">
        <v>45223</v>
      </c>
      <c r="B860" s="76">
        <v>32743690.68</v>
      </c>
      <c r="C860" s="6"/>
      <c r="D860" s="67">
        <f t="shared" si="134"/>
        <v>32743690.68</v>
      </c>
      <c r="E860" s="67">
        <f t="shared" si="144"/>
        <v>33459347.530000001</v>
      </c>
      <c r="F860" s="67">
        <f t="shared" si="135"/>
        <v>608806.39999999851</v>
      </c>
      <c r="G860" s="70">
        <f t="shared" si="136"/>
        <v>1.8945342845964608E-2</v>
      </c>
      <c r="H860" s="70"/>
      <c r="I860" s="70"/>
      <c r="J860" s="67">
        <f t="shared" si="145"/>
        <v>-715656.85000000149</v>
      </c>
      <c r="K860" s="70">
        <f t="shared" si="143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>
        <f>PRODUCT($L$650:L860)-1</f>
        <v>0.15798299771951485</v>
      </c>
      <c r="O860" s="70">
        <f>AVERAGE($G$650:G860)*252</f>
        <v>0.21799465372149052</v>
      </c>
      <c r="P860" s="70">
        <f>STDEV($G$650:G860)*252^0.5</f>
        <v>0.29312482730115813</v>
      </c>
      <c r="Q860" s="70"/>
      <c r="R860" s="70"/>
      <c r="S860" s="70"/>
      <c r="T860" s="70"/>
      <c r="U860" s="70"/>
      <c r="V860" s="70"/>
      <c r="W860" s="70"/>
      <c r="X860" s="70">
        <f t="shared" si="139"/>
        <v>1.7857142857142857E-4</v>
      </c>
      <c r="Y860" s="70">
        <f t="shared" si="140"/>
        <v>1.8766771417393181E-2</v>
      </c>
      <c r="Z860" s="70">
        <f t="shared" si="141"/>
        <v>0</v>
      </c>
      <c r="AA860" s="70">
        <f t="shared" si="142"/>
        <v>0</v>
      </c>
    </row>
    <row r="861" spans="1:27">
      <c r="A861" s="88">
        <v>45224</v>
      </c>
      <c r="B861" s="76">
        <v>31269814.98</v>
      </c>
      <c r="C861" s="6"/>
      <c r="D861" s="67">
        <f t="shared" si="134"/>
        <v>31269814.98</v>
      </c>
      <c r="E861" s="67">
        <f t="shared" si="144"/>
        <v>33459347.530000001</v>
      </c>
      <c r="F861" s="67">
        <f t="shared" si="135"/>
        <v>-1473875.6999999993</v>
      </c>
      <c r="G861" s="70">
        <f t="shared" si="136"/>
        <v>-4.5012509872634776E-2</v>
      </c>
      <c r="H861" s="70"/>
      <c r="I861" s="70"/>
      <c r="J861" s="67">
        <f t="shared" si="145"/>
        <v>-2189532.5500000007</v>
      </c>
      <c r="K861" s="70">
        <f t="shared" si="143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>
        <f>PRODUCT($L$650:L861)-1</f>
        <v>0.10585927660232186</v>
      </c>
      <c r="O861" s="70">
        <f>AVERAGE($G$650:G861)*252</f>
        <v>0.16346094078929499</v>
      </c>
      <c r="P861" s="70">
        <f>STDEV($G$650:G861)*252^0.5</f>
        <v>0.29667629574284249</v>
      </c>
      <c r="Q861" s="70"/>
      <c r="R861" s="70"/>
      <c r="S861" s="70"/>
      <c r="T861" s="70"/>
      <c r="U861" s="70"/>
      <c r="V861" s="70"/>
      <c r="W861" s="70"/>
      <c r="X861" s="70">
        <f t="shared" si="139"/>
        <v>1.7857142857142857E-4</v>
      </c>
      <c r="Y861" s="70">
        <f t="shared" si="140"/>
        <v>-4.5191081301206207E-2</v>
      </c>
      <c r="Z861" s="70">
        <f t="shared" si="141"/>
        <v>-4.5191081301206207E-2</v>
      </c>
      <c r="AA861" s="70">
        <f t="shared" si="142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4"/>
        <v>30045087.829999998</v>
      </c>
      <c r="E862" s="67">
        <f t="shared" si="144"/>
        <v>33459347.530000001</v>
      </c>
      <c r="F862" s="67">
        <f t="shared" si="135"/>
        <v>-1224727.1500000022</v>
      </c>
      <c r="G862" s="70">
        <f t="shared" si="136"/>
        <v>-3.9166434172486497E-2</v>
      </c>
      <c r="H862" s="70"/>
      <c r="I862" s="70"/>
      <c r="J862" s="67">
        <f t="shared" si="145"/>
        <v>-3414259.700000003</v>
      </c>
      <c r="K862" s="70">
        <f t="shared" si="143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>
        <f>PRODUCT($L$650:L862)-1</f>
        <v>6.2546712041243513E-2</v>
      </c>
      <c r="O862" s="70">
        <f>AVERAGE($G$650:G862)*252</f>
        <v>0.11635576542659128</v>
      </c>
      <c r="P862" s="70">
        <f>STDEV($G$650:G862)*252^0.5</f>
        <v>0.29912730983763419</v>
      </c>
      <c r="Q862" s="70"/>
      <c r="R862" s="70"/>
      <c r="S862" s="70"/>
      <c r="T862" s="70"/>
      <c r="U862" s="70"/>
      <c r="V862" s="70"/>
      <c r="W862" s="70"/>
      <c r="X862" s="70">
        <f t="shared" si="139"/>
        <v>1.7857142857142857E-4</v>
      </c>
      <c r="Y862" s="70">
        <f t="shared" si="140"/>
        <v>-3.9345005601057928E-2</v>
      </c>
      <c r="Z862" s="70">
        <f t="shared" si="141"/>
        <v>-3.9345005601057928E-2</v>
      </c>
      <c r="AA862" s="70">
        <f t="shared" si="142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4"/>
        <v>30323770.329999998</v>
      </c>
      <c r="E863" s="67">
        <f t="shared" si="144"/>
        <v>33459347.530000001</v>
      </c>
      <c r="F863" s="67">
        <f t="shared" si="135"/>
        <v>278682.5</v>
      </c>
      <c r="G863" s="70">
        <f t="shared" si="136"/>
        <v>9.2754762967188174E-3</v>
      </c>
      <c r="H863" s="70"/>
      <c r="I863" s="70"/>
      <c r="J863" s="67">
        <f t="shared" si="145"/>
        <v>-3135577.200000003</v>
      </c>
      <c r="K863" s="70">
        <f t="shared" si="143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>
        <f>PRODUCT($L$650:L863)-1</f>
        <v>7.2402338882938677E-2</v>
      </c>
      <c r="O863" s="70">
        <f>AVERAGE($G$650:G863)*252</f>
        <v>0.1267345703861546</v>
      </c>
      <c r="P863" s="70">
        <f>STDEV($G$650:G863)*252^0.5</f>
        <v>0.29857753289194283</v>
      </c>
      <c r="Q863" s="70"/>
      <c r="R863" s="70"/>
      <c r="S863" s="70"/>
      <c r="T863" s="70"/>
      <c r="U863" s="70"/>
      <c r="V863" s="70"/>
      <c r="W863" s="70"/>
      <c r="X863" s="70">
        <f t="shared" si="139"/>
        <v>1.7857142857142857E-4</v>
      </c>
      <c r="Y863" s="70">
        <f t="shared" si="140"/>
        <v>9.0969048681473885E-3</v>
      </c>
      <c r="Z863" s="70">
        <f t="shared" si="141"/>
        <v>0</v>
      </c>
      <c r="AA863" s="70">
        <f t="shared" si="142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4"/>
        <v>30973224.079999998</v>
      </c>
      <c r="E864" s="67">
        <f t="shared" si="144"/>
        <v>33459347.530000001</v>
      </c>
      <c r="F864" s="67">
        <f t="shared" si="135"/>
        <v>649453.75</v>
      </c>
      <c r="G864" s="70">
        <f t="shared" si="136"/>
        <v>2.1417315292006436E-2</v>
      </c>
      <c r="H864" s="70"/>
      <c r="I864" s="70"/>
      <c r="J864" s="67">
        <f t="shared" si="145"/>
        <v>-2486123.450000003</v>
      </c>
      <c r="K864" s="70">
        <f t="shared" si="143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>
        <f>PRODUCT($L$650:L864)-1</f>
        <v>9.5370317894679868E-2</v>
      </c>
      <c r="O864" s="70">
        <f>AVERAGE($G$650:G864)*252</f>
        <v>0.15124819309871027</v>
      </c>
      <c r="P864" s="70">
        <f>STDEV($G$650:G864)*252^0.5</f>
        <v>0.29873842887962315</v>
      </c>
      <c r="Q864" s="70"/>
      <c r="R864" s="70"/>
      <c r="S864" s="70"/>
      <c r="T864" s="70"/>
      <c r="U864" s="70"/>
      <c r="V864" s="70"/>
      <c r="W864" s="70"/>
      <c r="X864" s="70">
        <f t="shared" si="139"/>
        <v>1.7857142857142857E-4</v>
      </c>
      <c r="Y864" s="70">
        <f t="shared" si="140"/>
        <v>2.1238743863435008E-2</v>
      </c>
      <c r="Z864" s="70">
        <f t="shared" si="141"/>
        <v>0</v>
      </c>
      <c r="AA864" s="70">
        <f t="shared" si="142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4"/>
        <v>31329200.68</v>
      </c>
      <c r="E865" s="80">
        <f t="shared" si="144"/>
        <v>33459347.530000001</v>
      </c>
      <c r="F865" s="80">
        <f t="shared" si="135"/>
        <v>355976.60000000149</v>
      </c>
      <c r="G865" s="81">
        <f t="shared" si="136"/>
        <v>1.1493043122684227E-2</v>
      </c>
      <c r="H865" s="81"/>
      <c r="I865" s="81"/>
      <c r="J865" s="80">
        <f t="shared" si="145"/>
        <v>-2130146.8500000015</v>
      </c>
      <c r="K865" s="81">
        <f t="shared" si="143"/>
        <v>-6.3663729488152576E-2</v>
      </c>
      <c r="L865" s="81">
        <f t="shared" si="138"/>
        <v>1.0114930431226843</v>
      </c>
      <c r="M865" s="81">
        <f>PRODUCT($L$2:L865)-1</f>
        <v>-0.24124640392693497</v>
      </c>
      <c r="N865" s="81">
        <f>PRODUCT($L$650:L865)-1</f>
        <v>0.10795945619355174</v>
      </c>
      <c r="O865" s="81">
        <f>AVERAGE($G$650:G865)*252</f>
        <v>0.16395652029231084</v>
      </c>
      <c r="P865" s="81">
        <f>STDEV($G$650:G865)*252^0.5</f>
        <v>0.29827501978048288</v>
      </c>
      <c r="Q865" s="81"/>
      <c r="R865" s="81"/>
      <c r="S865" s="81"/>
      <c r="T865" s="81"/>
      <c r="U865" s="81"/>
      <c r="V865" s="81"/>
      <c r="W865" s="81"/>
      <c r="X865" s="81">
        <f t="shared" si="139"/>
        <v>1.7857142857142857E-4</v>
      </c>
      <c r="Y865" s="81">
        <f t="shared" si="140"/>
        <v>1.1314471694112798E-2</v>
      </c>
      <c r="Z865" s="81">
        <f t="shared" si="141"/>
        <v>0</v>
      </c>
      <c r="AA865" s="81">
        <f t="shared" si="142"/>
        <v>0</v>
      </c>
    </row>
    <row r="866" spans="1:27">
      <c r="A866" s="88">
        <v>45231</v>
      </c>
      <c r="B866" s="76">
        <v>32439650.43</v>
      </c>
      <c r="C866" s="6"/>
      <c r="D866" s="67">
        <f t="shared" si="134"/>
        <v>32439650.43</v>
      </c>
      <c r="E866" s="67">
        <f t="shared" si="144"/>
        <v>31329200.68</v>
      </c>
      <c r="F866" s="67">
        <f t="shared" si="135"/>
        <v>1110449.75</v>
      </c>
      <c r="G866" s="70">
        <f t="shared" si="136"/>
        <v>3.5444560534507709E-2</v>
      </c>
      <c r="H866" s="70"/>
      <c r="I866" s="70"/>
      <c r="J866" s="67">
        <f t="shared" si="145"/>
        <v>1110449.75</v>
      </c>
      <c r="K866" s="70">
        <f>G866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>
        <f>PRODUCT($L$650:L866)-1</f>
        <v>0.1472305922083843</v>
      </c>
      <c r="O866" s="70">
        <f>AVERAGE($G$650:G866)*252</f>
        <v>0.20436238542781143</v>
      </c>
      <c r="P866" s="70">
        <f>STDEV($G$650:G866)*252^0.5</f>
        <v>0.29993662300259971</v>
      </c>
      <c r="Q866" s="70"/>
      <c r="R866" s="70"/>
      <c r="S866" s="70"/>
      <c r="T866" s="70"/>
      <c r="U866" s="70"/>
      <c r="V866" s="70"/>
      <c r="W866" s="70"/>
      <c r="X866" s="70">
        <f t="shared" si="139"/>
        <v>1.7857142857142857E-4</v>
      </c>
      <c r="Y866" s="70">
        <f t="shared" si="140"/>
        <v>3.5265989105936278E-2</v>
      </c>
      <c r="Z866" s="70">
        <f t="shared" si="141"/>
        <v>0</v>
      </c>
      <c r="AA866" s="70">
        <f t="shared" si="142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4"/>
        <v>33624806.539999999</v>
      </c>
      <c r="E867" s="67">
        <f t="shared" si="144"/>
        <v>31329200.68</v>
      </c>
      <c r="F867" s="67">
        <f t="shared" si="135"/>
        <v>1185156.1099999994</v>
      </c>
      <c r="G867" s="70">
        <f t="shared" si="136"/>
        <v>3.6534182529413879E-2</v>
      </c>
      <c r="H867" s="70"/>
      <c r="I867" s="70"/>
      <c r="J867" s="67">
        <f t="shared" si="145"/>
        <v>2295605.8599999994</v>
      </c>
      <c r="K867" s="70">
        <f t="shared" ref="K867:K887" si="146">(1+K866)*(1+G867)-1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>
        <f>PRODUCT($L$650:L867)-1</f>
        <v>0.18914372406745295</v>
      </c>
      <c r="O867" s="70">
        <f>AVERAGE($G$650:G867)*252</f>
        <v>0.24565711759287787</v>
      </c>
      <c r="P867" s="70">
        <f>STDEV($G$650:G867)*252^0.5</f>
        <v>0.30169949837878246</v>
      </c>
      <c r="Q867" s="70"/>
      <c r="R867" s="70"/>
      <c r="S867" s="70"/>
      <c r="T867" s="70"/>
      <c r="U867" s="70"/>
      <c r="V867" s="70"/>
      <c r="W867" s="70"/>
      <c r="X867" s="70">
        <f t="shared" si="139"/>
        <v>1.7857142857142857E-4</v>
      </c>
      <c r="Y867" s="70">
        <f t="shared" si="140"/>
        <v>3.6355611100842448E-2</v>
      </c>
      <c r="Z867" s="70">
        <f t="shared" si="141"/>
        <v>0</v>
      </c>
      <c r="AA867" s="70">
        <f t="shared" si="142"/>
        <v>0</v>
      </c>
    </row>
    <row r="868" spans="1:27">
      <c r="A868" s="88">
        <v>45233</v>
      </c>
      <c r="B868" s="76">
        <v>34226118.82</v>
      </c>
      <c r="C868" s="6"/>
      <c r="D868" s="67">
        <f t="shared" si="134"/>
        <v>34226118.82</v>
      </c>
      <c r="E868" s="67">
        <f t="shared" si="144"/>
        <v>31329200.68</v>
      </c>
      <c r="F868" s="67">
        <f t="shared" si="135"/>
        <v>601312.28000000119</v>
      </c>
      <c r="G868" s="70">
        <f t="shared" si="136"/>
        <v>1.788299597455472E-2</v>
      </c>
      <c r="H868" s="70"/>
      <c r="I868" s="70"/>
      <c r="J868" s="67">
        <f t="shared" si="145"/>
        <v>2896918.1400000006</v>
      </c>
      <c r="K868" s="70">
        <f t="shared" si="146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>
        <f>PRODUCT($L$650:L868)-1</f>
        <v>0.21040917649811819</v>
      </c>
      <c r="O868" s="70">
        <f>AVERAGE($G$650:G868)*252</f>
        <v>0.26511308959285462</v>
      </c>
      <c r="P868" s="70">
        <f>STDEV($G$650:G868)*252^0.5</f>
        <v>0.30155267752886156</v>
      </c>
      <c r="Q868" s="70"/>
      <c r="R868" s="70"/>
      <c r="S868" s="70"/>
      <c r="T868" s="70"/>
      <c r="U868" s="70"/>
      <c r="V868" s="70"/>
      <c r="W868" s="70"/>
      <c r="X868" s="70">
        <f t="shared" si="139"/>
        <v>1.7857142857142857E-4</v>
      </c>
      <c r="Y868" s="70">
        <f t="shared" si="140"/>
        <v>1.7704424545983293E-2</v>
      </c>
      <c r="Z868" s="70">
        <f t="shared" si="141"/>
        <v>0</v>
      </c>
      <c r="AA868" s="70">
        <f t="shared" si="142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4"/>
        <v>34475574.600000001</v>
      </c>
      <c r="E869" s="67">
        <f t="shared" si="144"/>
        <v>31329200.68</v>
      </c>
      <c r="F869" s="67">
        <f t="shared" si="135"/>
        <v>249455.78000000119</v>
      </c>
      <c r="G869" s="70">
        <f t="shared" si="136"/>
        <v>7.2884623965669146E-3</v>
      </c>
      <c r="H869" s="70"/>
      <c r="I869" s="70"/>
      <c r="J869" s="67">
        <f t="shared" si="145"/>
        <v>3146373.9200000018</v>
      </c>
      <c r="K869" s="70">
        <f t="shared" si="146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>
        <f>PRODUCT($L$650:L869)-1</f>
        <v>0.21923119826548443</v>
      </c>
      <c r="O869" s="70">
        <f>AVERAGE($G$650:G869)*252</f>
        <v>0.27225663247622739</v>
      </c>
      <c r="P869" s="70">
        <f>STDEV($G$650:G869)*252^0.5</f>
        <v>0.3009374414730222</v>
      </c>
      <c r="Q869" s="70"/>
      <c r="R869" s="70"/>
      <c r="S869" s="70"/>
      <c r="T869" s="70"/>
      <c r="U869" s="70"/>
      <c r="V869" s="70"/>
      <c r="W869" s="70"/>
      <c r="X869" s="70">
        <f t="shared" si="139"/>
        <v>1.7857142857142857E-4</v>
      </c>
      <c r="Y869" s="70">
        <f t="shared" si="140"/>
        <v>7.1098909679954856E-3</v>
      </c>
      <c r="Z869" s="70">
        <f t="shared" si="141"/>
        <v>0</v>
      </c>
      <c r="AA869" s="70">
        <f t="shared" si="142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4"/>
        <v>35099145.649999999</v>
      </c>
      <c r="E870" s="67">
        <f t="shared" si="144"/>
        <v>31329200.68</v>
      </c>
      <c r="F870" s="67">
        <f t="shared" si="135"/>
        <v>623571.04999999702</v>
      </c>
      <c r="G870" s="70">
        <f t="shared" si="136"/>
        <v>1.8087328702564888E-2</v>
      </c>
      <c r="H870" s="70"/>
      <c r="I870" s="70"/>
      <c r="J870" s="67">
        <f t="shared" si="145"/>
        <v>3769944.9699999988</v>
      </c>
      <c r="K870" s="70">
        <f t="shared" si="146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>
        <f>PRODUCT($L$650:L870)-1</f>
        <v>0.24128383371293438</v>
      </c>
      <c r="O870" s="70">
        <f>AVERAGE($G$650:G870)*252</f>
        <v>0.29164916732043611</v>
      </c>
      <c r="P870" s="70">
        <f>STDEV($G$650:G870)*252^0.5</f>
        <v>0.30080142934552778</v>
      </c>
      <c r="Q870" s="70"/>
      <c r="R870" s="70"/>
      <c r="S870" s="70"/>
      <c r="T870" s="70"/>
      <c r="U870" s="70"/>
      <c r="V870" s="70"/>
      <c r="W870" s="70"/>
      <c r="X870" s="70">
        <f t="shared" si="139"/>
        <v>1.7857142857142857E-4</v>
      </c>
      <c r="Y870" s="70">
        <f t="shared" si="140"/>
        <v>1.7908757273993461E-2</v>
      </c>
      <c r="Z870" s="70">
        <f t="shared" si="141"/>
        <v>0</v>
      </c>
      <c r="AA870" s="70">
        <f t="shared" si="142"/>
        <v>0</v>
      </c>
    </row>
    <row r="871" spans="1:27">
      <c r="A871" s="88">
        <v>45238</v>
      </c>
      <c r="B871" s="76">
        <v>35210134.43</v>
      </c>
      <c r="C871" s="6"/>
      <c r="D871" s="67">
        <f t="shared" si="134"/>
        <v>35210134.43</v>
      </c>
      <c r="E871" s="67">
        <f t="shared" si="144"/>
        <v>31329200.68</v>
      </c>
      <c r="F871" s="67">
        <f t="shared" si="135"/>
        <v>110988.78000000119</v>
      </c>
      <c r="G871" s="70">
        <f t="shared" si="136"/>
        <v>3.162150472457474E-3</v>
      </c>
      <c r="H871" s="70"/>
      <c r="I871" s="70"/>
      <c r="J871" s="67">
        <f t="shared" si="145"/>
        <v>3880933.75</v>
      </c>
      <c r="K871" s="70">
        <f t="shared" si="146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>
        <f>PRODUCT($L$650:L871)-1</f>
        <v>0.24520895997416359</v>
      </c>
      <c r="O871" s="70">
        <f>AVERAGE($G$650:G871)*252</f>
        <v>0.29392490043637687</v>
      </c>
      <c r="P871" s="70">
        <f>STDEV($G$650:G871)*252^0.5</f>
        <v>0.30012771242082714</v>
      </c>
      <c r="Q871" s="70"/>
      <c r="R871" s="70"/>
      <c r="S871" s="70"/>
      <c r="T871" s="70"/>
      <c r="U871" s="70"/>
      <c r="V871" s="70"/>
      <c r="W871" s="70"/>
      <c r="X871" s="70">
        <f t="shared" si="139"/>
        <v>1.7857142857142857E-4</v>
      </c>
      <c r="Y871" s="70">
        <f t="shared" si="140"/>
        <v>2.9835790438860455E-3</v>
      </c>
      <c r="Z871" s="70">
        <f t="shared" si="141"/>
        <v>0</v>
      </c>
      <c r="AA871" s="70">
        <f t="shared" si="142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4"/>
        <v>34554023.880000003</v>
      </c>
      <c r="E872" s="67">
        <f t="shared" si="144"/>
        <v>31329200.68</v>
      </c>
      <c r="F872" s="67">
        <f t="shared" si="135"/>
        <v>-656110.54999999702</v>
      </c>
      <c r="G872" s="70">
        <f t="shared" si="136"/>
        <v>-1.8634139307374325E-2</v>
      </c>
      <c r="H872" s="70"/>
      <c r="I872" s="70"/>
      <c r="J872" s="67">
        <f t="shared" si="145"/>
        <v>3224823.200000003</v>
      </c>
      <c r="K872" s="70">
        <f t="shared" si="146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>
        <f>PRODUCT($L$650:L872)-1</f>
        <v>0.22200556274721439</v>
      </c>
      <c r="O872" s="70">
        <f>AVERAGE($G$650:G872)*252</f>
        <v>0.27154943852653513</v>
      </c>
      <c r="P872" s="70">
        <f>STDEV($G$650:G872)*252^0.5</f>
        <v>0.30018983764782919</v>
      </c>
      <c r="Q872" s="70"/>
      <c r="R872" s="70"/>
      <c r="S872" s="70"/>
      <c r="T872" s="70"/>
      <c r="U872" s="70"/>
      <c r="V872" s="70"/>
      <c r="W872" s="70"/>
      <c r="X872" s="70">
        <f t="shared" si="139"/>
        <v>1.7857142857142857E-4</v>
      </c>
      <c r="Y872" s="70">
        <f t="shared" si="140"/>
        <v>-1.8812710735945752E-2</v>
      </c>
      <c r="Z872" s="70">
        <f t="shared" si="141"/>
        <v>-1.8812710735945752E-2</v>
      </c>
      <c r="AA872" s="70">
        <f t="shared" si="142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4"/>
        <v>36077402.18</v>
      </c>
      <c r="E873" s="67">
        <f t="shared" si="144"/>
        <v>31329200.68</v>
      </c>
      <c r="F873" s="67">
        <f t="shared" si="135"/>
        <v>1523378.299999997</v>
      </c>
      <c r="G873" s="70">
        <f t="shared" si="136"/>
        <v>4.4086856722980218E-2</v>
      </c>
      <c r="H873" s="70"/>
      <c r="I873" s="70"/>
      <c r="J873" s="67">
        <f t="shared" si="145"/>
        <v>4748201.5</v>
      </c>
      <c r="K873" s="70">
        <f t="shared" si="146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>
        <f>PRODUCT($L$650:L873)-1</f>
        <v>0.27587994690673567</v>
      </c>
      <c r="O873" s="70">
        <f>AVERAGE($G$650:G873)*252</f>
        <v>0.3199348780607516</v>
      </c>
      <c r="P873" s="70">
        <f>STDEV($G$650:G873)*252^0.5</f>
        <v>0.30297006971704948</v>
      </c>
      <c r="Q873" s="70"/>
      <c r="R873" s="70"/>
      <c r="S873" s="70"/>
      <c r="T873" s="70"/>
      <c r="U873" s="70"/>
      <c r="V873" s="70"/>
      <c r="W873" s="70"/>
      <c r="X873" s="70">
        <f t="shared" si="139"/>
        <v>1.7857142857142857E-4</v>
      </c>
      <c r="Y873" s="70">
        <f t="shared" si="140"/>
        <v>4.3908285294408787E-2</v>
      </c>
      <c r="Z873" s="70">
        <f t="shared" si="141"/>
        <v>0</v>
      </c>
      <c r="AA873" s="70">
        <f t="shared" si="142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4"/>
        <v>35881743.649999999</v>
      </c>
      <c r="E874" s="67">
        <f t="shared" si="144"/>
        <v>31329200.68</v>
      </c>
      <c r="F874" s="67">
        <f t="shared" si="135"/>
        <v>-195658.53000000119</v>
      </c>
      <c r="G874" s="70">
        <f t="shared" si="136"/>
        <v>-5.4232987459520345E-3</v>
      </c>
      <c r="H874" s="70"/>
      <c r="I874" s="70"/>
      <c r="J874" s="67">
        <f t="shared" si="145"/>
        <v>4552542.9699999988</v>
      </c>
      <c r="K874" s="70">
        <f t="shared" si="146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>
        <f>PRODUCT($L$650:L874)-1</f>
        <v>0.26896046879069102</v>
      </c>
      <c r="O874" s="70">
        <f>AVERAGE($G$650:G874)*252</f>
        <v>0.31243885067390414</v>
      </c>
      <c r="P874" s="70">
        <f>STDEV($G$650:G874)*252^0.5</f>
        <v>0.30237601182807566</v>
      </c>
      <c r="Q874" s="70"/>
      <c r="R874" s="70"/>
      <c r="S874" s="70"/>
      <c r="T874" s="70"/>
      <c r="U874" s="70"/>
      <c r="V874" s="70"/>
      <c r="W874" s="70"/>
      <c r="X874" s="70">
        <f t="shared" si="139"/>
        <v>1.7857142857142857E-4</v>
      </c>
      <c r="Y874" s="70">
        <f t="shared" si="140"/>
        <v>-5.6018701745234635E-3</v>
      </c>
      <c r="Z874" s="70">
        <f t="shared" si="141"/>
        <v>-5.6018701745234635E-3</v>
      </c>
      <c r="AA874" s="70">
        <f t="shared" si="142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7">B875</f>
        <v>36023683.670000002</v>
      </c>
      <c r="E875" s="67">
        <f t="shared" si="144"/>
        <v>31329200.68</v>
      </c>
      <c r="F875" s="67">
        <f t="shared" si="135"/>
        <v>141940.02000000328</v>
      </c>
      <c r="G875" s="70">
        <f t="shared" si="136"/>
        <v>3.9557726454021776E-3</v>
      </c>
      <c r="H875" s="70"/>
      <c r="I875" s="70"/>
      <c r="J875" s="67">
        <f t="shared" si="145"/>
        <v>4694482.9900000021</v>
      </c>
      <c r="K875" s="70">
        <f t="shared" si="146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>
        <f>PRODUCT($L$650:L875)-1</f>
        <v>0.27398018790123002</v>
      </c>
      <c r="O875" s="70">
        <f>AVERAGE($G$650:G875)*252</f>
        <v>0.31546723941712296</v>
      </c>
      <c r="P875" s="70">
        <f>STDEV($G$650:G875)*252^0.5</f>
        <v>0.30171694734720866</v>
      </c>
      <c r="Q875" s="70"/>
      <c r="R875" s="70"/>
      <c r="S875" s="70"/>
      <c r="T875" s="70"/>
      <c r="U875" s="70"/>
      <c r="V875" s="70"/>
      <c r="W875" s="70"/>
      <c r="X875" s="70">
        <f t="shared" si="139"/>
        <v>1.7857142857142857E-4</v>
      </c>
      <c r="Y875" s="70">
        <f t="shared" si="140"/>
        <v>3.7772012168307491E-3</v>
      </c>
      <c r="Z875" s="70">
        <f t="shared" si="141"/>
        <v>0</v>
      </c>
      <c r="AA875" s="70">
        <f t="shared" si="142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7"/>
        <v>36021272.039999999</v>
      </c>
      <c r="E876" s="67">
        <f t="shared" si="144"/>
        <v>31329200.68</v>
      </c>
      <c r="F876" s="67">
        <f t="shared" ref="F876:F939" si="148">B876-C876-D875</f>
        <v>-2411.6300000026822</v>
      </c>
      <c r="G876" s="70">
        <f t="shared" ref="G876:G939" si="149">F876/B875</f>
        <v>-6.6945680016923214E-5</v>
      </c>
      <c r="H876" s="70"/>
      <c r="I876" s="70"/>
      <c r="J876" s="67">
        <f t="shared" si="145"/>
        <v>4692071.3599999994</v>
      </c>
      <c r="K876" s="70">
        <f t="shared" si="146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>
        <f>PRODUCT($L$650:L876)-1</f>
        <v>0.27389490043122278</v>
      </c>
      <c r="O876" s="70">
        <f>AVERAGE($G$650:G876)*252</f>
        <v>0.31400319734319615</v>
      </c>
      <c r="P876" s="70">
        <f>STDEV($G$650:G876)*252^0.5</f>
        <v>0.30105189867411369</v>
      </c>
      <c r="Q876" s="70"/>
      <c r="R876" s="70"/>
      <c r="S876" s="70"/>
      <c r="T876" s="70"/>
      <c r="U876" s="70"/>
      <c r="V876" s="70"/>
      <c r="W876" s="70"/>
      <c r="X876" s="70">
        <f t="shared" si="139"/>
        <v>1.7857142857142857E-4</v>
      </c>
      <c r="Y876" s="70">
        <f t="shared" si="140"/>
        <v>-2.455171085883518E-4</v>
      </c>
      <c r="Z876" s="70">
        <f t="shared" si="141"/>
        <v>-2.455171085883518E-4</v>
      </c>
      <c r="AA876" s="70">
        <f t="shared" si="142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7"/>
        <v>36056897.119999997</v>
      </c>
      <c r="E877" s="67">
        <f t="shared" si="144"/>
        <v>31329200.68</v>
      </c>
      <c r="F877" s="67">
        <f t="shared" si="148"/>
        <v>35625.079999998212</v>
      </c>
      <c r="G877" s="70">
        <f t="shared" si="149"/>
        <v>9.8900116465732162E-4</v>
      </c>
      <c r="H877" s="70"/>
      <c r="I877" s="70"/>
      <c r="J877" s="67">
        <f t="shared" si="145"/>
        <v>4727696.4399999976</v>
      </c>
      <c r="K877" s="70">
        <f t="shared" si="146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>
        <f>PRODUCT($L$650:L877)-1</f>
        <v>0.27515478397140036</v>
      </c>
      <c r="O877" s="70">
        <f>AVERAGE($G$650:G877)*252</f>
        <v>0.31371909688771565</v>
      </c>
      <c r="P877" s="70">
        <f>STDEV($G$650:G877)*252^0.5</f>
        <v>0.30038817840778337</v>
      </c>
      <c r="Q877" s="70"/>
      <c r="R877" s="70"/>
      <c r="S877" s="70"/>
      <c r="T877" s="70"/>
      <c r="U877" s="70"/>
      <c r="V877" s="70"/>
      <c r="W877" s="70"/>
      <c r="X877" s="70">
        <f t="shared" si="139"/>
        <v>1.7857142857142857E-4</v>
      </c>
      <c r="Y877" s="70">
        <f t="shared" si="140"/>
        <v>8.1042973608589307E-4</v>
      </c>
      <c r="Z877" s="70">
        <f t="shared" si="141"/>
        <v>0</v>
      </c>
      <c r="AA877" s="70">
        <f t="shared" si="142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7"/>
        <v>36111369.109999999</v>
      </c>
      <c r="E878" s="67">
        <f t="shared" si="144"/>
        <v>31329200.68</v>
      </c>
      <c r="F878" s="67">
        <f t="shared" si="148"/>
        <v>54471.990000002086</v>
      </c>
      <c r="G878" s="70">
        <f t="shared" si="149"/>
        <v>1.5107231722883783E-3</v>
      </c>
      <c r="H878" s="70"/>
      <c r="I878" s="70"/>
      <c r="J878" s="67">
        <f t="shared" si="145"/>
        <v>4782168.43</v>
      </c>
      <c r="K878" s="70">
        <f t="shared" si="146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>
        <f>PRODUCT($L$650:L878)-1</f>
        <v>0.27708118985180041</v>
      </c>
      <c r="O878" s="70">
        <f>AVERAGE($G$650:G878)*252</f>
        <v>0.31401159969351905</v>
      </c>
      <c r="P878" s="70">
        <f>STDEV($G$650:G878)*252^0.5</f>
        <v>0.29972883820390639</v>
      </c>
      <c r="Q878" s="70"/>
      <c r="R878" s="70"/>
      <c r="S878" s="70"/>
      <c r="T878" s="70"/>
      <c r="U878" s="70"/>
      <c r="V878" s="70"/>
      <c r="W878" s="70"/>
      <c r="X878" s="70">
        <f t="shared" si="139"/>
        <v>1.7857142857142857E-4</v>
      </c>
      <c r="Y878" s="70">
        <f t="shared" si="140"/>
        <v>1.3321517437169497E-3</v>
      </c>
      <c r="Z878" s="70">
        <f t="shared" si="141"/>
        <v>0</v>
      </c>
      <c r="AA878" s="70">
        <f t="shared" si="142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7"/>
        <v>36678699.289999999</v>
      </c>
      <c r="E879" s="67">
        <f t="shared" si="144"/>
        <v>31329200.68</v>
      </c>
      <c r="F879" s="67">
        <f t="shared" si="148"/>
        <v>567330.1799999997</v>
      </c>
      <c r="G879" s="70">
        <f t="shared" si="149"/>
        <v>1.5710569662197992E-2</v>
      </c>
      <c r="H879" s="70"/>
      <c r="I879" s="70"/>
      <c r="J879" s="67">
        <f t="shared" si="145"/>
        <v>5349498.6099999994</v>
      </c>
      <c r="K879" s="70">
        <f t="shared" si="146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>
        <f>PRODUCT($L$650:L879)-1</f>
        <v>0.2971448628492499</v>
      </c>
      <c r="O879" s="70">
        <f>AVERAGE($G$650:G879)*252</f>
        <v>0.32985965167256409</v>
      </c>
      <c r="P879" s="70">
        <f>STDEV($G$650:G879)*252^0.5</f>
        <v>0.29945668721266311</v>
      </c>
      <c r="Q879" s="70"/>
      <c r="R879" s="70"/>
      <c r="S879" s="70"/>
      <c r="T879" s="70"/>
      <c r="U879" s="70"/>
      <c r="V879" s="70"/>
      <c r="W879" s="70"/>
      <c r="X879" s="70">
        <f t="shared" si="139"/>
        <v>1.7857142857142857E-4</v>
      </c>
      <c r="Y879" s="70">
        <f t="shared" si="140"/>
        <v>1.5531998233626563E-2</v>
      </c>
      <c r="Z879" s="70">
        <f t="shared" si="141"/>
        <v>0</v>
      </c>
      <c r="AA879" s="70">
        <f t="shared" si="142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7"/>
        <v>36597581.859999999</v>
      </c>
      <c r="E880" s="67">
        <f t="shared" si="144"/>
        <v>31329200.68</v>
      </c>
      <c r="F880" s="67">
        <f t="shared" si="148"/>
        <v>-81117.429999999702</v>
      </c>
      <c r="G880" s="70">
        <f t="shared" si="149"/>
        <v>-2.2115677919395406E-3</v>
      </c>
      <c r="H880" s="70"/>
      <c r="I880" s="70"/>
      <c r="J880" s="67">
        <f t="shared" si="145"/>
        <v>5268381.18</v>
      </c>
      <c r="K880" s="70">
        <f t="shared" si="146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>
        <f>PRODUCT($L$650:L880)-1</f>
        <v>0.29427613904909267</v>
      </c>
      <c r="O880" s="70">
        <f>AVERAGE($G$650:G880)*252</f>
        <v>0.32601906840312106</v>
      </c>
      <c r="P880" s="70">
        <f>STDEV($G$650:G880)*252^0.5</f>
        <v>0.29882760938267067</v>
      </c>
      <c r="Q880" s="70"/>
      <c r="R880" s="70"/>
      <c r="S880" s="70"/>
      <c r="T880" s="70"/>
      <c r="U880" s="70"/>
      <c r="V880" s="70"/>
      <c r="W880" s="70"/>
      <c r="X880" s="70">
        <f t="shared" si="139"/>
        <v>1.7857142857142857E-4</v>
      </c>
      <c r="Y880" s="70">
        <f t="shared" si="140"/>
        <v>-2.3901392205109692E-3</v>
      </c>
      <c r="Z880" s="70">
        <f t="shared" si="141"/>
        <v>-2.3901392205109692E-3</v>
      </c>
      <c r="AA880" s="70">
        <f t="shared" si="142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7"/>
        <v>36978088.909999996</v>
      </c>
      <c r="E881" s="67">
        <f t="shared" si="144"/>
        <v>31329200.68</v>
      </c>
      <c r="F881" s="67">
        <f t="shared" si="148"/>
        <v>380507.04999999702</v>
      </c>
      <c r="G881" s="70">
        <f t="shared" si="149"/>
        <v>1.0397054413474219E-2</v>
      </c>
      <c r="H881" s="70"/>
      <c r="I881" s="70"/>
      <c r="J881" s="67">
        <f t="shared" si="145"/>
        <v>5648888.2299999967</v>
      </c>
      <c r="K881" s="70">
        <f t="shared" si="146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>
        <f>PRODUCT($L$650:L881)-1</f>
        <v>0.30773279849284729</v>
      </c>
      <c r="O881" s="70">
        <f>AVERAGE($G$650:G881)*252</f>
        <v>0.33590716600567444</v>
      </c>
      <c r="P881" s="70">
        <f>STDEV($G$650:G881)*252^0.5</f>
        <v>0.29833099663840473</v>
      </c>
      <c r="Q881" s="70"/>
      <c r="R881" s="70"/>
      <c r="S881" s="70"/>
      <c r="T881" s="70"/>
      <c r="U881" s="70"/>
      <c r="V881" s="70"/>
      <c r="W881" s="70"/>
      <c r="X881" s="70">
        <f t="shared" si="139"/>
        <v>1.7857142857142857E-4</v>
      </c>
      <c r="Y881" s="70">
        <f t="shared" si="140"/>
        <v>1.021848298490279E-2</v>
      </c>
      <c r="Z881" s="70">
        <f t="shared" si="141"/>
        <v>0</v>
      </c>
      <c r="AA881" s="70">
        <f t="shared" si="142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7"/>
        <v>37003134.520195402</v>
      </c>
      <c r="E882" s="67">
        <f t="shared" si="144"/>
        <v>31329200.68</v>
      </c>
      <c r="F882" s="67">
        <f t="shared" si="148"/>
        <v>25045.610195405781</v>
      </c>
      <c r="G882" s="70">
        <f t="shared" si="149"/>
        <v>6.7730948065930713E-4</v>
      </c>
      <c r="H882" s="70"/>
      <c r="I882" s="70"/>
      <c r="J882" s="67">
        <f t="shared" si="145"/>
        <v>5673933.8401954025</v>
      </c>
      <c r="K882" s="70">
        <f t="shared" si="146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>
        <f>PRODUCT($L$650:L882)-1</f>
        <v>0.30861853831543562</v>
      </c>
      <c r="O882" s="70">
        <f>AVERAGE($G$650:G882)*252</f>
        <v>0.33519804507486106</v>
      </c>
      <c r="P882" s="70">
        <f>STDEV($G$650:G882)*252^0.5</f>
        <v>0.29768812848520043</v>
      </c>
      <c r="Q882" s="70"/>
      <c r="R882" s="70"/>
      <c r="S882" s="70"/>
      <c r="T882" s="70"/>
      <c r="U882" s="70"/>
      <c r="V882" s="70"/>
      <c r="W882" s="70"/>
      <c r="X882" s="70">
        <f t="shared" si="139"/>
        <v>1.7857142857142857E-4</v>
      </c>
      <c r="Y882" s="70">
        <f t="shared" si="140"/>
        <v>4.9873805208787859E-4</v>
      </c>
      <c r="Z882" s="70">
        <f t="shared" si="141"/>
        <v>0</v>
      </c>
      <c r="AA882" s="70">
        <f t="shared" si="142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7"/>
        <v>36909701.759999998</v>
      </c>
      <c r="E883" s="67">
        <f t="shared" si="144"/>
        <v>31329200.68</v>
      </c>
      <c r="F883" s="67">
        <f t="shared" si="148"/>
        <v>-93432.760195404291</v>
      </c>
      <c r="G883" s="70">
        <f t="shared" si="149"/>
        <v>-2.5249958255404276E-3</v>
      </c>
      <c r="H883" s="70"/>
      <c r="I883" s="70"/>
      <c r="J883" s="67">
        <f t="shared" si="145"/>
        <v>5580501.0799999982</v>
      </c>
      <c r="K883" s="70">
        <f t="shared" si="146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>
        <f>PRODUCT($L$650:L883)-1</f>
        <v>0.30531428196896426</v>
      </c>
      <c r="O883" s="70">
        <f>AVERAGE($G$650:G883)*252</f>
        <v>0.33104634852310438</v>
      </c>
      <c r="P883" s="70">
        <f>STDEV($G$650:G883)*252^0.5</f>
        <v>0.29707556534429647</v>
      </c>
      <c r="Q883" s="70"/>
      <c r="R883" s="70"/>
      <c r="S883" s="70"/>
      <c r="T883" s="70"/>
      <c r="U883" s="70"/>
      <c r="V883" s="70"/>
      <c r="W883" s="70"/>
      <c r="X883" s="70">
        <f t="shared" si="139"/>
        <v>1.7857142857142857E-4</v>
      </c>
      <c r="Y883" s="70">
        <f t="shared" si="140"/>
        <v>-2.7035672541118562E-3</v>
      </c>
      <c r="Z883" s="70">
        <f t="shared" si="141"/>
        <v>-2.7035672541118562E-3</v>
      </c>
      <c r="AA883" s="70">
        <f t="shared" si="142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7"/>
        <v>37044870.829999998</v>
      </c>
      <c r="E884" s="67">
        <f t="shared" si="144"/>
        <v>31329200.68</v>
      </c>
      <c r="F884" s="67">
        <f t="shared" si="148"/>
        <v>135169.0700000003</v>
      </c>
      <c r="G884" s="70">
        <f t="shared" si="149"/>
        <v>3.662155573050079E-3</v>
      </c>
      <c r="H884" s="70"/>
      <c r="I884" s="70"/>
      <c r="J884" s="67">
        <f t="shared" si="145"/>
        <v>5715670.1499999985</v>
      </c>
      <c r="K884" s="70">
        <f t="shared" si="146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>
        <f>PRODUCT($L$650:L884)-1</f>
        <v>0.31009454594125874</v>
      </c>
      <c r="O884" s="70">
        <f>AVERAGE($G$650:G884)*252</f>
        <v>0.33356471812261718</v>
      </c>
      <c r="P884" s="70">
        <f>STDEV($G$650:G884)*252^0.5</f>
        <v>0.29645008430028491</v>
      </c>
      <c r="Q884" s="70"/>
      <c r="R884" s="70"/>
      <c r="S884" s="70"/>
      <c r="T884" s="70"/>
      <c r="U884" s="70"/>
      <c r="V884" s="70"/>
      <c r="W884" s="70"/>
      <c r="X884" s="70">
        <f t="shared" si="139"/>
        <v>1.7857142857142857E-4</v>
      </c>
      <c r="Y884" s="70">
        <f t="shared" si="140"/>
        <v>3.4835841444786505E-3</v>
      </c>
      <c r="Z884" s="70">
        <f t="shared" si="141"/>
        <v>0</v>
      </c>
      <c r="AA884" s="70">
        <f t="shared" si="142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7"/>
        <v>37374282.979999997</v>
      </c>
      <c r="E885" s="67">
        <f t="shared" si="144"/>
        <v>31329200.68</v>
      </c>
      <c r="F885" s="67">
        <f t="shared" si="148"/>
        <v>329412.14999999851</v>
      </c>
      <c r="G885" s="70">
        <f t="shared" si="149"/>
        <v>8.8922472293581634E-3</v>
      </c>
      <c r="H885" s="70"/>
      <c r="I885" s="70"/>
      <c r="J885" s="67">
        <f t="shared" si="145"/>
        <v>6045082.299999997</v>
      </c>
      <c r="K885" s="70">
        <f t="shared" si="146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>
        <f>PRODUCT($L$650:L885)-1</f>
        <v>0.32174423053760215</v>
      </c>
      <c r="O885" s="70">
        <f>AVERAGE($G$650:G885)*252</f>
        <v>0.34164641974836146</v>
      </c>
      <c r="P885" s="70">
        <f>STDEV($G$650:G885)*252^0.5</f>
        <v>0.29592203489177571</v>
      </c>
      <c r="Q885" s="70"/>
      <c r="R885" s="70"/>
      <c r="S885" s="70"/>
      <c r="T885" s="70"/>
      <c r="U885" s="70"/>
      <c r="V885" s="70"/>
      <c r="W885" s="70"/>
      <c r="X885" s="70">
        <f t="shared" si="139"/>
        <v>1.7857142857142857E-4</v>
      </c>
      <c r="Y885" s="70">
        <f t="shared" si="140"/>
        <v>8.7136758007867344E-3</v>
      </c>
      <c r="Z885" s="70">
        <f t="shared" si="141"/>
        <v>0</v>
      </c>
      <c r="AA885" s="70">
        <f t="shared" si="142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7"/>
        <v>37126830.009999998</v>
      </c>
      <c r="E886" s="67">
        <f t="shared" si="144"/>
        <v>31329200.68</v>
      </c>
      <c r="F886" s="67">
        <f t="shared" si="148"/>
        <v>-247452.96999999881</v>
      </c>
      <c r="G886" s="70">
        <f t="shared" si="149"/>
        <v>-6.6209422701812813E-3</v>
      </c>
      <c r="H886" s="70"/>
      <c r="I886" s="70"/>
      <c r="J886" s="67">
        <f t="shared" si="145"/>
        <v>5797629.3299999982</v>
      </c>
      <c r="K886" s="70">
        <f t="shared" si="146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>
        <f>PRODUCT($L$650:L886)-1</f>
        <v>0.31299303829126757</v>
      </c>
      <c r="O886" s="70">
        <f>AVERAGE($G$650:G886)*252</f>
        <v>0.33316488442416714</v>
      </c>
      <c r="P886" s="70">
        <f>STDEV($G$650:G886)*252^0.5</f>
        <v>0.29540894799472972</v>
      </c>
      <c r="Q886" s="70"/>
      <c r="R886" s="70"/>
      <c r="S886" s="70"/>
      <c r="T886" s="70"/>
      <c r="U886" s="70"/>
      <c r="V886" s="70"/>
      <c r="W886" s="70"/>
      <c r="X886" s="70">
        <f t="shared" si="139"/>
        <v>1.7857142857142857E-4</v>
      </c>
      <c r="Y886" s="70">
        <f t="shared" si="140"/>
        <v>-6.7995136987527103E-3</v>
      </c>
      <c r="Z886" s="70">
        <f t="shared" si="141"/>
        <v>-6.7995136987527103E-3</v>
      </c>
      <c r="AA886" s="70">
        <f t="shared" si="142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7"/>
        <v>36995922.5</v>
      </c>
      <c r="E887" s="80">
        <f t="shared" si="144"/>
        <v>31329200.68</v>
      </c>
      <c r="F887" s="80">
        <f t="shared" si="148"/>
        <v>-130907.50999999791</v>
      </c>
      <c r="G887" s="81">
        <f t="shared" si="149"/>
        <v>-3.5259544099169892E-3</v>
      </c>
      <c r="H887" s="81"/>
      <c r="I887" s="81"/>
      <c r="J887" s="80">
        <f t="shared" si="145"/>
        <v>5666721.8200000003</v>
      </c>
      <c r="K887" s="81">
        <f t="shared" si="146"/>
        <v>0.18087668044520311</v>
      </c>
      <c r="L887" s="81">
        <f t="shared" si="138"/>
        <v>0.99647404559008301</v>
      </c>
      <c r="M887" s="81">
        <f>PRODUCT($L$2:L887)-1</f>
        <v>-0.10400557219337825</v>
      </c>
      <c r="N887" s="81">
        <f>PRODUCT($L$650:L887)-1</f>
        <v>0.30836348469771413</v>
      </c>
      <c r="O887" s="81">
        <f>AVERAGE($G$650:G887)*252</f>
        <v>0.32803166847575016</v>
      </c>
      <c r="P887" s="81">
        <f>STDEV($G$650:G887)*252^0.5</f>
        <v>0.29482727099608153</v>
      </c>
      <c r="Q887" s="81"/>
      <c r="R887" s="81"/>
      <c r="S887" s="81"/>
      <c r="T887" s="81"/>
      <c r="U887" s="81"/>
      <c r="V887" s="81"/>
      <c r="W887" s="81"/>
      <c r="X887" s="81">
        <f t="shared" si="139"/>
        <v>1.7857142857142857E-4</v>
      </c>
      <c r="Y887" s="81">
        <f t="shared" si="140"/>
        <v>-3.7045258384884178E-3</v>
      </c>
      <c r="Z887" s="81">
        <f t="shared" si="141"/>
        <v>-3.7045258384884178E-3</v>
      </c>
      <c r="AA887" s="81">
        <f t="shared" si="142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7"/>
        <v>38594135.009999998</v>
      </c>
      <c r="E888" s="67">
        <f t="shared" si="144"/>
        <v>36995922.5</v>
      </c>
      <c r="F888" s="67">
        <f t="shared" si="148"/>
        <v>1598212.5099999979</v>
      </c>
      <c r="G888" s="70">
        <f t="shared" si="149"/>
        <v>4.3199693425674084E-2</v>
      </c>
      <c r="H888" s="70"/>
      <c r="I888" s="70"/>
      <c r="J888" s="67">
        <f t="shared" si="145"/>
        <v>1598212.5099999979</v>
      </c>
      <c r="K888" s="70">
        <f>G888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>
        <f>PRODUCT($L$650:L888)-1</f>
        <v>0.36488438612600183</v>
      </c>
      <c r="O888" s="70">
        <f>AVERAGE($G$650:G888)*252</f>
        <v>0.37220861857949122</v>
      </c>
      <c r="P888" s="70">
        <f>STDEV($G$650:G888)*252^0.5</f>
        <v>0.29733620957245527</v>
      </c>
      <c r="Q888" s="70"/>
      <c r="R888" s="70"/>
      <c r="S888" s="70"/>
      <c r="T888" s="70"/>
      <c r="U888" s="70"/>
      <c r="V888" s="70"/>
      <c r="W888" s="70"/>
      <c r="X888" s="70">
        <f t="shared" si="139"/>
        <v>1.7857142857142857E-4</v>
      </c>
      <c r="Y888" s="70">
        <f t="shared" si="140"/>
        <v>4.3021121997102653E-2</v>
      </c>
      <c r="Z888" s="70">
        <f t="shared" si="141"/>
        <v>0</v>
      </c>
      <c r="AA888" s="70">
        <f t="shared" si="142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7"/>
        <v>37561980.659999996</v>
      </c>
      <c r="E889" s="67">
        <f t="shared" si="144"/>
        <v>36995922.5</v>
      </c>
      <c r="F889" s="67">
        <f t="shared" si="148"/>
        <v>-1032154.3500000015</v>
      </c>
      <c r="G889" s="70">
        <f t="shared" si="149"/>
        <v>-2.6743813528469117E-2</v>
      </c>
      <c r="H889" s="70"/>
      <c r="I889" s="70"/>
      <c r="J889" s="67">
        <f t="shared" si="145"/>
        <v>566058.15999999642</v>
      </c>
      <c r="K889" s="70">
        <f t="shared" ref="K889:K908" si="150">(1+K888)*(1+G889)-1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>
        <f>PRODUCT($L$650:L889)-1</f>
        <v>0.32838217261552893</v>
      </c>
      <c r="O889" s="70">
        <f>AVERAGE($G$650:G889)*252</f>
        <v>0.34257674513051745</v>
      </c>
      <c r="P889" s="70">
        <f>STDEV($G$650:G889)*252^0.5</f>
        <v>0.29811934900971543</v>
      </c>
      <c r="Q889" s="70"/>
      <c r="R889" s="70"/>
      <c r="S889" s="70"/>
      <c r="T889" s="70"/>
      <c r="U889" s="70"/>
      <c r="V889" s="70"/>
      <c r="W889" s="70"/>
      <c r="X889" s="70">
        <f t="shared" si="139"/>
        <v>1.7857142857142857E-4</v>
      </c>
      <c r="Y889" s="70">
        <f t="shared" si="140"/>
        <v>-2.6922384957040545E-2</v>
      </c>
      <c r="Z889" s="70">
        <f t="shared" si="141"/>
        <v>-2.6922384957040545E-2</v>
      </c>
      <c r="AA889" s="70">
        <f t="shared" si="142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7"/>
        <v>38177834.869999997</v>
      </c>
      <c r="E890" s="67">
        <f t="shared" si="144"/>
        <v>36995922.5</v>
      </c>
      <c r="F890" s="67">
        <f t="shared" si="148"/>
        <v>615854.21000000089</v>
      </c>
      <c r="G890" s="70">
        <f t="shared" si="149"/>
        <v>1.6395679865088376E-2</v>
      </c>
      <c r="H890" s="70"/>
      <c r="I890" s="70"/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>
        <f>PRODUCT($L$650:L890)-1</f>
        <v>0.35016190145622383</v>
      </c>
      <c r="O890" s="70">
        <f>AVERAGE($G$650:G890)*252</f>
        <v>0.35829929525861604</v>
      </c>
      <c r="P890" s="70">
        <f>STDEV($G$650:G890)*252^0.5</f>
        <v>0.29789468157857185</v>
      </c>
      <c r="Q890" s="70"/>
      <c r="R890" s="70"/>
      <c r="S890" s="70"/>
      <c r="T890" s="70"/>
      <c r="U890" s="70"/>
      <c r="V890" s="70"/>
      <c r="W890" s="70"/>
      <c r="X890" s="70">
        <f t="shared" si="139"/>
        <v>1.7857142857142857E-4</v>
      </c>
      <c r="Y890" s="70">
        <f t="shared" si="140"/>
        <v>1.6217108436516948E-2</v>
      </c>
      <c r="Z890" s="70">
        <f t="shared" si="141"/>
        <v>0</v>
      </c>
      <c r="AA890" s="70">
        <f t="shared" si="142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7"/>
        <v>37549062.479999997</v>
      </c>
      <c r="E891" s="67">
        <f t="shared" si="144"/>
        <v>36995922.5</v>
      </c>
      <c r="F891" s="67">
        <f t="shared" si="148"/>
        <v>-628772.3900000006</v>
      </c>
      <c r="G891" s="70">
        <f t="shared" si="149"/>
        <v>-1.6469566494303416E-2</v>
      </c>
      <c r="H891" s="70"/>
      <c r="I891" s="70"/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>
        <f>PRODUCT($L$650:L891)-1</f>
        <v>0.32792532024211551</v>
      </c>
      <c r="O891" s="70">
        <f>AVERAGE($G$650:G891)*252</f>
        <v>0.33966859256513227</v>
      </c>
      <c r="P891" s="70">
        <f>STDEV($G$650:G891)*252^0.5</f>
        <v>0.2978361118895459</v>
      </c>
      <c r="Q891" s="70"/>
      <c r="R891" s="70"/>
      <c r="S891" s="70"/>
      <c r="T891" s="70"/>
      <c r="U891" s="70"/>
      <c r="V891" s="70"/>
      <c r="W891" s="70"/>
      <c r="X891" s="70">
        <f t="shared" si="139"/>
        <v>1.7857142857142857E-4</v>
      </c>
      <c r="Y891" s="70">
        <f t="shared" si="140"/>
        <v>-1.6648137922874843E-2</v>
      </c>
      <c r="Z891" s="70">
        <f t="shared" si="141"/>
        <v>-1.6648137922874843E-2</v>
      </c>
      <c r="AA891" s="70">
        <f t="shared" si="142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7"/>
        <v>38790657.57</v>
      </c>
      <c r="E892" s="67">
        <f t="shared" si="144"/>
        <v>36995922.5</v>
      </c>
      <c r="F892" s="67">
        <f t="shared" si="148"/>
        <v>1241595.0900000036</v>
      </c>
      <c r="G892" s="70">
        <f t="shared" si="149"/>
        <v>3.3065941144637699E-2</v>
      </c>
      <c r="H892" s="70"/>
      <c r="I892" s="70"/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>
        <f>PRODUCT($L$650:L892)-1</f>
        <v>0.37183442072571538</v>
      </c>
      <c r="O892" s="70">
        <f>AVERAGE($G$650:G892)*252</f>
        <v>0.37256138505848024</v>
      </c>
      <c r="P892" s="70">
        <f>STDEV($G$650:G892)*252^0.5</f>
        <v>0.29897004802465882</v>
      </c>
      <c r="Q892" s="70"/>
      <c r="R892" s="70"/>
      <c r="S892" s="70"/>
      <c r="T892" s="70"/>
      <c r="U892" s="70"/>
      <c r="V892" s="70"/>
      <c r="W892" s="70"/>
      <c r="X892" s="70">
        <f t="shared" si="139"/>
        <v>1.7857142857142857E-4</v>
      </c>
      <c r="Y892" s="70">
        <f t="shared" si="140"/>
        <v>3.2887369716066268E-2</v>
      </c>
      <c r="Z892" s="70">
        <f t="shared" si="141"/>
        <v>0</v>
      </c>
      <c r="AA892" s="70">
        <f t="shared" si="142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7"/>
        <v>39149343.200000003</v>
      </c>
      <c r="E893" s="67">
        <f t="shared" si="144"/>
        <v>36995922.5</v>
      </c>
      <c r="F893" s="67">
        <f t="shared" si="148"/>
        <v>358685.63000000268</v>
      </c>
      <c r="G893" s="70">
        <f t="shared" si="149"/>
        <v>9.2467014603383191E-3</v>
      </c>
      <c r="H893" s="70"/>
      <c r="I893" s="70"/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>
        <f>PRODUCT($L$650:L893)-1</f>
        <v>0.38451936406718223</v>
      </c>
      <c r="O893" s="70">
        <f>AVERAGE($G$650:G893)*252</f>
        <v>0.380584366136131</v>
      </c>
      <c r="P893" s="70">
        <f>STDEV($G$650:G893)*252^0.5</f>
        <v>0.29845867848163382</v>
      </c>
      <c r="Q893" s="70"/>
      <c r="R893" s="70"/>
      <c r="S893" s="70"/>
      <c r="T893" s="70"/>
      <c r="U893" s="70"/>
      <c r="V893" s="70"/>
      <c r="W893" s="70"/>
      <c r="X893" s="70">
        <f t="shared" si="139"/>
        <v>1.7857142857142857E-4</v>
      </c>
      <c r="Y893" s="70">
        <f t="shared" si="140"/>
        <v>9.0681300317668901E-3</v>
      </c>
      <c r="Z893" s="70">
        <f t="shared" si="141"/>
        <v>0</v>
      </c>
      <c r="AA893" s="70">
        <f t="shared" si="142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7"/>
        <v>39725194.030000001</v>
      </c>
      <c r="E894" s="67">
        <f t="shared" si="144"/>
        <v>36995922.5</v>
      </c>
      <c r="F894" s="67">
        <f t="shared" si="148"/>
        <v>575850.82999999821</v>
      </c>
      <c r="G894" s="70">
        <f t="shared" si="149"/>
        <v>1.4709080227941044E-2</v>
      </c>
      <c r="H894" s="70"/>
      <c r="I894" s="70"/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>
        <f>PRODUCT($L$650:L894)-1</f>
        <v>0.40488437047038439</v>
      </c>
      <c r="O894" s="70">
        <f>AVERAGE($G$650:G894)*252</f>
        <v>0.39416030022309023</v>
      </c>
      <c r="P894" s="70">
        <f>STDEV($G$650:G894)*252^0.5</f>
        <v>0.29814710643591591</v>
      </c>
      <c r="Q894" s="70"/>
      <c r="R894" s="70"/>
      <c r="S894" s="70"/>
      <c r="T894" s="70"/>
      <c r="U894" s="70"/>
      <c r="V894" s="70"/>
      <c r="W894" s="70"/>
      <c r="X894" s="70">
        <f t="shared" si="139"/>
        <v>1.7857142857142857E-4</v>
      </c>
      <c r="Y894" s="70">
        <f t="shared" si="140"/>
        <v>1.4530508799369615E-2</v>
      </c>
      <c r="Z894" s="70">
        <f t="shared" si="141"/>
        <v>0</v>
      </c>
      <c r="AA894" s="70">
        <f t="shared" si="142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7"/>
        <v>41136965.759999998</v>
      </c>
      <c r="E895" s="67">
        <f t="shared" si="144"/>
        <v>36995922.5</v>
      </c>
      <c r="F895" s="67">
        <f t="shared" si="148"/>
        <v>1411771.7299999967</v>
      </c>
      <c r="G895" s="70">
        <f t="shared" si="149"/>
        <v>3.5538447689741758E-2</v>
      </c>
      <c r="H895" s="70"/>
      <c r="I895" s="70"/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>
        <f>PRODUCT($L$650:L895)-1</f>
        <v>0.45481178018048207</v>
      </c>
      <c r="O895" s="70">
        <f>AVERAGE($G$650:G895)*252</f>
        <v>0.42896326167671556</v>
      </c>
      <c r="P895" s="70">
        <f>STDEV($G$650:G895)*252^0.5</f>
        <v>0.29951841471803564</v>
      </c>
      <c r="Q895" s="70"/>
      <c r="R895" s="70"/>
      <c r="S895" s="70"/>
      <c r="T895" s="70"/>
      <c r="U895" s="70"/>
      <c r="V895" s="70"/>
      <c r="W895" s="70"/>
      <c r="X895" s="70">
        <f t="shared" si="139"/>
        <v>1.7857142857142857E-4</v>
      </c>
      <c r="Y895" s="70">
        <f t="shared" si="140"/>
        <v>3.5359876261170327E-2</v>
      </c>
      <c r="Z895" s="70">
        <f t="shared" si="141"/>
        <v>0</v>
      </c>
      <c r="AA895" s="70">
        <f t="shared" si="142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7"/>
        <v>46884649.829999998</v>
      </c>
      <c r="E896" s="67">
        <f t="shared" si="144"/>
        <v>36995922.5</v>
      </c>
      <c r="F896" s="67">
        <f t="shared" si="148"/>
        <v>5747684.0700000003</v>
      </c>
      <c r="G896" s="70">
        <f t="shared" si="149"/>
        <v>0.13972066154642906</v>
      </c>
      <c r="H896" s="70"/>
      <c r="I896" s="70"/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>
        <f>PRODUCT($L$650:L896)-1</f>
        <v>0.65807904453283705</v>
      </c>
      <c r="O896" s="70">
        <f>AVERAGE($G$650:G896)*252</f>
        <v>0.56977558332863221</v>
      </c>
      <c r="P896" s="70">
        <f>STDEV($G$650:G896)*252^0.5</f>
        <v>0.32982009611543439</v>
      </c>
      <c r="Q896" s="70"/>
      <c r="R896" s="70"/>
      <c r="S896" s="70"/>
      <c r="T896" s="70"/>
      <c r="U896" s="70"/>
      <c r="V896" s="70"/>
      <c r="W896" s="70"/>
      <c r="X896" s="70">
        <f t="shared" si="139"/>
        <v>1.7857142857142857E-4</v>
      </c>
      <c r="Y896" s="70">
        <f t="shared" si="140"/>
        <v>0.13954209011785765</v>
      </c>
      <c r="Z896" s="70">
        <f t="shared" si="141"/>
        <v>0</v>
      </c>
      <c r="AA896" s="70">
        <f t="shared" si="142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7"/>
        <v>49482174.890000001</v>
      </c>
      <c r="E897" s="67">
        <f t="shared" si="144"/>
        <v>36995922.5</v>
      </c>
      <c r="F897" s="67">
        <f t="shared" si="148"/>
        <v>2597525.0600000024</v>
      </c>
      <c r="G897" s="70">
        <f t="shared" si="149"/>
        <v>5.5402462627286778E-2</v>
      </c>
      <c r="H897" s="70"/>
      <c r="I897" s="70"/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>
        <f>PRODUCT($L$650:L897)-1</f>
        <v>0.74994070683065517</v>
      </c>
      <c r="O897" s="70">
        <f>AVERAGE($G$650:G897)*252</f>
        <v>0.6237741518719695</v>
      </c>
      <c r="P897" s="70">
        <f>STDEV($G$650:G897)*252^0.5</f>
        <v>0.33348230513997507</v>
      </c>
      <c r="Q897" s="70"/>
      <c r="R897" s="70"/>
      <c r="S897" s="70"/>
      <c r="T897" s="70"/>
      <c r="U897" s="70"/>
      <c r="V897" s="70"/>
      <c r="W897" s="70"/>
      <c r="X897" s="70">
        <f t="shared" si="139"/>
        <v>1.7857142857142857E-4</v>
      </c>
      <c r="Y897" s="70">
        <f t="shared" si="140"/>
        <v>5.5223891198715347E-2</v>
      </c>
      <c r="Z897" s="70">
        <f t="shared" si="141"/>
        <v>0</v>
      </c>
      <c r="AA897" s="70">
        <f t="shared" si="142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7"/>
        <v>48910448.460830003</v>
      </c>
      <c r="E898" s="67">
        <f t="shared" si="144"/>
        <v>36995922.5</v>
      </c>
      <c r="F898" s="67">
        <f t="shared" si="148"/>
        <v>-571726.42916999757</v>
      </c>
      <c r="G898" s="70">
        <f t="shared" si="149"/>
        <v>-1.1554189573133323E-2</v>
      </c>
      <c r="H898" s="70"/>
      <c r="I898" s="70"/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1+G898</f>
        <v>0.98844581042686663</v>
      </c>
      <c r="M898" s="70">
        <f>PRODUCT($L$2:L898)-1</f>
        <v>0.18454916977476743</v>
      </c>
      <c r="N898" s="70">
        <f>PRODUCT($L$650:L898)-1</f>
        <v>0.7297215601621907</v>
      </c>
      <c r="O898" s="70">
        <f>AVERAGE($G$650:G898)*252</f>
        <v>0.60957563811975424</v>
      </c>
      <c r="P898" s="70">
        <f>STDEV($G$650:G898)*252^0.5</f>
        <v>0.33310841543760583</v>
      </c>
      <c r="Q898" s="70"/>
      <c r="R898" s="70"/>
      <c r="S898" s="70"/>
      <c r="T898" s="70"/>
      <c r="U898" s="70"/>
      <c r="V898" s="70"/>
      <c r="W898" s="70"/>
      <c r="X898" s="70">
        <f t="shared" si="139"/>
        <v>1.7857142857142857E-4</v>
      </c>
      <c r="Y898" s="70">
        <f t="shared" si="140"/>
        <v>-1.1732761001704752E-2</v>
      </c>
      <c r="Z898" s="70">
        <f t="shared" si="141"/>
        <v>-1.1732761001704752E-2</v>
      </c>
      <c r="AA898" s="70">
        <f t="shared" si="142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7"/>
        <v>49294721.960000001</v>
      </c>
      <c r="E899" s="67">
        <f t="shared" si="144"/>
        <v>36995922.5</v>
      </c>
      <c r="F899" s="67">
        <f t="shared" si="148"/>
        <v>384273.49916999787</v>
      </c>
      <c r="G899" s="70">
        <f t="shared" si="149"/>
        <v>7.8566750308524322E-3</v>
      </c>
      <c r="H899" s="70"/>
      <c r="I899" s="70"/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>
        <f>PRODUCT($L$650:L899)-1</f>
        <v>0.74331142035424413</v>
      </c>
      <c r="O899" s="70">
        <f>AVERAGE($G$650:G899)*252</f>
        <v>0.61505686399837445</v>
      </c>
      <c r="P899" s="70">
        <f>STDEV($G$650:G899)*252^0.5</f>
        <v>0.33248367547007596</v>
      </c>
      <c r="Q899" s="70"/>
      <c r="R899" s="70"/>
      <c r="S899" s="70"/>
      <c r="T899" s="70"/>
      <c r="U899" s="70"/>
      <c r="V899" s="70"/>
      <c r="W899" s="70"/>
      <c r="X899" s="70">
        <f t="shared" si="139"/>
        <v>1.7857142857142857E-4</v>
      </c>
      <c r="Y899" s="70">
        <f t="shared" si="140"/>
        <v>7.6781036022810032E-3</v>
      </c>
      <c r="Z899" s="70">
        <f t="shared" si="141"/>
        <v>0</v>
      </c>
      <c r="AA899" s="70">
        <f t="shared" si="142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7"/>
        <v>52082520.380000003</v>
      </c>
      <c r="E900" s="67">
        <f t="shared" si="144"/>
        <v>36995922.5</v>
      </c>
      <c r="F900" s="67">
        <f t="shared" si="148"/>
        <v>2787798.4200000018</v>
      </c>
      <c r="G900" s="70">
        <f t="shared" si="149"/>
        <v>5.6553689911511204E-2</v>
      </c>
      <c r="H900" s="70"/>
      <c r="I900" s="70"/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>
        <f>PRODUCT($L$650:L900)-1</f>
        <v>0.84190211384015412</v>
      </c>
      <c r="O900" s="70">
        <f>AVERAGE($G$650:G900)*252</f>
        <v>0.66938544166252767</v>
      </c>
      <c r="P900" s="70">
        <f>STDEV($G$650:G900)*252^0.5</f>
        <v>0.33621881944841864</v>
      </c>
      <c r="Q900" s="70"/>
      <c r="R900" s="70"/>
      <c r="S900" s="70"/>
      <c r="T900" s="70"/>
      <c r="U900" s="70"/>
      <c r="V900" s="70"/>
      <c r="W900" s="70"/>
      <c r="X900" s="70">
        <f t="shared" si="139"/>
        <v>1.7857142857142857E-4</v>
      </c>
      <c r="Y900" s="70">
        <f t="shared" si="140"/>
        <v>5.6375118482939773E-2</v>
      </c>
      <c r="Z900" s="70">
        <f t="shared" si="141"/>
        <v>0</v>
      </c>
      <c r="AA900" s="70">
        <f t="shared" si="142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7"/>
        <v>47655985.399999999</v>
      </c>
      <c r="E901" s="67">
        <f t="shared" si="144"/>
        <v>36995922.5</v>
      </c>
      <c r="F901" s="67">
        <f t="shared" si="148"/>
        <v>-4426534.9800000042</v>
      </c>
      <c r="G901" s="70">
        <f t="shared" si="149"/>
        <v>-8.4990798212212088E-2</v>
      </c>
      <c r="H901" s="70"/>
      <c r="I901" s="70"/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>
        <f>PRODUCT($L$650:L901)-1</f>
        <v>0.68535738295611859</v>
      </c>
      <c r="O901" s="70">
        <f>AVERAGE($G$650:G901)*252</f>
        <v>0.58173835201514679</v>
      </c>
      <c r="P901" s="70">
        <f>STDEV($G$650:G901)*252^0.5</f>
        <v>0.34680648203330583</v>
      </c>
      <c r="Q901" s="70"/>
      <c r="R901" s="70"/>
      <c r="S901" s="70"/>
      <c r="T901" s="70"/>
      <c r="U901" s="70"/>
      <c r="V901" s="70"/>
      <c r="W901" s="70"/>
      <c r="X901" s="70">
        <f t="shared" si="139"/>
        <v>1.7857142857142857E-4</v>
      </c>
      <c r="Y901" s="70">
        <f t="shared" si="140"/>
        <v>-8.5169369640783518E-2</v>
      </c>
      <c r="Z901" s="70">
        <f t="shared" si="141"/>
        <v>-8.5169369640783518E-2</v>
      </c>
      <c r="AA901" s="70">
        <f t="shared" si="142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7"/>
        <v>50776899.990000002</v>
      </c>
      <c r="E902" s="67">
        <f t="shared" si="144"/>
        <v>36995922.5</v>
      </c>
      <c r="F902" s="67">
        <f t="shared" si="148"/>
        <v>3120914.5900000036</v>
      </c>
      <c r="G902" s="70">
        <f t="shared" si="149"/>
        <v>6.5488407464553311E-2</v>
      </c>
      <c r="H902" s="70"/>
      <c r="I902" s="70"/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>
        <f>PRODUCT($L$650:L902)-1</f>
        <v>0.79572875397454235</v>
      </c>
      <c r="O902" s="70">
        <f>AVERAGE($G$650:G902)*252</f>
        <v>0.64466855094420727</v>
      </c>
      <c r="P902" s="70">
        <f>STDEV($G$650:G902)*252^0.5</f>
        <v>0.35181441178273637</v>
      </c>
      <c r="Q902" s="70"/>
      <c r="R902" s="70"/>
      <c r="S902" s="70"/>
      <c r="T902" s="70"/>
      <c r="U902" s="70"/>
      <c r="V902" s="70"/>
      <c r="W902" s="70"/>
      <c r="X902" s="70">
        <f t="shared" si="139"/>
        <v>1.7857142857142857E-4</v>
      </c>
      <c r="Y902" s="70">
        <f t="shared" si="140"/>
        <v>6.530983603598188E-2</v>
      </c>
      <c r="Z902" s="70">
        <f t="shared" si="141"/>
        <v>0</v>
      </c>
      <c r="AA902" s="70">
        <f t="shared" si="142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7"/>
        <v>51308342.950000003</v>
      </c>
      <c r="E903" s="67">
        <f t="shared" si="144"/>
        <v>36995922.5</v>
      </c>
      <c r="F903" s="67">
        <f t="shared" si="148"/>
        <v>531442.96000000089</v>
      </c>
      <c r="G903" s="70">
        <f t="shared" si="149"/>
        <v>1.0466234845070558E-2</v>
      </c>
      <c r="H903" s="70"/>
      <c r="I903" s="70"/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>
        <f>PRODUCT($L$650:L903)-1</f>
        <v>0.8145232728316858</v>
      </c>
      <c r="O903" s="70">
        <f>AVERAGE($G$650:G903)*252</f>
        <v>0.65251430933008747</v>
      </c>
      <c r="P903" s="70">
        <f>STDEV($G$650:G903)*252^0.5</f>
        <v>0.35120677948265899</v>
      </c>
      <c r="Q903" s="70"/>
      <c r="R903" s="70"/>
      <c r="S903" s="70"/>
      <c r="T903" s="70"/>
      <c r="U903" s="70"/>
      <c r="V903" s="70"/>
      <c r="W903" s="70"/>
      <c r="X903" s="70">
        <f t="shared" si="139"/>
        <v>1.7857142857142857E-4</v>
      </c>
      <c r="Y903" s="70">
        <f t="shared" si="140"/>
        <v>1.0287663416499129E-2</v>
      </c>
      <c r="Z903" s="70">
        <f t="shared" si="141"/>
        <v>0</v>
      </c>
      <c r="AA903" s="70">
        <f t="shared" si="142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7"/>
        <v>51291662.140000001</v>
      </c>
      <c r="E904" s="67">
        <f t="shared" si="144"/>
        <v>36995922.5</v>
      </c>
      <c r="F904" s="67">
        <f t="shared" si="148"/>
        <v>-16680.810000002384</v>
      </c>
      <c r="G904" s="70">
        <f t="shared" si="149"/>
        <v>-3.251091156122083E-4</v>
      </c>
      <c r="H904" s="70"/>
      <c r="I904" s="70"/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>
        <f>PRODUCT($L$650:L904)-1</f>
        <v>0.81393335477519768</v>
      </c>
      <c r="O904" s="70">
        <f>AVERAGE($G$650:G904)*252</f>
        <v>0.64963414538316844</v>
      </c>
      <c r="P904" s="70">
        <f>STDEV($G$650:G904)*252^0.5</f>
        <v>0.35052671950183284</v>
      </c>
      <c r="Q904" s="70"/>
      <c r="R904" s="70"/>
      <c r="S904" s="70"/>
      <c r="T904" s="70"/>
      <c r="U904" s="70"/>
      <c r="V904" s="70"/>
      <c r="W904" s="70"/>
      <c r="X904" s="70">
        <f t="shared" si="139"/>
        <v>1.7857142857142857E-4</v>
      </c>
      <c r="Y904" s="70">
        <f t="shared" si="140"/>
        <v>-5.036805441836369E-4</v>
      </c>
      <c r="Z904" s="70">
        <f t="shared" si="141"/>
        <v>-5.036805441836369E-4</v>
      </c>
      <c r="AA904" s="70">
        <f t="shared" si="142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7"/>
        <v>53575337.75</v>
      </c>
      <c r="E905" s="67">
        <f t="shared" si="144"/>
        <v>36995922.5</v>
      </c>
      <c r="F905" s="67">
        <f t="shared" si="148"/>
        <v>2283675.6099999994</v>
      </c>
      <c r="G905" s="70">
        <f t="shared" si="149"/>
        <v>4.4523330200661723E-2</v>
      </c>
      <c r="H905" s="70"/>
      <c r="I905" s="70"/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>
        <f>PRODUCT($L$650:L905)-1</f>
        <v>0.8946957084918481</v>
      </c>
      <c r="O905" s="70">
        <f>AVERAGE($G$650:G905)*252</f>
        <v>0.69092416516904165</v>
      </c>
      <c r="P905" s="70">
        <f>STDEV($G$650:G905)*252^0.5</f>
        <v>0.35230536333979018</v>
      </c>
      <c r="Q905" s="70"/>
      <c r="R905" s="70"/>
      <c r="S905" s="70"/>
      <c r="T905" s="70"/>
      <c r="U905" s="70"/>
      <c r="V905" s="70"/>
      <c r="W905" s="70"/>
      <c r="X905" s="70">
        <f t="shared" si="139"/>
        <v>1.7857142857142857E-4</v>
      </c>
      <c r="Y905" s="70">
        <f t="shared" si="140"/>
        <v>4.4344758772090292E-2</v>
      </c>
      <c r="Z905" s="70">
        <f t="shared" si="141"/>
        <v>0</v>
      </c>
      <c r="AA905" s="70">
        <f t="shared" si="142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7"/>
        <v>55664006.329999998</v>
      </c>
      <c r="E906" s="67">
        <f t="shared" si="144"/>
        <v>36995922.5</v>
      </c>
      <c r="F906" s="67">
        <f t="shared" si="148"/>
        <v>2088668.5799999982</v>
      </c>
      <c r="G906" s="70">
        <f t="shared" si="149"/>
        <v>3.8985635326209363E-2</v>
      </c>
      <c r="H906" s="70"/>
      <c r="I906" s="70"/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>
        <f>PRODUCT($L$650:L906)-1</f>
        <v>0.96856162443724547</v>
      </c>
      <c r="O906" s="70">
        <f>AVERAGE($G$650:G906)*252</f>
        <v>0.72646290422365534</v>
      </c>
      <c r="P906" s="70">
        <f>STDEV($G$650:G906)*252^0.5</f>
        <v>0.35344347562391354</v>
      </c>
      <c r="Q906" s="70"/>
      <c r="R906" s="70"/>
      <c r="S906" s="70"/>
      <c r="T906" s="70"/>
      <c r="U906" s="70"/>
      <c r="V906" s="70"/>
      <c r="W906" s="70"/>
      <c r="X906" s="70">
        <f t="shared" si="139"/>
        <v>1.7857142857142857E-4</v>
      </c>
      <c r="Y906" s="70">
        <f t="shared" si="140"/>
        <v>3.8807063897637932E-2</v>
      </c>
      <c r="Z906" s="70">
        <f t="shared" si="141"/>
        <v>0</v>
      </c>
      <c r="AA906" s="70">
        <f t="shared" si="142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7"/>
        <v>54811503.920000002</v>
      </c>
      <c r="E907" s="67">
        <f t="shared" si="144"/>
        <v>36995922.5</v>
      </c>
      <c r="F907" s="67">
        <f t="shared" si="148"/>
        <v>-852502.40999999642</v>
      </c>
      <c r="G907" s="70">
        <f t="shared" si="149"/>
        <v>-1.5315146469084495E-2</v>
      </c>
      <c r="H907" s="70"/>
      <c r="I907" s="70"/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>
        <f>PRODUCT($L$650:L907)-1</f>
        <v>0.93841281482557015</v>
      </c>
      <c r="O907" s="70">
        <f>AVERAGE($G$650:G907)*252</f>
        <v>0.70868817626073699</v>
      </c>
      <c r="P907" s="70">
        <f>STDEV($G$650:G907)*252^0.5</f>
        <v>0.35321335601549325</v>
      </c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7"/>
        <v>52252121.409999996</v>
      </c>
      <c r="E908" s="80">
        <f t="shared" si="144"/>
        <v>36995922.5</v>
      </c>
      <c r="F908" s="80">
        <f t="shared" si="148"/>
        <v>-2559382.5100000054</v>
      </c>
      <c r="G908" s="81">
        <f t="shared" si="149"/>
        <v>-4.6694258083769168E-2</v>
      </c>
      <c r="H908" s="81"/>
      <c r="I908" s="81"/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>
        <f>PRODUCT($L$650:L908)-1</f>
        <v>0.84790006657721961</v>
      </c>
      <c r="O908" s="81">
        <f>AVERAGE($G$650:G908)*252</f>
        <v>0.66051967736741435</v>
      </c>
      <c r="P908" s="81">
        <f>STDEV($G$650:G908)*252^0.5</f>
        <v>0.35589431667440091</v>
      </c>
      <c r="Q908" s="81"/>
      <c r="R908" s="81"/>
      <c r="S908" s="81"/>
      <c r="T908" s="81"/>
      <c r="U908" s="81"/>
      <c r="V908" s="81"/>
      <c r="W908" s="314">
        <f t="shared" ref="W908:W940" si="152">O908/P908</f>
        <v>1.8559433135643686</v>
      </c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7"/>
        <v>52235624.579999998</v>
      </c>
      <c r="E909" s="67">
        <f t="shared" si="144"/>
        <v>52252121.409999996</v>
      </c>
      <c r="F909" s="67">
        <f t="shared" si="148"/>
        <v>-16496.829999998212</v>
      </c>
      <c r="G909" s="70">
        <f t="shared" si="149"/>
        <v>-3.1571598539616521E-4</v>
      </c>
      <c r="H909" s="70"/>
      <c r="I909" s="70"/>
      <c r="J909" s="67">
        <f t="shared" si="145"/>
        <v>-16496.829999998212</v>
      </c>
      <c r="K909" s="70">
        <f>G909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3">B909-C909-D880</f>
        <v>15638042.719999999</v>
      </c>
      <c r="R909" s="70">
        <f t="shared" ref="R909:R972" si="154">Q909/B878</f>
        <v>0.43305039674249002</v>
      </c>
      <c r="S909" s="67">
        <f t="shared" ref="S909:S940" si="155">B909-C909-D820</f>
        <v>15177146.93</v>
      </c>
      <c r="T909" s="70">
        <f t="shared" ref="T909:T972" si="156">S909/B818</f>
        <v>0.42849022042002549</v>
      </c>
      <c r="U909" s="67">
        <f t="shared" ref="U909:U940" si="157">B909-C909-D545</f>
        <v>10687214.030000001</v>
      </c>
      <c r="V909" s="70">
        <f t="shared" ref="V909:V972" si="158">U909/B543</f>
        <v>0.25087968199871136</v>
      </c>
      <c r="W909" s="86" t="e">
        <f t="shared" si="152"/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7"/>
        <v>48929359.710000001</v>
      </c>
      <c r="E910" s="67">
        <f t="shared" si="144"/>
        <v>52252121.409999996</v>
      </c>
      <c r="F910" s="67">
        <f t="shared" si="148"/>
        <v>-3306264.8699999973</v>
      </c>
      <c r="G910" s="70">
        <f t="shared" si="149"/>
        <v>-6.3295210817980757E-2</v>
      </c>
      <c r="H910" s="70"/>
      <c r="I910" s="70"/>
      <c r="J910" s="67">
        <f t="shared" si="145"/>
        <v>-3322761.6999999955</v>
      </c>
      <c r="K910" s="70">
        <f t="shared" ref="K910:K931" si="159">(1+K909)*(1+G910)-1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3"/>
        <v>11951270.800000004</v>
      </c>
      <c r="R910" s="70">
        <f t="shared" si="154"/>
        <v>0.3258368216797255</v>
      </c>
      <c r="S910" s="67">
        <f t="shared" si="155"/>
        <v>11656278.520000003</v>
      </c>
      <c r="T910" s="70">
        <f t="shared" si="156"/>
        <v>0.32539490735203563</v>
      </c>
      <c r="U910" s="67">
        <f t="shared" si="157"/>
        <v>7864534</v>
      </c>
      <c r="V910" s="70">
        <f t="shared" si="158"/>
        <v>0.19018499135902478</v>
      </c>
      <c r="W910" s="87">
        <f t="shared" si="152"/>
        <v>-11.337513651994978</v>
      </c>
      <c r="X910" s="142">
        <f>4.5%/252</f>
        <v>1.7857142857142857E-4</v>
      </c>
      <c r="Y910" s="139">
        <f t="shared" ref="Y910:Y973" si="160">G910-X910</f>
        <v>-6.3473782246552188E-2</v>
      </c>
      <c r="Z910" s="139">
        <f t="shared" ref="Z910:Z973" si="161">IF(Y910&lt;0,Y910,0)</f>
        <v>-6.3473782246552188E-2</v>
      </c>
      <c r="AA910" s="139">
        <f t="shared" ref="AA910:AA973" si="162">Z910^2</f>
        <v>4.0289210326827241E-3</v>
      </c>
      <c r="AB910" s="144">
        <f t="shared" ref="AB910:AB973" si="163">AVERAGE(Y659:Y910)/AVERAGE(AA659:AA910)</f>
        <v>8.7012884371435515</v>
      </c>
      <c r="AC910" s="144">
        <f t="shared" ref="AC910:AC973" si="164">AVERAGE(G881:G910)-_xlfn.NORM.S.INV(0.95)*_xlfn.STDEV.S(G881:G910)</f>
        <v>-5.7913282446722635E-2</v>
      </c>
      <c r="AD910" s="144">
        <f t="shared" ref="AD910:AD973" si="165">AVERAGE(G821:G910)-_xlfn.NORM.S.INV(0.95)*_xlfn.STDEV.S(G821:G910)</f>
        <v>-4.4120407911699182E-2</v>
      </c>
      <c r="AE910" s="144">
        <f t="shared" ref="AE910:AE973" si="166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7"/>
        <v>45991020.350000001</v>
      </c>
      <c r="E911" s="67">
        <f t="shared" si="144"/>
        <v>52252121.409999996</v>
      </c>
      <c r="F911" s="67">
        <f t="shared" si="148"/>
        <v>-2938339.3599999994</v>
      </c>
      <c r="G911" s="70">
        <f t="shared" si="149"/>
        <v>-6.0052683652826802E-2</v>
      </c>
      <c r="H911" s="70"/>
      <c r="I911" s="70"/>
      <c r="J911" s="67">
        <f t="shared" si="145"/>
        <v>-6261101.0599999949</v>
      </c>
      <c r="K911" s="70">
        <f t="shared" si="159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3"/>
        <v>8987885.8298045993</v>
      </c>
      <c r="R911" s="70">
        <f t="shared" si="154"/>
        <v>0.24558687686489131</v>
      </c>
      <c r="S911" s="67">
        <f t="shared" si="155"/>
        <v>8575717.450000003</v>
      </c>
      <c r="T911" s="70">
        <f t="shared" si="156"/>
        <v>0.23141040846290684</v>
      </c>
      <c r="U911" s="67">
        <f t="shared" si="157"/>
        <v>3452003.1300000027</v>
      </c>
      <c r="V911" s="70">
        <f t="shared" si="158"/>
        <v>8.3083879366355279E-2</v>
      </c>
      <c r="W911" s="87">
        <f t="shared" si="152"/>
        <v>-18.452465041267182</v>
      </c>
      <c r="X911" s="142">
        <f>4.5%/252</f>
        <v>1.7857142857142857E-4</v>
      </c>
      <c r="Y911" s="139">
        <f t="shared" si="160"/>
        <v>-6.0231255081398233E-2</v>
      </c>
      <c r="Z911" s="139">
        <f t="shared" si="161"/>
        <v>-6.0231255081398233E-2</v>
      </c>
      <c r="AA911" s="139">
        <f t="shared" si="162"/>
        <v>3.6278040886804606E-3</v>
      </c>
      <c r="AB911" s="144">
        <f t="shared" si="163"/>
        <v>7.0897836188470125</v>
      </c>
      <c r="AC911" s="144">
        <f t="shared" si="164"/>
        <v>-6.3469883780326558E-2</v>
      </c>
      <c r="AD911" s="144">
        <f t="shared" si="165"/>
        <v>-4.6107566040296484E-2</v>
      </c>
      <c r="AE911" s="144">
        <f t="shared" si="166"/>
        <v>-3.6176064662886386E-2</v>
      </c>
    </row>
    <row r="912" spans="1:31">
      <c r="A912" s="88">
        <v>45295</v>
      </c>
      <c r="B912" s="132">
        <v>45589269.280000001</v>
      </c>
      <c r="D912" s="67">
        <f t="shared" si="147"/>
        <v>45589269.280000001</v>
      </c>
      <c r="E912" s="67">
        <f t="shared" si="144"/>
        <v>52252121.409999996</v>
      </c>
      <c r="F912" s="67">
        <f t="shared" si="148"/>
        <v>-401751.0700000003</v>
      </c>
      <c r="G912" s="70">
        <f t="shared" si="149"/>
        <v>-8.7354241532934442E-3</v>
      </c>
      <c r="H912" s="70"/>
      <c r="I912" s="70"/>
      <c r="J912" s="67">
        <f t="shared" si="145"/>
        <v>-6662852.1299999952</v>
      </c>
      <c r="K912" s="70">
        <f t="shared" si="159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3"/>
        <v>8679567.5200000033</v>
      </c>
      <c r="R912" s="70">
        <f t="shared" si="154"/>
        <v>0.23472190629226339</v>
      </c>
      <c r="S912" s="67">
        <f t="shared" si="155"/>
        <v>8189295.6600000039</v>
      </c>
      <c r="T912" s="70">
        <f t="shared" si="156"/>
        <v>0.21971072416189494</v>
      </c>
      <c r="U912" s="67">
        <f t="shared" si="157"/>
        <v>3842107.8700000048</v>
      </c>
      <c r="V912" s="70">
        <f t="shared" si="158"/>
        <v>9.3562015753652264E-2</v>
      </c>
      <c r="W912" s="87">
        <f t="shared" si="152"/>
        <v>-15.826769740836784</v>
      </c>
      <c r="X912" s="142">
        <f t="shared" ref="X912:X975" si="167">4.5%/252</f>
        <v>1.7857142857142857E-4</v>
      </c>
      <c r="Y912" s="139">
        <f t="shared" si="160"/>
        <v>-8.9139955818648732E-3</v>
      </c>
      <c r="Z912" s="139">
        <f t="shared" si="161"/>
        <v>-8.9139955818648732E-3</v>
      </c>
      <c r="AA912" s="139">
        <f t="shared" si="162"/>
        <v>7.9459317233506485E-5</v>
      </c>
      <c r="AB912" s="144">
        <f t="shared" si="163"/>
        <v>7.0086610027689016</v>
      </c>
      <c r="AC912" s="144">
        <f t="shared" si="164"/>
        <v>-6.3931392382366586E-2</v>
      </c>
      <c r="AD912" s="144">
        <f t="shared" si="165"/>
        <v>-4.6287274862539585E-2</v>
      </c>
      <c r="AE912" s="144">
        <f t="shared" si="166"/>
        <v>-3.6181172865485278E-2</v>
      </c>
    </row>
    <row r="913" spans="1:31">
      <c r="A913" s="88">
        <v>45296</v>
      </c>
      <c r="B913" s="132">
        <v>45625206.32</v>
      </c>
      <c r="D913" s="67">
        <f t="shared" si="147"/>
        <v>45625206.32</v>
      </c>
      <c r="E913" s="67">
        <f t="shared" si="144"/>
        <v>52252121.409999996</v>
      </c>
      <c r="F913" s="67">
        <f t="shared" si="148"/>
        <v>35937.039999999106</v>
      </c>
      <c r="G913" s="70">
        <f t="shared" si="149"/>
        <v>7.8827848236130151E-4</v>
      </c>
      <c r="H913" s="70"/>
      <c r="I913" s="70"/>
      <c r="J913" s="67">
        <f t="shared" si="145"/>
        <v>-6626915.0899999961</v>
      </c>
      <c r="K913" s="70">
        <f t="shared" si="159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3"/>
        <v>8580335.4900000021</v>
      </c>
      <c r="R913" s="70">
        <f t="shared" si="154"/>
        <v>0.23188131495500916</v>
      </c>
      <c r="S913" s="67">
        <f t="shared" si="155"/>
        <v>8262330.4299999997</v>
      </c>
      <c r="T913" s="70">
        <f t="shared" si="156"/>
        <v>0.2208275702613649</v>
      </c>
      <c r="U913" s="67">
        <f t="shared" si="157"/>
        <v>2724823.25</v>
      </c>
      <c r="V913" s="70">
        <f t="shared" si="158"/>
        <v>6.4054682690668899E-2</v>
      </c>
      <c r="W913" s="87">
        <f t="shared" si="152"/>
        <v>-12.85641370928017</v>
      </c>
      <c r="X913" s="142">
        <f t="shared" si="167"/>
        <v>1.7857142857142857E-4</v>
      </c>
      <c r="Y913" s="139">
        <f t="shared" si="160"/>
        <v>6.0970705378987297E-4</v>
      </c>
      <c r="Z913" s="139">
        <f t="shared" si="161"/>
        <v>0</v>
      </c>
      <c r="AA913" s="139">
        <f t="shared" si="162"/>
        <v>0</v>
      </c>
      <c r="AB913" s="144">
        <f t="shared" si="163"/>
        <v>6.9291722044828337</v>
      </c>
      <c r="AC913" s="144">
        <f t="shared" si="164"/>
        <v>-6.3783027039708506E-2</v>
      </c>
      <c r="AD913" s="144">
        <f t="shared" si="165"/>
        <v>-4.6272142704630176E-2</v>
      </c>
      <c r="AE913" s="144">
        <f t="shared" si="166"/>
        <v>-3.6090784938544028E-2</v>
      </c>
    </row>
    <row r="914" spans="1:31">
      <c r="A914" s="88">
        <v>45299</v>
      </c>
      <c r="B914" s="132">
        <v>46933520.700000003</v>
      </c>
      <c r="D914" s="67">
        <f t="shared" si="147"/>
        <v>46933520.700000003</v>
      </c>
      <c r="E914" s="67">
        <f t="shared" si="144"/>
        <v>52252121.409999996</v>
      </c>
      <c r="F914" s="67">
        <f t="shared" si="148"/>
        <v>1308314.3800000027</v>
      </c>
      <c r="G914" s="70">
        <f t="shared" si="149"/>
        <v>2.8675253999377481E-2</v>
      </c>
      <c r="H914" s="70"/>
      <c r="I914" s="70"/>
      <c r="J914" s="67">
        <f t="shared" si="145"/>
        <v>-5318600.7099999934</v>
      </c>
      <c r="K914" s="70">
        <f t="shared" si="159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3"/>
        <v>9559237.7200000063</v>
      </c>
      <c r="R914" s="70">
        <f t="shared" si="154"/>
        <v>0.25898983909860795</v>
      </c>
      <c r="S914" s="67">
        <f t="shared" si="155"/>
        <v>9674188.2100000009</v>
      </c>
      <c r="T914" s="70">
        <f t="shared" si="156"/>
        <v>0.2586683164082938</v>
      </c>
      <c r="U914" s="67">
        <f t="shared" si="157"/>
        <v>3466500.5700000003</v>
      </c>
      <c r="V914" s="70">
        <f t="shared" si="158"/>
        <v>8.303559937777337E-2</v>
      </c>
      <c r="W914" s="87">
        <f t="shared" si="152"/>
        <v>-7.41442551075236</v>
      </c>
      <c r="X914" s="142">
        <f t="shared" si="167"/>
        <v>1.7857142857142857E-4</v>
      </c>
      <c r="Y914" s="139">
        <f t="shared" si="160"/>
        <v>2.8496682570806054E-2</v>
      </c>
      <c r="Z914" s="139">
        <f t="shared" si="161"/>
        <v>0</v>
      </c>
      <c r="AA914" s="139">
        <f t="shared" si="162"/>
        <v>0</v>
      </c>
      <c r="AB914" s="144">
        <f t="shared" si="163"/>
        <v>7.5286779031822197</v>
      </c>
      <c r="AC914" s="144">
        <f t="shared" si="164"/>
        <v>-6.3200991071602E-2</v>
      </c>
      <c r="AD914" s="144">
        <f t="shared" si="165"/>
        <v>-4.6145540173811256E-2</v>
      </c>
      <c r="AE914" s="144">
        <f t="shared" si="166"/>
        <v>-3.6093776484001333E-2</v>
      </c>
    </row>
    <row r="915" spans="1:31">
      <c r="A915" s="88">
        <v>45300</v>
      </c>
      <c r="B915" s="132">
        <v>46407459.329999998</v>
      </c>
      <c r="D915" s="67">
        <f t="shared" si="147"/>
        <v>46407459.329999998</v>
      </c>
      <c r="E915" s="67">
        <f t="shared" si="144"/>
        <v>52252121.409999996</v>
      </c>
      <c r="F915" s="67">
        <f t="shared" si="148"/>
        <v>-526061.37000000477</v>
      </c>
      <c r="G915" s="70">
        <f t="shared" si="149"/>
        <v>-1.120864921603899E-2</v>
      </c>
      <c r="H915" s="70"/>
      <c r="I915" s="70"/>
      <c r="J915" s="67">
        <f t="shared" si="145"/>
        <v>-5844662.0799999982</v>
      </c>
      <c r="K915" s="70">
        <f t="shared" si="159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3"/>
        <v>9280629.3200000003</v>
      </c>
      <c r="R915" s="70">
        <f t="shared" si="154"/>
        <v>0.25052400270442515</v>
      </c>
      <c r="S915" s="67">
        <f t="shared" si="155"/>
        <v>9706729.5099999979</v>
      </c>
      <c r="T915" s="70">
        <f t="shared" si="156"/>
        <v>0.25979610184659147</v>
      </c>
      <c r="U915" s="67">
        <f t="shared" si="157"/>
        <v>3237033.0899999961</v>
      </c>
      <c r="V915" s="70">
        <f t="shared" si="158"/>
        <v>7.545464302074345E-2</v>
      </c>
      <c r="W915" s="87">
        <f t="shared" si="152"/>
        <v>-7.7025781999551848</v>
      </c>
      <c r="X915" s="142">
        <f t="shared" si="167"/>
        <v>1.7857142857142857E-4</v>
      </c>
      <c r="Y915" s="139">
        <f t="shared" si="160"/>
        <v>-1.1387220644610419E-2</v>
      </c>
      <c r="Z915" s="139">
        <f t="shared" si="161"/>
        <v>-1.1387220644610419E-2</v>
      </c>
      <c r="AA915" s="139">
        <f t="shared" si="162"/>
        <v>1.2966879400904172E-4</v>
      </c>
      <c r="AB915" s="144">
        <f t="shared" si="163"/>
        <v>7.0504472094076567</v>
      </c>
      <c r="AC915" s="144">
        <f t="shared" si="164"/>
        <v>-6.41218790696024E-2</v>
      </c>
      <c r="AD915" s="144">
        <f t="shared" si="165"/>
        <v>-4.6291036691684606E-2</v>
      </c>
      <c r="AE915" s="144">
        <f t="shared" si="166"/>
        <v>-3.6158472517288751E-2</v>
      </c>
    </row>
    <row r="916" spans="1:31">
      <c r="A916" s="88">
        <v>45301</v>
      </c>
      <c r="B916" s="132">
        <v>46671583.950000003</v>
      </c>
      <c r="D916" s="67">
        <f t="shared" si="147"/>
        <v>46671583.950000003</v>
      </c>
      <c r="E916" s="67">
        <f t="shared" si="144"/>
        <v>52252121.409999996</v>
      </c>
      <c r="F916" s="67">
        <f t="shared" si="148"/>
        <v>264124.62000000477</v>
      </c>
      <c r="G916" s="70">
        <f t="shared" si="149"/>
        <v>5.6914259865388063E-3</v>
      </c>
      <c r="H916" s="70"/>
      <c r="I916" s="70"/>
      <c r="J916" s="67">
        <f t="shared" si="145"/>
        <v>-5580537.4599999934</v>
      </c>
      <c r="K916" s="70">
        <f t="shared" si="159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3"/>
        <v>9675661.450000003</v>
      </c>
      <c r="R916" s="70">
        <f t="shared" si="154"/>
        <v>0.25888554049793316</v>
      </c>
      <c r="S916" s="67">
        <f t="shared" si="155"/>
        <v>10250684.630000003</v>
      </c>
      <c r="T916" s="70">
        <f t="shared" si="156"/>
        <v>0.27511723761425877</v>
      </c>
      <c r="U916" s="67">
        <f t="shared" si="157"/>
        <v>4437010.5900000036</v>
      </c>
      <c r="V916" s="70">
        <f t="shared" si="158"/>
        <v>0.10207763441638996</v>
      </c>
      <c r="W916" s="87">
        <f t="shared" si="152"/>
        <v>-6.7103171248035585</v>
      </c>
      <c r="X916" s="142">
        <f t="shared" si="167"/>
        <v>1.7857142857142857E-4</v>
      </c>
      <c r="Y916" s="139">
        <f t="shared" si="160"/>
        <v>5.5128545579673774E-3</v>
      </c>
      <c r="Z916" s="139">
        <f t="shared" si="161"/>
        <v>0</v>
      </c>
      <c r="AA916" s="139">
        <f t="shared" si="162"/>
        <v>0</v>
      </c>
      <c r="AB916" s="144">
        <f t="shared" si="163"/>
        <v>6.8483163400451295</v>
      </c>
      <c r="AC916" s="144">
        <f t="shared" si="164"/>
        <v>-6.357102229902753E-2</v>
      </c>
      <c r="AD916" s="144">
        <f t="shared" si="165"/>
        <v>-4.5963377368330963E-2</v>
      </c>
      <c r="AE916" s="144">
        <f t="shared" si="166"/>
        <v>-3.61213830794226E-2</v>
      </c>
    </row>
    <row r="917" spans="1:31">
      <c r="A917" s="88">
        <v>45302</v>
      </c>
      <c r="B917" s="132">
        <v>46305466.200000003</v>
      </c>
      <c r="D917" s="67">
        <f t="shared" si="147"/>
        <v>46305466.200000003</v>
      </c>
      <c r="E917" s="67">
        <f t="shared" si="144"/>
        <v>52252121.409999996</v>
      </c>
      <c r="F917" s="67">
        <f t="shared" si="148"/>
        <v>-366117.75</v>
      </c>
      <c r="G917" s="70">
        <f t="shared" si="149"/>
        <v>-7.8445537737100949E-3</v>
      </c>
      <c r="H917" s="70"/>
      <c r="I917" s="70"/>
      <c r="J917" s="67">
        <f t="shared" si="145"/>
        <v>-5946655.2099999934</v>
      </c>
      <c r="K917" s="70">
        <f t="shared" si="159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3"/>
        <v>7711331.1900000051</v>
      </c>
      <c r="R917" s="70">
        <f t="shared" si="154"/>
        <v>0.20770238633147461</v>
      </c>
      <c r="S917" s="67">
        <f t="shared" si="155"/>
        <v>9718018.0300000012</v>
      </c>
      <c r="T917" s="70">
        <f t="shared" si="156"/>
        <v>0.26479086594905216</v>
      </c>
      <c r="U917" s="67">
        <f t="shared" si="157"/>
        <v>3836896.8900000006</v>
      </c>
      <c r="V917" s="70">
        <f t="shared" si="158"/>
        <v>8.8877901475174326E-2</v>
      </c>
      <c r="W917" s="87">
        <f t="shared" si="152"/>
        <v>-6.8240565127100536</v>
      </c>
      <c r="X917" s="142">
        <f t="shared" si="167"/>
        <v>1.7857142857142857E-4</v>
      </c>
      <c r="Y917" s="139">
        <f t="shared" si="160"/>
        <v>-8.0231252022815239E-3</v>
      </c>
      <c r="Z917" s="139">
        <f t="shared" si="161"/>
        <v>-8.0231252022815239E-3</v>
      </c>
      <c r="AA917" s="139">
        <f t="shared" si="162"/>
        <v>6.437053801148494E-5</v>
      </c>
      <c r="AB917" s="144">
        <f t="shared" si="163"/>
        <v>6.6038904142900243</v>
      </c>
      <c r="AC917" s="144">
        <f t="shared" si="164"/>
        <v>-6.3794141846392469E-2</v>
      </c>
      <c r="AD917" s="144">
        <f t="shared" si="165"/>
        <v>-4.5967297476433439E-2</v>
      </c>
      <c r="AE917" s="144">
        <f t="shared" si="166"/>
        <v>-3.6040463559103127E-2</v>
      </c>
    </row>
    <row r="918" spans="1:31">
      <c r="A918" s="88">
        <v>45303</v>
      </c>
      <c r="B918" s="132">
        <v>46067597.759999998</v>
      </c>
      <c r="D918" s="67">
        <f t="shared" si="147"/>
        <v>46067597.759999998</v>
      </c>
      <c r="E918" s="67">
        <f t="shared" ref="E918:E981" si="168">IF(MONTH(A918)=MONTH(A917),E917,D917)</f>
        <v>52252121.409999996</v>
      </c>
      <c r="F918" s="67">
        <f t="shared" si="148"/>
        <v>-237868.44000000507</v>
      </c>
      <c r="G918" s="70">
        <f t="shared" si="149"/>
        <v>-5.136940830540759E-3</v>
      </c>
      <c r="H918" s="70"/>
      <c r="I918" s="70"/>
      <c r="J918" s="67">
        <f t="shared" ref="J918:J981" si="169">IF(MONTH(A918)=MONTH(A917),J917+F918,F918)</f>
        <v>-6184523.6499999985</v>
      </c>
      <c r="K918" s="70">
        <f t="shared" si="159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3"/>
        <v>8505617.1000000015</v>
      </c>
      <c r="R918" s="70">
        <f t="shared" si="154"/>
        <v>0.22990687960274545</v>
      </c>
      <c r="S918" s="67">
        <f t="shared" si="155"/>
        <v>8772233.6199999973</v>
      </c>
      <c r="T918" s="70">
        <f t="shared" si="156"/>
        <v>0.24085713927395677</v>
      </c>
      <c r="U918" s="67">
        <f t="shared" si="157"/>
        <v>6150083.2399999946</v>
      </c>
      <c r="V918" s="70">
        <f t="shared" si="158"/>
        <v>0.14561726923527268</v>
      </c>
      <c r="W918" s="87">
        <f t="shared" si="152"/>
        <v>-6.7764236174369969</v>
      </c>
      <c r="X918" s="142">
        <f t="shared" si="167"/>
        <v>1.7857142857142857E-4</v>
      </c>
      <c r="Y918" s="139">
        <f t="shared" si="160"/>
        <v>-5.315512259112188E-3</v>
      </c>
      <c r="Z918" s="139">
        <f t="shared" si="161"/>
        <v>-5.315512259112188E-3</v>
      </c>
      <c r="AA918" s="139">
        <f t="shared" si="162"/>
        <v>2.8254670576771958E-5</v>
      </c>
      <c r="AB918" s="144">
        <f t="shared" si="163"/>
        <v>6.5108385796554913</v>
      </c>
      <c r="AC918" s="144">
        <f t="shared" si="164"/>
        <v>-6.4689249143734764E-2</v>
      </c>
      <c r="AD918" s="144">
        <f t="shared" si="165"/>
        <v>-4.6095231289061782E-2</v>
      </c>
      <c r="AE918" s="144">
        <f t="shared" si="166"/>
        <v>-3.607053455939558E-2</v>
      </c>
    </row>
    <row r="919" spans="1:31">
      <c r="A919" s="88">
        <v>45306</v>
      </c>
      <c r="B919" s="132">
        <v>46041315.93</v>
      </c>
      <c r="D919" s="67">
        <f t="shared" si="147"/>
        <v>46041315.93</v>
      </c>
      <c r="E919" s="67">
        <f t="shared" si="168"/>
        <v>52252121.409999996</v>
      </c>
      <c r="F919" s="67">
        <f t="shared" si="148"/>
        <v>-26281.829999998212</v>
      </c>
      <c r="G919" s="70">
        <f t="shared" si="149"/>
        <v>-5.7050576279057562E-4</v>
      </c>
      <c r="H919" s="70"/>
      <c r="I919" s="70"/>
      <c r="J919" s="67">
        <f t="shared" si="169"/>
        <v>-6210805.4799999967</v>
      </c>
      <c r="K919" s="70">
        <f t="shared" si="159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3"/>
        <v>7863481.0600000024</v>
      </c>
      <c r="R919" s="70">
        <f t="shared" si="154"/>
        <v>0.20374808395012667</v>
      </c>
      <c r="S919" s="67">
        <f t="shared" si="155"/>
        <v>9463387.0200000033</v>
      </c>
      <c r="T919" s="70">
        <f t="shared" si="156"/>
        <v>0.25865119032159062</v>
      </c>
      <c r="U919" s="67">
        <f t="shared" si="157"/>
        <v>7687791.0600000024</v>
      </c>
      <c r="V919" s="70">
        <f t="shared" si="158"/>
        <v>0.18102307623981512</v>
      </c>
      <c r="W919" s="87">
        <f t="shared" si="152"/>
        <v>-6.4702646445592711</v>
      </c>
      <c r="X919" s="142">
        <f t="shared" si="167"/>
        <v>1.7857142857142857E-4</v>
      </c>
      <c r="Y919" s="139">
        <f t="shared" si="160"/>
        <v>-7.4907719136200416E-4</v>
      </c>
      <c r="Z919" s="139">
        <f t="shared" si="161"/>
        <v>-7.4907719136200416E-4</v>
      </c>
      <c r="AA919" s="139">
        <f t="shared" si="162"/>
        <v>5.6111663861878861E-7</v>
      </c>
      <c r="AB919" s="144">
        <f t="shared" si="163"/>
        <v>6.0083548527650716</v>
      </c>
      <c r="AC919" s="144">
        <f t="shared" si="164"/>
        <v>-6.3099215220968521E-2</v>
      </c>
      <c r="AD919" s="144">
        <f t="shared" si="165"/>
        <v>-4.6236288452643208E-2</v>
      </c>
      <c r="AE919" s="144">
        <f t="shared" si="166"/>
        <v>-3.5871644799467611E-2</v>
      </c>
    </row>
    <row r="920" spans="1:31">
      <c r="A920" s="88">
        <v>45307</v>
      </c>
      <c r="B920" s="132">
        <v>45092421.030000001</v>
      </c>
      <c r="D920" s="67">
        <f t="shared" si="147"/>
        <v>45092421.030000001</v>
      </c>
      <c r="E920" s="67">
        <f t="shared" si="168"/>
        <v>52252121.409999996</v>
      </c>
      <c r="F920" s="67">
        <f t="shared" si="148"/>
        <v>-948894.89999999851</v>
      </c>
      <c r="G920" s="70">
        <f t="shared" si="149"/>
        <v>-2.0609638991263265E-2</v>
      </c>
      <c r="H920" s="70"/>
      <c r="I920" s="70"/>
      <c r="J920" s="67">
        <f t="shared" si="169"/>
        <v>-7159700.3799999952</v>
      </c>
      <c r="K920" s="70">
        <f t="shared" si="159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3"/>
        <v>7543358.5500000045</v>
      </c>
      <c r="R920" s="70">
        <f t="shared" si="154"/>
        <v>0.20082430205904922</v>
      </c>
      <c r="S920" s="67">
        <f t="shared" si="155"/>
        <v>8311630.6400000006</v>
      </c>
      <c r="T920" s="70">
        <f t="shared" si="156"/>
        <v>0.22285961892742631</v>
      </c>
      <c r="U920" s="67">
        <f t="shared" si="157"/>
        <v>6702077.8100000024</v>
      </c>
      <c r="V920" s="70">
        <f t="shared" si="158"/>
        <v>0.16311713882662965</v>
      </c>
      <c r="W920" s="87">
        <f t="shared" si="152"/>
        <v>-7.2309383159853962</v>
      </c>
      <c r="X920" s="142">
        <f t="shared" si="167"/>
        <v>1.7857142857142857E-4</v>
      </c>
      <c r="Y920" s="139">
        <f t="shared" si="160"/>
        <v>-2.0788210419834693E-2</v>
      </c>
      <c r="Z920" s="139">
        <f t="shared" si="161"/>
        <v>-2.0788210419834693E-2</v>
      </c>
      <c r="AA920" s="139">
        <f t="shared" si="162"/>
        <v>4.3214969245932371E-4</v>
      </c>
      <c r="AB920" s="144">
        <f t="shared" si="163"/>
        <v>5.5896575965356101</v>
      </c>
      <c r="AC920" s="144">
        <f t="shared" si="164"/>
        <v>-6.4778897399616453E-2</v>
      </c>
      <c r="AD920" s="144">
        <f t="shared" si="165"/>
        <v>-4.6270865602616937E-2</v>
      </c>
      <c r="AE920" s="144">
        <f t="shared" si="166"/>
        <v>-3.5705039233227299E-2</v>
      </c>
    </row>
    <row r="921" spans="1:31">
      <c r="A921" s="88">
        <v>45308</v>
      </c>
      <c r="B921" s="132">
        <v>44532926.369999997</v>
      </c>
      <c r="D921" s="67">
        <f t="shared" si="147"/>
        <v>44532926.369999997</v>
      </c>
      <c r="E921" s="67">
        <f t="shared" si="168"/>
        <v>52252121.409999996</v>
      </c>
      <c r="F921" s="67">
        <f t="shared" si="148"/>
        <v>-559494.66000000387</v>
      </c>
      <c r="G921" s="70">
        <f t="shared" si="149"/>
        <v>-1.2407731659113444E-2</v>
      </c>
      <c r="H921" s="70"/>
      <c r="I921" s="70"/>
      <c r="J921" s="67">
        <f t="shared" si="169"/>
        <v>-7719195.0399999991</v>
      </c>
      <c r="K921" s="70">
        <f t="shared" si="159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3"/>
        <v>5742268.799999997</v>
      </c>
      <c r="R921" s="70">
        <f t="shared" si="154"/>
        <v>0.15040844562173564</v>
      </c>
      <c r="S921" s="67">
        <f t="shared" si="155"/>
        <v>7053043.4199999943</v>
      </c>
      <c r="T921" s="70">
        <f t="shared" si="156"/>
        <v>0.19282238306477137</v>
      </c>
      <c r="U921" s="67">
        <f t="shared" si="157"/>
        <v>5986057.2299999967</v>
      </c>
      <c r="V921" s="70">
        <f t="shared" si="158"/>
        <v>0.15607580399167617</v>
      </c>
      <c r="W921" s="87">
        <f t="shared" si="152"/>
        <v>-7.5779168813337261</v>
      </c>
      <c r="X921" s="142">
        <f t="shared" si="167"/>
        <v>1.7857142857142857E-4</v>
      </c>
      <c r="Y921" s="139">
        <f t="shared" si="160"/>
        <v>-1.2586303087684873E-2</v>
      </c>
      <c r="Z921" s="139">
        <f t="shared" si="161"/>
        <v>-1.2586303087684873E-2</v>
      </c>
      <c r="AA921" s="139">
        <f t="shared" si="162"/>
        <v>1.5841502541506577E-4</v>
      </c>
      <c r="AB921" s="144">
        <f t="shared" si="163"/>
        <v>6.0256006546913667</v>
      </c>
      <c r="AC921" s="144">
        <f t="shared" si="164"/>
        <v>-6.4531913188445714E-2</v>
      </c>
      <c r="AD921" s="144">
        <f t="shared" si="165"/>
        <v>-4.6538116479177979E-2</v>
      </c>
      <c r="AE921" s="144">
        <f t="shared" si="166"/>
        <v>-3.575914851871341E-2</v>
      </c>
    </row>
    <row r="922" spans="1:31">
      <c r="A922" s="88">
        <v>45309</v>
      </c>
      <c r="B922" s="132">
        <v>44796623.079999998</v>
      </c>
      <c r="D922" s="67">
        <f t="shared" si="147"/>
        <v>44796623.079999998</v>
      </c>
      <c r="E922" s="67">
        <f t="shared" si="168"/>
        <v>52252121.409999996</v>
      </c>
      <c r="F922" s="67">
        <f t="shared" si="148"/>
        <v>263696.71000000089</v>
      </c>
      <c r="G922" s="70">
        <f t="shared" si="149"/>
        <v>5.921387420379419E-3</v>
      </c>
      <c r="H922" s="70"/>
      <c r="I922" s="70"/>
      <c r="J922" s="67">
        <f t="shared" si="169"/>
        <v>-7455498.3299999982</v>
      </c>
      <c r="K922" s="70">
        <f t="shared" si="159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3"/>
        <v>5647279.8799999952</v>
      </c>
      <c r="R922" s="70">
        <f t="shared" si="154"/>
        <v>0.15039736033377513</v>
      </c>
      <c r="S922" s="67">
        <f t="shared" si="155"/>
        <v>8549516.7299999967</v>
      </c>
      <c r="T922" s="70">
        <f t="shared" si="156"/>
        <v>0.23244516062179155</v>
      </c>
      <c r="U922" s="67">
        <f t="shared" si="157"/>
        <v>5169490.4799999967</v>
      </c>
      <c r="V922" s="70">
        <f t="shared" si="158"/>
        <v>0.13465601102797323</v>
      </c>
      <c r="W922" s="87">
        <f t="shared" si="152"/>
        <v>-6.9091000405594505</v>
      </c>
      <c r="X922" s="142">
        <f t="shared" si="167"/>
        <v>1.7857142857142857E-4</v>
      </c>
      <c r="Y922" s="139">
        <f t="shared" si="160"/>
        <v>5.74281599180799E-3</v>
      </c>
      <c r="Z922" s="139">
        <f t="shared" si="161"/>
        <v>0</v>
      </c>
      <c r="AA922" s="139">
        <f t="shared" si="162"/>
        <v>0</v>
      </c>
      <c r="AB922" s="144">
        <f t="shared" si="163"/>
        <v>5.7684573989552934</v>
      </c>
      <c r="AC922" s="144">
        <f t="shared" si="164"/>
        <v>-6.4959497821427903E-2</v>
      </c>
      <c r="AD922" s="144">
        <f t="shared" si="165"/>
        <v>-4.6602626525068587E-2</v>
      </c>
      <c r="AE922" s="144">
        <f t="shared" si="166"/>
        <v>-3.5755725497871135E-2</v>
      </c>
    </row>
    <row r="923" spans="1:31">
      <c r="A923" s="88">
        <v>45310</v>
      </c>
      <c r="B923" s="132">
        <v>45867324.280000001</v>
      </c>
      <c r="D923" s="67">
        <f t="shared" si="147"/>
        <v>45867324.280000001</v>
      </c>
      <c r="E923" s="67">
        <f t="shared" si="168"/>
        <v>52252121.409999996</v>
      </c>
      <c r="F923" s="67">
        <f t="shared" si="148"/>
        <v>1070701.200000003</v>
      </c>
      <c r="G923" s="70">
        <f t="shared" si="149"/>
        <v>2.3901381987831816E-2</v>
      </c>
      <c r="H923" s="70"/>
      <c r="I923" s="70"/>
      <c r="J923" s="67">
        <f t="shared" si="169"/>
        <v>-6384797.1299999952</v>
      </c>
      <c r="K923" s="70">
        <f t="shared" si="159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3"/>
        <v>6142130.25</v>
      </c>
      <c r="R923" s="70">
        <f t="shared" si="154"/>
        <v>0.15834045192237767</v>
      </c>
      <c r="S923" s="67">
        <f t="shared" si="155"/>
        <v>9754928.200000003</v>
      </c>
      <c r="T923" s="70">
        <f t="shared" si="156"/>
        <v>0.26027104228189707</v>
      </c>
      <c r="U923" s="67">
        <f t="shared" si="157"/>
        <v>8619179.5500000045</v>
      </c>
      <c r="V923" s="70">
        <f t="shared" si="158"/>
        <v>0.22360258413454132</v>
      </c>
      <c r="W923" s="87">
        <f t="shared" si="152"/>
        <v>-5.2556078013911103</v>
      </c>
      <c r="X923" s="142">
        <f t="shared" si="167"/>
        <v>1.7857142857142857E-4</v>
      </c>
      <c r="Y923" s="139">
        <f t="shared" si="160"/>
        <v>2.3722810559260388E-2</v>
      </c>
      <c r="Z923" s="139">
        <f t="shared" si="161"/>
        <v>0</v>
      </c>
      <c r="AA923" s="139">
        <f t="shared" si="162"/>
        <v>0</v>
      </c>
      <c r="AB923" s="144">
        <f t="shared" si="163"/>
        <v>5.4677097869812741</v>
      </c>
      <c r="AC923" s="144">
        <f t="shared" si="164"/>
        <v>-6.467674944916299E-2</v>
      </c>
      <c r="AD923" s="144">
        <f t="shared" si="165"/>
        <v>-4.5716398044424816E-2</v>
      </c>
      <c r="AE923" s="144">
        <f t="shared" si="166"/>
        <v>-3.5745732539613599E-2</v>
      </c>
    </row>
    <row r="924" spans="1:31">
      <c r="A924" s="88">
        <v>45313</v>
      </c>
      <c r="B924" s="132">
        <v>46441982.039999999</v>
      </c>
      <c r="D924" s="67">
        <f t="shared" si="147"/>
        <v>46441982.039999999</v>
      </c>
      <c r="E924" s="67">
        <f t="shared" si="168"/>
        <v>52252121.409999996</v>
      </c>
      <c r="F924" s="67">
        <f t="shared" si="148"/>
        <v>574657.75999999791</v>
      </c>
      <c r="G924" s="70">
        <f t="shared" si="149"/>
        <v>1.2528695951217103E-2</v>
      </c>
      <c r="H924" s="70"/>
      <c r="I924" s="70"/>
      <c r="J924" s="67">
        <f t="shared" si="169"/>
        <v>-5810139.3699999973</v>
      </c>
      <c r="K924" s="70">
        <f t="shared" si="159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3"/>
        <v>5305016.2800000012</v>
      </c>
      <c r="R924" s="70">
        <f t="shared" si="154"/>
        <v>0.13550715915969699</v>
      </c>
      <c r="S924" s="67">
        <f t="shared" si="155"/>
        <v>10503693.259999998</v>
      </c>
      <c r="T924" s="70">
        <f t="shared" si="156"/>
        <v>0.28978018710174908</v>
      </c>
      <c r="U924" s="67">
        <f t="shared" si="157"/>
        <v>9707312.9699999988</v>
      </c>
      <c r="V924" s="70">
        <f t="shared" si="158"/>
        <v>0.2449663231500126</v>
      </c>
      <c r="W924" s="87">
        <f t="shared" si="152"/>
        <v>-4.4878345763154384</v>
      </c>
      <c r="X924" s="142">
        <f t="shared" si="167"/>
        <v>1.7857142857142857E-4</v>
      </c>
      <c r="Y924" s="139">
        <f t="shared" si="160"/>
        <v>1.2350124522645674E-2</v>
      </c>
      <c r="Z924" s="139">
        <f t="shared" si="161"/>
        <v>0</v>
      </c>
      <c r="AA924" s="139">
        <f t="shared" si="162"/>
        <v>0</v>
      </c>
      <c r="AB924" s="144">
        <f t="shared" si="163"/>
        <v>5.0533181245168821</v>
      </c>
      <c r="AC924" s="144">
        <f t="shared" si="164"/>
        <v>-6.4727940736665185E-2</v>
      </c>
      <c r="AD924" s="144">
        <f t="shared" si="165"/>
        <v>-4.5548744312893796E-2</v>
      </c>
      <c r="AE924" s="144">
        <f t="shared" si="166"/>
        <v>-3.5181953101091366E-2</v>
      </c>
    </row>
    <row r="925" spans="1:31">
      <c r="A925" s="88">
        <v>45314</v>
      </c>
      <c r="B925" s="132">
        <v>46567678.450000003</v>
      </c>
      <c r="D925" s="67">
        <f t="shared" si="147"/>
        <v>46567678.450000003</v>
      </c>
      <c r="E925" s="67">
        <f t="shared" si="168"/>
        <v>52252121.409999996</v>
      </c>
      <c r="F925" s="67">
        <f t="shared" si="148"/>
        <v>125696.41000000387</v>
      </c>
      <c r="G925" s="70">
        <f t="shared" si="149"/>
        <v>2.7065255288144865E-3</v>
      </c>
      <c r="H925" s="70"/>
      <c r="I925" s="70"/>
      <c r="J925" s="67">
        <f t="shared" si="169"/>
        <v>-5684442.9599999934</v>
      </c>
      <c r="K925" s="70">
        <f t="shared" si="159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3"/>
        <v>-316971.37999999523</v>
      </c>
      <c r="R925" s="70">
        <f t="shared" si="154"/>
        <v>-7.979102122462188E-3</v>
      </c>
      <c r="S925" s="67">
        <f t="shared" si="155"/>
        <v>11549408.530000001</v>
      </c>
      <c r="T925" s="70">
        <f t="shared" si="156"/>
        <v>0.31981839433790354</v>
      </c>
      <c r="U925" s="67">
        <f t="shared" si="157"/>
        <v>10601997.240000002</v>
      </c>
      <c r="V925" s="70">
        <f t="shared" si="158"/>
        <v>0.28463155190280004</v>
      </c>
      <c r="W925" s="87">
        <f t="shared" si="152"/>
        <v>-4.2372644907486974</v>
      </c>
      <c r="X925" s="142">
        <f t="shared" si="167"/>
        <v>1.7857142857142857E-4</v>
      </c>
      <c r="Y925" s="139">
        <f t="shared" si="160"/>
        <v>2.527954100243058E-3</v>
      </c>
      <c r="Z925" s="139">
        <f t="shared" si="161"/>
        <v>0</v>
      </c>
      <c r="AA925" s="139">
        <f t="shared" si="162"/>
        <v>0</v>
      </c>
      <c r="AB925" s="144">
        <f t="shared" si="163"/>
        <v>5.7726992168028266</v>
      </c>
      <c r="AC925" s="144">
        <f t="shared" si="164"/>
        <v>-6.523302373857387E-2</v>
      </c>
      <c r="AD925" s="144">
        <f t="shared" si="165"/>
        <v>-4.5444798463007537E-2</v>
      </c>
      <c r="AE925" s="144">
        <f t="shared" si="166"/>
        <v>-3.511492470443256E-2</v>
      </c>
    </row>
    <row r="926" spans="1:31">
      <c r="A926" s="88">
        <v>45315</v>
      </c>
      <c r="B926" s="132">
        <v>46282903.090000004</v>
      </c>
      <c r="D926" s="67">
        <f t="shared" si="147"/>
        <v>46282903.090000004</v>
      </c>
      <c r="E926" s="67">
        <f t="shared" si="168"/>
        <v>52252121.409999996</v>
      </c>
      <c r="F926" s="67">
        <f t="shared" si="148"/>
        <v>-284775.3599999994</v>
      </c>
      <c r="G926" s="70">
        <f t="shared" si="149"/>
        <v>-6.1153007725253993E-3</v>
      </c>
      <c r="H926" s="70"/>
      <c r="I926" s="70"/>
      <c r="J926" s="67">
        <f t="shared" si="169"/>
        <v>-5969218.3199999928</v>
      </c>
      <c r="K926" s="70">
        <f t="shared" si="159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3"/>
        <v>-3199271.799999997</v>
      </c>
      <c r="R926" s="70">
        <f t="shared" si="154"/>
        <v>-7.7771214791705567E-2</v>
      </c>
      <c r="S926" s="67">
        <f t="shared" si="155"/>
        <v>12620506.650000006</v>
      </c>
      <c r="T926" s="70">
        <f t="shared" si="156"/>
        <v>0.35117160773173589</v>
      </c>
      <c r="U926" s="67">
        <f t="shared" si="157"/>
        <v>10776517.560000002</v>
      </c>
      <c r="V926" s="70">
        <f t="shared" si="158"/>
        <v>0.2933609539115416</v>
      </c>
      <c r="W926" s="87">
        <f t="shared" si="152"/>
        <v>-4.3543964681894618</v>
      </c>
      <c r="X926" s="142">
        <f t="shared" si="167"/>
        <v>1.7857142857142857E-4</v>
      </c>
      <c r="Y926" s="139">
        <f t="shared" si="160"/>
        <v>-6.2938722010968283E-3</v>
      </c>
      <c r="Z926" s="139">
        <f t="shared" si="161"/>
        <v>-6.2938722010968283E-3</v>
      </c>
      <c r="AA926" s="139">
        <f t="shared" si="162"/>
        <v>3.9612827283739431E-5</v>
      </c>
      <c r="AB926" s="144">
        <f t="shared" si="163"/>
        <v>6.0881952375052268</v>
      </c>
      <c r="AC926" s="144">
        <f t="shared" si="164"/>
        <v>-5.6297707488872778E-2</v>
      </c>
      <c r="AD926" s="144">
        <f t="shared" si="165"/>
        <v>-4.4993545690817142E-2</v>
      </c>
      <c r="AE926" s="144">
        <f t="shared" si="166"/>
        <v>-3.503011666912359E-2</v>
      </c>
    </row>
    <row r="927" spans="1:31">
      <c r="A927" s="88">
        <v>45316</v>
      </c>
      <c r="B927" s="132">
        <v>45868180.719999999</v>
      </c>
      <c r="D927" s="67">
        <f t="shared" si="147"/>
        <v>45868180.719999999</v>
      </c>
      <c r="E927" s="67">
        <f t="shared" si="168"/>
        <v>52252121.409999996</v>
      </c>
      <c r="F927" s="67">
        <f t="shared" si="148"/>
        <v>-414722.37000000477</v>
      </c>
      <c r="G927" s="70">
        <f t="shared" si="149"/>
        <v>-8.9605954318282745E-3</v>
      </c>
      <c r="H927" s="70"/>
      <c r="I927" s="70"/>
      <c r="J927" s="67">
        <f t="shared" si="169"/>
        <v>-6383940.6899999976</v>
      </c>
      <c r="K927" s="70">
        <f t="shared" si="159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3"/>
        <v>-3042267.7408300042</v>
      </c>
      <c r="R927" s="70">
        <f t="shared" si="154"/>
        <v>-6.4888353690622083E-2</v>
      </c>
      <c r="S927" s="67">
        <f t="shared" si="155"/>
        <v>12047168.269999996</v>
      </c>
      <c r="T927" s="70">
        <f t="shared" si="156"/>
        <v>0.34402522733196167</v>
      </c>
      <c r="U927" s="67">
        <f t="shared" si="157"/>
        <v>10559720.229999997</v>
      </c>
      <c r="V927" s="70">
        <f t="shared" si="158"/>
        <v>0.29360545594403875</v>
      </c>
      <c r="W927" s="87">
        <f t="shared" si="152"/>
        <v>-4.571033241757636</v>
      </c>
      <c r="X927" s="142">
        <f t="shared" si="167"/>
        <v>1.7857142857142857E-4</v>
      </c>
      <c r="Y927" s="139">
        <f t="shared" si="160"/>
        <v>-9.1391668603997035E-3</v>
      </c>
      <c r="Z927" s="139">
        <f t="shared" si="161"/>
        <v>-9.1391668603997035E-3</v>
      </c>
      <c r="AA927" s="139">
        <f t="shared" si="162"/>
        <v>8.3524370902228169E-5</v>
      </c>
      <c r="AB927" s="144">
        <f t="shared" si="163"/>
        <v>5.5689490716958758</v>
      </c>
      <c r="AC927" s="144">
        <f t="shared" si="164"/>
        <v>-5.5812594424229985E-2</v>
      </c>
      <c r="AD927" s="144">
        <f t="shared" si="165"/>
        <v>-4.4146825361653506E-2</v>
      </c>
      <c r="AE927" s="144">
        <f t="shared" si="166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7"/>
        <v>47691210.270000003</v>
      </c>
      <c r="E928" s="67">
        <f t="shared" si="168"/>
        <v>52252121.409999996</v>
      </c>
      <c r="F928" s="67">
        <f t="shared" si="148"/>
        <v>-236451.44999999553</v>
      </c>
      <c r="G928" s="70">
        <f t="shared" si="149"/>
        <v>-5.1550213304382289E-3</v>
      </c>
      <c r="H928" s="70"/>
      <c r="I928" s="70"/>
      <c r="J928" s="67">
        <f t="shared" si="169"/>
        <v>-6620392.1399999931</v>
      </c>
      <c r="K928" s="70">
        <f t="shared" si="159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3"/>
        <v>-3662992.6899999976</v>
      </c>
      <c r="R928" s="70">
        <f t="shared" si="154"/>
        <v>-7.4026509508583915E-2</v>
      </c>
      <c r="S928" s="67">
        <f t="shared" si="155"/>
        <v>11740325.93</v>
      </c>
      <c r="T928" s="70">
        <f t="shared" si="156"/>
        <v>0.34876678940330369</v>
      </c>
      <c r="U928" s="67">
        <f t="shared" si="157"/>
        <v>10878710.450000003</v>
      </c>
      <c r="V928" s="70">
        <f t="shared" si="158"/>
        <v>0.30638743672763818</v>
      </c>
      <c r="W928" s="87">
        <f t="shared" si="152"/>
        <v>-4.6449316973321606</v>
      </c>
      <c r="X928" s="142">
        <f t="shared" si="167"/>
        <v>1.7857142857142857E-4</v>
      </c>
      <c r="Y928" s="139">
        <f t="shared" si="160"/>
        <v>-5.3335927590096579E-3</v>
      </c>
      <c r="Z928" s="139">
        <f t="shared" si="161"/>
        <v>-5.3335927590096579E-3</v>
      </c>
      <c r="AA928" s="139">
        <f t="shared" si="162"/>
        <v>2.8447211718960256E-5</v>
      </c>
      <c r="AB928" s="144">
        <f t="shared" si="163"/>
        <v>5.7911102367895273</v>
      </c>
      <c r="AC928" s="144">
        <f t="shared" si="164"/>
        <v>-5.5527573332180918E-2</v>
      </c>
      <c r="AD928" s="144">
        <f t="shared" si="165"/>
        <v>-4.4281601785617047E-2</v>
      </c>
      <c r="AE928" s="144">
        <f t="shared" si="166"/>
        <v>-3.5008680549556644E-2</v>
      </c>
    </row>
    <row r="929" spans="1:31">
      <c r="A929" s="88">
        <v>45320</v>
      </c>
      <c r="B929" s="132">
        <v>49078804.469999999</v>
      </c>
      <c r="D929" s="67">
        <f t="shared" si="147"/>
        <v>49078804.469999999</v>
      </c>
      <c r="E929" s="67">
        <f t="shared" si="168"/>
        <v>52252121.409999996</v>
      </c>
      <c r="F929" s="67">
        <f t="shared" si="148"/>
        <v>1387594.1999999955</v>
      </c>
      <c r="G929" s="70">
        <f t="shared" si="149"/>
        <v>2.9095386595228787E-2</v>
      </c>
      <c r="H929" s="70"/>
      <c r="I929" s="70"/>
      <c r="J929" s="67">
        <f t="shared" si="169"/>
        <v>-5232797.9399999976</v>
      </c>
      <c r="K929" s="70">
        <f t="shared" si="159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3"/>
        <v>-3003715.9100000039</v>
      </c>
      <c r="R929" s="70">
        <f t="shared" si="154"/>
        <v>-6.1412561211855045E-2</v>
      </c>
      <c r="S929" s="67">
        <f t="shared" si="155"/>
        <v>16013272.98</v>
      </c>
      <c r="T929" s="70">
        <f t="shared" si="156"/>
        <v>0.4734711299276908</v>
      </c>
      <c r="U929" s="67">
        <f t="shared" si="157"/>
        <v>14315425.079999998</v>
      </c>
      <c r="V929" s="70">
        <f t="shared" si="158"/>
        <v>0.4054389480972807</v>
      </c>
      <c r="W929" s="87">
        <f t="shared" si="152"/>
        <v>-3.3178361238104253</v>
      </c>
      <c r="X929" s="142">
        <f t="shared" si="167"/>
        <v>1.7857142857142857E-4</v>
      </c>
      <c r="Y929" s="139">
        <f t="shared" si="160"/>
        <v>2.891681516665736E-2</v>
      </c>
      <c r="Z929" s="139">
        <f t="shared" si="161"/>
        <v>0</v>
      </c>
      <c r="AA929" s="139">
        <f t="shared" si="162"/>
        <v>0</v>
      </c>
      <c r="AB929" s="144">
        <f t="shared" si="163"/>
        <v>6.672611237702708</v>
      </c>
      <c r="AC929" s="144">
        <f t="shared" si="164"/>
        <v>-5.5548792907093525E-2</v>
      </c>
      <c r="AD929" s="144">
        <f t="shared" si="165"/>
        <v>-4.4180895652827901E-2</v>
      </c>
      <c r="AE929" s="144">
        <f t="shared" si="166"/>
        <v>-3.4938304993747935E-2</v>
      </c>
    </row>
    <row r="930" spans="1:31">
      <c r="A930" s="88">
        <v>45321</v>
      </c>
      <c r="B930" s="132">
        <v>48902992.630000003</v>
      </c>
      <c r="D930" s="67">
        <f t="shared" si="147"/>
        <v>48902992.630000003</v>
      </c>
      <c r="E930" s="67">
        <f t="shared" si="168"/>
        <v>52252121.409999996</v>
      </c>
      <c r="F930" s="67">
        <f t="shared" si="148"/>
        <v>-175811.83999999613</v>
      </c>
      <c r="G930" s="70">
        <f t="shared" si="149"/>
        <v>-3.5822355882255282E-3</v>
      </c>
      <c r="H930" s="70"/>
      <c r="I930" s="70"/>
      <c r="J930" s="67">
        <f t="shared" si="169"/>
        <v>-5408609.7799999937</v>
      </c>
      <c r="K930" s="70">
        <f t="shared" si="159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3"/>
        <v>1247007.2300000042</v>
      </c>
      <c r="R930" s="70">
        <f t="shared" si="154"/>
        <v>2.529697258485164E-2</v>
      </c>
      <c r="S930" s="67">
        <f t="shared" si="155"/>
        <v>15610795.930000003</v>
      </c>
      <c r="T930" s="70">
        <f t="shared" si="156"/>
        <v>0.46061226126849436</v>
      </c>
      <c r="U930" s="67">
        <f t="shared" si="157"/>
        <v>14606666.200000003</v>
      </c>
      <c r="V930" s="70">
        <f t="shared" si="158"/>
        <v>0.42029920553531941</v>
      </c>
      <c r="W930" s="87">
        <f t="shared" si="152"/>
        <v>-3.3599934765859008</v>
      </c>
      <c r="X930" s="142">
        <f t="shared" si="167"/>
        <v>1.7857142857142857E-4</v>
      </c>
      <c r="Y930" s="139">
        <f t="shared" si="160"/>
        <v>-3.7608070167969567E-3</v>
      </c>
      <c r="Z930" s="139">
        <f t="shared" si="161"/>
        <v>-3.7608070167969567E-3</v>
      </c>
      <c r="AA930" s="139">
        <f t="shared" si="162"/>
        <v>1.4143669417589225E-5</v>
      </c>
      <c r="AB930" s="144">
        <f t="shared" si="163"/>
        <v>6.8040210993697228</v>
      </c>
      <c r="AC930" s="144">
        <f t="shared" si="164"/>
        <v>-5.4526650831508511E-2</v>
      </c>
      <c r="AD930" s="144">
        <f t="shared" si="165"/>
        <v>-4.3711697751237608E-2</v>
      </c>
      <c r="AE930" s="144">
        <f t="shared" si="166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7"/>
        <v>47476839.770000003</v>
      </c>
      <c r="E931" s="80">
        <f t="shared" si="168"/>
        <v>52252121.409999996</v>
      </c>
      <c r="F931" s="80">
        <f t="shared" si="148"/>
        <v>-1426152.8599999994</v>
      </c>
      <c r="G931" s="81">
        <f t="shared" si="149"/>
        <v>-2.9162895424218117E-2</v>
      </c>
      <c r="H931" s="81"/>
      <c r="I931" s="81"/>
      <c r="J931" s="80">
        <f t="shared" si="169"/>
        <v>-6834762.6399999931</v>
      </c>
      <c r="K931" s="81">
        <f t="shared" si="159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3"/>
        <v>-3300060.2199999988</v>
      </c>
      <c r="R931" s="81">
        <f t="shared" si="154"/>
        <v>-6.3362145224969593E-2</v>
      </c>
      <c r="S931" s="80">
        <f t="shared" si="155"/>
        <v>13908164.840000004</v>
      </c>
      <c r="T931" s="81">
        <f t="shared" si="156"/>
        <v>0.42062426379585782</v>
      </c>
      <c r="U931" s="80">
        <f t="shared" si="157"/>
        <v>12235508.030000001</v>
      </c>
      <c r="V931" s="81">
        <f t="shared" si="158"/>
        <v>0.35196543732798474</v>
      </c>
      <c r="W931" s="136">
        <f>O931/P931</f>
        <v>-4.0974236783851428</v>
      </c>
      <c r="X931" s="143">
        <f t="shared" si="167"/>
        <v>1.7857142857142857E-4</v>
      </c>
      <c r="Y931" s="140">
        <f t="shared" si="160"/>
        <v>-2.9341466852789544E-2</v>
      </c>
      <c r="Z931" s="140">
        <f t="shared" si="161"/>
        <v>-2.9341466852789544E-2</v>
      </c>
      <c r="AA931" s="140">
        <f t="shared" si="162"/>
        <v>8.6092167707334754E-4</v>
      </c>
      <c r="AB931" s="145">
        <f t="shared" si="163"/>
        <v>5.8372450714821271</v>
      </c>
      <c r="AC931" s="145">
        <f t="shared" si="164"/>
        <v>-4.676662570212238E-2</v>
      </c>
      <c r="AD931" s="145">
        <f t="shared" si="165"/>
        <v>-4.4458202239178492E-2</v>
      </c>
      <c r="AE931" s="145">
        <f t="shared" si="166"/>
        <v>-3.5066651330024338E-2</v>
      </c>
    </row>
    <row r="932" spans="1:31">
      <c r="A932" s="88">
        <v>45323</v>
      </c>
      <c r="B932" s="132">
        <v>48246638.729999997</v>
      </c>
      <c r="D932" s="67">
        <f t="shared" si="147"/>
        <v>48246638.729999997</v>
      </c>
      <c r="E932" s="67">
        <f t="shared" si="168"/>
        <v>47476839.770000003</v>
      </c>
      <c r="F932" s="67">
        <f t="shared" si="148"/>
        <v>769798.95999999344</v>
      </c>
      <c r="G932" s="70">
        <f t="shared" si="149"/>
        <v>1.6214199675657844E-2</v>
      </c>
      <c r="H932" s="70"/>
      <c r="I932" s="70"/>
      <c r="J932" s="67">
        <f t="shared" si="169"/>
        <v>769798.95999999344</v>
      </c>
      <c r="K932" s="70">
        <f>G932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3"/>
        <v>-3061704.2200000063</v>
      </c>
      <c r="R932" s="70">
        <f t="shared" si="154"/>
        <v>-6.4245953457926108E-2</v>
      </c>
      <c r="S932" s="67">
        <f t="shared" si="155"/>
        <v>14787291.199999996</v>
      </c>
      <c r="T932" s="70">
        <f t="shared" si="156"/>
        <v>0.4441668819047917</v>
      </c>
      <c r="U932" s="67">
        <f t="shared" si="157"/>
        <v>12840065.379999995</v>
      </c>
      <c r="V932" s="70">
        <f t="shared" si="158"/>
        <v>0.37438602662611742</v>
      </c>
      <c r="W932" s="87">
        <f t="shared" si="152"/>
        <v>-3.4573830125865328</v>
      </c>
      <c r="X932" s="142">
        <f t="shared" si="167"/>
        <v>1.7857142857142857E-4</v>
      </c>
      <c r="Y932" s="139">
        <f t="shared" si="160"/>
        <v>1.6035628247086417E-2</v>
      </c>
      <c r="Z932" s="139">
        <f t="shared" si="161"/>
        <v>0</v>
      </c>
      <c r="AA932" s="139">
        <f t="shared" si="162"/>
        <v>0</v>
      </c>
      <c r="AB932" s="144">
        <f t="shared" si="163"/>
        <v>5.9834943377964214</v>
      </c>
      <c r="AC932" s="144">
        <f t="shared" si="164"/>
        <v>-4.3851118213630781E-2</v>
      </c>
      <c r="AD932" s="144">
        <f t="shared" si="165"/>
        <v>-4.4411764794122656E-2</v>
      </c>
      <c r="AE932" s="144">
        <f t="shared" si="166"/>
        <v>-3.5048938334142181E-2</v>
      </c>
    </row>
    <row r="933" spans="1:31">
      <c r="A933" s="88">
        <v>45324</v>
      </c>
      <c r="B933" s="132">
        <v>48037651.530000001</v>
      </c>
      <c r="D933" s="67">
        <f t="shared" si="147"/>
        <v>48037651.530000001</v>
      </c>
      <c r="E933" s="67">
        <f t="shared" si="168"/>
        <v>47476839.770000003</v>
      </c>
      <c r="F933" s="67">
        <f t="shared" si="148"/>
        <v>-208987.19999999553</v>
      </c>
      <c r="G933" s="70">
        <f t="shared" si="149"/>
        <v>-4.3316426905828419E-3</v>
      </c>
      <c r="H933" s="70"/>
      <c r="I933" s="70"/>
      <c r="J933" s="67">
        <f t="shared" si="169"/>
        <v>560811.75999999791</v>
      </c>
      <c r="K933" s="70">
        <f t="shared" ref="K933:K951" si="170">(1+K932)*(1+G933)-1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3"/>
        <v>-3254010.6099999994</v>
      </c>
      <c r="R933" s="70">
        <f t="shared" si="154"/>
        <v>-6.4084467752872742E-2</v>
      </c>
      <c r="S933" s="67">
        <f t="shared" si="155"/>
        <v>14455550.420000002</v>
      </c>
      <c r="T933" s="70">
        <f t="shared" si="156"/>
        <v>0.43062618498179733</v>
      </c>
      <c r="U933" s="67">
        <f t="shared" si="157"/>
        <v>11492607.370000005</v>
      </c>
      <c r="V933" s="70">
        <f t="shared" si="158"/>
        <v>0.32611160823288465</v>
      </c>
      <c r="W933" s="87">
        <f t="shared" si="152"/>
        <v>-3.5152783254401165</v>
      </c>
      <c r="X933" s="142">
        <f t="shared" si="167"/>
        <v>1.7857142857142857E-4</v>
      </c>
      <c r="Y933" s="139">
        <f t="shared" si="160"/>
        <v>-4.5102141191542709E-3</v>
      </c>
      <c r="Z933" s="139">
        <f t="shared" si="161"/>
        <v>-4.5102141191542709E-3</v>
      </c>
      <c r="AA933" s="139">
        <f t="shared" si="162"/>
        <v>2.0342031400618535E-5</v>
      </c>
      <c r="AB933" s="144">
        <f t="shared" si="163"/>
        <v>5.8571653615885229</v>
      </c>
      <c r="AC933" s="144">
        <f t="shared" si="164"/>
        <v>-4.4135669012037172E-2</v>
      </c>
      <c r="AD933" s="144">
        <f t="shared" si="165"/>
        <v>-4.4428944888575107E-2</v>
      </c>
      <c r="AE933" s="144">
        <f t="shared" si="166"/>
        <v>-3.5075146649033627E-2</v>
      </c>
    </row>
    <row r="934" spans="1:31">
      <c r="A934" s="88">
        <v>45327</v>
      </c>
      <c r="B934" s="132">
        <v>46630686.350000001</v>
      </c>
      <c r="D934" s="67">
        <f t="shared" si="147"/>
        <v>46630686.350000001</v>
      </c>
      <c r="E934" s="67">
        <f t="shared" si="168"/>
        <v>47476839.770000003</v>
      </c>
      <c r="F934" s="67">
        <f t="shared" si="148"/>
        <v>-1406965.1799999997</v>
      </c>
      <c r="G934" s="70">
        <f t="shared" si="149"/>
        <v>-2.9288800247059033E-2</v>
      </c>
      <c r="H934" s="70"/>
      <c r="I934" s="70"/>
      <c r="J934" s="67">
        <f t="shared" si="169"/>
        <v>-846153.42000000179</v>
      </c>
      <c r="K934" s="70">
        <f t="shared" si="170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3"/>
        <v>-6944651.3999999985</v>
      </c>
      <c r="R934" s="70">
        <f t="shared" si="154"/>
        <v>-0.13535130937219242</v>
      </c>
      <c r="S934" s="67">
        <f t="shared" si="155"/>
        <v>14213346.350000001</v>
      </c>
      <c r="T934" s="70">
        <f t="shared" si="156"/>
        <v>0.42479448642135553</v>
      </c>
      <c r="U934" s="67">
        <f t="shared" si="157"/>
        <v>9417623.7899999991</v>
      </c>
      <c r="V934" s="70">
        <f t="shared" si="158"/>
        <v>0.26598518012192779</v>
      </c>
      <c r="W934" s="87">
        <f t="shared" si="152"/>
        <v>-4.176738705449508</v>
      </c>
      <c r="X934" s="142">
        <f t="shared" si="167"/>
        <v>1.7857142857142857E-4</v>
      </c>
      <c r="Y934" s="139">
        <f t="shared" si="160"/>
        <v>-2.946737167563046E-2</v>
      </c>
      <c r="Z934" s="139">
        <f t="shared" si="161"/>
        <v>-2.946737167563046E-2</v>
      </c>
      <c r="AA934" s="139">
        <f t="shared" si="162"/>
        <v>8.6832599346974829E-4</v>
      </c>
      <c r="AB934" s="144">
        <f t="shared" si="163"/>
        <v>6.0040464796888067</v>
      </c>
      <c r="AC934" s="144">
        <f t="shared" si="164"/>
        <v>-4.5821370655977994E-2</v>
      </c>
      <c r="AD934" s="144">
        <f t="shared" si="165"/>
        <v>-4.5137300674722144E-2</v>
      </c>
      <c r="AE934" s="144">
        <f t="shared" si="166"/>
        <v>-3.5236550683913806E-2</v>
      </c>
    </row>
    <row r="935" spans="1:31">
      <c r="A935" s="88">
        <v>45328</v>
      </c>
      <c r="B935" s="132">
        <v>47212915.240000002</v>
      </c>
      <c r="D935" s="67">
        <f t="shared" si="147"/>
        <v>47212915.240000002</v>
      </c>
      <c r="E935" s="67">
        <f t="shared" si="168"/>
        <v>47476839.770000003</v>
      </c>
      <c r="F935" s="67">
        <f t="shared" si="148"/>
        <v>582228.8900000006</v>
      </c>
      <c r="G935" s="70">
        <f t="shared" si="149"/>
        <v>1.2485960117119327E-2</v>
      </c>
      <c r="H935" s="70"/>
      <c r="I935" s="70"/>
      <c r="J935" s="67">
        <f t="shared" si="169"/>
        <v>-263924.53000000119</v>
      </c>
      <c r="K935" s="70">
        <f t="shared" si="170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3"/>
        <v>-8451091.0899999961</v>
      </c>
      <c r="R935" s="70">
        <f t="shared" si="154"/>
        <v>-0.16476539728685025</v>
      </c>
      <c r="S935" s="67">
        <f t="shared" si="155"/>
        <v>13961123.380000003</v>
      </c>
      <c r="T935" s="70">
        <f t="shared" si="156"/>
        <v>0.41573108645791945</v>
      </c>
      <c r="U935" s="67">
        <f t="shared" si="157"/>
        <v>12840534.899999999</v>
      </c>
      <c r="V935" s="70">
        <f t="shared" si="158"/>
        <v>0.35136186575071854</v>
      </c>
      <c r="W935" s="87">
        <f t="shared" si="152"/>
        <v>-3.7143917661659409</v>
      </c>
      <c r="X935" s="142">
        <f t="shared" si="167"/>
        <v>1.7857142857142857E-4</v>
      </c>
      <c r="Y935" s="139">
        <f t="shared" si="160"/>
        <v>1.2307388688547898E-2</v>
      </c>
      <c r="Z935" s="139">
        <f t="shared" si="161"/>
        <v>0</v>
      </c>
      <c r="AA935" s="139">
        <f t="shared" si="162"/>
        <v>0</v>
      </c>
      <c r="AB935" s="144">
        <f t="shared" si="163"/>
        <v>6.5895954072785168</v>
      </c>
      <c r="AC935" s="144">
        <f t="shared" si="164"/>
        <v>-4.4412220377766327E-2</v>
      </c>
      <c r="AD935" s="144">
        <f t="shared" si="165"/>
        <v>-4.4171221370128563E-2</v>
      </c>
      <c r="AE935" s="144">
        <f t="shared" si="166"/>
        <v>-3.5234986407656502E-2</v>
      </c>
    </row>
    <row r="936" spans="1:31">
      <c r="A936" s="88">
        <v>45329</v>
      </c>
      <c r="B936" s="132">
        <v>47460979.140000001</v>
      </c>
      <c r="D936" s="67">
        <f t="shared" si="147"/>
        <v>47460979.140000001</v>
      </c>
      <c r="E936" s="67">
        <f t="shared" si="168"/>
        <v>47476839.770000003</v>
      </c>
      <c r="F936" s="67">
        <f t="shared" si="148"/>
        <v>248063.89999999851</v>
      </c>
      <c r="G936" s="70">
        <f t="shared" si="149"/>
        <v>5.2541534183814251E-3</v>
      </c>
      <c r="H936" s="70"/>
      <c r="I936" s="70"/>
      <c r="J936" s="67">
        <f t="shared" si="169"/>
        <v>-15860.630000002682</v>
      </c>
      <c r="K936" s="70">
        <f t="shared" si="170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3"/>
        <v>-7350524.7800000012</v>
      </c>
      <c r="R936" s="70">
        <f t="shared" si="154"/>
        <v>-0.13719978424214416</v>
      </c>
      <c r="S936" s="67">
        <f t="shared" si="155"/>
        <v>14533232.699999999</v>
      </c>
      <c r="T936" s="70">
        <f t="shared" si="156"/>
        <v>0.44831663239488495</v>
      </c>
      <c r="U936" s="67">
        <f t="shared" si="157"/>
        <v>12577076.329999998</v>
      </c>
      <c r="V936" s="70">
        <f t="shared" si="158"/>
        <v>0.33797477188880948</v>
      </c>
      <c r="W936" s="87">
        <f t="shared" si="152"/>
        <v>-3.4972722397260632</v>
      </c>
      <c r="X936" s="142">
        <f t="shared" si="167"/>
        <v>1.7857142857142857E-4</v>
      </c>
      <c r="Y936" s="139">
        <f t="shared" si="160"/>
        <v>5.0755819898099961E-3</v>
      </c>
      <c r="Z936" s="139">
        <f t="shared" si="161"/>
        <v>0</v>
      </c>
      <c r="AA936" s="139">
        <f t="shared" si="162"/>
        <v>0</v>
      </c>
      <c r="AB936" s="144">
        <f t="shared" si="163"/>
        <v>6.6953605231082598</v>
      </c>
      <c r="AC936" s="144">
        <f t="shared" si="164"/>
        <v>-4.3202493551122712E-2</v>
      </c>
      <c r="AD936" s="144">
        <f t="shared" si="165"/>
        <v>-4.4250322459552023E-2</v>
      </c>
      <c r="AE936" s="144">
        <f t="shared" si="166"/>
        <v>-3.4392667124521048E-2</v>
      </c>
    </row>
    <row r="937" spans="1:31">
      <c r="A937" s="88">
        <v>45330</v>
      </c>
      <c r="B937" s="132">
        <v>46907861.990000002</v>
      </c>
      <c r="D937" s="67">
        <f t="shared" si="147"/>
        <v>46907861.990000002</v>
      </c>
      <c r="E937" s="67">
        <f t="shared" si="168"/>
        <v>47476839.770000003</v>
      </c>
      <c r="F937" s="67">
        <f t="shared" si="148"/>
        <v>-553117.14999999851</v>
      </c>
      <c r="G937" s="70">
        <f t="shared" si="149"/>
        <v>-1.165414536367693E-2</v>
      </c>
      <c r="H937" s="70"/>
      <c r="I937" s="70"/>
      <c r="J937" s="67">
        <f t="shared" si="169"/>
        <v>-568977.78000000119</v>
      </c>
      <c r="K937" s="70">
        <f t="shared" si="170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3"/>
        <v>-5344259.4199999943</v>
      </c>
      <c r="R937" s="70">
        <f t="shared" si="154"/>
        <v>-9.6009248567502356E-2</v>
      </c>
      <c r="S937" s="67">
        <f t="shared" si="155"/>
        <v>12754823.190000005</v>
      </c>
      <c r="T937" s="70">
        <f t="shared" si="156"/>
        <v>0.3835830334708466</v>
      </c>
      <c r="U937" s="67">
        <f t="shared" si="157"/>
        <v>12807018.410000004</v>
      </c>
      <c r="V937" s="70">
        <f t="shared" si="158"/>
        <v>0.37259620321075509</v>
      </c>
      <c r="W937" s="87">
        <f t="shared" si="152"/>
        <v>-3.7320493300712707</v>
      </c>
      <c r="X937" s="142">
        <f t="shared" si="167"/>
        <v>1.7857142857142857E-4</v>
      </c>
      <c r="Y937" s="139">
        <f t="shared" si="160"/>
        <v>-1.1832716792248359E-2</v>
      </c>
      <c r="Z937" s="139">
        <f t="shared" si="161"/>
        <v>-1.1832716792248359E-2</v>
      </c>
      <c r="AA937" s="139">
        <f t="shared" si="162"/>
        <v>1.4001318668555629E-4</v>
      </c>
      <c r="AB937" s="144">
        <f t="shared" si="163"/>
        <v>7.3039842871822307</v>
      </c>
      <c r="AC937" s="144">
        <f t="shared" si="164"/>
        <v>-4.3014965594802529E-2</v>
      </c>
      <c r="AD937" s="144">
        <f t="shared" si="165"/>
        <v>-4.4289100584044144E-2</v>
      </c>
      <c r="AE937" s="144">
        <f t="shared" si="166"/>
        <v>-3.4461796274452533E-2</v>
      </c>
    </row>
    <row r="938" spans="1:31">
      <c r="A938" s="88">
        <v>45331</v>
      </c>
      <c r="B938" s="132">
        <v>46796069.75</v>
      </c>
      <c r="D938" s="67">
        <f t="shared" si="147"/>
        <v>46796069.75</v>
      </c>
      <c r="E938" s="67">
        <f t="shared" si="168"/>
        <v>47476839.770000003</v>
      </c>
      <c r="F938" s="67">
        <f t="shared" si="148"/>
        <v>-111792.24000000209</v>
      </c>
      <c r="G938" s="70">
        <f t="shared" si="149"/>
        <v>-2.3832303425774209E-3</v>
      </c>
      <c r="H938" s="70"/>
      <c r="I938" s="70"/>
      <c r="J938" s="67">
        <f t="shared" si="169"/>
        <v>-680770.02000000328</v>
      </c>
      <c r="K938" s="70">
        <f t="shared" si="170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3"/>
        <v>-5439554.8299999982</v>
      </c>
      <c r="R938" s="70">
        <f t="shared" si="154"/>
        <v>-9.9241116206905899E-2</v>
      </c>
      <c r="S938" s="67">
        <f t="shared" si="155"/>
        <v>12442256.399999999</v>
      </c>
      <c r="T938" s="70">
        <f t="shared" si="156"/>
        <v>0.37786540972890209</v>
      </c>
      <c r="U938" s="67">
        <f t="shared" si="157"/>
        <v>12958358.100000001</v>
      </c>
      <c r="V938" s="70">
        <f t="shared" si="158"/>
        <v>0.37147099539233008</v>
      </c>
      <c r="W938" s="87">
        <f t="shared" si="152"/>
        <v>-3.7308044926140411</v>
      </c>
      <c r="X938" s="142">
        <f t="shared" si="167"/>
        <v>1.7857142857142857E-4</v>
      </c>
      <c r="Y938" s="139">
        <f t="shared" si="160"/>
        <v>-2.5618017711488495E-3</v>
      </c>
      <c r="Z938" s="139">
        <f t="shared" si="161"/>
        <v>-2.5618017711488495E-3</v>
      </c>
      <c r="AA938" s="139">
        <f t="shared" si="162"/>
        <v>6.562828314661382E-6</v>
      </c>
      <c r="AB938" s="144">
        <f t="shared" si="163"/>
        <v>7.270674995554872</v>
      </c>
      <c r="AC938" s="144">
        <f t="shared" si="164"/>
        <v>-3.9340419330024107E-2</v>
      </c>
      <c r="AD938" s="144">
        <f t="shared" si="165"/>
        <v>-4.4383620741443211E-2</v>
      </c>
      <c r="AE938" s="144">
        <f t="shared" si="166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71">B939</f>
        <v>47189777.920000002</v>
      </c>
      <c r="E939" s="67">
        <f t="shared" si="168"/>
        <v>47476839.770000003</v>
      </c>
      <c r="F939" s="67">
        <f t="shared" si="148"/>
        <v>393708.17000000179</v>
      </c>
      <c r="G939" s="70">
        <f t="shared" si="149"/>
        <v>8.4132742792999583E-3</v>
      </c>
      <c r="H939" s="70"/>
      <c r="I939" s="70"/>
      <c r="J939" s="67">
        <f t="shared" si="169"/>
        <v>-287061.85000000149</v>
      </c>
      <c r="K939" s="70">
        <f t="shared" si="170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3"/>
        <v>-1739581.7899999991</v>
      </c>
      <c r="R939" s="70">
        <f t="shared" si="154"/>
        <v>-3.3292079690894205E-2</v>
      </c>
      <c r="S939" s="67">
        <f t="shared" si="155"/>
        <v>12543039.109999999</v>
      </c>
      <c r="T939" s="70">
        <f t="shared" si="156"/>
        <v>0.36725982667170454</v>
      </c>
      <c r="U939" s="67">
        <f t="shared" si="157"/>
        <v>13163824.600000001</v>
      </c>
      <c r="V939" s="70">
        <f t="shared" si="158"/>
        <v>0.38602636234255888</v>
      </c>
      <c r="W939" s="87">
        <f t="shared" si="152"/>
        <v>-3.4395762212201624</v>
      </c>
      <c r="X939" s="142">
        <f t="shared" si="167"/>
        <v>1.7857142857142857E-4</v>
      </c>
      <c r="Y939" s="139">
        <f t="shared" si="160"/>
        <v>8.2347028507285293E-3</v>
      </c>
      <c r="Z939" s="139">
        <f t="shared" si="161"/>
        <v>0</v>
      </c>
      <c r="AA939" s="139">
        <f t="shared" si="162"/>
        <v>0</v>
      </c>
      <c r="AB939" s="144">
        <f t="shared" si="163"/>
        <v>7.2037111112886985</v>
      </c>
      <c r="AC939" s="144">
        <f t="shared" si="164"/>
        <v>-3.9257527055421494E-2</v>
      </c>
      <c r="AD939" s="144">
        <f t="shared" si="165"/>
        <v>-4.4361432792836782E-2</v>
      </c>
      <c r="AE939" s="144">
        <f t="shared" si="166"/>
        <v>-3.4303966630021415E-2</v>
      </c>
    </row>
    <row r="940" spans="1:31">
      <c r="A940" s="88">
        <v>45335</v>
      </c>
      <c r="B940" s="132">
        <v>46141381.909999996</v>
      </c>
      <c r="D940" s="67">
        <f t="shared" si="171"/>
        <v>46141381.909999996</v>
      </c>
      <c r="E940" s="67">
        <f t="shared" si="168"/>
        <v>47476839.770000003</v>
      </c>
      <c r="F940" s="67">
        <f t="shared" ref="F940:F1008" si="172">B940-C940-D939</f>
        <v>-1048396.0100000054</v>
      </c>
      <c r="G940" s="70">
        <f t="shared" ref="G940:G1003" si="173">F940/B939</f>
        <v>-2.2216591308764636E-2</v>
      </c>
      <c r="H940" s="70"/>
      <c r="I940" s="70"/>
      <c r="J940" s="67">
        <f t="shared" si="169"/>
        <v>-1335457.8600000069</v>
      </c>
      <c r="K940" s="70">
        <f t="shared" si="170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3"/>
        <v>150361.55999999493</v>
      </c>
      <c r="R940" s="70">
        <f t="shared" si="154"/>
        <v>2.8785251676222024E-3</v>
      </c>
      <c r="S940" s="67">
        <f t="shared" si="155"/>
        <v>11119723.969999999</v>
      </c>
      <c r="T940" s="70">
        <f t="shared" si="156"/>
        <v>0.32368237717050991</v>
      </c>
      <c r="U940" s="67">
        <f t="shared" si="157"/>
        <v>12374386.879999995</v>
      </c>
      <c r="V940" s="70">
        <f t="shared" si="158"/>
        <v>0.36569810062791275</v>
      </c>
      <c r="W940" s="87">
        <f t="shared" si="152"/>
        <v>-3.8823736811168432</v>
      </c>
      <c r="X940" s="142">
        <f t="shared" si="167"/>
        <v>1.7857142857142857E-4</v>
      </c>
      <c r="Y940" s="139">
        <f t="shared" si="160"/>
        <v>-2.2395162737336063E-2</v>
      </c>
      <c r="Z940" s="139">
        <f t="shared" si="161"/>
        <v>-2.2395162737336063E-2</v>
      </c>
      <c r="AA940" s="139">
        <f t="shared" si="162"/>
        <v>5.0154331403176567E-4</v>
      </c>
      <c r="AB940" s="144">
        <f t="shared" si="163"/>
        <v>7.0830311942313013</v>
      </c>
      <c r="AC940" s="144">
        <f t="shared" si="164"/>
        <v>-3.3287261908268771E-2</v>
      </c>
      <c r="AD940" s="144">
        <f t="shared" si="165"/>
        <v>-4.490055959373504E-2</v>
      </c>
      <c r="AE940" s="144">
        <f t="shared" si="166"/>
        <v>-3.4434512828670237E-2</v>
      </c>
    </row>
    <row r="941" spans="1:31">
      <c r="A941" s="88">
        <v>45336</v>
      </c>
      <c r="B941" s="132">
        <v>47085244.189999998</v>
      </c>
      <c r="D941" s="67">
        <f t="shared" si="171"/>
        <v>47085244.189999998</v>
      </c>
      <c r="E941" s="67">
        <f t="shared" si="168"/>
        <v>47476839.770000003</v>
      </c>
      <c r="F941" s="67">
        <f t="shared" si="172"/>
        <v>943862.28000000119</v>
      </c>
      <c r="G941" s="70">
        <f t="shared" si="173"/>
        <v>2.0455873684950093E-2</v>
      </c>
      <c r="H941" s="70"/>
      <c r="I941" s="70"/>
      <c r="J941" s="67">
        <f t="shared" si="169"/>
        <v>-391595.58000000566</v>
      </c>
      <c r="K941" s="70">
        <f t="shared" si="170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4">B941-C941-D912</f>
        <v>1495974.9099999964</v>
      </c>
      <c r="R941" s="70">
        <f t="shared" si="154"/>
        <v>3.0574177117103266E-2</v>
      </c>
      <c r="S941" s="67">
        <f t="shared" ref="S941:S972" si="175">B941-C941-D852</f>
        <v>12295403.210000001</v>
      </c>
      <c r="T941" s="70">
        <f t="shared" si="156"/>
        <v>0.35487909200998763</v>
      </c>
      <c r="U941" s="67">
        <f t="shared" ref="U941:U972" si="176">B941-C941-D577</f>
        <v>13822694.869999997</v>
      </c>
      <c r="V941" s="70">
        <f t="shared" si="158"/>
        <v>0.40623975293221842</v>
      </c>
      <c r="W941" s="87">
        <f t="shared" ref="W941:W972" si="177">O941/P941</f>
        <v>-3.2628980212161305</v>
      </c>
      <c r="X941" s="142">
        <f t="shared" si="167"/>
        <v>1.7857142857142857E-4</v>
      </c>
      <c r="Y941" s="139">
        <f t="shared" si="160"/>
        <v>2.0277302256378665E-2</v>
      </c>
      <c r="Z941" s="139">
        <f t="shared" si="161"/>
        <v>0</v>
      </c>
      <c r="AA941" s="139">
        <f t="shared" si="162"/>
        <v>0</v>
      </c>
      <c r="AB941" s="144">
        <f t="shared" si="163"/>
        <v>7.336318305409228</v>
      </c>
      <c r="AC941" s="144">
        <f t="shared" si="164"/>
        <v>-2.5736447536456371E-2</v>
      </c>
      <c r="AD941" s="144">
        <f t="shared" si="165"/>
        <v>-4.4869541197054323E-2</v>
      </c>
      <c r="AE941" s="144">
        <f t="shared" si="166"/>
        <v>-3.4389577672854235E-2</v>
      </c>
    </row>
    <row r="942" spans="1:31">
      <c r="A942" s="88">
        <v>45337</v>
      </c>
      <c r="B942" s="132">
        <v>47621747.439999998</v>
      </c>
      <c r="D942" s="67">
        <f t="shared" si="171"/>
        <v>47621747.439999998</v>
      </c>
      <c r="E942" s="67">
        <f t="shared" si="168"/>
        <v>47476839.770000003</v>
      </c>
      <c r="F942" s="67">
        <f t="shared" si="172"/>
        <v>536503.25</v>
      </c>
      <c r="G942" s="70">
        <f t="shared" si="173"/>
        <v>1.1394296859438248E-2</v>
      </c>
      <c r="H942" s="70"/>
      <c r="I942" s="70"/>
      <c r="J942" s="67">
        <f t="shared" si="169"/>
        <v>144907.66999999434</v>
      </c>
      <c r="K942" s="70">
        <f t="shared" si="170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4"/>
        <v>1996541.1199999973</v>
      </c>
      <c r="R942" s="70">
        <f t="shared" si="154"/>
        <v>4.3411542183799307E-2</v>
      </c>
      <c r="S942" s="67">
        <f t="shared" si="175"/>
        <v>13490258.739999995</v>
      </c>
      <c r="T942" s="70">
        <f t="shared" si="156"/>
        <v>0.38519760438274658</v>
      </c>
      <c r="U942" s="67">
        <f t="shared" si="176"/>
        <v>14722027.289999999</v>
      </c>
      <c r="V942" s="70">
        <f t="shared" si="158"/>
        <v>0.43598867109496531</v>
      </c>
      <c r="W942" s="87">
        <f t="shared" si="177"/>
        <v>-2.930785042133345</v>
      </c>
      <c r="X942" s="142">
        <f t="shared" si="167"/>
        <v>1.7857142857142857E-4</v>
      </c>
      <c r="Y942" s="139">
        <f t="shared" si="160"/>
        <v>1.1215725430866819E-2</v>
      </c>
      <c r="Z942" s="139">
        <f t="shared" si="161"/>
        <v>0</v>
      </c>
      <c r="AA942" s="139">
        <f t="shared" si="162"/>
        <v>0</v>
      </c>
      <c r="AB942" s="144">
        <f t="shared" si="163"/>
        <v>7.611073879205045</v>
      </c>
      <c r="AC942" s="144">
        <f t="shared" si="164"/>
        <v>-2.5182240784489145E-2</v>
      </c>
      <c r="AD942" s="144">
        <f t="shared" si="165"/>
        <v>-4.4658789032274666E-2</v>
      </c>
      <c r="AE942" s="144">
        <f t="shared" si="166"/>
        <v>-3.4301710710188761E-2</v>
      </c>
    </row>
    <row r="943" spans="1:31">
      <c r="A943" s="88">
        <v>45338</v>
      </c>
      <c r="B943" s="132">
        <v>47680147.380000003</v>
      </c>
      <c r="D943" s="67">
        <f t="shared" si="171"/>
        <v>47680147.380000003</v>
      </c>
      <c r="E943" s="67">
        <f t="shared" si="168"/>
        <v>47476839.770000003</v>
      </c>
      <c r="F943" s="67">
        <f t="shared" si="172"/>
        <v>58399.940000005066</v>
      </c>
      <c r="G943" s="70">
        <f t="shared" si="173"/>
        <v>1.2263292117447983E-3</v>
      </c>
      <c r="H943" s="70"/>
      <c r="I943" s="70"/>
      <c r="J943" s="67">
        <f t="shared" si="169"/>
        <v>203307.6099999994</v>
      </c>
      <c r="K943" s="70">
        <f t="shared" si="170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4"/>
        <v>746626.6799999997</v>
      </c>
      <c r="R943" s="70">
        <f t="shared" si="154"/>
        <v>1.6377246044773624E-2</v>
      </c>
      <c r="S943" s="67">
        <f t="shared" si="175"/>
        <v>12986821.120000005</v>
      </c>
      <c r="T943" s="70">
        <f t="shared" si="156"/>
        <v>0.3732934889661001</v>
      </c>
      <c r="U943" s="67">
        <f t="shared" si="176"/>
        <v>15312344.260000002</v>
      </c>
      <c r="V943" s="70">
        <f t="shared" si="158"/>
        <v>0.4603478859268626</v>
      </c>
      <c r="W943" s="87">
        <f t="shared" si="177"/>
        <v>-2.8599911792709825</v>
      </c>
      <c r="X943" s="142">
        <f t="shared" si="167"/>
        <v>1.7857142857142857E-4</v>
      </c>
      <c r="Y943" s="139">
        <f t="shared" si="160"/>
        <v>1.0477577831733698E-3</v>
      </c>
      <c r="Z943" s="139">
        <f t="shared" si="161"/>
        <v>0</v>
      </c>
      <c r="AA943" s="139">
        <f t="shared" si="162"/>
        <v>0</v>
      </c>
      <c r="AB943" s="144">
        <f t="shared" si="163"/>
        <v>7.8369708608281732</v>
      </c>
      <c r="AC943" s="144">
        <f t="shared" si="164"/>
        <v>-2.5169099585360837E-2</v>
      </c>
      <c r="AD943" s="144">
        <f t="shared" si="165"/>
        <v>-4.4276919199908289E-2</v>
      </c>
      <c r="AE943" s="144">
        <f t="shared" si="166"/>
        <v>-3.4253266905543429E-2</v>
      </c>
    </row>
    <row r="944" spans="1:31">
      <c r="A944" s="88">
        <v>45342</v>
      </c>
      <c r="B944" s="132">
        <v>47393133.289999999</v>
      </c>
      <c r="D944" s="67">
        <f t="shared" si="171"/>
        <v>47393133.289999999</v>
      </c>
      <c r="E944" s="67">
        <f t="shared" si="168"/>
        <v>47476839.770000003</v>
      </c>
      <c r="F944" s="67">
        <f t="shared" si="172"/>
        <v>-287014.09000000358</v>
      </c>
      <c r="G944" s="70">
        <f t="shared" si="173"/>
        <v>-6.0195722071193719E-3</v>
      </c>
      <c r="H944" s="70"/>
      <c r="I944" s="70"/>
      <c r="J944" s="67">
        <f t="shared" si="169"/>
        <v>-83706.480000004172</v>
      </c>
      <c r="K944" s="70">
        <f t="shared" si="170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4"/>
        <v>985673.96000000089</v>
      </c>
      <c r="R944" s="70">
        <f t="shared" si="154"/>
        <v>2.1603715128142371E-2</v>
      </c>
      <c r="S944" s="67">
        <f t="shared" si="175"/>
        <v>12925277.019999996</v>
      </c>
      <c r="T944" s="70">
        <f t="shared" si="156"/>
        <v>0.37869069039464415</v>
      </c>
      <c r="U944" s="67">
        <f t="shared" si="176"/>
        <v>15152062.109999999</v>
      </c>
      <c r="V944" s="70">
        <f t="shared" si="158"/>
        <v>0.46055291780346647</v>
      </c>
      <c r="W944" s="87">
        <f t="shared" si="177"/>
        <v>-2.9529633380561706</v>
      </c>
      <c r="X944" s="142">
        <f t="shared" si="167"/>
        <v>1.7857142857142857E-4</v>
      </c>
      <c r="Y944" s="139">
        <f t="shared" si="160"/>
        <v>-6.1981436356908009E-3</v>
      </c>
      <c r="Z944" s="139">
        <f t="shared" si="161"/>
        <v>-6.1981436356908009E-3</v>
      </c>
      <c r="AA944" s="139">
        <f t="shared" si="162"/>
        <v>3.8416984528654382E-5</v>
      </c>
      <c r="AB944" s="144">
        <f t="shared" si="163"/>
        <v>7.4851686515949041</v>
      </c>
      <c r="AC944" s="144">
        <f t="shared" si="164"/>
        <v>-2.4767374846209896E-2</v>
      </c>
      <c r="AD944" s="144">
        <f t="shared" si="165"/>
        <v>-4.4502406788055886E-2</v>
      </c>
      <c r="AE944" s="144">
        <f t="shared" si="166"/>
        <v>-3.4199349388898202E-2</v>
      </c>
    </row>
    <row r="945" spans="1:31">
      <c r="A945" s="88">
        <v>45343</v>
      </c>
      <c r="B945" s="78">
        <v>46880552.270000003</v>
      </c>
      <c r="D945" s="67">
        <f t="shared" si="171"/>
        <v>46880552.270000003</v>
      </c>
      <c r="E945" s="67">
        <f t="shared" si="168"/>
        <v>47476839.770000003</v>
      </c>
      <c r="F945" s="67">
        <f t="shared" si="172"/>
        <v>-512581.01999999583</v>
      </c>
      <c r="G945" s="70">
        <f t="shared" si="173"/>
        <v>-1.0815512383692744E-2</v>
      </c>
      <c r="H945" s="70"/>
      <c r="I945" s="70"/>
      <c r="J945" s="67">
        <f t="shared" si="169"/>
        <v>-596287.5</v>
      </c>
      <c r="K945" s="70">
        <f t="shared" si="170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4"/>
        <v>208968.3200000003</v>
      </c>
      <c r="R945" s="70">
        <f t="shared" si="154"/>
        <v>4.4524322250557328E-3</v>
      </c>
      <c r="S945" s="67">
        <f t="shared" si="175"/>
        <v>13235267.700000003</v>
      </c>
      <c r="T945" s="70">
        <f t="shared" si="156"/>
        <v>0.38149318980866159</v>
      </c>
      <c r="U945" s="67">
        <f t="shared" si="176"/>
        <v>14639296.580000002</v>
      </c>
      <c r="V945" s="70">
        <f t="shared" si="158"/>
        <v>0.45227958554142372</v>
      </c>
      <c r="W945" s="87">
        <f t="shared" si="177"/>
        <v>-3.1431345947374769</v>
      </c>
      <c r="X945" s="142">
        <f t="shared" si="167"/>
        <v>1.7857142857142857E-4</v>
      </c>
      <c r="Y945" s="139">
        <f t="shared" si="160"/>
        <v>-1.0994083812264173E-2</v>
      </c>
      <c r="Z945" s="139">
        <f t="shared" si="161"/>
        <v>-1.0994083812264173E-2</v>
      </c>
      <c r="AA945" s="139">
        <f t="shared" si="162"/>
        <v>1.2086987887108912E-4</v>
      </c>
      <c r="AB945" s="144">
        <f t="shared" si="163"/>
        <v>6.7178388627908161</v>
      </c>
      <c r="AC945" s="144">
        <f t="shared" si="164"/>
        <v>-2.4738845149612537E-2</v>
      </c>
      <c r="AD945" s="144">
        <f t="shared" si="165"/>
        <v>-4.4583305290924746E-2</v>
      </c>
      <c r="AE945" s="144">
        <f t="shared" si="166"/>
        <v>-3.4230614324201727E-2</v>
      </c>
    </row>
    <row r="946" spans="1:31">
      <c r="A946" s="88">
        <v>45344</v>
      </c>
      <c r="B946" s="78">
        <v>47876243.700000003</v>
      </c>
      <c r="D946" s="67">
        <f t="shared" si="171"/>
        <v>47876243.700000003</v>
      </c>
      <c r="E946" s="67">
        <f t="shared" si="168"/>
        <v>47476839.770000003</v>
      </c>
      <c r="F946" s="67">
        <f t="shared" si="172"/>
        <v>995691.4299999997</v>
      </c>
      <c r="G946" s="70">
        <f t="shared" si="173"/>
        <v>2.1238901458871393E-2</v>
      </c>
      <c r="H946" s="70"/>
      <c r="I946" s="70"/>
      <c r="J946" s="67">
        <f t="shared" si="169"/>
        <v>399403.9299999997</v>
      </c>
      <c r="K946" s="70">
        <f t="shared" si="170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4"/>
        <v>1570777.5</v>
      </c>
      <c r="R946" s="70">
        <f t="shared" si="154"/>
        <v>3.3847521986289271E-2</v>
      </c>
      <c r="S946" s="67">
        <f t="shared" si="175"/>
        <v>14847590.610000003</v>
      </c>
      <c r="T946" s="70">
        <f t="shared" si="156"/>
        <v>0.43076629116975257</v>
      </c>
      <c r="U946" s="67">
        <f t="shared" si="176"/>
        <v>15043312.370000005</v>
      </c>
      <c r="V946" s="70">
        <f t="shared" si="158"/>
        <v>0.46658847921069613</v>
      </c>
      <c r="W946" s="87">
        <f t="shared" si="177"/>
        <v>-2.5925541005532815</v>
      </c>
      <c r="X946" s="142">
        <f t="shared" si="167"/>
        <v>1.7857142857142857E-4</v>
      </c>
      <c r="Y946" s="139">
        <f t="shared" si="160"/>
        <v>2.1060330030299966E-2</v>
      </c>
      <c r="Z946" s="139">
        <f t="shared" si="161"/>
        <v>0</v>
      </c>
      <c r="AA946" s="139">
        <f t="shared" si="162"/>
        <v>0</v>
      </c>
      <c r="AB946" s="144">
        <f t="shared" si="163"/>
        <v>7.0654518366840549</v>
      </c>
      <c r="AC946" s="144">
        <f t="shared" si="164"/>
        <v>-2.5076321069589215E-2</v>
      </c>
      <c r="AD946" s="144">
        <f t="shared" si="165"/>
        <v>-4.3941531272326903E-2</v>
      </c>
      <c r="AE946" s="144">
        <f t="shared" si="166"/>
        <v>-3.4214536173258064E-2</v>
      </c>
    </row>
    <row r="947" spans="1:31">
      <c r="A947" s="88">
        <v>45345</v>
      </c>
      <c r="B947" s="78">
        <v>47835194.93</v>
      </c>
      <c r="D947" s="67">
        <f t="shared" si="171"/>
        <v>47835194.93</v>
      </c>
      <c r="E947" s="67">
        <f t="shared" si="168"/>
        <v>47476839.770000003</v>
      </c>
      <c r="F947" s="67">
        <f t="shared" si="172"/>
        <v>-41048.770000003278</v>
      </c>
      <c r="G947" s="70">
        <f t="shared" si="173"/>
        <v>-8.5739328793673253E-4</v>
      </c>
      <c r="H947" s="70"/>
      <c r="I947" s="70"/>
      <c r="J947" s="67">
        <f t="shared" si="169"/>
        <v>358355.15999999642</v>
      </c>
      <c r="K947" s="70">
        <f t="shared" si="170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4"/>
        <v>1767597.1700000018</v>
      </c>
      <c r="R947" s="70">
        <f t="shared" si="154"/>
        <v>3.7873091513106909E-2</v>
      </c>
      <c r="S947" s="67">
        <f t="shared" si="175"/>
        <v>15801006.169999998</v>
      </c>
      <c r="T947" s="70">
        <f t="shared" si="156"/>
        <v>0.46963508770822082</v>
      </c>
      <c r="U947" s="67">
        <f t="shared" si="176"/>
        <v>15935206.449999999</v>
      </c>
      <c r="V947" s="70">
        <f t="shared" si="158"/>
        <v>0.49424894002941977</v>
      </c>
      <c r="W947" s="87">
        <f t="shared" si="177"/>
        <v>-2.5772147497792806</v>
      </c>
      <c r="X947" s="142">
        <f t="shared" si="167"/>
        <v>1.7857142857142857E-4</v>
      </c>
      <c r="Y947" s="139">
        <f t="shared" si="160"/>
        <v>-1.0359647165081611E-3</v>
      </c>
      <c r="Z947" s="139">
        <f t="shared" si="161"/>
        <v>-1.0359647165081611E-3</v>
      </c>
      <c r="AA947" s="139">
        <f t="shared" si="162"/>
        <v>1.0732228938498346E-6</v>
      </c>
      <c r="AB947" s="144">
        <f t="shared" si="163"/>
        <v>7.4977608569536605</v>
      </c>
      <c r="AC947" s="144">
        <f t="shared" si="164"/>
        <v>-2.4738268815693108E-2</v>
      </c>
      <c r="AD947" s="144">
        <f t="shared" si="165"/>
        <v>-4.3596760075896149E-2</v>
      </c>
      <c r="AE947" s="144">
        <f t="shared" si="166"/>
        <v>-3.4236660522545058E-2</v>
      </c>
    </row>
    <row r="948" spans="1:31">
      <c r="A948" s="88">
        <v>45348</v>
      </c>
      <c r="B948" s="78">
        <v>47332227.159999996</v>
      </c>
      <c r="D948" s="67">
        <f t="shared" si="171"/>
        <v>47332227.159999996</v>
      </c>
      <c r="E948" s="67">
        <f t="shared" si="168"/>
        <v>47476839.770000003</v>
      </c>
      <c r="F948" s="67">
        <f t="shared" si="172"/>
        <v>-502967.77000000328</v>
      </c>
      <c r="G948" s="70">
        <f t="shared" si="173"/>
        <v>-1.0514596433358848E-2</v>
      </c>
      <c r="H948" s="70"/>
      <c r="I948" s="70"/>
      <c r="J948" s="67">
        <f t="shared" si="169"/>
        <v>-144612.61000000685</v>
      </c>
      <c r="K948" s="70">
        <f t="shared" si="170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4"/>
        <v>1290911.2299999967</v>
      </c>
      <c r="R948" s="70">
        <f t="shared" si="154"/>
        <v>2.7878160742931826E-2</v>
      </c>
      <c r="S948" s="67">
        <f t="shared" si="175"/>
        <v>15197342.879999995</v>
      </c>
      <c r="T948" s="70">
        <f t="shared" si="156"/>
        <v>0.46012602568408262</v>
      </c>
      <c r="U948" s="67">
        <f t="shared" si="176"/>
        <v>15895405.459999997</v>
      </c>
      <c r="V948" s="70">
        <f t="shared" si="158"/>
        <v>0.48412995173160489</v>
      </c>
      <c r="W948" s="87">
        <f t="shared" si="177"/>
        <v>-2.7553571466111211</v>
      </c>
      <c r="X948" s="142">
        <f t="shared" si="167"/>
        <v>1.7857142857142857E-4</v>
      </c>
      <c r="Y948" s="139">
        <f t="shared" si="160"/>
        <v>-1.0693167861930277E-2</v>
      </c>
      <c r="Z948" s="139">
        <f t="shared" si="161"/>
        <v>-1.0693167861930277E-2</v>
      </c>
      <c r="AA948" s="139">
        <f t="shared" si="162"/>
        <v>1.1434383892341854E-4</v>
      </c>
      <c r="AB948" s="144">
        <f t="shared" si="163"/>
        <v>7.2685756135469441</v>
      </c>
      <c r="AC948" s="144">
        <f t="shared" si="164"/>
        <v>-2.5069979832799863E-2</v>
      </c>
      <c r="AD948" s="144">
        <f t="shared" si="165"/>
        <v>-4.3072192353358296E-2</v>
      </c>
      <c r="AE948" s="144">
        <f t="shared" si="166"/>
        <v>-3.4109922956775778E-2</v>
      </c>
    </row>
    <row r="949" spans="1:31">
      <c r="A949" s="88">
        <v>45349</v>
      </c>
      <c r="B949" s="78">
        <v>47229623.490000002</v>
      </c>
      <c r="D949" s="67">
        <f t="shared" si="171"/>
        <v>47229623.490000002</v>
      </c>
      <c r="E949" s="67">
        <f t="shared" si="168"/>
        <v>47476839.770000003</v>
      </c>
      <c r="F949" s="67">
        <f t="shared" si="172"/>
        <v>-102603.66999999434</v>
      </c>
      <c r="G949" s="70">
        <f t="shared" si="173"/>
        <v>-2.1677338286482258E-3</v>
      </c>
      <c r="H949" s="70"/>
      <c r="I949" s="70"/>
      <c r="J949" s="67">
        <f t="shared" si="169"/>
        <v>-247216.28000000119</v>
      </c>
      <c r="K949" s="70">
        <f t="shared" si="170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4"/>
        <v>2137202.4600000009</v>
      </c>
      <c r="R949" s="70">
        <f t="shared" si="154"/>
        <v>4.6392748133607067E-2</v>
      </c>
      <c r="S949" s="67">
        <f t="shared" si="175"/>
        <v>14485932.810000002</v>
      </c>
      <c r="T949" s="70">
        <f t="shared" si="156"/>
        <v>0.4522022679746488</v>
      </c>
      <c r="U949" s="67">
        <f t="shared" si="176"/>
        <v>15129094.450000003</v>
      </c>
      <c r="V949" s="70">
        <f t="shared" si="158"/>
        <v>0.47426645497020575</v>
      </c>
      <c r="W949" s="87">
        <f t="shared" si="177"/>
        <v>-2.7659001735505013</v>
      </c>
      <c r="X949" s="142">
        <f t="shared" si="167"/>
        <v>1.7857142857142857E-4</v>
      </c>
      <c r="Y949" s="139">
        <f t="shared" si="160"/>
        <v>-2.3463052572196543E-3</v>
      </c>
      <c r="Z949" s="139">
        <f t="shared" si="161"/>
        <v>-2.3463052572196543E-3</v>
      </c>
      <c r="AA949" s="139">
        <f t="shared" si="162"/>
        <v>5.5051483600565887E-6</v>
      </c>
      <c r="AB949" s="144">
        <f t="shared" si="163"/>
        <v>7.7873150226622236</v>
      </c>
      <c r="AC949" s="144">
        <f t="shared" si="164"/>
        <v>-2.5128561938322375E-2</v>
      </c>
      <c r="AD949" s="144">
        <f t="shared" si="165"/>
        <v>-4.314396208341556E-2</v>
      </c>
      <c r="AE949" s="144">
        <f t="shared" si="166"/>
        <v>-3.4051206786392132E-2</v>
      </c>
    </row>
    <row r="950" spans="1:31">
      <c r="A950" s="88">
        <v>45350</v>
      </c>
      <c r="B950" s="78">
        <v>46894324.420000002</v>
      </c>
      <c r="D950" s="67">
        <f t="shared" si="171"/>
        <v>46894324.420000002</v>
      </c>
      <c r="E950" s="67">
        <f t="shared" si="168"/>
        <v>47476839.770000003</v>
      </c>
      <c r="F950" s="67">
        <f t="shared" si="172"/>
        <v>-335299.0700000003</v>
      </c>
      <c r="G950" s="70">
        <f t="shared" si="173"/>
        <v>-7.0993381954652605E-3</v>
      </c>
      <c r="H950" s="70"/>
      <c r="I950" s="70"/>
      <c r="J950" s="67">
        <f t="shared" si="169"/>
        <v>-582515.35000000149</v>
      </c>
      <c r="K950" s="70">
        <f t="shared" si="170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4"/>
        <v>2361398.0500000045</v>
      </c>
      <c r="R950" s="70">
        <f t="shared" si="154"/>
        <v>5.12886741462866E-2</v>
      </c>
      <c r="S950" s="67">
        <f t="shared" si="175"/>
        <v>15624509.440000001</v>
      </c>
      <c r="T950" s="70">
        <f t="shared" si="156"/>
        <v>0.48621645262075303</v>
      </c>
      <c r="U950" s="67">
        <f t="shared" si="176"/>
        <v>13980349.680000003</v>
      </c>
      <c r="V950" s="70">
        <f t="shared" si="158"/>
        <v>0.44471256711043416</v>
      </c>
      <c r="W950" s="87">
        <f t="shared" si="177"/>
        <v>-2.873487609302011</v>
      </c>
      <c r="X950" s="142">
        <f t="shared" si="167"/>
        <v>1.7857142857142857E-4</v>
      </c>
      <c r="Y950" s="139">
        <f t="shared" si="160"/>
        <v>-7.2779096240366895E-3</v>
      </c>
      <c r="Z950" s="139">
        <f t="shared" si="161"/>
        <v>-7.2779096240366895E-3</v>
      </c>
      <c r="AA950" s="139">
        <f t="shared" si="162"/>
        <v>5.2967968495645867E-5</v>
      </c>
      <c r="AB950" s="144">
        <f t="shared" si="163"/>
        <v>7.9379375875176557</v>
      </c>
      <c r="AC950" s="144">
        <f t="shared" si="164"/>
        <v>-2.3973462155542899E-2</v>
      </c>
      <c r="AD950" s="144">
        <f t="shared" si="165"/>
        <v>-4.3402079060762447E-2</v>
      </c>
      <c r="AE950" s="144">
        <f t="shared" si="166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71"/>
        <v>47170258.159999996</v>
      </c>
      <c r="E951" s="80">
        <f t="shared" si="168"/>
        <v>47476839.770000003</v>
      </c>
      <c r="F951" s="80">
        <f t="shared" si="172"/>
        <v>275933.73999999464</v>
      </c>
      <c r="G951" s="81">
        <f t="shared" si="173"/>
        <v>5.8841606828290592E-3</v>
      </c>
      <c r="H951" s="81"/>
      <c r="I951" s="81"/>
      <c r="J951" s="80">
        <f t="shared" si="169"/>
        <v>-306581.61000000685</v>
      </c>
      <c r="K951" s="81">
        <f t="shared" si="170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4"/>
        <v>2373635.0799999982</v>
      </c>
      <c r="R951" s="81">
        <f t="shared" si="154"/>
        <v>5.2639335519838647E-2</v>
      </c>
      <c r="S951" s="80">
        <f t="shared" si="175"/>
        <v>17125170.329999998</v>
      </c>
      <c r="T951" s="81">
        <f t="shared" si="156"/>
        <v>0.52300672203882415</v>
      </c>
      <c r="U951" s="80">
        <f t="shared" si="176"/>
        <v>14295329.019999996</v>
      </c>
      <c r="V951" s="81">
        <f t="shared" si="158"/>
        <v>0.44533001316541532</v>
      </c>
      <c r="W951" s="136">
        <f t="shared" si="177"/>
        <v>-2.7172387638634068</v>
      </c>
      <c r="X951" s="143">
        <f t="shared" si="167"/>
        <v>1.7857142857142857E-4</v>
      </c>
      <c r="Y951" s="140">
        <f t="shared" si="160"/>
        <v>5.7055892542576302E-3</v>
      </c>
      <c r="Z951" s="140">
        <f t="shared" si="161"/>
        <v>0</v>
      </c>
      <c r="AA951" s="140">
        <f t="shared" si="162"/>
        <v>0</v>
      </c>
      <c r="AB951" s="145">
        <f t="shared" si="163"/>
        <v>8.0329323976571825</v>
      </c>
      <c r="AC951" s="145">
        <f t="shared" si="164"/>
        <v>-2.3112361046083028E-2</v>
      </c>
      <c r="AD951" s="145">
        <f t="shared" si="165"/>
        <v>-4.2053174769526844E-2</v>
      </c>
      <c r="AE951" s="145">
        <f t="shared" si="166"/>
        <v>-3.4087853111689249E-2</v>
      </c>
    </row>
    <row r="952" spans="1:31">
      <c r="A952" s="88">
        <v>45352</v>
      </c>
      <c r="B952" s="78">
        <v>48906863.399999999</v>
      </c>
      <c r="D952" s="67">
        <f t="shared" si="171"/>
        <v>48906863.399999999</v>
      </c>
      <c r="E952" s="67">
        <f t="shared" si="168"/>
        <v>47170258.159999996</v>
      </c>
      <c r="F952" s="67">
        <f t="shared" si="172"/>
        <v>1736605.2400000021</v>
      </c>
      <c r="G952" s="70">
        <f t="shared" si="173"/>
        <v>3.6815682333335827E-2</v>
      </c>
      <c r="H952" s="70"/>
      <c r="I952" s="70"/>
      <c r="J952" s="67">
        <f t="shared" si="169"/>
        <v>1736605.2400000021</v>
      </c>
      <c r="K952" s="70">
        <f>G952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4"/>
        <v>3039539.1199999973</v>
      </c>
      <c r="R952" s="70">
        <f t="shared" si="154"/>
        <v>6.8253747682020957E-2</v>
      </c>
      <c r="S952" s="67">
        <f t="shared" si="175"/>
        <v>18583093.07</v>
      </c>
      <c r="T952" s="70">
        <f t="shared" si="156"/>
        <v>0.5942821561907432</v>
      </c>
      <c r="U952" s="67">
        <f t="shared" si="176"/>
        <v>16206312.889999997</v>
      </c>
      <c r="V952" s="70">
        <f t="shared" si="158"/>
        <v>0.49238394991853229</v>
      </c>
      <c r="W952" s="87">
        <f t="shared" si="177"/>
        <v>-1.877102924053639</v>
      </c>
      <c r="X952" s="142">
        <f t="shared" si="167"/>
        <v>1.7857142857142857E-4</v>
      </c>
      <c r="Y952" s="139">
        <f t="shared" si="160"/>
        <v>3.6637110904764396E-2</v>
      </c>
      <c r="Z952" s="139">
        <f t="shared" si="161"/>
        <v>0</v>
      </c>
      <c r="AA952" s="139">
        <f t="shared" si="162"/>
        <v>0</v>
      </c>
      <c r="AB952" s="144">
        <f t="shared" si="163"/>
        <v>8.266380113851346</v>
      </c>
      <c r="AC952" s="144">
        <f t="shared" si="164"/>
        <v>-2.4439121844878186E-2</v>
      </c>
      <c r="AD952" s="144">
        <f t="shared" si="165"/>
        <v>-4.0906499055082139E-2</v>
      </c>
      <c r="AE952" s="144">
        <f t="shared" si="166"/>
        <v>-3.4117140683349319E-2</v>
      </c>
    </row>
    <row r="953" spans="1:31">
      <c r="A953" s="88">
        <v>45355</v>
      </c>
      <c r="B953" s="78">
        <v>49379483.840000004</v>
      </c>
      <c r="D953" s="67">
        <f t="shared" si="171"/>
        <v>49379483.840000004</v>
      </c>
      <c r="E953" s="67">
        <f t="shared" si="168"/>
        <v>47170258.159999996</v>
      </c>
      <c r="F953" s="67">
        <f t="shared" si="172"/>
        <v>472620.44000000507</v>
      </c>
      <c r="G953" s="70">
        <f t="shared" si="173"/>
        <v>9.6636833185259046E-3</v>
      </c>
      <c r="H953" s="70"/>
      <c r="I953" s="70"/>
      <c r="J953" s="67">
        <f t="shared" si="169"/>
        <v>2209225.6800000072</v>
      </c>
      <c r="K953" s="70">
        <f t="shared" ref="K953:K971" si="178">(1+K952)*(1+G953)-1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4"/>
        <v>2937501.8000000045</v>
      </c>
      <c r="R953" s="70">
        <f t="shared" si="154"/>
        <v>6.5574179436563115E-2</v>
      </c>
      <c r="S953" s="67">
        <f t="shared" si="175"/>
        <v>18406259.760000005</v>
      </c>
      <c r="T953" s="70">
        <f t="shared" si="156"/>
        <v>0.61262126654931492</v>
      </c>
      <c r="U953" s="67">
        <f t="shared" si="176"/>
        <v>17564648.430000003</v>
      </c>
      <c r="V953" s="70">
        <f t="shared" si="158"/>
        <v>0.53428703542446643</v>
      </c>
      <c r="W953" s="87">
        <f t="shared" si="177"/>
        <v>-1.6732699591067526</v>
      </c>
      <c r="X953" s="142">
        <f t="shared" si="167"/>
        <v>1.7857142857142857E-4</v>
      </c>
      <c r="Y953" s="139">
        <f t="shared" si="160"/>
        <v>9.4851118899544756E-3</v>
      </c>
      <c r="Z953" s="139">
        <f t="shared" si="161"/>
        <v>0</v>
      </c>
      <c r="AA953" s="139">
        <f t="shared" si="162"/>
        <v>0</v>
      </c>
      <c r="AB953" s="144">
        <f t="shared" si="163"/>
        <v>8.4240219704263293</v>
      </c>
      <c r="AC953" s="144">
        <f t="shared" si="164"/>
        <v>-2.4112870216956409E-2</v>
      </c>
      <c r="AD953" s="144">
        <f t="shared" si="165"/>
        <v>-4.0903244717206903E-2</v>
      </c>
      <c r="AE953" s="144">
        <f t="shared" si="166"/>
        <v>-3.4079113370951014E-2</v>
      </c>
    </row>
    <row r="954" spans="1:31">
      <c r="A954" s="88">
        <v>45356</v>
      </c>
      <c r="B954" s="78">
        <v>48483921.960000001</v>
      </c>
      <c r="D954" s="67">
        <f t="shared" si="171"/>
        <v>48483921.960000001</v>
      </c>
      <c r="E954" s="67">
        <f t="shared" si="168"/>
        <v>47170258.159999996</v>
      </c>
      <c r="F954" s="67">
        <f t="shared" si="172"/>
        <v>-895561.88000000268</v>
      </c>
      <c r="G954" s="70">
        <f t="shared" si="173"/>
        <v>-1.8136315132450818E-2</v>
      </c>
      <c r="H954" s="70"/>
      <c r="I954" s="70"/>
      <c r="J954" s="67">
        <f t="shared" si="169"/>
        <v>1313663.8000000045</v>
      </c>
      <c r="K954" s="70">
        <f t="shared" si="178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4"/>
        <v>1916243.5099999979</v>
      </c>
      <c r="R954" s="70">
        <f t="shared" si="154"/>
        <v>4.177796590666958E-2</v>
      </c>
      <c r="S954" s="67">
        <f t="shared" si="175"/>
        <v>17154721.280000001</v>
      </c>
      <c r="T954" s="70">
        <f t="shared" si="156"/>
        <v>0.56571861260367229</v>
      </c>
      <c r="U954" s="67">
        <f t="shared" si="176"/>
        <v>16936214.289999999</v>
      </c>
      <c r="V954" s="70">
        <f t="shared" si="158"/>
        <v>0.51791832326556142</v>
      </c>
      <c r="W954" s="87">
        <f t="shared" si="177"/>
        <v>-1.9662699342808592</v>
      </c>
      <c r="X954" s="142">
        <f t="shared" si="167"/>
        <v>1.7857142857142857E-4</v>
      </c>
      <c r="Y954" s="139">
        <f t="shared" si="160"/>
        <v>-1.8314886561022245E-2</v>
      </c>
      <c r="Z954" s="139">
        <f t="shared" si="161"/>
        <v>-1.8314886561022245E-2</v>
      </c>
      <c r="AA954" s="139">
        <f t="shared" si="162"/>
        <v>3.3543506974311322E-4</v>
      </c>
      <c r="AB954" s="144">
        <f t="shared" si="163"/>
        <v>7.3654891490387815</v>
      </c>
      <c r="AC954" s="144">
        <f t="shared" si="164"/>
        <v>-2.5517281162816562E-2</v>
      </c>
      <c r="AD954" s="144">
        <f t="shared" si="165"/>
        <v>-4.1432719944686419E-2</v>
      </c>
      <c r="AE954" s="144">
        <f t="shared" si="166"/>
        <v>-3.4009614735835914E-2</v>
      </c>
    </row>
    <row r="955" spans="1:31">
      <c r="A955" s="88">
        <v>45357</v>
      </c>
      <c r="B955" s="78">
        <v>49791704.299999997</v>
      </c>
      <c r="D955" s="67">
        <f t="shared" si="171"/>
        <v>49791704.299999997</v>
      </c>
      <c r="E955" s="67">
        <f t="shared" si="168"/>
        <v>47170258.159999996</v>
      </c>
      <c r="F955" s="67">
        <f t="shared" si="172"/>
        <v>1307782.3399999961</v>
      </c>
      <c r="G955" s="70">
        <f t="shared" si="173"/>
        <v>2.6973526215122143E-2</v>
      </c>
      <c r="H955" s="70"/>
      <c r="I955" s="70"/>
      <c r="J955" s="67">
        <f t="shared" si="169"/>
        <v>2621446.1400000006</v>
      </c>
      <c r="K955" s="70">
        <f t="shared" si="178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4"/>
        <v>3508801.2099999934</v>
      </c>
      <c r="R955" s="70">
        <f t="shared" si="154"/>
        <v>7.5552357067316792E-2</v>
      </c>
      <c r="S955" s="67">
        <f t="shared" si="175"/>
        <v>17352053.869999997</v>
      </c>
      <c r="T955" s="70">
        <f t="shared" si="156"/>
        <v>0.56022756382034344</v>
      </c>
      <c r="U955" s="67">
        <f t="shared" si="176"/>
        <v>18540925.679999996</v>
      </c>
      <c r="V955" s="70">
        <f t="shared" si="158"/>
        <v>0.58277609929650098</v>
      </c>
      <c r="W955" s="87">
        <f t="shared" si="177"/>
        <v>-1.4343345936888696</v>
      </c>
      <c r="X955" s="142">
        <f t="shared" si="167"/>
        <v>1.7857142857142857E-4</v>
      </c>
      <c r="Y955" s="139">
        <f t="shared" si="160"/>
        <v>2.6794954786550716E-2</v>
      </c>
      <c r="Z955" s="139">
        <f t="shared" si="161"/>
        <v>0</v>
      </c>
      <c r="AA955" s="139">
        <f t="shared" si="162"/>
        <v>0</v>
      </c>
      <c r="AB955" s="144">
        <f t="shared" si="163"/>
        <v>8.0634070548989811</v>
      </c>
      <c r="AC955" s="144">
        <f t="shared" si="164"/>
        <v>-2.5948111716303526E-2</v>
      </c>
      <c r="AD955" s="144">
        <f t="shared" si="165"/>
        <v>-4.1405411821555174E-2</v>
      </c>
      <c r="AE955" s="144">
        <f t="shared" si="166"/>
        <v>-3.3971979669738535E-2</v>
      </c>
    </row>
    <row r="956" spans="1:31">
      <c r="A956" s="88">
        <v>45358</v>
      </c>
      <c r="B956" s="78">
        <v>51137138.759999998</v>
      </c>
      <c r="D956" s="67">
        <f t="shared" si="171"/>
        <v>51137138.759999998</v>
      </c>
      <c r="E956" s="67">
        <f t="shared" si="168"/>
        <v>47170258.159999996</v>
      </c>
      <c r="F956" s="67">
        <f t="shared" si="172"/>
        <v>1345434.4600000009</v>
      </c>
      <c r="G956" s="70">
        <f t="shared" si="173"/>
        <v>2.7021257434644608E-2</v>
      </c>
      <c r="H956" s="70"/>
      <c r="I956" s="70"/>
      <c r="J956" s="67">
        <f t="shared" si="169"/>
        <v>3966880.6000000015</v>
      </c>
      <c r="K956" s="70">
        <f t="shared" si="178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4"/>
        <v>5268958.0399999991</v>
      </c>
      <c r="R956" s="70">
        <f t="shared" si="154"/>
        <v>0.11314624682562416</v>
      </c>
      <c r="S956" s="67">
        <f t="shared" si="175"/>
        <v>17512332.219999999</v>
      </c>
      <c r="T956" s="70">
        <f t="shared" si="156"/>
        <v>0.55897794517239496</v>
      </c>
      <c r="U956" s="67">
        <f t="shared" si="176"/>
        <v>19861944.109999999</v>
      </c>
      <c r="V956" s="70">
        <f t="shared" si="158"/>
        <v>0.62958438431606012</v>
      </c>
      <c r="W956" s="87">
        <f t="shared" si="177"/>
        <v>-0.93791702519919862</v>
      </c>
      <c r="X956" s="142">
        <f t="shared" si="167"/>
        <v>1.7857142857142857E-4</v>
      </c>
      <c r="Y956" s="139">
        <f t="shared" si="160"/>
        <v>2.6842686006073181E-2</v>
      </c>
      <c r="Z956" s="139">
        <f t="shared" si="161"/>
        <v>0</v>
      </c>
      <c r="AA956" s="139">
        <f t="shared" si="162"/>
        <v>0</v>
      </c>
      <c r="AB956" s="144">
        <f t="shared" si="163"/>
        <v>8.5274496647758475</v>
      </c>
      <c r="AC956" s="144">
        <f t="shared" si="164"/>
        <v>-2.5862389639895299E-2</v>
      </c>
      <c r="AD956" s="144">
        <f t="shared" si="165"/>
        <v>-4.1354250152934431E-2</v>
      </c>
      <c r="AE956" s="144">
        <f t="shared" si="166"/>
        <v>-3.3928655060342483E-2</v>
      </c>
    </row>
    <row r="957" spans="1:31">
      <c r="A957" s="88">
        <v>45359</v>
      </c>
      <c r="B957" s="78">
        <v>50236332.710000001</v>
      </c>
      <c r="D957" s="67">
        <f t="shared" si="171"/>
        <v>50236332.710000001</v>
      </c>
      <c r="E957" s="67">
        <f t="shared" si="168"/>
        <v>47170258.159999996</v>
      </c>
      <c r="F957" s="67">
        <f t="shared" si="172"/>
        <v>-900806.04999999702</v>
      </c>
      <c r="G957" s="70">
        <f t="shared" si="173"/>
        <v>-1.7615495740340811E-2</v>
      </c>
      <c r="H957" s="70"/>
      <c r="I957" s="70"/>
      <c r="J957" s="67">
        <f t="shared" si="169"/>
        <v>3066074.5500000045</v>
      </c>
      <c r="K957" s="70">
        <f t="shared" si="178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4"/>
        <v>2545122.4399999976</v>
      </c>
      <c r="R957" s="70">
        <f t="shared" si="154"/>
        <v>5.4990553100155527E-2</v>
      </c>
      <c r="S957" s="67">
        <f t="shared" si="175"/>
        <v>16010213.890000001</v>
      </c>
      <c r="T957" s="70">
        <f t="shared" si="156"/>
        <v>0.49353842220179561</v>
      </c>
      <c r="U957" s="67">
        <f t="shared" si="176"/>
        <v>18358561.060000002</v>
      </c>
      <c r="V957" s="70">
        <f t="shared" si="158"/>
        <v>0.58745931687765418</v>
      </c>
      <c r="W957" s="87">
        <f t="shared" si="177"/>
        <v>-1.2104465583155632</v>
      </c>
      <c r="X957" s="142">
        <f t="shared" si="167"/>
        <v>1.7857142857142857E-4</v>
      </c>
      <c r="Y957" s="139">
        <f t="shared" si="160"/>
        <v>-1.7794067168912239E-2</v>
      </c>
      <c r="Z957" s="139">
        <f t="shared" si="161"/>
        <v>-1.7794067168912239E-2</v>
      </c>
      <c r="AA957" s="139">
        <f t="shared" si="162"/>
        <v>3.1662882641176043E-4</v>
      </c>
      <c r="AB957" s="144">
        <f t="shared" si="163"/>
        <v>8.1143612035754185</v>
      </c>
      <c r="AC957" s="144">
        <f t="shared" si="164"/>
        <v>-2.6586260861807685E-2</v>
      </c>
      <c r="AD957" s="144">
        <f t="shared" si="165"/>
        <v>-4.1785076168458134E-2</v>
      </c>
      <c r="AE957" s="144">
        <f t="shared" si="166"/>
        <v>-3.4017145178509761E-2</v>
      </c>
    </row>
    <row r="958" spans="1:31">
      <c r="A958" s="88">
        <v>45362</v>
      </c>
      <c r="B958" s="78">
        <v>48904590.479999997</v>
      </c>
      <c r="D958" s="67">
        <f t="shared" si="171"/>
        <v>48904590.479999997</v>
      </c>
      <c r="E958" s="67">
        <f t="shared" si="168"/>
        <v>47170258.159999996</v>
      </c>
      <c r="F958" s="67">
        <f t="shared" si="172"/>
        <v>-1331742.2300000042</v>
      </c>
      <c r="G958" s="70">
        <f t="shared" si="173"/>
        <v>-2.6509543156499334E-2</v>
      </c>
      <c r="H958" s="70"/>
      <c r="I958" s="70"/>
      <c r="J958" s="67">
        <f t="shared" si="169"/>
        <v>1734332.3200000003</v>
      </c>
      <c r="K958" s="70">
        <f t="shared" si="178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4"/>
        <v>-174213.99000000209</v>
      </c>
      <c r="R958" s="70">
        <f t="shared" si="154"/>
        <v>-3.7981447544972978E-3</v>
      </c>
      <c r="S958" s="67">
        <f t="shared" si="175"/>
        <v>14429015.879999995</v>
      </c>
      <c r="T958" s="70">
        <f t="shared" si="156"/>
        <v>0.42911818281646524</v>
      </c>
      <c r="U958" s="67">
        <f t="shared" si="176"/>
        <v>17786163.489999998</v>
      </c>
      <c r="V958" s="70">
        <f t="shared" si="158"/>
        <v>0.56869873038504015</v>
      </c>
      <c r="W958" s="87">
        <f t="shared" si="177"/>
        <v>-1.6025214331012603</v>
      </c>
      <c r="X958" s="142">
        <f t="shared" si="167"/>
        <v>1.7857142857142857E-4</v>
      </c>
      <c r="Y958" s="139">
        <f t="shared" si="160"/>
        <v>-2.6688114585070762E-2</v>
      </c>
      <c r="Z958" s="139">
        <f t="shared" si="161"/>
        <v>-2.6688114585070762E-2</v>
      </c>
      <c r="AA958" s="139">
        <f t="shared" si="162"/>
        <v>7.1225546010586667E-4</v>
      </c>
      <c r="AB958" s="144">
        <f t="shared" si="163"/>
        <v>7.7256711389105188</v>
      </c>
      <c r="AC958" s="144">
        <f t="shared" si="164"/>
        <v>-2.8483151606661983E-2</v>
      </c>
      <c r="AD958" s="144">
        <f t="shared" si="165"/>
        <v>-4.2524121371315164E-2</v>
      </c>
      <c r="AE958" s="144">
        <f t="shared" si="166"/>
        <v>-3.4190365921409886E-2</v>
      </c>
    </row>
    <row r="959" spans="1:31">
      <c r="A959" s="88">
        <v>45363</v>
      </c>
      <c r="B959" s="78">
        <v>50430912.140000001</v>
      </c>
      <c r="D959" s="67">
        <f t="shared" si="171"/>
        <v>50430912.140000001</v>
      </c>
      <c r="E959" s="67">
        <f t="shared" si="168"/>
        <v>47170258.159999996</v>
      </c>
      <c r="F959" s="67">
        <f t="shared" si="172"/>
        <v>1526321.6600000039</v>
      </c>
      <c r="G959" s="70">
        <f t="shared" si="173"/>
        <v>3.1210192029400754E-2</v>
      </c>
      <c r="H959" s="70"/>
      <c r="I959" s="70"/>
      <c r="J959" s="67">
        <f t="shared" si="169"/>
        <v>3260653.9800000042</v>
      </c>
      <c r="K959" s="70">
        <f t="shared" si="178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4"/>
        <v>1527919.5099999979</v>
      </c>
      <c r="R959" s="70">
        <f t="shared" si="154"/>
        <v>3.2037759187695233E-2</v>
      </c>
      <c r="S959" s="67">
        <f t="shared" si="175"/>
        <v>15331766.490000002</v>
      </c>
      <c r="T959" s="70">
        <f t="shared" si="156"/>
        <v>0.44795515876725406</v>
      </c>
      <c r="U959" s="67">
        <f t="shared" si="176"/>
        <v>18674197.68</v>
      </c>
      <c r="V959" s="70">
        <f t="shared" si="158"/>
        <v>0.58580624408230875</v>
      </c>
      <c r="W959" s="87">
        <f t="shared" si="177"/>
        <v>-1.0644791557051441</v>
      </c>
      <c r="X959" s="142">
        <f t="shared" si="167"/>
        <v>1.7857142857142857E-4</v>
      </c>
      <c r="Y959" s="139">
        <f t="shared" si="160"/>
        <v>3.1031620600829327E-2</v>
      </c>
      <c r="Z959" s="139">
        <f t="shared" si="161"/>
        <v>0</v>
      </c>
      <c r="AA959" s="139">
        <f t="shared" si="162"/>
        <v>0</v>
      </c>
      <c r="AB959" s="144">
        <f t="shared" si="163"/>
        <v>7.8601378592814291</v>
      </c>
      <c r="AC959" s="144">
        <f t="shared" si="164"/>
        <v>-2.8606967758754029E-2</v>
      </c>
      <c r="AD959" s="144">
        <f t="shared" si="165"/>
        <v>-4.2496748047174557E-2</v>
      </c>
      <c r="AE959" s="144">
        <f t="shared" si="166"/>
        <v>-3.4066331564295699E-2</v>
      </c>
    </row>
    <row r="960" spans="1:31">
      <c r="A960" s="88">
        <v>45364</v>
      </c>
      <c r="B960" s="78">
        <v>49284299.43</v>
      </c>
      <c r="D960" s="67">
        <f t="shared" si="171"/>
        <v>49284299.43</v>
      </c>
      <c r="E960" s="67">
        <f t="shared" si="168"/>
        <v>47170258.159999996</v>
      </c>
      <c r="F960" s="67">
        <f t="shared" si="172"/>
        <v>-1146612.7100000009</v>
      </c>
      <c r="G960" s="70">
        <f t="shared" si="173"/>
        <v>-2.2736307184310248E-2</v>
      </c>
      <c r="H960" s="70"/>
      <c r="I960" s="70"/>
      <c r="J960" s="67">
        <f t="shared" si="169"/>
        <v>2114041.2700000033</v>
      </c>
      <c r="K960" s="70">
        <f t="shared" si="178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4"/>
        <v>1807459.6599999964</v>
      </c>
      <c r="R960" s="70">
        <f t="shared" si="154"/>
        <v>3.6827703517204206E-2</v>
      </c>
      <c r="S960" s="67">
        <f t="shared" si="175"/>
        <v>14074165</v>
      </c>
      <c r="T960" s="70">
        <f t="shared" si="156"/>
        <v>0.4082358354659591</v>
      </c>
      <c r="U960" s="67">
        <f t="shared" si="176"/>
        <v>17315735.329999998</v>
      </c>
      <c r="V960" s="70">
        <f t="shared" si="158"/>
        <v>0.5564463568664465</v>
      </c>
      <c r="W960" s="87">
        <f t="shared" si="177"/>
        <v>-1.385724557339548</v>
      </c>
      <c r="X960" s="142">
        <f t="shared" si="167"/>
        <v>1.7857142857142857E-4</v>
      </c>
      <c r="Y960" s="139">
        <f t="shared" si="160"/>
        <v>-2.2914878612881676E-2</v>
      </c>
      <c r="Z960" s="139">
        <f t="shared" si="161"/>
        <v>-2.2914878612881676E-2</v>
      </c>
      <c r="AA960" s="139">
        <f t="shared" si="162"/>
        <v>5.2509166184310202E-4</v>
      </c>
      <c r="AB960" s="144">
        <f t="shared" si="163"/>
        <v>7.1554772202930694</v>
      </c>
      <c r="AC960" s="144">
        <f t="shared" si="164"/>
        <v>-3.00713058321685E-2</v>
      </c>
      <c r="AD960" s="144">
        <f t="shared" si="165"/>
        <v>-4.3115877470068099E-2</v>
      </c>
      <c r="AE960" s="144">
        <f t="shared" si="166"/>
        <v>-3.4207464977173592E-2</v>
      </c>
    </row>
    <row r="961" spans="1:31">
      <c r="A961" s="88">
        <v>45365</v>
      </c>
      <c r="B961" s="78">
        <v>48450129.340000004</v>
      </c>
      <c r="D961" s="67">
        <f t="shared" si="171"/>
        <v>48450129.340000004</v>
      </c>
      <c r="E961" s="67">
        <f t="shared" si="168"/>
        <v>47170258.159999996</v>
      </c>
      <c r="F961" s="67">
        <f t="shared" si="172"/>
        <v>-834170.08999999613</v>
      </c>
      <c r="G961" s="70">
        <f t="shared" si="173"/>
        <v>-1.6925676120947877E-2</v>
      </c>
      <c r="H961" s="70"/>
      <c r="I961" s="70"/>
      <c r="J961" s="67">
        <f t="shared" si="169"/>
        <v>1279871.1800000072</v>
      </c>
      <c r="K961" s="70">
        <f t="shared" si="178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4"/>
        <v>203490.61000000685</v>
      </c>
      <c r="R961" s="70">
        <f t="shared" si="154"/>
        <v>4.1611075121642683E-3</v>
      </c>
      <c r="S961" s="67">
        <f t="shared" si="175"/>
        <v>13896105.460000001</v>
      </c>
      <c r="T961" s="70">
        <f t="shared" si="156"/>
        <v>0.39591007708758863</v>
      </c>
      <c r="U961" s="67">
        <f t="shared" si="176"/>
        <v>16455020.010000005</v>
      </c>
      <c r="V961" s="70">
        <f t="shared" si="158"/>
        <v>0.51815876704519781</v>
      </c>
      <c r="W961" s="87">
        <f t="shared" si="177"/>
        <v>-1.6168912091812737</v>
      </c>
      <c r="X961" s="142">
        <f t="shared" si="167"/>
        <v>1.7857142857142857E-4</v>
      </c>
      <c r="Y961" s="139">
        <f t="shared" si="160"/>
        <v>-1.7104247549519305E-2</v>
      </c>
      <c r="Z961" s="139">
        <f t="shared" si="161"/>
        <v>-1.7104247549519305E-2</v>
      </c>
      <c r="AA961" s="139">
        <f t="shared" si="162"/>
        <v>2.9255528423523713E-4</v>
      </c>
      <c r="AB961" s="144">
        <f t="shared" si="163"/>
        <v>7.292415174411591</v>
      </c>
      <c r="AC961" s="144">
        <f t="shared" si="164"/>
        <v>-2.8763898320379094E-2</v>
      </c>
      <c r="AD961" s="144">
        <f t="shared" si="165"/>
        <v>-4.3475240664682849E-2</v>
      </c>
      <c r="AE961" s="144">
        <f t="shared" si="166"/>
        <v>-3.4303814040515079E-2</v>
      </c>
    </row>
    <row r="962" spans="1:31">
      <c r="A962" s="88">
        <v>45366</v>
      </c>
      <c r="B962" s="78">
        <v>47620728.399999999</v>
      </c>
      <c r="D962" s="67">
        <f t="shared" si="171"/>
        <v>47620728.399999999</v>
      </c>
      <c r="E962" s="67">
        <f t="shared" si="168"/>
        <v>47170258.159999996</v>
      </c>
      <c r="F962" s="67">
        <f t="shared" si="172"/>
        <v>-829400.94000000507</v>
      </c>
      <c r="G962" s="70">
        <f t="shared" si="173"/>
        <v>-1.7118652752806149E-2</v>
      </c>
      <c r="H962" s="70"/>
      <c r="I962" s="70"/>
      <c r="J962" s="67">
        <f t="shared" si="169"/>
        <v>450470.24000000209</v>
      </c>
      <c r="K962" s="70">
        <f t="shared" si="178"/>
        <v>9.5498786220762355E-3</v>
      </c>
      <c r="L962" s="70">
        <f t="shared" ref="L962:L1015" si="179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4"/>
        <v>-416923.13000000268</v>
      </c>
      <c r="R962" s="70">
        <f t="shared" si="154"/>
        <v>-8.7816108237147444E-3</v>
      </c>
      <c r="S962" s="67">
        <f t="shared" si="175"/>
        <v>11543326.219999999</v>
      </c>
      <c r="T962" s="70">
        <f t="shared" si="156"/>
        <v>0.32784101528918813</v>
      </c>
      <c r="U962" s="67">
        <f t="shared" si="176"/>
        <v>15765174.32</v>
      </c>
      <c r="V962" s="70">
        <f t="shared" si="158"/>
        <v>0.49314615040842574</v>
      </c>
      <c r="W962" s="87">
        <f t="shared" si="177"/>
        <v>-1.8443777414533769</v>
      </c>
      <c r="X962" s="142">
        <f t="shared" si="167"/>
        <v>1.7857142857142857E-4</v>
      </c>
      <c r="Y962" s="139">
        <f t="shared" si="160"/>
        <v>-1.7297224181377576E-2</v>
      </c>
      <c r="Z962" s="139">
        <f t="shared" si="161"/>
        <v>-1.7297224181377576E-2</v>
      </c>
      <c r="AA962" s="139">
        <f t="shared" si="162"/>
        <v>2.9919396438083317E-4</v>
      </c>
      <c r="AB962" s="144">
        <f t="shared" si="163"/>
        <v>7.1241878496511069</v>
      </c>
      <c r="AC962" s="144">
        <f t="shared" si="164"/>
        <v>-2.9951526999944453E-2</v>
      </c>
      <c r="AD962" s="144">
        <f t="shared" si="165"/>
        <v>-4.3437447968744353E-2</v>
      </c>
      <c r="AE962" s="144">
        <f t="shared" si="166"/>
        <v>-3.4388176075869803E-2</v>
      </c>
    </row>
    <row r="963" spans="1:31">
      <c r="A963" s="88">
        <v>45369</v>
      </c>
      <c r="B963" s="78">
        <v>48230813.75</v>
      </c>
      <c r="D963" s="67">
        <f t="shared" si="171"/>
        <v>48230813.75</v>
      </c>
      <c r="E963" s="67">
        <f t="shared" si="168"/>
        <v>47170258.159999996</v>
      </c>
      <c r="F963" s="67">
        <f t="shared" si="172"/>
        <v>610085.35000000149</v>
      </c>
      <c r="G963" s="70">
        <f t="shared" si="173"/>
        <v>1.2811340155813356E-2</v>
      </c>
      <c r="H963" s="70"/>
      <c r="I963" s="70"/>
      <c r="J963" s="67">
        <f t="shared" si="169"/>
        <v>1060555.5900000036</v>
      </c>
      <c r="K963" s="70">
        <f t="shared" si="178"/>
        <v>2.2483565521363769E-2</v>
      </c>
      <c r="L963" s="70">
        <f t="shared" si="179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4"/>
        <v>1600127.3999999985</v>
      </c>
      <c r="R963" s="70">
        <f t="shared" si="154"/>
        <v>3.3165572610243443E-2</v>
      </c>
      <c r="S963" s="67">
        <f t="shared" si="175"/>
        <v>12349070.100000001</v>
      </c>
      <c r="T963" s="70">
        <f t="shared" si="156"/>
        <v>0.35738442917346275</v>
      </c>
      <c r="U963" s="67">
        <f t="shared" si="176"/>
        <v>15683226.620000001</v>
      </c>
      <c r="V963" s="70">
        <f t="shared" si="158"/>
        <v>0.49017574711941148</v>
      </c>
      <c r="W963" s="87">
        <f t="shared" si="177"/>
        <v>-1.6333898376779561</v>
      </c>
      <c r="X963" s="142">
        <f t="shared" si="167"/>
        <v>1.7857142857142857E-4</v>
      </c>
      <c r="Y963" s="139">
        <f t="shared" si="160"/>
        <v>1.2632768727241927E-2</v>
      </c>
      <c r="Z963" s="139">
        <f t="shared" si="161"/>
        <v>0</v>
      </c>
      <c r="AA963" s="139">
        <f t="shared" si="162"/>
        <v>0</v>
      </c>
      <c r="AB963" s="144">
        <f t="shared" si="163"/>
        <v>7.0288852729436391</v>
      </c>
      <c r="AC963" s="144">
        <f t="shared" si="164"/>
        <v>-2.9607355214012247E-2</v>
      </c>
      <c r="AD963" s="144">
        <f t="shared" si="165"/>
        <v>-4.3272435064807914E-2</v>
      </c>
      <c r="AE963" s="144">
        <f t="shared" si="166"/>
        <v>-3.4351821742775929E-2</v>
      </c>
    </row>
    <row r="964" spans="1:31">
      <c r="A964" s="88">
        <v>45370</v>
      </c>
      <c r="B964" s="78">
        <v>48570528.859999999</v>
      </c>
      <c r="D964" s="67">
        <f t="shared" si="171"/>
        <v>48570528.859999999</v>
      </c>
      <c r="E964" s="67">
        <f t="shared" si="168"/>
        <v>47170258.159999996</v>
      </c>
      <c r="F964" s="67">
        <f t="shared" si="172"/>
        <v>339715.1099999994</v>
      </c>
      <c r="G964" s="70">
        <f t="shared" si="173"/>
        <v>7.0435284745739837E-3</v>
      </c>
      <c r="H964" s="70"/>
      <c r="I964" s="70"/>
      <c r="J964" s="67">
        <f t="shared" si="169"/>
        <v>1400270.700000003</v>
      </c>
      <c r="K964" s="70">
        <f t="shared" si="178"/>
        <v>2.9685457629897494E-2</v>
      </c>
      <c r="L964" s="70">
        <f t="shared" si="179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4"/>
        <v>1357613.6199999973</v>
      </c>
      <c r="R964" s="70">
        <f t="shared" si="154"/>
        <v>2.8261448608747117E-2</v>
      </c>
      <c r="S964" s="67">
        <f t="shared" si="175"/>
        <v>12546845.189999998</v>
      </c>
      <c r="T964" s="70">
        <f t="shared" si="156"/>
        <v>0.34777573860225203</v>
      </c>
      <c r="U964" s="67">
        <f t="shared" si="176"/>
        <v>15690181.98</v>
      </c>
      <c r="V964" s="70">
        <f t="shared" si="158"/>
        <v>0.4925414871327205</v>
      </c>
      <c r="W964" s="87">
        <f t="shared" si="177"/>
        <v>-1.5153939510236973</v>
      </c>
      <c r="X964" s="142">
        <f t="shared" si="167"/>
        <v>1.7857142857142857E-4</v>
      </c>
      <c r="Y964" s="139">
        <f t="shared" si="160"/>
        <v>6.8649570460025547E-3</v>
      </c>
      <c r="Z964" s="139">
        <f t="shared" si="161"/>
        <v>0</v>
      </c>
      <c r="AA964" s="139">
        <f t="shared" si="162"/>
        <v>0</v>
      </c>
      <c r="AB964" s="144">
        <f t="shared" si="163"/>
        <v>6.9544075458808505</v>
      </c>
      <c r="AC964" s="144">
        <f t="shared" si="164"/>
        <v>-2.700095854111486E-2</v>
      </c>
      <c r="AD964" s="144">
        <f t="shared" si="165"/>
        <v>-4.3114431462874893E-2</v>
      </c>
      <c r="AE964" s="144">
        <f t="shared" si="166"/>
        <v>-3.4351764322118505E-2</v>
      </c>
    </row>
    <row r="965" spans="1:31">
      <c r="A965" s="88">
        <v>45371</v>
      </c>
      <c r="B965" s="78">
        <v>50644289.619999997</v>
      </c>
      <c r="D965" s="67">
        <f t="shared" si="171"/>
        <v>50644289.619999997</v>
      </c>
      <c r="E965" s="67">
        <f t="shared" si="168"/>
        <v>47170258.159999996</v>
      </c>
      <c r="F965" s="67">
        <f t="shared" si="172"/>
        <v>2073760.7599999979</v>
      </c>
      <c r="G965" s="70">
        <f t="shared" si="173"/>
        <v>4.269586534619417E-2</v>
      </c>
      <c r="H965" s="70"/>
      <c r="I965" s="70"/>
      <c r="J965" s="67">
        <f t="shared" si="169"/>
        <v>3474031.4600000009</v>
      </c>
      <c r="K965" s="70">
        <f t="shared" si="178"/>
        <v>7.3648769277797843E-2</v>
      </c>
      <c r="L965" s="70">
        <f t="shared" si="179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4"/>
        <v>3183310.4799999967</v>
      </c>
      <c r="R965" s="70">
        <f t="shared" si="154"/>
        <v>6.8266429880674412E-2</v>
      </c>
      <c r="S965" s="67">
        <f t="shared" si="175"/>
        <v>14623017.579999998</v>
      </c>
      <c r="T965" s="70">
        <f t="shared" si="156"/>
        <v>0.4075336394640342</v>
      </c>
      <c r="U965" s="67">
        <f t="shared" si="176"/>
        <v>17280039.409999996</v>
      </c>
      <c r="V965" s="70">
        <f t="shared" si="158"/>
        <v>0.5309161426000919</v>
      </c>
      <c r="W965" s="87">
        <f t="shared" si="177"/>
        <v>-0.8599969516802346</v>
      </c>
      <c r="X965" s="142">
        <f t="shared" si="167"/>
        <v>1.7857142857142857E-4</v>
      </c>
      <c r="Y965" s="139">
        <f t="shared" si="160"/>
        <v>4.2517293917622739E-2</v>
      </c>
      <c r="Z965" s="139">
        <f t="shared" si="161"/>
        <v>0</v>
      </c>
      <c r="AA965" s="139">
        <f t="shared" si="162"/>
        <v>0</v>
      </c>
      <c r="AB965" s="144">
        <f t="shared" si="163"/>
        <v>7.2882016294408665</v>
      </c>
      <c r="AC965" s="144">
        <f t="shared" si="164"/>
        <v>-2.8420243206887151E-2</v>
      </c>
      <c r="AD965" s="144">
        <f t="shared" si="165"/>
        <v>-4.3185230138585252E-2</v>
      </c>
      <c r="AE965" s="144">
        <f t="shared" si="166"/>
        <v>-3.4433295323753187E-2</v>
      </c>
    </row>
    <row r="966" spans="1:31">
      <c r="A966" s="88">
        <v>45372</v>
      </c>
      <c r="B966" s="78">
        <v>52077532</v>
      </c>
      <c r="D966" s="67">
        <f t="shared" si="171"/>
        <v>52077532</v>
      </c>
      <c r="E966" s="67">
        <f t="shared" si="168"/>
        <v>47170258.159999996</v>
      </c>
      <c r="F966" s="67">
        <f t="shared" si="172"/>
        <v>1433242.3800000027</v>
      </c>
      <c r="G966" s="70">
        <f t="shared" si="173"/>
        <v>2.8300177389278636E-2</v>
      </c>
      <c r="H966" s="70"/>
      <c r="I966" s="70"/>
      <c r="J966" s="67">
        <f t="shared" si="169"/>
        <v>4907273.8400000036</v>
      </c>
      <c r="K966" s="70">
        <f t="shared" si="178"/>
        <v>0.10403321990214009</v>
      </c>
      <c r="L966" s="70">
        <f t="shared" si="179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4"/>
        <v>5169670.0099999979</v>
      </c>
      <c r="R966" s="70">
        <f t="shared" si="154"/>
        <v>0.10949694556501607</v>
      </c>
      <c r="S966" s="67">
        <f t="shared" si="175"/>
        <v>16020634.880000003</v>
      </c>
      <c r="T966" s="70">
        <f t="shared" si="156"/>
        <v>0.44472505995664607</v>
      </c>
      <c r="U966" s="67">
        <f t="shared" si="176"/>
        <v>19291737.989999998</v>
      </c>
      <c r="V966" s="70">
        <f t="shared" si="158"/>
        <v>0.5867255008107749</v>
      </c>
      <c r="W966" s="87">
        <f t="shared" si="177"/>
        <v>-0.46399145368637457</v>
      </c>
      <c r="X966" s="142">
        <f t="shared" si="167"/>
        <v>1.7857142857142857E-4</v>
      </c>
      <c r="Y966" s="139">
        <f t="shared" si="160"/>
        <v>2.8121605960707209E-2</v>
      </c>
      <c r="Z966" s="139">
        <f t="shared" si="161"/>
        <v>0</v>
      </c>
      <c r="AA966" s="139">
        <f t="shared" si="162"/>
        <v>0</v>
      </c>
      <c r="AB966" s="144">
        <f t="shared" si="163"/>
        <v>7.6913545345888936</v>
      </c>
      <c r="AC966" s="144">
        <f t="shared" si="164"/>
        <v>-2.8602395987518788E-2</v>
      </c>
      <c r="AD966" s="144">
        <f t="shared" si="165"/>
        <v>-4.3058472253806615E-2</v>
      </c>
      <c r="AE966" s="144">
        <f t="shared" si="166"/>
        <v>-3.4453022288345764E-2</v>
      </c>
    </row>
    <row r="967" spans="1:31">
      <c r="A967" s="88">
        <v>45373</v>
      </c>
      <c r="B967" s="78">
        <v>51833231.240000002</v>
      </c>
      <c r="D967" s="67">
        <f t="shared" si="171"/>
        <v>51833231.240000002</v>
      </c>
      <c r="E967" s="67">
        <f t="shared" si="168"/>
        <v>47170258.159999996</v>
      </c>
      <c r="F967" s="67">
        <f t="shared" si="172"/>
        <v>-244300.75999999791</v>
      </c>
      <c r="G967" s="70">
        <f t="shared" si="173"/>
        <v>-4.6910971126665124E-3</v>
      </c>
      <c r="H967" s="70"/>
      <c r="I967" s="70"/>
      <c r="J967" s="67">
        <f t="shared" si="169"/>
        <v>4662973.0800000057</v>
      </c>
      <c r="K967" s="70">
        <f t="shared" si="178"/>
        <v>9.8854092851969222E-2</v>
      </c>
      <c r="L967" s="70">
        <f t="shared" si="179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4"/>
        <v>5037161.4900000021</v>
      </c>
      <c r="R967" s="70">
        <f t="shared" si="154"/>
        <v>0.10613269218785869</v>
      </c>
      <c r="S967" s="67">
        <f t="shared" si="175"/>
        <v>15721862.130000003</v>
      </c>
      <c r="T967" s="70">
        <f t="shared" si="156"/>
        <v>0.43646049235966966</v>
      </c>
      <c r="U967" s="67">
        <f t="shared" si="176"/>
        <v>19393446.720000003</v>
      </c>
      <c r="V967" s="70">
        <f t="shared" si="158"/>
        <v>0.58126427532267333</v>
      </c>
      <c r="W967" s="87">
        <f t="shared" si="177"/>
        <v>-0.52137220981011467</v>
      </c>
      <c r="X967" s="142">
        <f t="shared" si="167"/>
        <v>1.7857142857142857E-4</v>
      </c>
      <c r="Y967" s="139">
        <f t="shared" si="160"/>
        <v>-4.8696685412379414E-3</v>
      </c>
      <c r="Z967" s="139">
        <f t="shared" si="161"/>
        <v>-4.8696685412379414E-3</v>
      </c>
      <c r="AA967" s="139">
        <f t="shared" si="162"/>
        <v>2.3713671701522459E-5</v>
      </c>
      <c r="AB967" s="144">
        <f t="shared" si="163"/>
        <v>7.5466994329529786</v>
      </c>
      <c r="AC967" s="144">
        <f t="shared" si="164"/>
        <v>-2.8133710414750619E-2</v>
      </c>
      <c r="AD967" s="144">
        <f t="shared" si="165"/>
        <v>-4.3142964550434218E-2</v>
      </c>
      <c r="AE967" s="144">
        <f t="shared" si="166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71"/>
        <v>54501565.909999996</v>
      </c>
      <c r="E968" s="67">
        <f t="shared" si="168"/>
        <v>47170258.159999996</v>
      </c>
      <c r="F968" s="67">
        <f t="shared" si="172"/>
        <v>-245665.33000000566</v>
      </c>
      <c r="G968" s="70">
        <f t="shared" si="173"/>
        <v>-4.7395333866514641E-3</v>
      </c>
      <c r="H968" s="70"/>
      <c r="I968" s="70"/>
      <c r="J968" s="67">
        <f t="shared" si="169"/>
        <v>4417307.75</v>
      </c>
      <c r="K968" s="70">
        <f t="shared" si="178"/>
        <v>9.3646037191838616E-2</v>
      </c>
      <c r="L968" s="70">
        <f t="shared" si="179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4"/>
        <v>4397787.9899999946</v>
      </c>
      <c r="R968" s="70">
        <f t="shared" si="154"/>
        <v>9.375375051068266E-2</v>
      </c>
      <c r="S968" s="67">
        <f t="shared" si="175"/>
        <v>14908866.619999997</v>
      </c>
      <c r="T968" s="70">
        <f t="shared" si="156"/>
        <v>0.4134816861911938</v>
      </c>
      <c r="U968" s="67">
        <f t="shared" si="176"/>
        <v>18238812.309999995</v>
      </c>
      <c r="V968" s="70">
        <f t="shared" si="158"/>
        <v>0.55630229069446879</v>
      </c>
      <c r="W968" s="87">
        <f t="shared" si="177"/>
        <v>-0.57843082098028453</v>
      </c>
      <c r="X968" s="142">
        <f t="shared" si="167"/>
        <v>1.7857142857142857E-4</v>
      </c>
      <c r="Y968" s="139">
        <f t="shared" si="160"/>
        <v>-4.9181048152228931E-3</v>
      </c>
      <c r="Z968" s="139">
        <f t="shared" si="161"/>
        <v>-4.9181048152228931E-3</v>
      </c>
      <c r="AA968" s="139">
        <f t="shared" si="162"/>
        <v>2.4187754973518609E-5</v>
      </c>
      <c r="AB968" s="144">
        <f t="shared" si="163"/>
        <v>7.4947151156196599</v>
      </c>
      <c r="AC968" s="144">
        <f t="shared" si="164"/>
        <v>-2.8261075980346918E-2</v>
      </c>
      <c r="AD968" s="144">
        <f t="shared" si="165"/>
        <v>-4.3234705143577579E-2</v>
      </c>
      <c r="AE968" s="144">
        <f t="shared" si="166"/>
        <v>-3.4358999706771191E-2</v>
      </c>
    </row>
    <row r="969" spans="1:31">
      <c r="A969" s="88">
        <v>45377</v>
      </c>
      <c r="B969" s="78">
        <v>53988282.090000004</v>
      </c>
      <c r="D969" s="67">
        <f t="shared" si="171"/>
        <v>53988282.090000004</v>
      </c>
      <c r="E969" s="67">
        <f t="shared" si="168"/>
        <v>47170258.159999996</v>
      </c>
      <c r="F969" s="67">
        <f t="shared" si="172"/>
        <v>-513283.81999999285</v>
      </c>
      <c r="G969" s="70">
        <f t="shared" si="173"/>
        <v>-9.4177811486663189E-3</v>
      </c>
      <c r="H969" s="70"/>
      <c r="I969" s="70"/>
      <c r="J969" s="67">
        <f t="shared" si="169"/>
        <v>3904023.9300000072</v>
      </c>
      <c r="K969" s="70">
        <f t="shared" si="178"/>
        <v>8.3346318159459809E-2</v>
      </c>
      <c r="L969" s="70">
        <f t="shared" si="179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4"/>
        <v>7846900.1800000072</v>
      </c>
      <c r="R969" s="70">
        <f t="shared" si="154"/>
        <v>0.1676828892238329</v>
      </c>
      <c r="S969" s="67">
        <f t="shared" si="175"/>
        <v>17390700.230000004</v>
      </c>
      <c r="T969" s="70">
        <f t="shared" si="156"/>
        <v>0.48158518102777093</v>
      </c>
      <c r="U969" s="67">
        <f t="shared" si="176"/>
        <v>21071287.260000005</v>
      </c>
      <c r="V969" s="70">
        <f t="shared" si="158"/>
        <v>0.6495507775956092</v>
      </c>
      <c r="W969" s="87">
        <f t="shared" si="177"/>
        <v>-0.69395539857687605</v>
      </c>
      <c r="X969" s="142">
        <f t="shared" si="167"/>
        <v>1.7857142857142857E-4</v>
      </c>
      <c r="Y969" s="139">
        <f t="shared" si="160"/>
        <v>-9.5963525772377479E-3</v>
      </c>
      <c r="Z969" s="139">
        <f t="shared" si="161"/>
        <v>-9.5963525772377479E-3</v>
      </c>
      <c r="AA969" s="139">
        <f t="shared" si="162"/>
        <v>9.2089982786657562E-5</v>
      </c>
      <c r="AB969" s="144">
        <f t="shared" si="163"/>
        <v>7.113398151017531</v>
      </c>
      <c r="AC969" s="144">
        <f t="shared" si="164"/>
        <v>-2.9045817557525704E-2</v>
      </c>
      <c r="AD969" s="144">
        <f t="shared" si="165"/>
        <v>-4.3523494741796516E-2</v>
      </c>
      <c r="AE969" s="144">
        <f t="shared" si="166"/>
        <v>-3.4399640854938629E-2</v>
      </c>
    </row>
    <row r="970" spans="1:31">
      <c r="A970" s="88">
        <v>45378</v>
      </c>
      <c r="B970" s="78">
        <v>54592656.039999999</v>
      </c>
      <c r="D970" s="67">
        <f t="shared" si="171"/>
        <v>54592656.039999999</v>
      </c>
      <c r="E970" s="67">
        <f t="shared" si="168"/>
        <v>47170258.159999996</v>
      </c>
      <c r="F970" s="67">
        <f t="shared" si="172"/>
        <v>604373.94999999553</v>
      </c>
      <c r="G970" s="70">
        <f t="shared" si="173"/>
        <v>1.1194539381573337E-2</v>
      </c>
      <c r="H970" s="70"/>
      <c r="I970" s="70"/>
      <c r="J970" s="67">
        <f t="shared" si="169"/>
        <v>4508397.8800000027</v>
      </c>
      <c r="K970" s="70">
        <f t="shared" si="178"/>
        <v>9.5473881181978415E-2</v>
      </c>
      <c r="L970" s="70">
        <f t="shared" si="179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4"/>
        <v>7507411.8500000015</v>
      </c>
      <c r="R970" s="70">
        <f t="shared" si="154"/>
        <v>0.15908978979996863</v>
      </c>
      <c r="S970" s="67">
        <f t="shared" si="175"/>
        <v>17614567.130000003</v>
      </c>
      <c r="T970" s="70">
        <f t="shared" si="156"/>
        <v>0.48023968872861311</v>
      </c>
      <c r="U970" s="67">
        <f t="shared" si="176"/>
        <v>21973370.09</v>
      </c>
      <c r="V970" s="70">
        <f t="shared" si="158"/>
        <v>0.65889629200414856</v>
      </c>
      <c r="W970" s="87">
        <f t="shared" si="177"/>
        <v>-0.54407771314722053</v>
      </c>
      <c r="X970" s="142">
        <f t="shared" si="167"/>
        <v>1.7857142857142857E-4</v>
      </c>
      <c r="Y970" s="139">
        <f t="shared" si="160"/>
        <v>1.1015967953001908E-2</v>
      </c>
      <c r="Z970" s="139">
        <f t="shared" si="161"/>
        <v>0</v>
      </c>
      <c r="AA970" s="139">
        <f t="shared" si="162"/>
        <v>0</v>
      </c>
      <c r="AB970" s="144">
        <f t="shared" si="163"/>
        <v>7.3897042812545966</v>
      </c>
      <c r="AC970" s="144">
        <f t="shared" si="164"/>
        <v>-2.7049185133168237E-2</v>
      </c>
      <c r="AD970" s="144">
        <f t="shared" si="165"/>
        <v>-4.3381620402802849E-2</v>
      </c>
      <c r="AE970" s="144">
        <f t="shared" si="166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71"/>
        <v>54958718.710000001</v>
      </c>
      <c r="E971" s="80">
        <f t="shared" si="168"/>
        <v>47170258.159999996</v>
      </c>
      <c r="F971" s="80">
        <f t="shared" si="172"/>
        <v>366062.67000000179</v>
      </c>
      <c r="G971" s="81">
        <f t="shared" si="173"/>
        <v>6.705346406516436E-3</v>
      </c>
      <c r="H971" s="81"/>
      <c r="I971" s="81"/>
      <c r="J971" s="80">
        <f t="shared" si="169"/>
        <v>4874460.5500000045</v>
      </c>
      <c r="K971" s="81">
        <f t="shared" si="178"/>
        <v>0.10281941303459474</v>
      </c>
      <c r="L971" s="81">
        <f t="shared" si="179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4"/>
        <v>7336971.2700000033</v>
      </c>
      <c r="R971" s="81">
        <f t="shared" si="154"/>
        <v>0.15901065304699721</v>
      </c>
      <c r="S971" s="80">
        <f t="shared" si="175"/>
        <v>17955584.189804599</v>
      </c>
      <c r="T971" s="81">
        <f t="shared" si="156"/>
        <v>0.49062214707222185</v>
      </c>
      <c r="U971" s="80">
        <f t="shared" si="176"/>
        <v>23223318.470000003</v>
      </c>
      <c r="V971" s="81">
        <f t="shared" si="158"/>
        <v>0.70551150218715164</v>
      </c>
      <c r="W971" s="136">
        <f t="shared" si="177"/>
        <v>-0.45472110166155622</v>
      </c>
      <c r="X971" s="143">
        <f t="shared" si="167"/>
        <v>1.7857142857142857E-4</v>
      </c>
      <c r="Y971" s="140">
        <f t="shared" si="160"/>
        <v>6.526774977945007E-3</v>
      </c>
      <c r="Z971" s="140">
        <f t="shared" si="161"/>
        <v>0</v>
      </c>
      <c r="AA971" s="140">
        <f t="shared" si="162"/>
        <v>0</v>
      </c>
      <c r="AB971" s="145">
        <f t="shared" si="163"/>
        <v>7.5959482478492895</v>
      </c>
      <c r="AC971" s="145">
        <f t="shared" si="164"/>
        <v>-2.7096903415193635E-2</v>
      </c>
      <c r="AD971" s="145">
        <f t="shared" si="165"/>
        <v>-4.3411149078748511E-2</v>
      </c>
      <c r="AE971" s="145">
        <f t="shared" si="166"/>
        <v>-3.4270868144341007E-2</v>
      </c>
    </row>
    <row r="972" spans="1:31">
      <c r="A972" s="88">
        <v>45383</v>
      </c>
      <c r="B972" s="78">
        <v>54694013.359999999</v>
      </c>
      <c r="D972" s="67">
        <f t="shared" si="171"/>
        <v>54694013.359999999</v>
      </c>
      <c r="E972" s="67">
        <f t="shared" si="168"/>
        <v>54958718.710000001</v>
      </c>
      <c r="F972" s="67">
        <f t="shared" si="172"/>
        <v>-264705.35000000149</v>
      </c>
      <c r="G972" s="70">
        <f t="shared" si="173"/>
        <v>-4.8164396152823169E-3</v>
      </c>
      <c r="H972" s="70"/>
      <c r="I972" s="70"/>
      <c r="J972" s="67">
        <f t="shared" si="169"/>
        <v>-264705.35000000149</v>
      </c>
      <c r="K972" s="70">
        <f>G972</f>
        <v>-4.8164396152823169E-3</v>
      </c>
      <c r="L972" s="70">
        <f t="shared" si="179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4"/>
        <v>7013865.9799999967</v>
      </c>
      <c r="R972" s="70">
        <f t="shared" si="154"/>
        <v>0.14896101954356239</v>
      </c>
      <c r="S972" s="67">
        <f t="shared" si="175"/>
        <v>17784311.600000001</v>
      </c>
      <c r="T972" s="70">
        <f t="shared" si="156"/>
        <v>0.48094188002210642</v>
      </c>
      <c r="U972" s="67">
        <f t="shared" si="176"/>
        <v>23347127.52</v>
      </c>
      <c r="V972" s="70">
        <f t="shared" si="158"/>
        <v>0.71574612503128687</v>
      </c>
      <c r="W972" s="87">
        <f t="shared" si="177"/>
        <v>-0.51125996516468786</v>
      </c>
      <c r="X972" s="142">
        <f t="shared" si="167"/>
        <v>1.7857142857142857E-4</v>
      </c>
      <c r="Y972" s="139">
        <f t="shared" si="160"/>
        <v>-4.9950110438537459E-3</v>
      </c>
      <c r="Z972" s="139">
        <f t="shared" si="161"/>
        <v>-4.9950110438537459E-3</v>
      </c>
      <c r="AA972" s="139">
        <f t="shared" si="162"/>
        <v>2.4950135328220889E-5</v>
      </c>
      <c r="AB972" s="144">
        <f t="shared" si="163"/>
        <v>7.7414979001707831</v>
      </c>
      <c r="AC972" s="144">
        <f t="shared" si="164"/>
        <v>-2.7634032845952797E-2</v>
      </c>
      <c r="AD972" s="144">
        <f t="shared" si="165"/>
        <v>-4.3492549551162087E-2</v>
      </c>
      <c r="AE972" s="144">
        <f t="shared" si="166"/>
        <v>-3.4128992487129049E-2</v>
      </c>
    </row>
    <row r="973" spans="1:31">
      <c r="A973" s="88">
        <v>45384</v>
      </c>
      <c r="B973" s="78">
        <v>53680468.049999997</v>
      </c>
      <c r="D973" s="67">
        <f t="shared" si="171"/>
        <v>53680468.049999997</v>
      </c>
      <c r="E973" s="67">
        <f t="shared" si="168"/>
        <v>54958718.710000001</v>
      </c>
      <c r="F973" s="67">
        <f t="shared" si="172"/>
        <v>-1013545.3100000024</v>
      </c>
      <c r="G973" s="70">
        <f t="shared" si="173"/>
        <v>-1.8531192862530913E-2</v>
      </c>
      <c r="H973" s="70"/>
      <c r="I973" s="70"/>
      <c r="J973" s="67">
        <f t="shared" si="169"/>
        <v>-1278250.6600000039</v>
      </c>
      <c r="K973" s="70">
        <f t="shared" ref="K973:K993" si="180">(1+K972)*(1+G973)-1</f>
        <v>-2.3258378106391753E-2</v>
      </c>
      <c r="L973" s="70">
        <f t="shared" si="179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81">B973-C973-D944</f>
        <v>6287334.7599999979</v>
      </c>
      <c r="R973" s="70">
        <f t="shared" ref="R973:R1036" si="182">Q973/B942</f>
        <v>0.13202654455134372</v>
      </c>
      <c r="S973" s="67">
        <f t="shared" ref="S973:S1004" si="183">B973-C973-D884</f>
        <v>16635597.219999999</v>
      </c>
      <c r="T973" s="70">
        <f t="shared" ref="T973:T1036" si="184">S973/B882</f>
        <v>0.44957264933652308</v>
      </c>
      <c r="U973" s="67">
        <f t="shared" ref="U973:U1004" si="185">B973-C973-D609</f>
        <v>22011566.809999999</v>
      </c>
      <c r="V973" s="70">
        <f t="shared" ref="V973:V1036" si="186">U973/B607</f>
        <v>0.6935966347843987</v>
      </c>
      <c r="W973" s="87">
        <f t="shared" ref="W973:W1004" si="187">O973/P973</f>
        <v>-0.7326289277345357</v>
      </c>
      <c r="X973" s="142">
        <f t="shared" si="167"/>
        <v>1.7857142857142857E-4</v>
      </c>
      <c r="Y973" s="139">
        <f t="shared" si="160"/>
        <v>-1.870976429110234E-2</v>
      </c>
      <c r="Z973" s="139">
        <f t="shared" si="161"/>
        <v>-1.870976429110234E-2</v>
      </c>
      <c r="AA973" s="139">
        <f t="shared" si="162"/>
        <v>3.5005527982860825E-4</v>
      </c>
      <c r="AB973" s="144">
        <f t="shared" si="163"/>
        <v>7.5490081865818865</v>
      </c>
      <c r="AC973" s="144">
        <f t="shared" si="164"/>
        <v>-2.8964783986933432E-2</v>
      </c>
      <c r="AD973" s="144">
        <f t="shared" si="165"/>
        <v>-4.3815556337103906E-2</v>
      </c>
      <c r="AE973" s="144">
        <f t="shared" si="166"/>
        <v>-3.4168337463324185E-2</v>
      </c>
    </row>
    <row r="974" spans="1:31">
      <c r="A974" s="88">
        <v>45385</v>
      </c>
      <c r="B974" s="78">
        <v>54398508.520000003</v>
      </c>
      <c r="D974" s="67">
        <f t="shared" si="171"/>
        <v>54398508.520000003</v>
      </c>
      <c r="E974" s="67">
        <f t="shared" si="168"/>
        <v>54958718.710000001</v>
      </c>
      <c r="F974" s="67">
        <f t="shared" si="172"/>
        <v>718040.47000000626</v>
      </c>
      <c r="G974" s="70">
        <f t="shared" si="173"/>
        <v>1.3376196148871066E-2</v>
      </c>
      <c r="H974" s="70"/>
      <c r="I974" s="70"/>
      <c r="J974" s="67">
        <f t="shared" si="169"/>
        <v>-560210.18999999762</v>
      </c>
      <c r="K974" s="70">
        <f t="shared" si="180"/>
        <v>-1.0193290585176484E-2</v>
      </c>
      <c r="L974" s="70">
        <f t="shared" si="179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81"/>
        <v>7517956.25</v>
      </c>
      <c r="R974" s="70">
        <f t="shared" si="182"/>
        <v>0.15767476954472451</v>
      </c>
      <c r="S974" s="67">
        <f t="shared" si="183"/>
        <v>17024225.540000007</v>
      </c>
      <c r="T974" s="70">
        <f t="shared" si="184"/>
        <v>0.46123985641221305</v>
      </c>
      <c r="U974" s="67">
        <f t="shared" si="185"/>
        <v>22522907.900000002</v>
      </c>
      <c r="V974" s="70">
        <f t="shared" si="186"/>
        <v>0.71850543671102995</v>
      </c>
      <c r="W974" s="87">
        <f t="shared" si="187"/>
        <v>-0.56123683034376348</v>
      </c>
      <c r="X974" s="142">
        <f t="shared" si="167"/>
        <v>1.7857142857142857E-4</v>
      </c>
      <c r="Y974" s="139">
        <f t="shared" ref="Y974:Y1015" si="188">G974-X974</f>
        <v>1.3197624720299637E-2</v>
      </c>
      <c r="Z974" s="139">
        <f t="shared" ref="Z974:Z1015" si="189">IF(Y974&lt;0,Y974,0)</f>
        <v>0</v>
      </c>
      <c r="AA974" s="139">
        <f t="shared" ref="AA974:AA1015" si="190">Z974^2</f>
        <v>0</v>
      </c>
      <c r="AB974" s="144">
        <f t="shared" ref="AB974:AB1007" si="191">AVERAGE(Y723:Y974)/AVERAGE(AA723:AA974)</f>
        <v>7.3336763396799576</v>
      </c>
      <c r="AC974" s="144">
        <f t="shared" ref="AC974:AC1007" si="192">AVERAGE(G945:G974)-_xlfn.NORM.S.INV(0.95)*_xlfn.STDEV.S(G945:G974)</f>
        <v>-2.8379568760066424E-2</v>
      </c>
      <c r="AD974" s="144">
        <f t="shared" ref="AD974:AD1007" si="193">AVERAGE(G885:G974)-_xlfn.NORM.S.INV(0.95)*_xlfn.STDEV.S(G885:G974)</f>
        <v>-4.3738827672089566E-2</v>
      </c>
      <c r="AE974" s="144">
        <f t="shared" ref="AE974:AE1007" si="194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71"/>
        <v>51227159.189999998</v>
      </c>
      <c r="E975" s="67">
        <f t="shared" si="168"/>
        <v>54958718.710000001</v>
      </c>
      <c r="F975" s="67">
        <f t="shared" si="172"/>
        <v>-3171349.3300000057</v>
      </c>
      <c r="G975" s="70">
        <f t="shared" si="173"/>
        <v>-5.8298461047586188E-2</v>
      </c>
      <c r="H975" s="70"/>
      <c r="I975" s="70"/>
      <c r="J975" s="67">
        <f t="shared" si="169"/>
        <v>-3731559.5200000033</v>
      </c>
      <c r="K975" s="70">
        <f t="shared" si="180"/>
        <v>-6.789749847863602E-2</v>
      </c>
      <c r="L975" s="70">
        <f t="shared" si="179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81"/>
        <v>3350915.4899999946</v>
      </c>
      <c r="R975" s="70">
        <f t="shared" si="182"/>
        <v>7.070466241376451E-2</v>
      </c>
      <c r="S975" s="67">
        <f t="shared" si="183"/>
        <v>14100329.18</v>
      </c>
      <c r="T975" s="70">
        <f t="shared" si="184"/>
        <v>0.38062838023398232</v>
      </c>
      <c r="U975" s="67">
        <f t="shared" si="185"/>
        <v>19218713.689999998</v>
      </c>
      <c r="V975" s="70">
        <f t="shared" si="186"/>
        <v>0.60686392446497139</v>
      </c>
      <c r="W975" s="87">
        <f t="shared" si="187"/>
        <v>-1.18797814124993</v>
      </c>
      <c r="X975" s="142">
        <f t="shared" si="167"/>
        <v>1.7857142857142857E-4</v>
      </c>
      <c r="Y975" s="139">
        <f t="shared" si="188"/>
        <v>-5.8477032476157619E-2</v>
      </c>
      <c r="Z975" s="139">
        <f t="shared" si="189"/>
        <v>-5.8477032476157619E-2</v>
      </c>
      <c r="AA975" s="139">
        <f t="shared" si="190"/>
        <v>3.4195633272175929E-3</v>
      </c>
      <c r="AB975" s="144">
        <f t="shared" si="191"/>
        <v>6.2764594495367625</v>
      </c>
      <c r="AC975" s="144">
        <f t="shared" si="192"/>
        <v>-3.4783030808407188E-2</v>
      </c>
      <c r="AD975" s="144">
        <f t="shared" si="193"/>
        <v>-4.5675095286502737E-2</v>
      </c>
      <c r="AE975" s="144">
        <f t="shared" si="194"/>
        <v>-3.4710904650312062E-2</v>
      </c>
    </row>
    <row r="976" spans="1:31">
      <c r="A976" s="88">
        <v>45387</v>
      </c>
      <c r="B976" s="78">
        <v>53255987.509999998</v>
      </c>
      <c r="D976" s="67">
        <f t="shared" si="171"/>
        <v>53255987.509999998</v>
      </c>
      <c r="E976" s="67">
        <f t="shared" si="168"/>
        <v>54958718.710000001</v>
      </c>
      <c r="F976" s="67">
        <f t="shared" si="172"/>
        <v>2028828.3200000003</v>
      </c>
      <c r="G976" s="70">
        <f t="shared" si="173"/>
        <v>3.9604544778193473E-2</v>
      </c>
      <c r="H976" s="70"/>
      <c r="I976" s="70"/>
      <c r="J976" s="67">
        <f t="shared" si="169"/>
        <v>-1702731.200000003</v>
      </c>
      <c r="K976" s="70">
        <f t="shared" si="180"/>
        <v>-3.0982003219267029E-2</v>
      </c>
      <c r="L976" s="70">
        <f t="shared" si="179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81"/>
        <v>5420792.5799999982</v>
      </c>
      <c r="R976" s="70">
        <f t="shared" si="182"/>
        <v>0.115629878862773</v>
      </c>
      <c r="S976" s="67">
        <f t="shared" si="183"/>
        <v>16260065.009999998</v>
      </c>
      <c r="T976" s="70">
        <f t="shared" si="184"/>
        <v>0.43506025302749496</v>
      </c>
      <c r="U976" s="67">
        <f t="shared" si="185"/>
        <v>21968825.829999998</v>
      </c>
      <c r="V976" s="70">
        <f t="shared" si="186"/>
        <v>0.6892050785771201</v>
      </c>
      <c r="W976" s="87">
        <f t="shared" si="187"/>
        <v>-0.71127222240692722</v>
      </c>
      <c r="X976" s="142">
        <f t="shared" ref="X976:X1072" si="195">4.5%/252</f>
        <v>1.7857142857142857E-4</v>
      </c>
      <c r="Y976" s="139">
        <f t="shared" si="188"/>
        <v>3.9425973349622043E-2</v>
      </c>
      <c r="Z976" s="139">
        <f t="shared" si="189"/>
        <v>0</v>
      </c>
      <c r="AA976" s="139">
        <f t="shared" si="190"/>
        <v>0</v>
      </c>
      <c r="AB976" s="144">
        <f t="shared" si="191"/>
        <v>7.21401682836298</v>
      </c>
      <c r="AC976" s="144">
        <f t="shared" si="192"/>
        <v>-3.5509377023382936E-2</v>
      </c>
      <c r="AD976" s="144">
        <f t="shared" si="193"/>
        <v>-4.5548344550441273E-2</v>
      </c>
      <c r="AE976" s="144">
        <f t="shared" si="194"/>
        <v>-3.4763924349275173E-2</v>
      </c>
    </row>
    <row r="977" spans="1:31">
      <c r="A977" s="88">
        <v>45390</v>
      </c>
      <c r="B977" s="78">
        <v>53410125.670000002</v>
      </c>
      <c r="D977" s="67">
        <f t="shared" si="171"/>
        <v>53410125.670000002</v>
      </c>
      <c r="E977" s="67">
        <f t="shared" si="168"/>
        <v>54958718.710000001</v>
      </c>
      <c r="F977" s="67">
        <f t="shared" si="172"/>
        <v>154138.16000000387</v>
      </c>
      <c r="G977" s="70">
        <f t="shared" si="173"/>
        <v>2.8942878952542377E-3</v>
      </c>
      <c r="H977" s="70"/>
      <c r="I977" s="70"/>
      <c r="J977" s="67">
        <f t="shared" si="169"/>
        <v>-1548593.0399999991</v>
      </c>
      <c r="K977" s="70">
        <f t="shared" si="180"/>
        <v>-2.8177386160901041E-2</v>
      </c>
      <c r="L977" s="70">
        <f t="shared" si="179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81"/>
        <v>6077898.5100000054</v>
      </c>
      <c r="R977" s="70">
        <f t="shared" si="182"/>
        <v>0.12695019576065875</v>
      </c>
      <c r="S977" s="67">
        <f t="shared" si="183"/>
        <v>14815990.660000004</v>
      </c>
      <c r="T977" s="70">
        <f t="shared" si="184"/>
        <v>0.39906425234821724</v>
      </c>
      <c r="U977" s="67">
        <f t="shared" si="185"/>
        <v>20314615.960000001</v>
      </c>
      <c r="V977" s="70">
        <f t="shared" si="186"/>
        <v>0.63466424697194368</v>
      </c>
      <c r="W977" s="87">
        <f t="shared" si="187"/>
        <v>-0.67444592984263718</v>
      </c>
      <c r="X977" s="142">
        <f t="shared" si="195"/>
        <v>1.7857142857142857E-4</v>
      </c>
      <c r="Y977" s="139">
        <f t="shared" si="188"/>
        <v>2.7157164666828091E-3</v>
      </c>
      <c r="Z977" s="139">
        <f t="shared" si="189"/>
        <v>0</v>
      </c>
      <c r="AA977" s="139">
        <f t="shared" si="190"/>
        <v>0</v>
      </c>
      <c r="AB977" s="144">
        <f t="shared" si="191"/>
        <v>7.197950732963549</v>
      </c>
      <c r="AC977" s="144">
        <f t="shared" si="192"/>
        <v>-3.5374842095046488E-2</v>
      </c>
      <c r="AD977" s="144">
        <f t="shared" si="193"/>
        <v>-4.5462261478081516E-2</v>
      </c>
      <c r="AE977" s="144">
        <f t="shared" si="194"/>
        <v>-3.4635461934176139E-2</v>
      </c>
    </row>
    <row r="978" spans="1:31">
      <c r="A978" s="88">
        <v>45391</v>
      </c>
      <c r="B978" s="78">
        <v>53587856.920000002</v>
      </c>
      <c r="D978" s="67">
        <f t="shared" si="171"/>
        <v>53587856.920000002</v>
      </c>
      <c r="E978" s="67">
        <f t="shared" si="168"/>
        <v>54958718.710000001</v>
      </c>
      <c r="F978" s="67">
        <f t="shared" si="172"/>
        <v>177731.25</v>
      </c>
      <c r="G978" s="70">
        <f t="shared" si="173"/>
        <v>3.3276695714616169E-3</v>
      </c>
      <c r="H978" s="70"/>
      <c r="I978" s="70"/>
      <c r="J978" s="67">
        <f t="shared" si="169"/>
        <v>-1370861.7899999991</v>
      </c>
      <c r="K978" s="70">
        <f t="shared" si="180"/>
        <v>-2.4943481619970287E-2</v>
      </c>
      <c r="L978" s="70">
        <f t="shared" si="179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81"/>
        <v>6358233.4299999997</v>
      </c>
      <c r="R978" s="70">
        <f t="shared" si="182"/>
        <v>0.13291956768033181</v>
      </c>
      <c r="S978" s="67">
        <f t="shared" si="183"/>
        <v>16025876.260000005</v>
      </c>
      <c r="T978" s="70">
        <f t="shared" si="184"/>
        <v>0.43317952836559231</v>
      </c>
      <c r="U978" s="67">
        <f t="shared" si="185"/>
        <v>20055135.530000001</v>
      </c>
      <c r="V978" s="70">
        <f t="shared" si="186"/>
        <v>0.64100207411335886</v>
      </c>
      <c r="W978" s="87">
        <f t="shared" si="187"/>
        <v>-0.63346854761075566</v>
      </c>
      <c r="X978" s="142">
        <f t="shared" si="195"/>
        <v>1.7857142857142857E-4</v>
      </c>
      <c r="Y978" s="139">
        <f t="shared" si="188"/>
        <v>3.1490981428901883E-3</v>
      </c>
      <c r="Z978" s="139">
        <f t="shared" si="189"/>
        <v>0</v>
      </c>
      <c r="AA978" s="139">
        <f t="shared" si="190"/>
        <v>0</v>
      </c>
      <c r="AB978" s="144">
        <f t="shared" si="191"/>
        <v>7.4296725518862283</v>
      </c>
      <c r="AC978" s="144">
        <f t="shared" si="192"/>
        <v>-3.470884359711647E-2</v>
      </c>
      <c r="AD978" s="144">
        <f t="shared" si="193"/>
        <v>-4.5404956360575129E-2</v>
      </c>
      <c r="AE978" s="144">
        <f t="shared" si="194"/>
        <v>-3.4455702038121053E-2</v>
      </c>
    </row>
    <row r="979" spans="1:31">
      <c r="A979" s="88">
        <v>45392</v>
      </c>
      <c r="B979" s="78">
        <v>51021853.770000003</v>
      </c>
      <c r="D979" s="67">
        <f t="shared" si="171"/>
        <v>51021853.770000003</v>
      </c>
      <c r="E979" s="67">
        <f t="shared" si="168"/>
        <v>54958718.710000001</v>
      </c>
      <c r="F979" s="67">
        <f t="shared" si="172"/>
        <v>-2566003.1499999985</v>
      </c>
      <c r="G979" s="70">
        <f t="shared" si="173"/>
        <v>-4.788404122655477E-2</v>
      </c>
      <c r="H979" s="70"/>
      <c r="I979" s="70"/>
      <c r="J979" s="67">
        <f t="shared" si="169"/>
        <v>-3936864.9399999976</v>
      </c>
      <c r="K979" s="70">
        <f t="shared" si="180"/>
        <v>-7.1633128144300562E-2</v>
      </c>
      <c r="L979" s="70">
        <f t="shared" si="179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81"/>
        <v>4127529.3500000015</v>
      </c>
      <c r="R979" s="70">
        <f t="shared" si="182"/>
        <v>8.720336222606774E-2</v>
      </c>
      <c r="S979" s="67">
        <f t="shared" si="183"/>
        <v>12844018.900000006</v>
      </c>
      <c r="T979" s="70">
        <f t="shared" si="184"/>
        <v>0.33279716974281287</v>
      </c>
      <c r="U979" s="67">
        <f t="shared" si="185"/>
        <v>17833263.210000005</v>
      </c>
      <c r="V979" s="70">
        <f t="shared" si="186"/>
        <v>0.53884237971447768</v>
      </c>
      <c r="W979" s="87">
        <f t="shared" si="187"/>
        <v>-1.1046361280340815</v>
      </c>
      <c r="X979" s="142">
        <f t="shared" si="195"/>
        <v>1.7857142857142857E-4</v>
      </c>
      <c r="Y979" s="139">
        <f t="shared" si="188"/>
        <v>-4.8062612655126201E-2</v>
      </c>
      <c r="Z979" s="139">
        <f t="shared" si="189"/>
        <v>-4.8062612655126201E-2</v>
      </c>
      <c r="AA979" s="139">
        <f t="shared" si="190"/>
        <v>2.310014735236697E-3</v>
      </c>
      <c r="AB979" s="144">
        <f t="shared" si="191"/>
        <v>6.3111367042854898</v>
      </c>
      <c r="AC979" s="144">
        <f t="shared" si="192"/>
        <v>-3.918541835247169E-2</v>
      </c>
      <c r="AD979" s="144">
        <f t="shared" si="193"/>
        <v>-4.6170539645990043E-2</v>
      </c>
      <c r="AE979" s="144">
        <f t="shared" si="194"/>
        <v>-3.4857940515183455E-2</v>
      </c>
    </row>
    <row r="980" spans="1:31">
      <c r="A980" s="88">
        <v>45393</v>
      </c>
      <c r="B980" s="78">
        <v>54085413.049999997</v>
      </c>
      <c r="D980" s="67">
        <f t="shared" si="171"/>
        <v>54085413.049999997</v>
      </c>
      <c r="E980" s="67">
        <f t="shared" si="168"/>
        <v>54958718.710000001</v>
      </c>
      <c r="F980" s="67">
        <f t="shared" si="172"/>
        <v>3063559.2799999937</v>
      </c>
      <c r="G980" s="70">
        <f t="shared" si="173"/>
        <v>6.0044060606071419E-2</v>
      </c>
      <c r="H980" s="70"/>
      <c r="I980" s="70"/>
      <c r="J980" s="67">
        <f t="shared" si="169"/>
        <v>-873305.66000000387</v>
      </c>
      <c r="K980" s="70">
        <f t="shared" si="180"/>
        <v>-1.5890211425927947E-2</v>
      </c>
      <c r="L980" s="70">
        <f t="shared" si="179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81"/>
        <v>6915154.8900000006</v>
      </c>
      <c r="R980" s="70">
        <f t="shared" si="182"/>
        <v>0.14641562602048175</v>
      </c>
      <c r="S980" s="67">
        <f t="shared" si="183"/>
        <v>16536350.57</v>
      </c>
      <c r="T980" s="70">
        <f t="shared" si="184"/>
        <v>0.44024170928796813</v>
      </c>
      <c r="U980" s="67">
        <f t="shared" si="185"/>
        <v>20423134.469999999</v>
      </c>
      <c r="V980" s="70">
        <f t="shared" si="186"/>
        <v>0.60905090978063314</v>
      </c>
      <c r="W980" s="87">
        <f t="shared" si="187"/>
        <v>-0.45268301376302517</v>
      </c>
      <c r="X980" s="142">
        <f t="shared" si="195"/>
        <v>1.7857142857142857E-4</v>
      </c>
      <c r="Y980" s="139">
        <f t="shared" si="188"/>
        <v>5.9865489177499988E-2</v>
      </c>
      <c r="Z980" s="139">
        <f t="shared" si="189"/>
        <v>0</v>
      </c>
      <c r="AA980" s="139">
        <f t="shared" si="190"/>
        <v>0</v>
      </c>
      <c r="AB980" s="144">
        <f t="shared" si="191"/>
        <v>7.3576198989382826</v>
      </c>
      <c r="AC980" s="144">
        <f t="shared" si="192"/>
        <v>-4.0571829499422896E-2</v>
      </c>
      <c r="AD980" s="144">
        <f t="shared" si="193"/>
        <v>-4.6632546159236801E-2</v>
      </c>
      <c r="AE980" s="144">
        <f t="shared" si="194"/>
        <v>-3.5007261139477774E-2</v>
      </c>
    </row>
    <row r="981" spans="1:31">
      <c r="A981" s="88">
        <v>45394</v>
      </c>
      <c r="B981" s="78">
        <v>49126001.969999999</v>
      </c>
      <c r="D981" s="67">
        <f t="shared" si="171"/>
        <v>49126001.969999999</v>
      </c>
      <c r="E981" s="67">
        <f t="shared" si="168"/>
        <v>54958718.710000001</v>
      </c>
      <c r="F981" s="67">
        <f t="shared" si="172"/>
        <v>-4959411.0799999982</v>
      </c>
      <c r="G981" s="70">
        <f t="shared" si="173"/>
        <v>-9.169590838504281E-2</v>
      </c>
      <c r="H981" s="70"/>
      <c r="I981" s="70"/>
      <c r="J981" s="67">
        <f t="shared" si="169"/>
        <v>-5832716.7400000021</v>
      </c>
      <c r="K981" s="70">
        <f t="shared" si="180"/>
        <v>-0.10612905243983994</v>
      </c>
      <c r="L981" s="70">
        <f t="shared" si="179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81"/>
        <v>219138.5700000003</v>
      </c>
      <c r="R981" s="70">
        <f t="shared" si="182"/>
        <v>4.6730296834501294E-3</v>
      </c>
      <c r="S981" s="67">
        <f t="shared" si="183"/>
        <v>10335344.399999999</v>
      </c>
      <c r="T981" s="70">
        <f t="shared" si="184"/>
        <v>0.27071583381281461</v>
      </c>
      <c r="U981" s="67">
        <f t="shared" si="185"/>
        <v>15902198.689999998</v>
      </c>
      <c r="V981" s="70">
        <f t="shared" si="186"/>
        <v>0.47914655071751855</v>
      </c>
      <c r="W981" s="87">
        <f t="shared" si="187"/>
        <v>-1.2092196583285386</v>
      </c>
      <c r="X981" s="142">
        <f t="shared" si="195"/>
        <v>1.7857142857142857E-4</v>
      </c>
      <c r="Y981" s="139">
        <f t="shared" si="188"/>
        <v>-9.187447981361424E-2</v>
      </c>
      <c r="Z981" s="139">
        <f t="shared" si="189"/>
        <v>-9.187447981361424E-2</v>
      </c>
      <c r="AA981" s="139">
        <f t="shared" si="190"/>
        <v>8.440920041022211E-3</v>
      </c>
      <c r="AB981" s="144">
        <f t="shared" si="191"/>
        <v>4.9540748794860798</v>
      </c>
      <c r="AC981" s="144">
        <f t="shared" si="192"/>
        <v>-5.2263054904553762E-2</v>
      </c>
      <c r="AD981" s="144">
        <f t="shared" si="193"/>
        <v>-5.0012873412469794E-2</v>
      </c>
      <c r="AE981" s="144">
        <f t="shared" si="194"/>
        <v>-3.6152335282325324E-2</v>
      </c>
    </row>
    <row r="982" spans="1:31">
      <c r="A982" s="88">
        <v>45397</v>
      </c>
      <c r="B982" s="78">
        <v>46705599.299999997</v>
      </c>
      <c r="D982" s="67">
        <f t="shared" si="171"/>
        <v>46705599.299999997</v>
      </c>
      <c r="E982" s="67">
        <f t="shared" ref="E982:E1008" si="196">IF(MONTH(A982)=MONTH(A981),E981,D981)</f>
        <v>54958718.710000001</v>
      </c>
      <c r="F982" s="67">
        <f t="shared" si="172"/>
        <v>-2420402.6700000018</v>
      </c>
      <c r="G982" s="70">
        <f t="shared" si="173"/>
        <v>-4.9269278446027021E-2</v>
      </c>
      <c r="H982" s="70"/>
      <c r="I982" s="70"/>
      <c r="J982" s="67">
        <f t="shared" ref="J982:J1008" si="197">IF(MONTH(A982)=MONTH(A981),J981+F982,F982)</f>
        <v>-8253119.4100000039</v>
      </c>
      <c r="K982" s="70">
        <f t="shared" si="180"/>
        <v>-0.15016942904999553</v>
      </c>
      <c r="L982" s="70">
        <f t="shared" si="179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81"/>
        <v>-2673884.5400000066</v>
      </c>
      <c r="R982" s="70">
        <f t="shared" si="182"/>
        <v>-5.6685815263725639E-2</v>
      </c>
      <c r="S982" s="67">
        <f t="shared" si="183"/>
        <v>7556256.099999994</v>
      </c>
      <c r="T982" s="70">
        <f t="shared" si="184"/>
        <v>0.20123687785879427</v>
      </c>
      <c r="U982" s="67">
        <f t="shared" si="185"/>
        <v>13637165.779999997</v>
      </c>
      <c r="V982" s="70">
        <f t="shared" si="186"/>
        <v>0.405117132745207</v>
      </c>
      <c r="W982" s="87">
        <f t="shared" si="187"/>
        <v>-1.5905834899845119</v>
      </c>
      <c r="X982" s="142">
        <f t="shared" si="195"/>
        <v>1.7857142857142857E-4</v>
      </c>
      <c r="Y982" s="139">
        <f t="shared" si="188"/>
        <v>-4.9447849874598451E-2</v>
      </c>
      <c r="Z982" s="139">
        <f t="shared" si="189"/>
        <v>-4.9447849874598451E-2</v>
      </c>
      <c r="AA982" s="139">
        <f t="shared" si="190"/>
        <v>2.4450898572208261E-3</v>
      </c>
      <c r="AB982" s="144">
        <f t="shared" si="191"/>
        <v>4.1812718981241312</v>
      </c>
      <c r="AC982" s="144">
        <f t="shared" si="192"/>
        <v>-5.586642686063617E-2</v>
      </c>
      <c r="AD982" s="144">
        <f t="shared" si="193"/>
        <v>-5.1404601468952579E-2</v>
      </c>
      <c r="AE982" s="144">
        <f t="shared" si="194"/>
        <v>-3.6483684569230151E-2</v>
      </c>
    </row>
    <row r="983" spans="1:31">
      <c r="A983" s="88">
        <v>45398</v>
      </c>
      <c r="B983" s="78">
        <v>45847393.68</v>
      </c>
      <c r="D983" s="67">
        <f t="shared" si="171"/>
        <v>45847393.68</v>
      </c>
      <c r="E983" s="67">
        <f t="shared" si="196"/>
        <v>54958718.710000001</v>
      </c>
      <c r="F983" s="67">
        <f t="shared" si="172"/>
        <v>-858205.61999999732</v>
      </c>
      <c r="G983" s="70">
        <f t="shared" si="173"/>
        <v>-1.8374790878660181E-2</v>
      </c>
      <c r="H983" s="70"/>
      <c r="I983" s="70"/>
      <c r="J983" s="67">
        <f t="shared" si="197"/>
        <v>-9111325.0300000012</v>
      </c>
      <c r="K983" s="70">
        <f t="shared" si="180"/>
        <v>-0.16578488807349434</v>
      </c>
      <c r="L983" s="70">
        <f t="shared" si="179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81"/>
        <v>-2636528.2800000012</v>
      </c>
      <c r="R983" s="70">
        <f t="shared" si="182"/>
        <v>-5.3909167276509525E-2</v>
      </c>
      <c r="S983" s="67">
        <f t="shared" si="183"/>
        <v>6122199.6499999985</v>
      </c>
      <c r="T983" s="70">
        <f t="shared" si="184"/>
        <v>0.15782665294993087</v>
      </c>
      <c r="U983" s="67">
        <f t="shared" si="185"/>
        <v>12749346.280000001</v>
      </c>
      <c r="V983" s="70">
        <f t="shared" si="186"/>
        <v>0.38374132463259641</v>
      </c>
      <c r="W983" s="87">
        <f t="shared" si="187"/>
        <v>-1.7304830762084829</v>
      </c>
      <c r="X983" s="142">
        <f t="shared" si="195"/>
        <v>1.7857142857142857E-4</v>
      </c>
      <c r="Y983" s="139">
        <f t="shared" si="188"/>
        <v>-1.8553362307231609E-2</v>
      </c>
      <c r="Z983" s="139">
        <f t="shared" si="189"/>
        <v>-1.8553362307231609E-2</v>
      </c>
      <c r="AA983" s="139">
        <f t="shared" si="190"/>
        <v>3.442272529034026E-4</v>
      </c>
      <c r="AB983" s="144">
        <f t="shared" si="191"/>
        <v>4.0803470555972208</v>
      </c>
      <c r="AC983" s="144">
        <f t="shared" si="192"/>
        <v>-5.6852213719398345E-2</v>
      </c>
      <c r="AD983" s="144">
        <f t="shared" si="193"/>
        <v>-5.1804808589151777E-2</v>
      </c>
      <c r="AE983" s="144">
        <f t="shared" si="194"/>
        <v>-3.655505460168737E-2</v>
      </c>
    </row>
    <row r="984" spans="1:31">
      <c r="A984" s="88">
        <v>45399</v>
      </c>
      <c r="B984" s="78">
        <v>42944863.299999997</v>
      </c>
      <c r="D984" s="67">
        <f t="shared" si="171"/>
        <v>42944863.299999997</v>
      </c>
      <c r="E984" s="67">
        <f t="shared" si="196"/>
        <v>54958718.710000001</v>
      </c>
      <c r="F984" s="67">
        <f t="shared" si="172"/>
        <v>-2902530.3800000027</v>
      </c>
      <c r="G984" s="70">
        <f t="shared" si="173"/>
        <v>-6.3308514334723745E-2</v>
      </c>
      <c r="H984" s="70"/>
      <c r="I984" s="70"/>
      <c r="J984" s="67">
        <f t="shared" si="197"/>
        <v>-12013855.410000004</v>
      </c>
      <c r="K984" s="70">
        <f t="shared" si="180"/>
        <v>-0.21859780744513668</v>
      </c>
      <c r="L984" s="70">
        <f t="shared" si="179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81"/>
        <v>-6846841</v>
      </c>
      <c r="R984" s="70">
        <f t="shared" si="182"/>
        <v>-0.13865760570088614</v>
      </c>
      <c r="S984" s="67">
        <f t="shared" si="183"/>
        <v>1807897.5399999991</v>
      </c>
      <c r="T984" s="70">
        <f t="shared" si="184"/>
        <v>4.6179511384497482E-2</v>
      </c>
      <c r="U984" s="67">
        <f t="shared" si="185"/>
        <v>10235021.449999996</v>
      </c>
      <c r="V984" s="70">
        <f t="shared" si="186"/>
        <v>0.3095103202820233</v>
      </c>
      <c r="W984" s="87">
        <f t="shared" si="187"/>
        <v>-2.1661866753435559</v>
      </c>
      <c r="X984" s="142">
        <f t="shared" si="195"/>
        <v>1.7857142857142857E-4</v>
      </c>
      <c r="Y984" s="139">
        <f t="shared" si="188"/>
        <v>-6.3487085763295176E-2</v>
      </c>
      <c r="Z984" s="139">
        <f t="shared" si="189"/>
        <v>-6.3487085763295176E-2</v>
      </c>
      <c r="AA984" s="139">
        <f t="shared" si="190"/>
        <v>4.0306100587159969E-3</v>
      </c>
      <c r="AB984" s="144">
        <f t="shared" si="191"/>
        <v>2.5400102694972517</v>
      </c>
      <c r="AC984" s="144">
        <f t="shared" si="192"/>
        <v>-6.1157680911040541E-2</v>
      </c>
      <c r="AD984" s="144">
        <f t="shared" si="193"/>
        <v>-5.3780767167830042E-2</v>
      </c>
      <c r="AE984" s="144">
        <f t="shared" si="194"/>
        <v>-3.7136704377186365E-2</v>
      </c>
    </row>
    <row r="985" spans="1:31">
      <c r="A985" s="88">
        <v>45400</v>
      </c>
      <c r="B985" s="78">
        <v>42064797.170000002</v>
      </c>
      <c r="D985" s="67">
        <f t="shared" si="171"/>
        <v>42064797.170000002</v>
      </c>
      <c r="E985" s="67">
        <f t="shared" si="196"/>
        <v>54958718.710000001</v>
      </c>
      <c r="F985" s="67">
        <f t="shared" si="172"/>
        <v>-880066.12999999523</v>
      </c>
      <c r="G985" s="70">
        <f t="shared" si="173"/>
        <v>-2.0492931223278461E-2</v>
      </c>
      <c r="H985" s="70"/>
      <c r="I985" s="70"/>
      <c r="J985" s="67">
        <f t="shared" si="197"/>
        <v>-12893921.539999999</v>
      </c>
      <c r="K985" s="70">
        <f t="shared" si="180"/>
        <v>-0.2346110288348825</v>
      </c>
      <c r="L985" s="70">
        <f t="shared" si="179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81"/>
        <v>-9072341.5899999961</v>
      </c>
      <c r="R985" s="70">
        <f t="shared" si="182"/>
        <v>-0.18712062108929267</v>
      </c>
      <c r="S985" s="67">
        <f t="shared" si="183"/>
        <v>-4819852.6599999964</v>
      </c>
      <c r="T985" s="70">
        <f t="shared" si="184"/>
        <v>-0.12132987082102356</v>
      </c>
      <c r="U985" s="67">
        <f t="shared" si="185"/>
        <v>8866526.9100000001</v>
      </c>
      <c r="V985" s="70">
        <f t="shared" si="186"/>
        <v>0.26788670651308572</v>
      </c>
      <c r="W985" s="87">
        <f t="shared" si="187"/>
        <v>-2.3097332892040314</v>
      </c>
      <c r="X985" s="142">
        <f t="shared" si="195"/>
        <v>1.7857142857142857E-4</v>
      </c>
      <c r="Y985" s="139">
        <f t="shared" si="188"/>
        <v>-2.0671502651849888E-2</v>
      </c>
      <c r="Z985" s="139">
        <f t="shared" si="189"/>
        <v>-2.0671502651849888E-2</v>
      </c>
      <c r="AA985" s="139">
        <f t="shared" si="190"/>
        <v>4.2731102188543697E-4</v>
      </c>
      <c r="AB985" s="144">
        <f t="shared" si="191"/>
        <v>1.9113190577196275</v>
      </c>
      <c r="AC985" s="144">
        <f t="shared" si="192"/>
        <v>-6.1995986969980328E-2</v>
      </c>
      <c r="AD985" s="144">
        <f t="shared" si="193"/>
        <v>-5.4165381131790993E-2</v>
      </c>
      <c r="AE985" s="144">
        <f t="shared" si="194"/>
        <v>-3.7189647039886899E-2</v>
      </c>
    </row>
    <row r="986" spans="1:31">
      <c r="A986" s="88">
        <v>45401</v>
      </c>
      <c r="B986" s="78">
        <v>38769186.829999998</v>
      </c>
      <c r="D986" s="67">
        <f t="shared" si="171"/>
        <v>38769186.829999998</v>
      </c>
      <c r="E986" s="67">
        <f t="shared" si="196"/>
        <v>54958718.710000001</v>
      </c>
      <c r="F986" s="67">
        <f t="shared" si="172"/>
        <v>-3295610.3400000036</v>
      </c>
      <c r="G986" s="70">
        <f t="shared" si="173"/>
        <v>-7.8346041386605919E-2</v>
      </c>
      <c r="H986" s="70"/>
      <c r="I986" s="70"/>
      <c r="J986" s="67">
        <f t="shared" si="197"/>
        <v>-16189531.880000003</v>
      </c>
      <c r="K986" s="70">
        <f t="shared" si="180"/>
        <v>-0.29457622484663659</v>
      </c>
      <c r="L986" s="70">
        <f t="shared" si="179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81"/>
        <v>-11467145.880000003</v>
      </c>
      <c r="R986" s="70">
        <f t="shared" si="182"/>
        <v>-0.23030233733132136</v>
      </c>
      <c r="S986" s="67">
        <f t="shared" si="183"/>
        <v>-10712988.060000002</v>
      </c>
      <c r="T986" s="70">
        <f t="shared" si="184"/>
        <v>-0.26042241721232878</v>
      </c>
      <c r="U986" s="67">
        <f t="shared" si="185"/>
        <v>5241265.5299999975</v>
      </c>
      <c r="V986" s="70">
        <f t="shared" si="186"/>
        <v>0.16023512293441422</v>
      </c>
      <c r="W986" s="87">
        <f t="shared" si="187"/>
        <v>-2.7701289630596184</v>
      </c>
      <c r="X986" s="142">
        <f t="shared" si="195"/>
        <v>1.7857142857142857E-4</v>
      </c>
      <c r="Y986" s="139">
        <f t="shared" si="188"/>
        <v>-7.852461281517735E-2</v>
      </c>
      <c r="Z986" s="139">
        <f t="shared" si="189"/>
        <v>-7.852461281517735E-2</v>
      </c>
      <c r="AA986" s="139">
        <f t="shared" si="190"/>
        <v>6.166114817773515E-3</v>
      </c>
      <c r="AB986" s="144">
        <f t="shared" si="191"/>
        <v>1.1764162459473919</v>
      </c>
      <c r="AC986" s="144">
        <f t="shared" si="192"/>
        <v>-6.8466406897128157E-2</v>
      </c>
      <c r="AD986" s="144">
        <f t="shared" si="193"/>
        <v>-5.2462395111610084E-2</v>
      </c>
      <c r="AE986" s="144">
        <f t="shared" si="194"/>
        <v>-3.8031321656299098E-2</v>
      </c>
    </row>
    <row r="987" spans="1:31">
      <c r="A987" s="88">
        <v>45404</v>
      </c>
      <c r="B987" s="78">
        <v>40992184.68</v>
      </c>
      <c r="D987" s="67">
        <f t="shared" si="171"/>
        <v>40992184.68</v>
      </c>
      <c r="E987" s="67">
        <f t="shared" si="196"/>
        <v>54958718.710000001</v>
      </c>
      <c r="F987" s="67">
        <f t="shared" si="172"/>
        <v>2222997.8500000015</v>
      </c>
      <c r="G987" s="70">
        <f t="shared" si="173"/>
        <v>5.733929524360884E-2</v>
      </c>
      <c r="H987" s="70"/>
      <c r="I987" s="70"/>
      <c r="J987" s="67">
        <f t="shared" si="197"/>
        <v>-13966534.030000001</v>
      </c>
      <c r="K987" s="70">
        <f t="shared" si="180"/>
        <v>-0.25412772273125672</v>
      </c>
      <c r="L987" s="70">
        <f t="shared" si="179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81"/>
        <v>-7912405.799999997</v>
      </c>
      <c r="R987" s="70">
        <f t="shared" si="182"/>
        <v>-0.15472914581973371</v>
      </c>
      <c r="S987" s="67">
        <f t="shared" si="183"/>
        <v>-7918263.7808300033</v>
      </c>
      <c r="T987" s="70">
        <f t="shared" si="184"/>
        <v>-0.16888819282091252</v>
      </c>
      <c r="U987" s="67">
        <f t="shared" si="185"/>
        <v>7310979.0200000033</v>
      </c>
      <c r="V987" s="70">
        <f t="shared" si="186"/>
        <v>0.22022168512824206</v>
      </c>
      <c r="W987" s="87">
        <f>O987/P987</f>
        <v>-2.248901891946566</v>
      </c>
      <c r="X987" s="142">
        <f t="shared" si="195"/>
        <v>1.7857142857142857E-4</v>
      </c>
      <c r="Y987" s="139">
        <f t="shared" si="188"/>
        <v>5.7160723815037409E-2</v>
      </c>
      <c r="Z987" s="139">
        <f t="shared" si="189"/>
        <v>0</v>
      </c>
      <c r="AA987" s="139">
        <f t="shared" si="190"/>
        <v>0</v>
      </c>
      <c r="AB987" s="144">
        <f t="shared" si="191"/>
        <v>1.7207419961966197</v>
      </c>
      <c r="AC987" s="144">
        <f t="shared" si="192"/>
        <v>-6.9360188684141663E-2</v>
      </c>
      <c r="AD987" s="144">
        <f t="shared" si="193"/>
        <v>-5.2510833216810528E-2</v>
      </c>
      <c r="AE987" s="144">
        <f t="shared" si="194"/>
        <v>-3.8203658743035093E-2</v>
      </c>
    </row>
    <row r="988" spans="1:31">
      <c r="A988" s="88">
        <v>45405</v>
      </c>
      <c r="B988" s="78">
        <v>43830529.549999997</v>
      </c>
      <c r="D988" s="67">
        <f t="shared" si="171"/>
        <v>43830529.549999997</v>
      </c>
      <c r="E988" s="67">
        <f t="shared" si="196"/>
        <v>54958718.710000001</v>
      </c>
      <c r="F988" s="67">
        <f t="shared" si="172"/>
        <v>2838344.8699999973</v>
      </c>
      <c r="G988" s="70">
        <f t="shared" si="173"/>
        <v>6.9241122232375676E-2</v>
      </c>
      <c r="H988" s="70"/>
      <c r="I988" s="70"/>
      <c r="J988" s="67">
        <f t="shared" si="197"/>
        <v>-11128189.160000004</v>
      </c>
      <c r="K988" s="70">
        <f t="shared" si="180"/>
        <v>-0.20248268921115131</v>
      </c>
      <c r="L988" s="70">
        <f t="shared" si="179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81"/>
        <v>-6600382.5900000036</v>
      </c>
      <c r="R988" s="70">
        <f t="shared" si="182"/>
        <v>-0.1313866326210977</v>
      </c>
      <c r="S988" s="67">
        <f t="shared" si="183"/>
        <v>-5464192.4100000039</v>
      </c>
      <c r="T988" s="70">
        <f t="shared" si="184"/>
        <v>-0.11042749075090227</v>
      </c>
      <c r="U988" s="67">
        <f t="shared" si="185"/>
        <v>10358107.369999997</v>
      </c>
      <c r="V988" s="70">
        <f t="shared" si="186"/>
        <v>0.30893974241105121</v>
      </c>
      <c r="W988" s="87">
        <f t="shared" si="187"/>
        <v>-1.6648494209620861</v>
      </c>
      <c r="X988" s="142">
        <f t="shared" si="195"/>
        <v>1.7857142857142857E-4</v>
      </c>
      <c r="Y988" s="139">
        <f t="shared" si="188"/>
        <v>6.9062550803804246E-2</v>
      </c>
      <c r="Z988" s="139">
        <f t="shared" si="189"/>
        <v>0</v>
      </c>
      <c r="AA988" s="139">
        <f t="shared" si="190"/>
        <v>0</v>
      </c>
      <c r="AB988" s="144">
        <f t="shared" si="191"/>
        <v>2.6993633917748672</v>
      </c>
      <c r="AC988" s="144">
        <f t="shared" si="192"/>
        <v>-7.0064052126932147E-2</v>
      </c>
      <c r="AD988" s="144">
        <f t="shared" si="193"/>
        <v>-5.3125619444278918E-2</v>
      </c>
      <c r="AE988" s="144">
        <f t="shared" si="194"/>
        <v>-3.8473212740325585E-2</v>
      </c>
    </row>
    <row r="989" spans="1:31">
      <c r="A989" s="88">
        <v>45406</v>
      </c>
      <c r="B989" s="78">
        <v>44070358.350000001</v>
      </c>
      <c r="D989" s="67">
        <f t="shared" si="171"/>
        <v>44070358.350000001</v>
      </c>
      <c r="E989" s="67">
        <f t="shared" si="196"/>
        <v>54958718.710000001</v>
      </c>
      <c r="F989" s="67">
        <f t="shared" si="172"/>
        <v>239828.80000000447</v>
      </c>
      <c r="G989" s="70">
        <f t="shared" si="173"/>
        <v>5.4717294648794516E-3</v>
      </c>
      <c r="H989" s="70"/>
      <c r="I989" s="70"/>
      <c r="J989" s="67">
        <f t="shared" si="197"/>
        <v>-10888360.359999999</v>
      </c>
      <c r="K989" s="70">
        <f t="shared" si="180"/>
        <v>-0.19811889024295659</v>
      </c>
      <c r="L989" s="70">
        <f t="shared" si="179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81"/>
        <v>-5213941.0799999982</v>
      </c>
      <c r="R989" s="70">
        <f t="shared" si="182"/>
        <v>-0.10661455353832867</v>
      </c>
      <c r="S989" s="67">
        <f t="shared" si="183"/>
        <v>-8012162.0300000012</v>
      </c>
      <c r="T989" s="70">
        <f t="shared" si="184"/>
        <v>-0.16381289238058308</v>
      </c>
      <c r="U989" s="67">
        <f t="shared" si="185"/>
        <v>11182713.700000003</v>
      </c>
      <c r="V989" s="70">
        <f t="shared" si="186"/>
        <v>0.33201643114814805</v>
      </c>
      <c r="W989" s="87">
        <f t="shared" si="187"/>
        <v>-1.6162642934796518</v>
      </c>
      <c r="X989" s="142">
        <f t="shared" si="195"/>
        <v>1.7857142857142857E-4</v>
      </c>
      <c r="Y989" s="139">
        <f t="shared" si="188"/>
        <v>5.2931580363080226E-3</v>
      </c>
      <c r="Z989" s="139">
        <f t="shared" si="189"/>
        <v>0</v>
      </c>
      <c r="AA989" s="139">
        <f t="shared" si="190"/>
        <v>0</v>
      </c>
      <c r="AB989" s="144">
        <f t="shared" si="191"/>
        <v>2.7925676865361249</v>
      </c>
      <c r="AC989" s="144">
        <f t="shared" si="192"/>
        <v>-7.0054269089845245E-2</v>
      </c>
      <c r="AD989" s="144">
        <f t="shared" si="193"/>
        <v>-5.3140092638448051E-2</v>
      </c>
      <c r="AE989" s="144">
        <f t="shared" si="194"/>
        <v>-3.8438741286091371E-2</v>
      </c>
    </row>
    <row r="990" spans="1:31">
      <c r="A990" s="88">
        <v>45407</v>
      </c>
      <c r="B990" s="78">
        <v>44821425.310000002</v>
      </c>
      <c r="D990" s="67">
        <f t="shared" si="171"/>
        <v>44821425.310000002</v>
      </c>
      <c r="E990" s="67">
        <f t="shared" si="196"/>
        <v>54958718.710000001</v>
      </c>
      <c r="F990" s="67">
        <f t="shared" si="172"/>
        <v>751066.96000000089</v>
      </c>
      <c r="G990" s="70">
        <f t="shared" si="173"/>
        <v>1.7042451845640617E-2</v>
      </c>
      <c r="H990" s="70"/>
      <c r="I990" s="70"/>
      <c r="J990" s="67">
        <f t="shared" si="197"/>
        <v>-10137293.399999999</v>
      </c>
      <c r="K990" s="70">
        <f t="shared" si="180"/>
        <v>-0.18445287004399324</v>
      </c>
      <c r="L990" s="70">
        <f t="shared" si="179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81"/>
        <v>-3628704.0300000012</v>
      </c>
      <c r="R990" s="70">
        <f t="shared" si="182"/>
        <v>-7.1953963868954945E-2</v>
      </c>
      <c r="S990" s="67">
        <f t="shared" si="183"/>
        <v>-2834560.0899999961</v>
      </c>
      <c r="T990" s="70">
        <f t="shared" si="184"/>
        <v>-5.7502304045858869E-2</v>
      </c>
      <c r="U990" s="67">
        <f t="shared" si="185"/>
        <v>12115768.550000001</v>
      </c>
      <c r="V990" s="70">
        <f t="shared" si="186"/>
        <v>0.36196270723542845</v>
      </c>
      <c r="W990" s="87">
        <f>O990/P990</f>
        <v>-1.4859302323692805</v>
      </c>
      <c r="X990" s="142">
        <f t="shared" si="195"/>
        <v>1.7857142857142857E-4</v>
      </c>
      <c r="Y990" s="139">
        <f t="shared" si="188"/>
        <v>1.6863880417069189E-2</v>
      </c>
      <c r="Z990" s="139">
        <f t="shared" si="189"/>
        <v>0</v>
      </c>
      <c r="AA990" s="139">
        <f t="shared" si="190"/>
        <v>0</v>
      </c>
      <c r="AB990" s="144">
        <f t="shared" si="191"/>
        <v>2.8067759192453052</v>
      </c>
      <c r="AC990" s="144">
        <f t="shared" si="192"/>
        <v>-6.8845768598961563E-2</v>
      </c>
      <c r="AD990" s="144">
        <f t="shared" si="193"/>
        <v>-5.2660394263796401E-2</v>
      </c>
      <c r="AE990" s="144">
        <f t="shared" si="194"/>
        <v>-3.8337363636305632E-2</v>
      </c>
    </row>
    <row r="991" spans="1:31">
      <c r="A991" s="88">
        <v>45408</v>
      </c>
      <c r="B991" s="78">
        <v>47991336.32</v>
      </c>
      <c r="D991" s="67">
        <f t="shared" si="171"/>
        <v>47991336.32</v>
      </c>
      <c r="E991" s="67">
        <f t="shared" si="196"/>
        <v>54958718.710000001</v>
      </c>
      <c r="F991" s="67">
        <f t="shared" si="172"/>
        <v>3169911.0099999979</v>
      </c>
      <c r="G991" s="70">
        <f t="shared" si="173"/>
        <v>7.0723119313494176E-2</v>
      </c>
      <c r="H991" s="70"/>
      <c r="I991" s="70"/>
      <c r="J991" s="67">
        <f t="shared" si="197"/>
        <v>-6967382.3900000006</v>
      </c>
      <c r="K991" s="70">
        <f t="shared" si="180"/>
        <v>-0.12677483306633675</v>
      </c>
      <c r="L991" s="70">
        <f t="shared" si="179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81"/>
        <v>370607.92000000179</v>
      </c>
      <c r="R991" s="70">
        <f t="shared" si="182"/>
        <v>7.5197968579504221E-3</v>
      </c>
      <c r="S991" s="67">
        <f t="shared" si="183"/>
        <v>-2785563.6700000018</v>
      </c>
      <c r="T991" s="70">
        <f t="shared" si="184"/>
        <v>-5.3483657274575269E-2</v>
      </c>
      <c r="U991" s="67">
        <f t="shared" si="185"/>
        <v>13964550.25</v>
      </c>
      <c r="V991" s="70">
        <f t="shared" si="186"/>
        <v>0.42461387547253254</v>
      </c>
      <c r="W991" s="87">
        <f t="shared" si="187"/>
        <v>-0.96141299451631856</v>
      </c>
      <c r="X991" s="142">
        <f t="shared" si="195"/>
        <v>1.7857142857142857E-4</v>
      </c>
      <c r="Y991" s="139">
        <f t="shared" si="188"/>
        <v>7.0544547884922745E-2</v>
      </c>
      <c r="Z991" s="139">
        <f t="shared" si="189"/>
        <v>0</v>
      </c>
      <c r="AA991" s="139">
        <f t="shared" si="190"/>
        <v>0</v>
      </c>
      <c r="AB991" s="144">
        <f t="shared" si="191"/>
        <v>3.8357824444714765</v>
      </c>
      <c r="AC991" s="144">
        <f t="shared" si="192"/>
        <v>-6.9574993976112873E-2</v>
      </c>
      <c r="AD991" s="144">
        <f t="shared" si="193"/>
        <v>-5.0391336694776148E-2</v>
      </c>
      <c r="AE991" s="144">
        <f t="shared" si="194"/>
        <v>-3.8582766999907793E-2</v>
      </c>
    </row>
    <row r="992" spans="1:31">
      <c r="A992" s="88">
        <v>45411</v>
      </c>
      <c r="B992" s="78">
        <v>48790788.32</v>
      </c>
      <c r="D992" s="67">
        <f t="shared" si="171"/>
        <v>48790788.32</v>
      </c>
      <c r="E992" s="67">
        <f t="shared" si="196"/>
        <v>54958718.710000001</v>
      </c>
      <c r="F992" s="67">
        <f t="shared" si="172"/>
        <v>799452</v>
      </c>
      <c r="G992" s="70">
        <f t="shared" si="173"/>
        <v>1.6658256704280078E-2</v>
      </c>
      <c r="H992" s="70"/>
      <c r="I992" s="70"/>
      <c r="J992" s="67">
        <f t="shared" si="197"/>
        <v>-6167930.3900000006</v>
      </c>
      <c r="K992" s="70">
        <f t="shared" si="180"/>
        <v>-0.11222842407491795</v>
      </c>
      <c r="L992" s="70">
        <f t="shared" si="179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81"/>
        <v>559974.5700000003</v>
      </c>
      <c r="R992" s="70">
        <f t="shared" si="182"/>
        <v>1.1557751808470204E-2</v>
      </c>
      <c r="S992" s="67">
        <f t="shared" si="183"/>
        <v>-2517554.6300000027</v>
      </c>
      <c r="T992" s="70">
        <f t="shared" si="184"/>
        <v>-5.2827669155698601E-2</v>
      </c>
      <c r="U992" s="67">
        <f t="shared" si="185"/>
        <v>14458807.329999998</v>
      </c>
      <c r="V992" s="70">
        <f t="shared" si="186"/>
        <v>0.44208888499323923</v>
      </c>
      <c r="W992" s="87">
        <f t="shared" si="187"/>
        <v>-0.84619632963809333</v>
      </c>
      <c r="X992" s="142">
        <f t="shared" si="195"/>
        <v>1.7857142857142857E-4</v>
      </c>
      <c r="Y992" s="139">
        <f t="shared" si="188"/>
        <v>1.6479685275708651E-2</v>
      </c>
      <c r="Z992" s="139">
        <f t="shared" si="189"/>
        <v>0</v>
      </c>
      <c r="AA992" s="139">
        <f t="shared" si="190"/>
        <v>0</v>
      </c>
      <c r="AB992" s="144">
        <f t="shared" si="191"/>
        <v>4.1052467007637166</v>
      </c>
      <c r="AC992" s="144">
        <f t="shared" si="192"/>
        <v>-6.8472749063940463E-2</v>
      </c>
      <c r="AD992" s="144">
        <f t="shared" si="193"/>
        <v>-4.9669257384517836E-2</v>
      </c>
      <c r="AE992" s="144">
        <f t="shared" si="194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71"/>
        <v>45196322.469999999</v>
      </c>
      <c r="E993" s="80">
        <f t="shared" si="196"/>
        <v>54958718.710000001</v>
      </c>
      <c r="F993" s="80">
        <f t="shared" si="172"/>
        <v>-3594465.8500000015</v>
      </c>
      <c r="G993" s="81">
        <f t="shared" si="173"/>
        <v>-7.3670993516753269E-2</v>
      </c>
      <c r="H993" s="81"/>
      <c r="I993" s="81"/>
      <c r="J993" s="80">
        <f t="shared" si="197"/>
        <v>-9762396.2400000021</v>
      </c>
      <c r="K993" s="81">
        <f t="shared" si="180"/>
        <v>-0.17763143808925241</v>
      </c>
      <c r="L993" s="81">
        <f t="shared" si="179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81"/>
        <v>-3374206.3900000006</v>
      </c>
      <c r="R993" s="81">
        <f t="shared" si="182"/>
        <v>-7.0855833234167845E-2</v>
      </c>
      <c r="S993" s="80">
        <f t="shared" si="183"/>
        <v>-6095339.6700000018</v>
      </c>
      <c r="T993" s="81">
        <f t="shared" si="184"/>
        <v>-0.12004158724145068</v>
      </c>
      <c r="U993" s="80">
        <f t="shared" si="185"/>
        <v>10799983.089999996</v>
      </c>
      <c r="V993" s="81">
        <f t="shared" si="186"/>
        <v>0.31739650837967009</v>
      </c>
      <c r="W993" s="136">
        <f t="shared" si="187"/>
        <v>-1.2682050447873532</v>
      </c>
      <c r="X993" s="143">
        <f t="shared" si="195"/>
        <v>1.7857142857142857E-4</v>
      </c>
      <c r="Y993" s="140">
        <f t="shared" si="188"/>
        <v>-7.38495649453247E-2</v>
      </c>
      <c r="Z993" s="140">
        <f t="shared" si="189"/>
        <v>-7.38495649453247E-2</v>
      </c>
      <c r="AA993" s="140">
        <f t="shared" si="190"/>
        <v>5.4537582426137307E-3</v>
      </c>
      <c r="AB993" s="145">
        <f t="shared" si="191"/>
        <v>2.6642952986338071</v>
      </c>
      <c r="AC993" s="145">
        <f t="shared" si="192"/>
        <v>-7.4678206962796354E-2</v>
      </c>
      <c r="AD993" s="145">
        <f t="shared" si="193"/>
        <v>-5.2160682576613257E-2</v>
      </c>
      <c r="AE993" s="145">
        <f t="shared" si="194"/>
        <v>-3.9265080746546631E-2</v>
      </c>
    </row>
    <row r="994" spans="1:31">
      <c r="A994" s="88">
        <v>45413</v>
      </c>
      <c r="B994" s="78">
        <v>43019740.469999999</v>
      </c>
      <c r="D994" s="67">
        <f t="shared" si="171"/>
        <v>43019740.469999999</v>
      </c>
      <c r="E994" s="67">
        <f t="shared" si="196"/>
        <v>45196322.469999999</v>
      </c>
      <c r="F994" s="67">
        <f t="shared" si="172"/>
        <v>-2176582</v>
      </c>
      <c r="G994" s="70">
        <f t="shared" si="173"/>
        <v>-4.8158387254731878E-2</v>
      </c>
      <c r="H994" s="70"/>
      <c r="I994" s="70"/>
      <c r="J994" s="67">
        <f t="shared" si="197"/>
        <v>-2176582</v>
      </c>
      <c r="K994" s="85">
        <f>G994</f>
        <v>-4.8158387254731878E-2</v>
      </c>
      <c r="L994" s="70">
        <f t="shared" si="179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81"/>
        <v>-7624549.1499999985</v>
      </c>
      <c r="R994" s="70">
        <f t="shared" si="182"/>
        <v>-0.15808460519702508</v>
      </c>
      <c r="S994" s="67">
        <f t="shared" si="183"/>
        <v>-10555597.280000001</v>
      </c>
      <c r="T994" s="70">
        <f t="shared" si="184"/>
        <v>-0.20572867243610721</v>
      </c>
      <c r="U994" s="67">
        <f t="shared" si="185"/>
        <v>9308395.9499999955</v>
      </c>
      <c r="V994" s="70">
        <f t="shared" si="186"/>
        <v>0.27112900804387852</v>
      </c>
      <c r="W994" s="87">
        <f t="shared" si="187"/>
        <v>-1.536429819465313</v>
      </c>
      <c r="X994" s="142">
        <f t="shared" si="195"/>
        <v>1.7857142857142857E-4</v>
      </c>
      <c r="Y994" s="139">
        <f t="shared" si="188"/>
        <v>-4.8336958683303309E-2</v>
      </c>
      <c r="Z994" s="139">
        <f t="shared" si="189"/>
        <v>-4.8336958683303309E-2</v>
      </c>
      <c r="AA994" s="139">
        <f t="shared" si="190"/>
        <v>2.3364615747513712E-3</v>
      </c>
      <c r="AB994" s="144">
        <f t="shared" si="191"/>
        <v>1.9412700895880914</v>
      </c>
      <c r="AC994" s="144">
        <f t="shared" si="192"/>
        <v>-7.7700450693419951E-2</v>
      </c>
      <c r="AD994" s="144">
        <f t="shared" si="193"/>
        <v>-5.3324531937345376E-2</v>
      </c>
      <c r="AE994" s="144">
        <f t="shared" si="194"/>
        <v>-3.9623117716486689E-2</v>
      </c>
    </row>
    <row r="995" spans="1:31">
      <c r="A995" s="88">
        <v>45414</v>
      </c>
      <c r="B995" s="78">
        <v>45778333.640000001</v>
      </c>
      <c r="D995" s="151">
        <f t="shared" si="171"/>
        <v>45778333.640000001</v>
      </c>
      <c r="E995" s="67">
        <f t="shared" si="196"/>
        <v>45196322.469999999</v>
      </c>
      <c r="F995" s="67">
        <f t="shared" si="172"/>
        <v>2758593.1700000018</v>
      </c>
      <c r="G995" s="70">
        <f t="shared" si="173"/>
        <v>6.4123891494039076E-2</v>
      </c>
      <c r="H995" s="70"/>
      <c r="I995" s="70"/>
      <c r="J995" s="67">
        <f t="shared" si="197"/>
        <v>582011.17000000179</v>
      </c>
      <c r="K995" s="70">
        <f t="shared" ref="K995:K1007" si="198">(1+K994)*(1+G995)-1</f>
        <v>1.2877401040456649E-2</v>
      </c>
      <c r="L995" s="70">
        <f t="shared" si="179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81"/>
        <v>-6299198.3599999994</v>
      </c>
      <c r="R995" s="70">
        <f t="shared" si="182"/>
        <v>-0.1296917803418787</v>
      </c>
      <c r="S995" s="67">
        <f t="shared" si="183"/>
        <v>-9885672.6899999976</v>
      </c>
      <c r="T995" s="70">
        <f t="shared" si="184"/>
        <v>-0.19273449674953344</v>
      </c>
      <c r="U995" s="67">
        <f t="shared" si="185"/>
        <v>12481333.780000001</v>
      </c>
      <c r="V995" s="70">
        <f t="shared" si="186"/>
        <v>0.36286808436531948</v>
      </c>
      <c r="W995" s="87">
        <f t="shared" si="187"/>
        <v>-1.1098577850757261</v>
      </c>
      <c r="X995" s="142">
        <f t="shared" si="195"/>
        <v>1.7857142857142857E-4</v>
      </c>
      <c r="Y995" s="139">
        <f t="shared" si="188"/>
        <v>6.3945320065467645E-2</v>
      </c>
      <c r="Z995" s="139">
        <f t="shared" si="189"/>
        <v>0</v>
      </c>
      <c r="AA995" s="139">
        <f t="shared" si="190"/>
        <v>0</v>
      </c>
      <c r="AB995" s="144">
        <f t="shared" si="191"/>
        <v>2.8214294265679145</v>
      </c>
      <c r="AC995" s="144">
        <f t="shared" si="192"/>
        <v>-7.8560679766911945E-2</v>
      </c>
      <c r="AD995" s="144">
        <f t="shared" si="193"/>
        <v>-5.3769174329535395E-2</v>
      </c>
      <c r="AE995" s="144">
        <f t="shared" si="194"/>
        <v>-3.9722349794236549E-2</v>
      </c>
    </row>
    <row r="996" spans="1:31">
      <c r="A996" s="88">
        <v>45415</v>
      </c>
      <c r="B996" s="78">
        <v>49014173.869999997</v>
      </c>
      <c r="D996" s="67">
        <f t="shared" si="171"/>
        <v>49014173.869999997</v>
      </c>
      <c r="E996" s="67">
        <f t="shared" si="196"/>
        <v>45196322.469999999</v>
      </c>
      <c r="F996" s="67">
        <f t="shared" si="172"/>
        <v>3235840.2299999967</v>
      </c>
      <c r="G996" s="70">
        <f t="shared" si="173"/>
        <v>7.0684971966139848E-2</v>
      </c>
      <c r="H996" s="70"/>
      <c r="I996" s="70"/>
      <c r="J996" s="67">
        <f t="shared" si="197"/>
        <v>3817851.3999999985</v>
      </c>
      <c r="K996" s="70">
        <f t="shared" si="198"/>
        <v>8.4472611738137804E-2</v>
      </c>
      <c r="L996" s="70">
        <f t="shared" si="179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81"/>
        <v>-2819057.3700000048</v>
      </c>
      <c r="R996" s="70">
        <f t="shared" si="182"/>
        <v>-5.5663874271952025E-2</v>
      </c>
      <c r="S996" s="67">
        <f t="shared" si="183"/>
        <v>-5797330.0500000045</v>
      </c>
      <c r="T996" s="70">
        <f t="shared" si="184"/>
        <v>-0.10820893144999361</v>
      </c>
      <c r="U996" s="67">
        <f t="shared" si="185"/>
        <v>15634382.019999996</v>
      </c>
      <c r="V996" s="70">
        <f t="shared" si="186"/>
        <v>0.46377212901504272</v>
      </c>
      <c r="W996" s="87">
        <f t="shared" si="187"/>
        <v>-0.67020471572802909</v>
      </c>
      <c r="X996" s="142">
        <f t="shared" si="195"/>
        <v>1.7857142857142857E-4</v>
      </c>
      <c r="Y996" s="139">
        <f t="shared" si="188"/>
        <v>7.0506400537568417E-2</v>
      </c>
      <c r="Z996" s="139">
        <f t="shared" si="189"/>
        <v>0</v>
      </c>
      <c r="AA996" s="139">
        <f t="shared" si="190"/>
        <v>0</v>
      </c>
      <c r="AB996" s="144">
        <f t="shared" si="191"/>
        <v>3.6650629281077882</v>
      </c>
      <c r="AC996" s="144">
        <f t="shared" si="192"/>
        <v>-7.9913023741876033E-2</v>
      </c>
      <c r="AD996" s="144">
        <f t="shared" si="193"/>
        <v>-5.4474745232662339E-2</v>
      </c>
      <c r="AE996" s="144">
        <f t="shared" si="194"/>
        <v>-3.9921013488802046E-2</v>
      </c>
    </row>
    <row r="997" spans="1:31">
      <c r="A997" s="88">
        <v>45418</v>
      </c>
      <c r="B997" s="78">
        <v>51602916.840000004</v>
      </c>
      <c r="D997" s="67">
        <f t="shared" si="171"/>
        <v>51602916.840000004</v>
      </c>
      <c r="E997" s="67">
        <f t="shared" si="196"/>
        <v>45196322.469999999</v>
      </c>
      <c r="F997" s="67">
        <f t="shared" si="172"/>
        <v>2588742.9700000063</v>
      </c>
      <c r="G997" s="70">
        <f t="shared" si="173"/>
        <v>5.2816211426231809E-2</v>
      </c>
      <c r="H997" s="70"/>
      <c r="I997" s="70"/>
      <c r="J997" s="67">
        <f t="shared" si="197"/>
        <v>6406594.3700000048</v>
      </c>
      <c r="K997" s="70">
        <f t="shared" si="198"/>
        <v>0.1417503464856571</v>
      </c>
      <c r="L997" s="70">
        <f t="shared" si="179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81"/>
        <v>-2898649.0699999928</v>
      </c>
      <c r="R997" s="70">
        <f t="shared" si="182"/>
        <v>-5.5660261895667272E-2</v>
      </c>
      <c r="S997" s="67">
        <f t="shared" si="183"/>
        <v>-649204.56999999285</v>
      </c>
      <c r="T997" s="70">
        <f t="shared" si="184"/>
        <v>-1.166291492120116E-2</v>
      </c>
      <c r="U997" s="67">
        <f t="shared" si="185"/>
        <v>18005863.230000004</v>
      </c>
      <c r="V997" s="70">
        <f t="shared" si="186"/>
        <v>0.54076533338460375</v>
      </c>
      <c r="W997" s="87">
        <f t="shared" si="187"/>
        <v>-0.36324786172245344</v>
      </c>
      <c r="X997" s="142">
        <f t="shared" si="195"/>
        <v>1.7857142857142857E-4</v>
      </c>
      <c r="Y997" s="139">
        <f t="shared" si="188"/>
        <v>5.2637639997660378E-2</v>
      </c>
      <c r="Z997" s="139">
        <f t="shared" si="189"/>
        <v>0</v>
      </c>
      <c r="AA997" s="139">
        <f t="shared" si="190"/>
        <v>0</v>
      </c>
      <c r="AB997" s="144">
        <f t="shared" si="191"/>
        <v>4.3877036173450632</v>
      </c>
      <c r="AC997" s="144">
        <f t="shared" si="192"/>
        <v>-7.977558069496514E-2</v>
      </c>
      <c r="AD997" s="144">
        <f t="shared" si="193"/>
        <v>-5.4515978337941036E-2</v>
      </c>
      <c r="AE997" s="144">
        <f t="shared" si="194"/>
        <v>-4.0023712515494352E-2</v>
      </c>
    </row>
    <row r="998" spans="1:31">
      <c r="A998" s="88">
        <v>45419</v>
      </c>
      <c r="B998" s="78">
        <v>50913463.380000003</v>
      </c>
      <c r="D998" s="67">
        <f t="shared" si="171"/>
        <v>50913463.380000003</v>
      </c>
      <c r="E998" s="67">
        <f t="shared" si="196"/>
        <v>45196322.469999999</v>
      </c>
      <c r="F998" s="67">
        <f t="shared" si="172"/>
        <v>-689453.46000000089</v>
      </c>
      <c r="G998" s="70">
        <f t="shared" si="173"/>
        <v>-1.3360745907788898E-2</v>
      </c>
      <c r="H998" s="70"/>
      <c r="I998" s="70"/>
      <c r="J998" s="67">
        <f t="shared" si="197"/>
        <v>5717140.9100000039</v>
      </c>
      <c r="K998" s="70">
        <f t="shared" si="198"/>
        <v>0.12649571021613237</v>
      </c>
      <c r="L998" s="70">
        <f t="shared" si="179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81"/>
        <v>-3074818.7100000009</v>
      </c>
      <c r="R998" s="70">
        <f t="shared" si="182"/>
        <v>-5.932137812830672E-2</v>
      </c>
      <c r="S998" s="67">
        <f t="shared" si="183"/>
        <v>-1322161.1999999955</v>
      </c>
      <c r="T998" s="70">
        <f t="shared" si="184"/>
        <v>-2.4121965380292296E-2</v>
      </c>
      <c r="U998" s="67">
        <f t="shared" si="185"/>
        <v>17917799.300000004</v>
      </c>
      <c r="V998" s="70">
        <f t="shared" si="186"/>
        <v>0.53678583079600606</v>
      </c>
      <c r="W998" s="87">
        <f t="shared" si="187"/>
        <v>-0.43446888321856747</v>
      </c>
      <c r="X998" s="142">
        <f t="shared" si="195"/>
        <v>1.7857142857142857E-4</v>
      </c>
      <c r="Y998" s="139">
        <f t="shared" si="188"/>
        <v>-1.3539317336360327E-2</v>
      </c>
      <c r="Z998" s="139">
        <f t="shared" si="189"/>
        <v>-1.3539317336360327E-2</v>
      </c>
      <c r="AA998" s="139">
        <f t="shared" si="190"/>
        <v>1.8331311393466731E-4</v>
      </c>
      <c r="AB998" s="144">
        <f t="shared" si="191"/>
        <v>4.0189114900697138</v>
      </c>
      <c r="AC998" s="144">
        <f t="shared" si="192"/>
        <v>-8.0144935060494582E-2</v>
      </c>
      <c r="AD998" s="144">
        <f t="shared" si="193"/>
        <v>-5.3591726319038226E-2</v>
      </c>
      <c r="AE998" s="144">
        <f t="shared" si="194"/>
        <v>-4.0094787034206547E-2</v>
      </c>
    </row>
    <row r="999" spans="1:31">
      <c r="A999" s="88">
        <v>45420</v>
      </c>
      <c r="B999" s="78">
        <v>50852301.509999998</v>
      </c>
      <c r="D999" s="67">
        <f t="shared" si="171"/>
        <v>50852301.509999998</v>
      </c>
      <c r="E999" s="67">
        <f t="shared" si="196"/>
        <v>45196322.469999999</v>
      </c>
      <c r="F999" s="67">
        <f t="shared" si="172"/>
        <v>-61161.870000004768</v>
      </c>
      <c r="G999" s="70">
        <f t="shared" si="173"/>
        <v>-1.2012906987590747E-3</v>
      </c>
      <c r="H999" s="70"/>
      <c r="I999" s="70"/>
      <c r="J999" s="67">
        <f t="shared" si="197"/>
        <v>5655979.0399999991</v>
      </c>
      <c r="K999" s="70">
        <f t="shared" si="198"/>
        <v>0.12514246139725782</v>
      </c>
      <c r="L999" s="70">
        <f t="shared" si="179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81"/>
        <v>-3740354.5300000012</v>
      </c>
      <c r="R999" s="70">
        <f t="shared" si="182"/>
        <v>-6.8628386497675248E-2</v>
      </c>
      <c r="S999" s="67">
        <f t="shared" si="183"/>
        <v>1922941.799999997</v>
      </c>
      <c r="T999" s="70">
        <f t="shared" si="184"/>
        <v>3.6801219703818285E-2</v>
      </c>
      <c r="U999" s="67">
        <f t="shared" si="185"/>
        <v>17518811.859999999</v>
      </c>
      <c r="V999" s="70">
        <f t="shared" si="186"/>
        <v>0.52143893519238871</v>
      </c>
      <c r="W999" s="87">
        <f t="shared" si="187"/>
        <v>-0.43867703359112376</v>
      </c>
      <c r="X999" s="142">
        <f t="shared" si="195"/>
        <v>1.7857142857142857E-4</v>
      </c>
      <c r="Y999" s="139">
        <f t="shared" si="188"/>
        <v>-1.3798621273305033E-3</v>
      </c>
      <c r="Z999" s="139">
        <f t="shared" si="189"/>
        <v>-1.3798621273305033E-3</v>
      </c>
      <c r="AA999" s="139">
        <f t="shared" si="190"/>
        <v>1.904019490441062E-6</v>
      </c>
      <c r="AB999" s="144">
        <f t="shared" si="191"/>
        <v>3.738321114021582</v>
      </c>
      <c r="AC999" s="144">
        <f t="shared" si="192"/>
        <v>-7.9829311317651655E-2</v>
      </c>
      <c r="AD999" s="144">
        <f t="shared" si="193"/>
        <v>-5.3601502945814852E-2</v>
      </c>
      <c r="AE999" s="144">
        <f t="shared" si="194"/>
        <v>-4.0016647718407877E-2</v>
      </c>
    </row>
    <row r="1000" spans="1:31">
      <c r="A1000" s="88">
        <v>45421</v>
      </c>
      <c r="B1000" s="78">
        <v>51220956.68</v>
      </c>
      <c r="D1000" s="67">
        <f t="shared" si="171"/>
        <v>51220956.68</v>
      </c>
      <c r="E1000" s="67">
        <f t="shared" si="196"/>
        <v>45196322.469999999</v>
      </c>
      <c r="F1000" s="67">
        <f t="shared" si="172"/>
        <v>368655.17000000179</v>
      </c>
      <c r="G1000" s="70">
        <f t="shared" si="173"/>
        <v>7.249527731355611E-3</v>
      </c>
      <c r="H1000" s="70"/>
      <c r="I1000" s="70"/>
      <c r="J1000" s="67">
        <f t="shared" si="197"/>
        <v>6024634.2100000009</v>
      </c>
      <c r="K1000" s="70">
        <f t="shared" si="198"/>
        <v>0.13329921287288293</v>
      </c>
      <c r="L1000" s="70">
        <f t="shared" si="179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81"/>
        <v>-3737762.0300000012</v>
      </c>
      <c r="R1000" s="70">
        <f t="shared" si="182"/>
        <v>-6.9232838780997799E-2</v>
      </c>
      <c r="S1000" s="67">
        <f t="shared" si="183"/>
        <v>5229936.3299999982</v>
      </c>
      <c r="T1000" s="70">
        <f t="shared" si="184"/>
        <v>0.10012202155236484</v>
      </c>
      <c r="U1000" s="67">
        <f t="shared" si="185"/>
        <v>17454339.43</v>
      </c>
      <c r="V1000" s="70">
        <f t="shared" si="186"/>
        <v>0.52898888131728128</v>
      </c>
      <c r="W1000" s="87">
        <f t="shared" si="187"/>
        <v>-0.39670301080538634</v>
      </c>
      <c r="X1000" s="142">
        <f t="shared" si="195"/>
        <v>1.7857142857142857E-4</v>
      </c>
      <c r="Y1000" s="139">
        <f t="shared" si="188"/>
        <v>7.070956302784182E-3</v>
      </c>
      <c r="Z1000" s="139">
        <f t="shared" si="189"/>
        <v>0</v>
      </c>
      <c r="AA1000" s="139">
        <f t="shared" si="190"/>
        <v>0</v>
      </c>
      <c r="AB1000" s="144">
        <f t="shared" si="191"/>
        <v>3.9031488759831916</v>
      </c>
      <c r="AC1000" s="144">
        <f t="shared" si="192"/>
        <v>-7.9913438873892823E-2</v>
      </c>
      <c r="AD1000" s="144">
        <f t="shared" si="193"/>
        <v>-5.1685641056016994E-2</v>
      </c>
      <c r="AE1000" s="144">
        <f t="shared" si="194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71"/>
        <v>52543620.479999997</v>
      </c>
      <c r="E1001" s="67">
        <f t="shared" si="196"/>
        <v>45196322.469999999</v>
      </c>
      <c r="F1001" s="67">
        <f t="shared" si="172"/>
        <v>1322663.799999997</v>
      </c>
      <c r="G1001" s="70">
        <f t="shared" si="173"/>
        <v>2.5822707847166219E-2</v>
      </c>
      <c r="H1001" s="70"/>
      <c r="I1001" s="70"/>
      <c r="J1001" s="67">
        <f t="shared" si="197"/>
        <v>7347298.0099999979</v>
      </c>
      <c r="K1001" s="70">
        <f t="shared" si="198"/>
        <v>0.16256406735032281</v>
      </c>
      <c r="L1001" s="70">
        <f t="shared" si="179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81"/>
        <v>-2150392.8800000027</v>
      </c>
      <c r="R1001" s="70">
        <f t="shared" si="182"/>
        <v>-3.9389783095081718E-2</v>
      </c>
      <c r="S1001" s="67">
        <f t="shared" si="183"/>
        <v>6954351.1999999955</v>
      </c>
      <c r="T1001" s="70">
        <f t="shared" si="184"/>
        <v>0.14213043541174097</v>
      </c>
      <c r="U1001" s="67">
        <f t="shared" si="185"/>
        <v>19281923.679999996</v>
      </c>
      <c r="V1001" s="70">
        <f t="shared" si="186"/>
        <v>0.57845499773528808</v>
      </c>
      <c r="W1001" s="87">
        <f t="shared" si="187"/>
        <v>-0.25383292624692522</v>
      </c>
      <c r="X1001" s="142">
        <f t="shared" si="195"/>
        <v>1.7857142857142857E-4</v>
      </c>
      <c r="Y1001" s="139">
        <f t="shared" si="188"/>
        <v>2.5644136418594792E-2</v>
      </c>
      <c r="Z1001" s="139">
        <f t="shared" si="189"/>
        <v>0</v>
      </c>
      <c r="AA1001" s="139">
        <f t="shared" si="190"/>
        <v>0</v>
      </c>
      <c r="AB1001" s="144">
        <f t="shared" si="191"/>
        <v>4.2830455282630968</v>
      </c>
      <c r="AC1001" s="144">
        <f t="shared" si="192"/>
        <v>-7.9658353646636398E-2</v>
      </c>
      <c r="AD1001" s="144">
        <f t="shared" si="193"/>
        <v>-4.9838639258303209E-2</v>
      </c>
      <c r="AE1001" s="144">
        <f t="shared" si="194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71"/>
        <v>52296576.380000003</v>
      </c>
      <c r="E1002" s="67">
        <f t="shared" si="196"/>
        <v>45196322.469999999</v>
      </c>
      <c r="F1002" s="67">
        <f t="shared" si="172"/>
        <v>-247044.09999999404</v>
      </c>
      <c r="G1002" s="70">
        <f t="shared" si="173"/>
        <v>-4.7016954245478375E-3</v>
      </c>
      <c r="H1002" s="70"/>
      <c r="I1002" s="70"/>
      <c r="J1002" s="67">
        <f t="shared" si="197"/>
        <v>7100253.9100000039</v>
      </c>
      <c r="K1002" s="70">
        <f t="shared" si="198"/>
        <v>0.15709804519411819</v>
      </c>
      <c r="L1002" s="70">
        <f t="shared" si="179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81"/>
        <v>-1383891.6699999943</v>
      </c>
      <c r="R1002" s="70">
        <f t="shared" si="182"/>
        <v>-2.5180566477583995E-2</v>
      </c>
      <c r="S1002" s="67">
        <f t="shared" si="183"/>
        <v>6671370.0600000024</v>
      </c>
      <c r="T1002" s="70">
        <f t="shared" si="184"/>
        <v>0.1450581006733416</v>
      </c>
      <c r="U1002" s="67">
        <f t="shared" si="185"/>
        <v>20344767.150000002</v>
      </c>
      <c r="V1002" s="70">
        <f t="shared" si="186"/>
        <v>0.60251126132571076</v>
      </c>
      <c r="W1002" s="87">
        <f t="shared" si="187"/>
        <v>-0.27768820598571808</v>
      </c>
      <c r="X1002" s="142">
        <f t="shared" si="195"/>
        <v>1.7857142857142857E-4</v>
      </c>
      <c r="Y1002" s="139">
        <f t="shared" si="188"/>
        <v>-4.8802668531192665E-3</v>
      </c>
      <c r="Z1002" s="139">
        <f t="shared" si="189"/>
        <v>-4.8802668531192665E-3</v>
      </c>
      <c r="AA1002" s="139">
        <f t="shared" si="190"/>
        <v>2.3817004557654627E-5</v>
      </c>
      <c r="AB1002" s="144">
        <f t="shared" si="191"/>
        <v>4.6198851507593277</v>
      </c>
      <c r="AC1002" s="144">
        <f t="shared" si="192"/>
        <v>-7.9653935523654587E-2</v>
      </c>
      <c r="AD1002" s="144">
        <f t="shared" si="193"/>
        <v>-4.9775450992848538E-2</v>
      </c>
      <c r="AE1002" s="144">
        <f t="shared" si="194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9">B1003</f>
        <v>53525324.399999999</v>
      </c>
      <c r="E1003" s="67">
        <f t="shared" si="196"/>
        <v>45196322.469999999</v>
      </c>
      <c r="F1003" s="67">
        <f t="shared" si="172"/>
        <v>1228748.0199999958</v>
      </c>
      <c r="G1003" s="70">
        <f t="shared" si="173"/>
        <v>2.3495764064393153E-2</v>
      </c>
      <c r="H1003" s="70"/>
      <c r="I1003" s="70"/>
      <c r="J1003" s="67">
        <f t="shared" si="197"/>
        <v>8329001.9299999997</v>
      </c>
      <c r="K1003" s="70">
        <f t="shared" si="198"/>
        <v>0.18428494786336969</v>
      </c>
      <c r="L1003" s="70">
        <f t="shared" si="179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81"/>
        <v>-873184.12000000477</v>
      </c>
      <c r="R1003" s="70">
        <f t="shared" si="182"/>
        <v>-1.5964893895290568E-2</v>
      </c>
      <c r="S1003" s="67">
        <f t="shared" si="183"/>
        <v>6591803.6999999955</v>
      </c>
      <c r="T1003" s="70">
        <f t="shared" si="184"/>
        <v>0.14459112427344428</v>
      </c>
      <c r="U1003" s="67">
        <f t="shared" si="185"/>
        <v>22206939.169999998</v>
      </c>
      <c r="V1003" s="70">
        <f t="shared" si="186"/>
        <v>0.6676430040093444</v>
      </c>
      <c r="W1003" s="87">
        <f t="shared" si="187"/>
        <v>-0.15040701639148604</v>
      </c>
      <c r="X1003" s="142">
        <f t="shared" si="195"/>
        <v>1.7857142857142857E-4</v>
      </c>
      <c r="Y1003" s="139">
        <f t="shared" si="188"/>
        <v>2.3317192635821726E-2</v>
      </c>
      <c r="Z1003" s="139">
        <f t="shared" si="189"/>
        <v>0</v>
      </c>
      <c r="AA1003" s="139">
        <f t="shared" si="190"/>
        <v>0</v>
      </c>
      <c r="AB1003" s="144">
        <f t="shared" si="191"/>
        <v>5.0949947751662661</v>
      </c>
      <c r="AC1003" s="144">
        <f t="shared" si="192"/>
        <v>-7.8359000298952555E-2</v>
      </c>
      <c r="AD1003" s="144">
        <f t="shared" si="193"/>
        <v>-4.9674407322804981E-2</v>
      </c>
      <c r="AE1003" s="144">
        <f t="shared" si="194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9"/>
        <v>56275447.950000003</v>
      </c>
      <c r="E1004" s="67">
        <f t="shared" si="196"/>
        <v>45196322.469999999</v>
      </c>
      <c r="F1004" s="67">
        <f t="shared" si="172"/>
        <v>2750123.5500000045</v>
      </c>
      <c r="G1004" s="70">
        <f t="shared" ref="G1004:G1008" si="200">F1004/B1003</f>
        <v>5.1379857680974736E-2</v>
      </c>
      <c r="H1004" s="70"/>
      <c r="I1004" s="70"/>
      <c r="J1004" s="67">
        <f t="shared" si="197"/>
        <v>11079125.480000004</v>
      </c>
      <c r="K1004" s="70">
        <f t="shared" si="198"/>
        <v>0.24513333993831021</v>
      </c>
      <c r="L1004" s="70">
        <f t="shared" si="179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81"/>
        <v>5048288.7600000054</v>
      </c>
      <c r="R1004" s="70">
        <f t="shared" si="182"/>
        <v>9.4043307433494067E-2</v>
      </c>
      <c r="S1004" s="67">
        <f t="shared" si="183"/>
        <v>9867988.6200000048</v>
      </c>
      <c r="T1004" s="70">
        <f t="shared" si="184"/>
        <v>0.21628370402950553</v>
      </c>
      <c r="U1004" s="67">
        <f t="shared" si="185"/>
        <v>25802168.370000005</v>
      </c>
      <c r="V1004" s="70">
        <f t="shared" si="186"/>
        <v>0.80753387654098752</v>
      </c>
      <c r="W1004" s="87">
        <f t="shared" si="187"/>
        <v>0.12055176302456248</v>
      </c>
      <c r="X1004" s="142">
        <f t="shared" si="195"/>
        <v>1.7857142857142857E-4</v>
      </c>
      <c r="Y1004" s="139">
        <f t="shared" si="188"/>
        <v>5.1201286252403305E-2</v>
      </c>
      <c r="Z1004" s="139">
        <f t="shared" si="189"/>
        <v>0</v>
      </c>
      <c r="AA1004" s="139">
        <f t="shared" si="190"/>
        <v>0</v>
      </c>
      <c r="AB1004" s="144">
        <f t="shared" si="191"/>
        <v>5.3103779657422923</v>
      </c>
      <c r="AC1004" s="144">
        <f t="shared" si="192"/>
        <v>-7.845177426916991E-2</v>
      </c>
      <c r="AD1004" s="144">
        <f t="shared" si="193"/>
        <v>-4.9945732754975346E-2</v>
      </c>
      <c r="AE1004" s="144">
        <f t="shared" si="194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9"/>
        <v>55642300.700000003</v>
      </c>
      <c r="E1005" s="67">
        <f t="shared" si="196"/>
        <v>45196322.469999999</v>
      </c>
      <c r="F1005" s="67">
        <f t="shared" si="172"/>
        <v>-633147.25</v>
      </c>
      <c r="G1005" s="70">
        <f t="shared" si="200"/>
        <v>-1.1250861131528319E-2</v>
      </c>
      <c r="H1005" s="70"/>
      <c r="I1005" s="70"/>
      <c r="J1005" s="67">
        <f t="shared" si="197"/>
        <v>10445978.230000004</v>
      </c>
      <c r="K1005" s="70">
        <f t="shared" si="198"/>
        <v>0.23112451764042818</v>
      </c>
      <c r="L1005" s="70">
        <f t="shared" si="179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201">B1005-C1005-D976</f>
        <v>2386313.1900000051</v>
      </c>
      <c r="R1005" s="70">
        <f t="shared" si="182"/>
        <v>4.3867253991396842E-2</v>
      </c>
      <c r="S1005" s="67">
        <f t="shared" ref="S1005:S1008" si="202">B1005-C1005-D916</f>
        <v>8970716.75</v>
      </c>
      <c r="T1005" s="70">
        <f t="shared" si="184"/>
        <v>0.19113666769942531</v>
      </c>
      <c r="U1005" s="67">
        <f t="shared" ref="U1005:U1008" si="203">B1005-C1005-D641</f>
        <v>25851614.880000003</v>
      </c>
      <c r="V1005" s="70">
        <f t="shared" si="186"/>
        <v>0.82544533155677013</v>
      </c>
      <c r="W1005" s="87">
        <f t="shared" ref="W1005:W1015" si="204">O1005/P1005</f>
        <v>6.1487550743944359E-2</v>
      </c>
      <c r="X1005" s="142">
        <f t="shared" si="195"/>
        <v>1.7857142857142857E-4</v>
      </c>
      <c r="Y1005" s="139">
        <f t="shared" si="188"/>
        <v>-1.1429432560099748E-2</v>
      </c>
      <c r="Z1005" s="139">
        <f t="shared" si="189"/>
        <v>-1.1429432560099748E-2</v>
      </c>
      <c r="AA1005" s="139">
        <f t="shared" si="190"/>
        <v>1.3063192864586827E-4</v>
      </c>
      <c r="AB1005" s="144">
        <f t="shared" si="191"/>
        <v>4.6631332883754526</v>
      </c>
      <c r="AC1005" s="144">
        <f t="shared" si="192"/>
        <v>-7.4798631978956406E-2</v>
      </c>
      <c r="AD1005" s="144">
        <f t="shared" si="193"/>
        <v>-4.9946517416222247E-2</v>
      </c>
      <c r="AE1005" s="144">
        <f t="shared" si="194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9"/>
        <v>55873372.060000002</v>
      </c>
      <c r="E1006" s="67">
        <f t="shared" si="196"/>
        <v>45196322.469999999</v>
      </c>
      <c r="F1006" s="67">
        <f t="shared" si="172"/>
        <v>231071.3599999994</v>
      </c>
      <c r="G1006" s="70">
        <f t="shared" si="200"/>
        <v>4.1528002453715832E-3</v>
      </c>
      <c r="H1006" s="70"/>
      <c r="I1006" s="70"/>
      <c r="J1006" s="67">
        <f t="shared" si="197"/>
        <v>10677049.590000004</v>
      </c>
      <c r="K1006" s="70">
        <f t="shared" si="198"/>
        <v>0.23623713183936834</v>
      </c>
      <c r="L1006" s="70">
        <f t="shared" si="179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201"/>
        <v>2463246.3900000006</v>
      </c>
      <c r="R1006" s="70">
        <f t="shared" si="182"/>
        <v>4.8084774345262704E-2</v>
      </c>
      <c r="S1006" s="67">
        <f t="shared" si="202"/>
        <v>9567905.8599999994</v>
      </c>
      <c r="T1006" s="70">
        <f t="shared" si="184"/>
        <v>0.20617172321292856</v>
      </c>
      <c r="U1006" s="67">
        <f t="shared" si="203"/>
        <v>25617634.860000003</v>
      </c>
      <c r="V1006" s="70">
        <f t="shared" si="186"/>
        <v>0.84065893835769434</v>
      </c>
      <c r="W1006" s="87">
        <f t="shared" si="204"/>
        <v>8.2603594492525134E-2</v>
      </c>
      <c r="X1006" s="142">
        <f t="shared" si="195"/>
        <v>1.7857142857142857E-4</v>
      </c>
      <c r="Y1006" s="139">
        <f t="shared" si="188"/>
        <v>3.9742288168001542E-3</v>
      </c>
      <c r="Z1006" s="139">
        <f t="shared" si="189"/>
        <v>0</v>
      </c>
      <c r="AA1006" s="139">
        <f t="shared" si="190"/>
        <v>0</v>
      </c>
      <c r="AB1006" s="144">
        <f t="shared" si="191"/>
        <v>4.6920728527897309</v>
      </c>
      <c r="AC1006" s="144">
        <f t="shared" si="192"/>
        <v>-7.5194635220387884E-2</v>
      </c>
      <c r="AD1006" s="144">
        <f t="shared" si="193"/>
        <v>-4.996039692632142E-2</v>
      </c>
      <c r="AE1006" s="144">
        <f t="shared" si="194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9"/>
        <v>56786088.689999998</v>
      </c>
      <c r="E1007" s="67">
        <f t="shared" si="196"/>
        <v>45196322.469999999</v>
      </c>
      <c r="F1007" s="67">
        <f t="shared" si="172"/>
        <v>912716.62999999523</v>
      </c>
      <c r="G1007" s="70">
        <f t="shared" si="200"/>
        <v>1.6335449183555062E-2</v>
      </c>
      <c r="H1007" s="70"/>
      <c r="I1007" s="70"/>
      <c r="J1007" s="67">
        <f t="shared" si="197"/>
        <v>11589766.219999999</v>
      </c>
      <c r="K1007" s="70">
        <f t="shared" si="198"/>
        <v>0.25643162068535408</v>
      </c>
      <c r="L1007" s="70">
        <f t="shared" si="179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201"/>
        <v>3198231.7699999958</v>
      </c>
      <c r="R1007" s="70">
        <f t="shared" si="182"/>
        <v>6.0053937961425587E-2</v>
      </c>
      <c r="S1007" s="67">
        <f t="shared" si="202"/>
        <v>10718490.93</v>
      </c>
      <c r="T1007" s="70">
        <f t="shared" si="184"/>
        <v>0.22965774938092709</v>
      </c>
      <c r="U1007" s="67">
        <f t="shared" si="203"/>
        <v>27308562.529999997</v>
      </c>
      <c r="V1007" s="70">
        <f t="shared" si="186"/>
        <v>0.91668123033496507</v>
      </c>
      <c r="W1007" s="87">
        <f t="shared" si="204"/>
        <v>0.16584928041477254</v>
      </c>
      <c r="X1007" s="142">
        <f t="shared" si="195"/>
        <v>1.7857142857142857E-4</v>
      </c>
      <c r="Y1007" s="139">
        <f t="shared" si="188"/>
        <v>1.6156877754983635E-2</v>
      </c>
      <c r="Z1007" s="139">
        <f t="shared" si="189"/>
        <v>0</v>
      </c>
      <c r="AA1007" s="139">
        <f t="shared" si="190"/>
        <v>0</v>
      </c>
      <c r="AB1007" s="144">
        <f t="shared" si="191"/>
        <v>4.6812202840167085</v>
      </c>
      <c r="AC1007" s="144">
        <f t="shared" si="192"/>
        <v>-7.4854379040152672E-2</v>
      </c>
      <c r="AD1007" s="144">
        <f t="shared" si="193"/>
        <v>-4.9730774356453657E-2</v>
      </c>
      <c r="AE1007" s="144">
        <f t="shared" si="194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9"/>
        <v>56786088.689999998</v>
      </c>
      <c r="E1008" s="67">
        <f t="shared" si="196"/>
        <v>45196322.469999999</v>
      </c>
      <c r="F1008" s="67">
        <f t="shared" si="172"/>
        <v>0</v>
      </c>
      <c r="G1008" s="70">
        <f t="shared" si="200"/>
        <v>0</v>
      </c>
      <c r="H1008" s="70"/>
      <c r="I1008" s="70"/>
      <c r="J1008" s="67">
        <f t="shared" si="197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201"/>
        <v>5764234.9199999943</v>
      </c>
      <c r="R1008" s="70">
        <f t="shared" si="182"/>
        <v>0.10792400968338696</v>
      </c>
      <c r="S1008" s="67">
        <f t="shared" si="202"/>
        <v>10744772.759999998</v>
      </c>
      <c r="T1008" s="70">
        <f t="shared" si="184"/>
        <v>0.23204113124769699</v>
      </c>
      <c r="U1008" s="67">
        <f t="shared" si="203"/>
        <v>27575849.499999996</v>
      </c>
      <c r="V1008" s="70">
        <f t="shared" si="186"/>
        <v>0.91142547007580421</v>
      </c>
      <c r="W1008" s="87">
        <f>O1008/P1008</f>
        <v>0.16502627855160645</v>
      </c>
      <c r="X1008" s="142">
        <f t="shared" si="195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9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9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2"/>
        <v>7.9968944389724517E-2</v>
      </c>
      <c r="S1009" s="67">
        <f>B1009-C1009-D919</f>
        <v>9265902.1899999976</v>
      </c>
      <c r="T1009" s="70">
        <f t="shared" si="184"/>
        <v>0.20113708203915684</v>
      </c>
      <c r="U1009" s="67">
        <f>B1009-C1009-D644</f>
        <v>26096978.929999996</v>
      </c>
      <c r="V1009" s="70">
        <f t="shared" si="186"/>
        <v>0.88531781087561912</v>
      </c>
      <c r="W1009" s="87">
        <f t="shared" si="204"/>
        <v>0.11270110990908729</v>
      </c>
      <c r="X1009" s="142">
        <f t="shared" si="195"/>
        <v>1.7857142857142857E-4</v>
      </c>
      <c r="Y1009" s="139">
        <f t="shared" si="188"/>
        <v>-1.031137564507794E-2</v>
      </c>
      <c r="Z1009" s="139">
        <f t="shared" si="189"/>
        <v>-1.031137564507794E-2</v>
      </c>
      <c r="AA1009" s="139">
        <f t="shared" si="190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9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5">(1+K1009)*(1+G1010)-1</f>
        <v>0.21033242729671131</v>
      </c>
      <c r="L1010" s="70">
        <f t="shared" si="179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2"/>
        <v>1.2096025220527823E-2</v>
      </c>
      <c r="S1010" s="67">
        <f>B1010-C1010-D920</f>
        <v>9610153.6499999985</v>
      </c>
      <c r="T1010" s="70">
        <f t="shared" si="184"/>
        <v>0.20872890915218459</v>
      </c>
      <c r="U1010" s="67">
        <f>B1010-C1010-D645</f>
        <v>25537535.75</v>
      </c>
      <c r="V1010" s="70">
        <f t="shared" si="186"/>
        <v>0.87426657426148924</v>
      </c>
      <c r="W1010" s="87">
        <f t="shared" si="204"/>
        <v>5.6906467213381023E-2</v>
      </c>
      <c r="X1010" s="142">
        <f t="shared" si="195"/>
        <v>1.7857142857142857E-4</v>
      </c>
      <c r="Y1010" s="139">
        <f t="shared" si="188"/>
        <v>-1.1111022210820205E-2</v>
      </c>
      <c r="Z1010" s="139">
        <f t="shared" si="189"/>
        <v>-1.1111022210820205E-2</v>
      </c>
      <c r="AA1010" s="139">
        <f t="shared" si="190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9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5"/>
        <v>0.24095616025460198</v>
      </c>
      <c r="L1011" s="70">
        <f t="shared" si="179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2"/>
        <v>0.12869741446857641</v>
      </c>
      <c r="S1011" s="67">
        <f>B1011-C1011-D921</f>
        <v>11553728.420000002</v>
      </c>
      <c r="T1011" s="70">
        <f t="shared" si="184"/>
        <v>0.25622328888292123</v>
      </c>
      <c r="U1011" s="67">
        <f>B1011-C1011-D646</f>
        <v>27771834.09</v>
      </c>
      <c r="V1011" s="70">
        <f t="shared" si="186"/>
        <v>0.95223031097802135</v>
      </c>
      <c r="W1011" s="87">
        <f t="shared" si="204"/>
        <v>0.1831137857928174</v>
      </c>
      <c r="X1011" s="142">
        <f t="shared" si="195"/>
        <v>1.7857142857142857E-4</v>
      </c>
      <c r="Y1011" s="139">
        <f t="shared" si="188"/>
        <v>2.5123347504798957E-2</v>
      </c>
      <c r="Z1011" s="139">
        <f t="shared" si="189"/>
        <v>0</v>
      </c>
      <c r="AA1011" s="139">
        <f t="shared" si="190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9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2"/>
        <v>0.19095906676323415</v>
      </c>
      <c r="S1012" s="67">
        <f>B1012-C1012-D922</f>
        <v>11290031.710000001</v>
      </c>
      <c r="T1012" s="70">
        <f t="shared" si="184"/>
        <v>0.25352099289854058</v>
      </c>
      <c r="U1012" s="67">
        <f>B1012-C1012-D647</f>
        <v>28397134.009999998</v>
      </c>
      <c r="V1012" s="70">
        <f t="shared" si="186"/>
        <v>1.002907075092303</v>
      </c>
      <c r="W1012" s="87">
        <f>O1012/P1012</f>
        <v>0.18223977598944105</v>
      </c>
      <c r="X1012" s="142">
        <f t="shared" si="195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9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9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6">B1013-C1013-D982</f>
        <v>10872941.620000005</v>
      </c>
      <c r="R1013" s="70">
        <f t="shared" si="182"/>
        <v>0.2327973900979364</v>
      </c>
      <c r="S1013" s="67">
        <f t="shared" ref="S1013:S1044" si="207">B1013-C1013-D922</f>
        <v>12781917.840000004</v>
      </c>
      <c r="T1013" s="70">
        <f t="shared" si="184"/>
        <v>0.28533217374830755</v>
      </c>
      <c r="U1013" s="67">
        <f t="shared" ref="U1013:U1044" si="208">B1013-C1013-D647</f>
        <v>29889020.140000001</v>
      </c>
      <c r="V1013" s="70">
        <f t="shared" si="186"/>
        <v>1.0794343599326097</v>
      </c>
      <c r="W1013" s="87">
        <f t="shared" si="204"/>
        <v>0.31217897644435522</v>
      </c>
      <c r="X1013" s="142">
        <f t="shared" si="195"/>
        <v>1.7857142857142857E-4</v>
      </c>
      <c r="Y1013" s="139">
        <f t="shared" si="188"/>
        <v>2.6421091817274346E-2</v>
      </c>
      <c r="Z1013" s="139">
        <f t="shared" si="189"/>
        <v>0</v>
      </c>
      <c r="AA1013" s="139">
        <f t="shared" si="190"/>
        <v>0</v>
      </c>
      <c r="AB1013" s="144">
        <f t="shared" ref="AB1013:AB1023" si="209">AVERAGE(Y760:Y1013)/AVERAGE(AA760:AA1013)</f>
        <v>4.6881225975217049</v>
      </c>
      <c r="AC1013" s="144">
        <f t="shared" ref="AC1013:AC1023" si="210">AVERAGE(G982:G1013)-_xlfn.NORM.S.INV(0.95)*_xlfn.STDEV.S(G982:G1013)</f>
        <v>-6.0744525317219931E-2</v>
      </c>
      <c r="AD1013" s="144">
        <f t="shared" ref="AD1013:AD1023" si="211">AVERAGE(G922:G1013)-_xlfn.NORM.S.INV(0.95)*_xlfn.STDEV.S(G922:G1013)</f>
        <v>-4.8644977650139906E-2</v>
      </c>
      <c r="AE1013" s="144">
        <f t="shared" ref="AE1013:AE1023" si="212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9"/>
        <v>56010419.289999999</v>
      </c>
      <c r="E1014" s="67">
        <f t="shared" ref="E1014:E1045" si="213">IF(MONTH(A1014)=MONTH(A1013),E1013,D1013)</f>
        <v>45196322.469999999</v>
      </c>
      <c r="F1014" s="67">
        <f t="shared" ref="F1014:F1045" si="214">B1014-C1014-D1013</f>
        <v>-1568121.6300000027</v>
      </c>
      <c r="G1014" s="70">
        <f t="shared" ref="G1014:G1045" si="215">F1014/B1013</f>
        <v>-2.723448015431237E-2</v>
      </c>
      <c r="H1014" s="70"/>
      <c r="I1014" s="70"/>
      <c r="J1014" s="67">
        <f t="shared" ref="J1014:J1045" si="216">IF(MONTH(A1014)=MONTH(A1013),J1013+F1014,F1014)</f>
        <v>10814096.82</v>
      </c>
      <c r="K1014" s="70">
        <f t="shared" si="205"/>
        <v>0.23926939691117721</v>
      </c>
      <c r="L1014" s="70">
        <f t="shared" si="179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6"/>
        <v>10163025.609999999</v>
      </c>
      <c r="R1014" s="70">
        <f t="shared" si="182"/>
        <v>0.2216707383833994</v>
      </c>
      <c r="S1014" s="67">
        <f t="shared" si="207"/>
        <v>10143095.009999998</v>
      </c>
      <c r="T1014" s="70">
        <f t="shared" si="184"/>
        <v>0.2211398892178848</v>
      </c>
      <c r="U1014" s="67">
        <f t="shared" si="208"/>
        <v>27568849.619999997</v>
      </c>
      <c r="V1014" s="70">
        <f t="shared" si="186"/>
        <v>0.96931533455691987</v>
      </c>
      <c r="W1014" s="87">
        <f t="shared" si="204"/>
        <v>0.17608021988881217</v>
      </c>
      <c r="X1014" s="142">
        <f t="shared" si="195"/>
        <v>1.7857142857142857E-4</v>
      </c>
      <c r="Y1014" s="139">
        <f t="shared" si="188"/>
        <v>-2.7413051582883798E-2</v>
      </c>
      <c r="Z1014" s="139">
        <f t="shared" si="189"/>
        <v>-2.7413051582883798E-2</v>
      </c>
      <c r="AA1014" s="139">
        <f t="shared" si="190"/>
        <v>7.5147539708584786E-4</v>
      </c>
      <c r="AB1014" s="144">
        <f t="shared" si="209"/>
        <v>4.3280413155253958</v>
      </c>
      <c r="AC1014" s="144">
        <f t="shared" si="210"/>
        <v>-5.8755635071662031E-2</v>
      </c>
      <c r="AD1014" s="144">
        <f t="shared" si="211"/>
        <v>-4.9253022216800071E-2</v>
      </c>
      <c r="AE1014" s="144">
        <f t="shared" si="212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9"/>
        <v>54746627.030000001</v>
      </c>
      <c r="E1015" s="67">
        <f t="shared" si="213"/>
        <v>45196322.469999999</v>
      </c>
      <c r="F1015" s="67">
        <f t="shared" si="214"/>
        <v>-1263792.2599999979</v>
      </c>
      <c r="G1015" s="70">
        <f t="shared" si="215"/>
        <v>-2.2563520788097959E-2</v>
      </c>
      <c r="H1015" s="70"/>
      <c r="I1015" s="70"/>
      <c r="J1015" s="67">
        <f t="shared" si="216"/>
        <v>9550304.5600000024</v>
      </c>
      <c r="K1015" s="70">
        <f t="shared" si="205"/>
        <v>0.21130711611191821</v>
      </c>
      <c r="L1015" s="70">
        <f t="shared" si="179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6"/>
        <v>11801763.730000004</v>
      </c>
      <c r="R1015" s="70">
        <f t="shared" si="182"/>
        <v>0.27481199899406838</v>
      </c>
      <c r="S1015" s="67">
        <f t="shared" si="207"/>
        <v>8304644.9900000021</v>
      </c>
      <c r="T1015" s="70">
        <f t="shared" si="184"/>
        <v>0.17881762632023968</v>
      </c>
      <c r="U1015" s="67">
        <f t="shared" si="208"/>
        <v>26383187.990000002</v>
      </c>
      <c r="V1015" s="70">
        <f t="shared" si="186"/>
        <v>0.93018297085881174</v>
      </c>
      <c r="W1015" s="87">
        <f t="shared" si="204"/>
        <v>6.5067464364013103E-2</v>
      </c>
      <c r="X1015" s="142">
        <f t="shared" si="195"/>
        <v>1.7857142857142857E-4</v>
      </c>
      <c r="Y1015" s="139">
        <f t="shared" si="188"/>
        <v>-2.2742092216669386E-2</v>
      </c>
      <c r="Z1015" s="139">
        <f t="shared" si="189"/>
        <v>-2.2742092216669386E-2</v>
      </c>
      <c r="AA1015" s="139">
        <f t="shared" si="190"/>
        <v>5.1720275839149427E-4</v>
      </c>
      <c r="AB1015" s="144">
        <f t="shared" si="209"/>
        <v>4.5141031537284304</v>
      </c>
      <c r="AC1015" s="144">
        <f t="shared" si="210"/>
        <v>-5.9038636358617724E-2</v>
      </c>
      <c r="AD1015" s="144">
        <f t="shared" si="211"/>
        <v>-4.9787437045010548E-2</v>
      </c>
      <c r="AE1015" s="144">
        <f t="shared" si="212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9"/>
        <v>55303668.579999998</v>
      </c>
      <c r="E1016" s="80">
        <f t="shared" si="213"/>
        <v>45196322.469999999</v>
      </c>
      <c r="F1016" s="80">
        <f t="shared" si="214"/>
        <v>557041.54999999702</v>
      </c>
      <c r="G1016" s="81">
        <f t="shared" si="215"/>
        <v>1.0174901728553065E-2</v>
      </c>
      <c r="H1016" s="81"/>
      <c r="I1016" s="81"/>
      <c r="J1016" s="80">
        <f t="shared" si="216"/>
        <v>10107346.109999999</v>
      </c>
      <c r="K1016" s="81">
        <f>(1+K1015)*(1+G1016)-1</f>
        <v>0.22363204698145389</v>
      </c>
      <c r="L1016" s="81">
        <f t="shared" ref="L1016:L1023" si="217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6"/>
        <v>13238871.409999996</v>
      </c>
      <c r="R1016" s="81">
        <f t="shared" si="182"/>
        <v>0.31472566850843553</v>
      </c>
      <c r="S1016" s="80">
        <f t="shared" si="207"/>
        <v>8735990.1299999952</v>
      </c>
      <c r="T1016" s="81">
        <f t="shared" si="184"/>
        <v>0.18759771628684219</v>
      </c>
      <c r="U1016" s="80">
        <f t="shared" si="208"/>
        <v>26917014.849999998</v>
      </c>
      <c r="V1016" s="81">
        <f t="shared" si="186"/>
        <v>0.94822782234290481</v>
      </c>
      <c r="W1016" s="136">
        <f t="shared" ref="W1016:W1023" si="218">O1016/P1016</f>
        <v>0.11396688270301465</v>
      </c>
      <c r="X1016" s="143">
        <f t="shared" si="195"/>
        <v>1.7857142857142857E-4</v>
      </c>
      <c r="Y1016" s="140">
        <f t="shared" ref="Y1016:Y1023" si="219">G1016-X1016</f>
        <v>9.9963302999816362E-3</v>
      </c>
      <c r="Z1016" s="140">
        <f t="shared" ref="Z1016:Z1023" si="220">IF(Y1016&lt;0,Y1016,0)</f>
        <v>0</v>
      </c>
      <c r="AA1016" s="140">
        <f t="shared" ref="AA1016:AA1023" si="221">Z1016^2</f>
        <v>0</v>
      </c>
      <c r="AB1016" s="145">
        <f t="shared" si="209"/>
        <v>4.3030172534281883</v>
      </c>
      <c r="AC1016" s="145">
        <f t="shared" si="210"/>
        <v>-5.3287464209170105E-2</v>
      </c>
      <c r="AD1016" s="145">
        <f t="shared" si="211"/>
        <v>-4.9799570086898601E-2</v>
      </c>
      <c r="AE1016" s="145">
        <f t="shared" si="212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9"/>
        <v>56386012.329999998</v>
      </c>
      <c r="E1017" s="67">
        <f t="shared" si="213"/>
        <v>55303668.579999998</v>
      </c>
      <c r="F1017" s="67">
        <f t="shared" si="214"/>
        <v>1082343.75</v>
      </c>
      <c r="G1017" s="70">
        <f t="shared" si="215"/>
        <v>1.9570921383530396E-2</v>
      </c>
      <c r="H1017" s="70"/>
      <c r="I1017" s="70"/>
      <c r="J1017" s="67">
        <f t="shared" si="216"/>
        <v>1082343.75</v>
      </c>
      <c r="K1017" s="85">
        <f>G1017</f>
        <v>1.9570921383530396E-2</v>
      </c>
      <c r="L1017" s="70">
        <f t="shared" si="217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6"/>
        <v>17616825.5</v>
      </c>
      <c r="R1017" s="70">
        <f t="shared" si="182"/>
        <v>0.45440276003849323</v>
      </c>
      <c r="S1017" s="67">
        <f t="shared" si="207"/>
        <v>10103109.239999995</v>
      </c>
      <c r="T1017" s="70">
        <f t="shared" si="184"/>
        <v>0.2182903094983879</v>
      </c>
      <c r="U1017" s="67">
        <f t="shared" si="208"/>
        <v>27673499.369999997</v>
      </c>
      <c r="V1017" s="70">
        <f t="shared" si="186"/>
        <v>0.96381321302501544</v>
      </c>
      <c r="W1017" s="87">
        <f t="shared" si="218"/>
        <v>0.20732129540689104</v>
      </c>
      <c r="X1017" s="142">
        <f t="shared" si="195"/>
        <v>1.7857142857142857E-4</v>
      </c>
      <c r="Y1017" s="139">
        <f t="shared" si="219"/>
        <v>1.9392349954958969E-2</v>
      </c>
      <c r="Z1017" s="139">
        <f t="shared" si="220"/>
        <v>0</v>
      </c>
      <c r="AA1017" s="139">
        <f t="shared" si="221"/>
        <v>0</v>
      </c>
      <c r="AB1017" s="144">
        <f t="shared" si="209"/>
        <v>4.4528634637067332</v>
      </c>
      <c r="AC1017" s="144">
        <f t="shared" si="210"/>
        <v>-5.145986730934083E-2</v>
      </c>
      <c r="AD1017" s="144">
        <f t="shared" si="211"/>
        <v>-4.9709712658637217E-2</v>
      </c>
      <c r="AE1017" s="144">
        <f t="shared" si="212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9"/>
        <v>55100256.009999998</v>
      </c>
      <c r="E1018" s="67">
        <f t="shared" si="213"/>
        <v>55303668.579999998</v>
      </c>
      <c r="F1018" s="67">
        <f t="shared" si="214"/>
        <v>-1285756.3200000003</v>
      </c>
      <c r="G1018" s="70">
        <f t="shared" si="215"/>
        <v>-2.2802753145143372E-2</v>
      </c>
      <c r="H1018" s="70"/>
      <c r="I1018" s="70"/>
      <c r="J1018" s="67">
        <f t="shared" si="216"/>
        <v>-203412.5700000003</v>
      </c>
      <c r="K1018" s="70">
        <f t="shared" ref="K1018:K1023" si="222">(1+K1017)*(1+G1018)-1</f>
        <v>-3.6781026507445302E-3</v>
      </c>
      <c r="L1018" s="70">
        <f t="shared" si="217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6"/>
        <v>14108071.329999998</v>
      </c>
      <c r="R1018" s="70">
        <f t="shared" si="182"/>
        <v>0.34416490460639676</v>
      </c>
      <c r="S1018" s="67">
        <f t="shared" si="207"/>
        <v>9232075.2899999991</v>
      </c>
      <c r="T1018" s="70">
        <f t="shared" si="184"/>
        <v>0.20127406723097954</v>
      </c>
      <c r="U1018" s="67">
        <f t="shared" si="208"/>
        <v>26575005.339999996</v>
      </c>
      <c r="V1018" s="70">
        <f t="shared" si="186"/>
        <v>0.93163091351722715</v>
      </c>
      <c r="W1018" s="87">
        <f t="shared" si="218"/>
        <v>9.6996739075017505E-2</v>
      </c>
      <c r="X1018" s="142">
        <f t="shared" si="195"/>
        <v>1.7857142857142857E-4</v>
      </c>
      <c r="Y1018" s="139">
        <f t="shared" si="219"/>
        <v>-2.2981324573714799E-2</v>
      </c>
      <c r="Z1018" s="139">
        <f t="shared" si="220"/>
        <v>-2.2981324573714799E-2</v>
      </c>
      <c r="AA1018" s="139">
        <f t="shared" si="221"/>
        <v>5.2814127916242764E-4</v>
      </c>
      <c r="AB1018" s="144">
        <f t="shared" si="209"/>
        <v>3.899903796734721</v>
      </c>
      <c r="AC1018" s="144">
        <f t="shared" si="210"/>
        <v>-4.4671588706973395E-2</v>
      </c>
      <c r="AD1018" s="144">
        <f t="shared" si="211"/>
        <v>-5.0045696851219595E-2</v>
      </c>
      <c r="AE1018" s="144">
        <f t="shared" si="212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9"/>
        <v>57653609.700000003</v>
      </c>
      <c r="E1019" s="67">
        <f t="shared" si="213"/>
        <v>55303668.579999998</v>
      </c>
      <c r="F1019" s="67">
        <f t="shared" si="214"/>
        <v>2553353.6900000051</v>
      </c>
      <c r="G1019" s="70">
        <f t="shared" si="215"/>
        <v>4.6340142041020715E-2</v>
      </c>
      <c r="H1019" s="70"/>
      <c r="I1019" s="70"/>
      <c r="J1019" s="67">
        <f t="shared" si="216"/>
        <v>2349941.1200000048</v>
      </c>
      <c r="K1019" s="70">
        <f t="shared" si="222"/>
        <v>4.2491595590999243E-2</v>
      </c>
      <c r="L1019" s="70">
        <f t="shared" si="217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6"/>
        <v>13823080.150000006</v>
      </c>
      <c r="R1019" s="70">
        <f t="shared" si="182"/>
        <v>0.31537561357161398</v>
      </c>
      <c r="S1019" s="67">
        <f t="shared" si="207"/>
        <v>9962399.4299999997</v>
      </c>
      <c r="T1019" s="70">
        <f t="shared" si="184"/>
        <v>0.20889382705112045</v>
      </c>
      <c r="U1019" s="67">
        <f t="shared" si="208"/>
        <v>27850646.060000002</v>
      </c>
      <c r="V1019" s="70">
        <f t="shared" si="186"/>
        <v>0.93449250203494194</v>
      </c>
      <c r="W1019" s="87">
        <f t="shared" si="218"/>
        <v>0.31344831228820258</v>
      </c>
      <c r="X1019" s="142">
        <f t="shared" si="195"/>
        <v>1.7857142857142857E-4</v>
      </c>
      <c r="Y1019" s="139">
        <f t="shared" si="219"/>
        <v>4.6161570612449285E-2</v>
      </c>
      <c r="Z1019" s="139">
        <f t="shared" si="220"/>
        <v>0</v>
      </c>
      <c r="AA1019" s="139">
        <f t="shared" si="221"/>
        <v>0</v>
      </c>
      <c r="AB1019" s="144">
        <f t="shared" si="209"/>
        <v>4.3322423591561678</v>
      </c>
      <c r="AC1019" s="144">
        <f t="shared" si="210"/>
        <v>-4.4337272215747965E-2</v>
      </c>
      <c r="AD1019" s="144">
        <f t="shared" si="211"/>
        <v>-4.9981261082271855E-2</v>
      </c>
      <c r="AE1019" s="144">
        <f t="shared" si="212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9"/>
        <v>57942916.079999998</v>
      </c>
      <c r="E1020" s="67">
        <f t="shared" si="213"/>
        <v>55303668.579999998</v>
      </c>
      <c r="F1020" s="67">
        <f t="shared" si="214"/>
        <v>289306.37999999523</v>
      </c>
      <c r="G1020" s="70">
        <f t="shared" si="215"/>
        <v>5.018009826364701E-3</v>
      </c>
      <c r="H1020" s="70"/>
      <c r="I1020" s="70"/>
      <c r="J1020" s="67">
        <f t="shared" si="216"/>
        <v>2639247.5</v>
      </c>
      <c r="K1020" s="70">
        <f t="shared" si="222"/>
        <v>4.7722828661577621E-2</v>
      </c>
      <c r="L1020" s="70">
        <f t="shared" si="217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6"/>
        <v>13872557.729999997</v>
      </c>
      <c r="R1020" s="70">
        <f t="shared" si="182"/>
        <v>0.31478204964494</v>
      </c>
      <c r="S1020" s="67">
        <f t="shared" si="207"/>
        <v>8864111.6099999994</v>
      </c>
      <c r="T1020" s="70">
        <f t="shared" si="184"/>
        <v>0.18060977046452492</v>
      </c>
      <c r="U1020" s="67">
        <f t="shared" si="208"/>
        <v>28193068.919999998</v>
      </c>
      <c r="V1020" s="70">
        <f t="shared" si="186"/>
        <v>0.94767105082498848</v>
      </c>
      <c r="W1020" s="87">
        <f t="shared" si="218"/>
        <v>0.33551681357220753</v>
      </c>
      <c r="X1020" s="142">
        <f t="shared" si="195"/>
        <v>1.7857142857142857E-4</v>
      </c>
      <c r="Y1020" s="139">
        <f t="shared" si="219"/>
        <v>4.839438397793272E-3</v>
      </c>
      <c r="Z1020" s="139">
        <f t="shared" si="220"/>
        <v>0</v>
      </c>
      <c r="AA1020" s="139">
        <f t="shared" si="221"/>
        <v>0</v>
      </c>
      <c r="AB1020" s="144">
        <f t="shared" si="209"/>
        <v>4.256653328618099</v>
      </c>
      <c r="AC1020" s="144">
        <f t="shared" si="210"/>
        <v>-4.3648283325038388E-2</v>
      </c>
      <c r="AD1020" s="144">
        <f t="shared" si="211"/>
        <v>-4.9857859131585129E-2</v>
      </c>
      <c r="AE1020" s="144">
        <f t="shared" si="212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9"/>
        <v>57040146.130000003</v>
      </c>
      <c r="E1021" s="67">
        <f t="shared" si="213"/>
        <v>55303668.579999998</v>
      </c>
      <c r="F1021" s="67">
        <f t="shared" si="214"/>
        <v>-902769.94999999553</v>
      </c>
      <c r="G1021" s="70">
        <f t="shared" si="215"/>
        <v>-1.5580333388011899E-2</v>
      </c>
      <c r="H1021" s="70"/>
      <c r="I1021" s="70"/>
      <c r="J1021" s="67">
        <f t="shared" si="216"/>
        <v>1736477.5500000045</v>
      </c>
      <c r="K1021" s="70">
        <f t="shared" si="222"/>
        <v>3.1398957692799323E-2</v>
      </c>
      <c r="L1021" s="70">
        <f t="shared" si="217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6"/>
        <v>12218720.82</v>
      </c>
      <c r="R1021" s="70">
        <f t="shared" si="182"/>
        <v>0.27260893056147212</v>
      </c>
      <c r="S1021" s="67">
        <f t="shared" si="207"/>
        <v>8137153.5</v>
      </c>
      <c r="T1021" s="70">
        <f t="shared" si="184"/>
        <v>0.16639377392638721</v>
      </c>
      <c r="U1021" s="67">
        <f t="shared" si="208"/>
        <v>27142875.300000004</v>
      </c>
      <c r="V1021" s="70">
        <f t="shared" si="186"/>
        <v>0.90787133897064165</v>
      </c>
      <c r="W1021" s="87">
        <f t="shared" si="218"/>
        <v>0.26110115312550181</v>
      </c>
      <c r="X1021" s="142">
        <f t="shared" si="195"/>
        <v>1.7857142857142857E-4</v>
      </c>
      <c r="Y1021" s="139">
        <f t="shared" si="219"/>
        <v>-1.5758904816583326E-2</v>
      </c>
      <c r="Z1021" s="139">
        <f t="shared" si="220"/>
        <v>-1.5758904816583326E-2</v>
      </c>
      <c r="AA1021" s="139">
        <f t="shared" si="221"/>
        <v>2.4834308101813316E-4</v>
      </c>
      <c r="AB1021" s="144">
        <f t="shared" si="209"/>
        <v>3.8053329856018463</v>
      </c>
      <c r="AC1021" s="144">
        <f t="shared" si="210"/>
        <v>-4.4802668406280236E-2</v>
      </c>
      <c r="AD1021" s="144">
        <f t="shared" si="211"/>
        <v>-5.0220679867112684E-2</v>
      </c>
      <c r="AE1021" s="144">
        <f t="shared" si="212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9"/>
        <v>57731262.640000001</v>
      </c>
      <c r="E1022" s="67">
        <f t="shared" si="213"/>
        <v>55303668.579999998</v>
      </c>
      <c r="F1022" s="67">
        <f t="shared" si="214"/>
        <v>691116.50999999791</v>
      </c>
      <c r="G1022" s="70">
        <f t="shared" si="215"/>
        <v>1.2116317311405139E-2</v>
      </c>
      <c r="H1022" s="70"/>
      <c r="I1022" s="70"/>
      <c r="J1022" s="67">
        <f t="shared" si="216"/>
        <v>2427594.0600000024</v>
      </c>
      <c r="K1022" s="70">
        <f t="shared" si="222"/>
        <v>4.3895714738857894E-2</v>
      </c>
      <c r="L1022" s="70">
        <f t="shared" si="217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6"/>
        <v>9739926.3200000003</v>
      </c>
      <c r="R1022" s="70">
        <f t="shared" si="182"/>
        <v>0.20295176310689572</v>
      </c>
      <c r="S1022" s="67">
        <f t="shared" si="207"/>
        <v>10254422.869999997</v>
      </c>
      <c r="T1022" s="70">
        <f t="shared" si="184"/>
        <v>0.21598789893508527</v>
      </c>
      <c r="U1022" s="67">
        <f t="shared" si="208"/>
        <v>26875961.560000002</v>
      </c>
      <c r="V1022" s="70">
        <f t="shared" si="186"/>
        <v>0.87103222523473112</v>
      </c>
      <c r="W1022" s="87">
        <f t="shared" si="218"/>
        <v>0.31590260873323989</v>
      </c>
      <c r="X1022" s="142">
        <f t="shared" si="195"/>
        <v>1.7857142857142857E-4</v>
      </c>
      <c r="Y1022" s="139">
        <f t="shared" si="219"/>
        <v>1.193774588283371E-2</v>
      </c>
      <c r="Z1022" s="139">
        <f t="shared" si="220"/>
        <v>0</v>
      </c>
      <c r="AA1022" s="139">
        <f t="shared" si="221"/>
        <v>0</v>
      </c>
      <c r="AB1022" s="144">
        <f t="shared" si="209"/>
        <v>4.0422670171212607</v>
      </c>
      <c r="AC1022" s="144">
        <f t="shared" si="210"/>
        <v>-4.4912466628403466E-2</v>
      </c>
      <c r="AD1022" s="144">
        <f t="shared" si="211"/>
        <v>-5.0072266084014549E-2</v>
      </c>
      <c r="AE1022" s="144">
        <f t="shared" si="212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9"/>
        <v>57371169.270000003</v>
      </c>
      <c r="E1023" s="67">
        <f t="shared" si="213"/>
        <v>55303668.579999998</v>
      </c>
      <c r="F1023" s="67">
        <f t="shared" si="214"/>
        <v>-360093.36999999732</v>
      </c>
      <c r="G1023" s="70">
        <f t="shared" si="215"/>
        <v>-6.2374067971709499E-3</v>
      </c>
      <c r="H1023" s="70"/>
      <c r="I1023" s="70"/>
      <c r="J1023" s="67">
        <f t="shared" si="216"/>
        <v>2067500.6900000051</v>
      </c>
      <c r="K1023" s="70">
        <f t="shared" si="222"/>
        <v>3.738451251220809E-2</v>
      </c>
      <c r="L1023" s="70">
        <f t="shared" si="217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6"/>
        <v>8580380.950000003</v>
      </c>
      <c r="R1023" s="70">
        <f t="shared" si="182"/>
        <v>0.17586067463646185</v>
      </c>
      <c r="S1023" s="67">
        <f t="shared" si="207"/>
        <v>9124530.5400000066</v>
      </c>
      <c r="T1023" s="70">
        <f t="shared" si="184"/>
        <v>0.18912261621090568</v>
      </c>
      <c r="U1023" s="67">
        <f t="shared" si="208"/>
        <v>25893616.180000003</v>
      </c>
      <c r="V1023" s="70">
        <f t="shared" si="186"/>
        <v>0.82260575038871309</v>
      </c>
      <c r="W1023" s="87">
        <f t="shared" si="218"/>
        <v>0.28571349087441478</v>
      </c>
      <c r="X1023" s="142">
        <f t="shared" si="195"/>
        <v>1.7857142857142857E-4</v>
      </c>
      <c r="Y1023" s="139">
        <f t="shared" si="219"/>
        <v>-6.4159782257423789E-3</v>
      </c>
      <c r="Z1023" s="139">
        <f t="shared" si="220"/>
        <v>-6.4159782257423789E-3</v>
      </c>
      <c r="AA1023" s="139">
        <f t="shared" si="221"/>
        <v>4.1164776593200324E-5</v>
      </c>
      <c r="AB1023" s="144">
        <f t="shared" si="209"/>
        <v>3.9742095153401973</v>
      </c>
      <c r="AC1023" s="144">
        <f t="shared" si="210"/>
        <v>-4.4174434463342467E-2</v>
      </c>
      <c r="AD1023" s="144">
        <f t="shared" si="211"/>
        <v>-4.9563912690452579E-2</v>
      </c>
      <c r="AE1023" s="144">
        <f t="shared" si="212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9"/>
        <v>59450600.979999997</v>
      </c>
      <c r="E1024" s="67">
        <f t="shared" si="213"/>
        <v>55303668.579999998</v>
      </c>
      <c r="F1024" s="67">
        <f t="shared" si="214"/>
        <v>2079431.7099999934</v>
      </c>
      <c r="G1024" s="70">
        <f t="shared" si="215"/>
        <v>3.6245238443960923E-2</v>
      </c>
      <c r="H1024" s="70"/>
      <c r="I1024" s="70"/>
      <c r="J1024" s="67">
        <f t="shared" si="216"/>
        <v>4146932.3999999985</v>
      </c>
      <c r="K1024" s="70">
        <f t="shared" ref="K1024:K1030" si="223">(1+K1023)*(1+G1024)-1</f>
        <v>7.4984761526285082E-2</v>
      </c>
      <c r="L1024" s="70">
        <f t="shared" ref="L1024:L1055" si="224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6"/>
        <v>14254278.509999998</v>
      </c>
      <c r="R1024" s="70">
        <f t="shared" si="182"/>
        <v>0.31538580422027862</v>
      </c>
      <c r="S1024" s="67">
        <f t="shared" si="207"/>
        <v>11412949.449999996</v>
      </c>
      <c r="T1024" s="70">
        <f t="shared" si="184"/>
        <v>0.23758341814175685</v>
      </c>
      <c r="U1024" s="67">
        <f t="shared" si="208"/>
        <v>27764368.139999997</v>
      </c>
      <c r="V1024" s="70">
        <f t="shared" si="186"/>
        <v>0.87622811711939674</v>
      </c>
      <c r="W1024" s="87">
        <f t="shared" ref="W1024:W1055" si="225">O1024/P1024</f>
        <v>0.44809755721359623</v>
      </c>
      <c r="X1024" s="142">
        <f t="shared" si="195"/>
        <v>1.7857142857142857E-4</v>
      </c>
      <c r="Y1024" s="139">
        <f t="shared" ref="Y1024:Y1055" si="226">G1024-X1024</f>
        <v>3.6066667015389492E-2</v>
      </c>
      <c r="Z1024" s="139">
        <f t="shared" ref="Z1024:Z1055" si="227">IF(Y1024&lt;0,Y1024,0)</f>
        <v>0</v>
      </c>
      <c r="AA1024" s="139">
        <f t="shared" ref="AA1024:AA1055" si="228">Z1024^2</f>
        <v>0</v>
      </c>
      <c r="AB1024" s="144">
        <f t="shared" ref="AB1024:AB1055" si="229">AVERAGE(Y771:Y1024)/AVERAGE(AA771:AA1024)</f>
        <v>4.5184788832327554</v>
      </c>
      <c r="AC1024" s="144">
        <f t="shared" ref="AC1024:AC1055" si="230">AVERAGE(G993:G1024)-_xlfn.NORM.S.INV(0.95)*_xlfn.STDEV.S(G993:G1024)</f>
        <v>-4.4217897737016468E-2</v>
      </c>
      <c r="AD1024" s="144">
        <f t="shared" ref="AD1024:AD1055" si="231">AVERAGE(G933:G1024)-_xlfn.NORM.S.INV(0.95)*_xlfn.STDEV.S(G933:G1024)</f>
        <v>-4.9621864237930587E-2</v>
      </c>
      <c r="AE1024" s="144">
        <f t="shared" ref="AE1024:AE1055" si="232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9"/>
        <v>59759941.460000001</v>
      </c>
      <c r="E1025" s="67">
        <f t="shared" si="213"/>
        <v>55303668.579999998</v>
      </c>
      <c r="F1025" s="67">
        <f t="shared" si="214"/>
        <v>309340.48000000417</v>
      </c>
      <c r="G1025" s="70">
        <f t="shared" si="215"/>
        <v>5.2033196452306776E-3</v>
      </c>
      <c r="H1025" s="70"/>
      <c r="I1025" s="70"/>
      <c r="J1025" s="67">
        <f t="shared" si="216"/>
        <v>4456272.8800000027</v>
      </c>
      <c r="K1025" s="70">
        <f t="shared" si="223"/>
        <v>8.0578250854258293E-2</v>
      </c>
      <c r="L1025" s="70">
        <f t="shared" si="224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6"/>
        <v>16740200.990000002</v>
      </c>
      <c r="R1025" s="70">
        <f t="shared" si="182"/>
        <v>0.38912835844916016</v>
      </c>
      <c r="S1025" s="67">
        <f t="shared" si="207"/>
        <v>13129255.109999999</v>
      </c>
      <c r="T1025" s="70">
        <f t="shared" si="184"/>
        <v>0.28155826426089048</v>
      </c>
      <c r="U1025" s="67">
        <f t="shared" si="208"/>
        <v>28105408</v>
      </c>
      <c r="V1025" s="70">
        <f t="shared" si="186"/>
        <v>0.88787939444803932</v>
      </c>
      <c r="W1025" s="87">
        <f t="shared" si="225"/>
        <v>0.46978905071671251</v>
      </c>
      <c r="X1025" s="142">
        <f t="shared" si="195"/>
        <v>1.7857142857142857E-4</v>
      </c>
      <c r="Y1025" s="139">
        <f t="shared" si="226"/>
        <v>5.0247482166592486E-3</v>
      </c>
      <c r="Z1025" s="139">
        <f t="shared" si="227"/>
        <v>0</v>
      </c>
      <c r="AA1025" s="139">
        <f t="shared" si="228"/>
        <v>0</v>
      </c>
      <c r="AB1025" s="144">
        <f t="shared" si="229"/>
        <v>4.8199888981310988</v>
      </c>
      <c r="AC1025" s="144">
        <f t="shared" si="230"/>
        <v>-3.5683042109203977E-2</v>
      </c>
      <c r="AD1025" s="144">
        <f t="shared" si="231"/>
        <v>-4.9507518264733943E-2</v>
      </c>
      <c r="AE1025" s="144">
        <f t="shared" si="232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9"/>
        <v>59759368.4374597</v>
      </c>
      <c r="E1026" s="67">
        <f t="shared" si="213"/>
        <v>55303668.579999998</v>
      </c>
      <c r="F1026" s="67">
        <f t="shared" si="214"/>
        <v>-573.02254030108452</v>
      </c>
      <c r="G1026" s="70">
        <f t="shared" si="215"/>
        <v>-9.5887399870469109E-6</v>
      </c>
      <c r="H1026" s="70"/>
      <c r="I1026" s="70"/>
      <c r="J1026" s="67">
        <f t="shared" si="216"/>
        <v>4455699.8574597016</v>
      </c>
      <c r="K1026" s="70">
        <f t="shared" si="223"/>
        <v>8.0567889470375187E-2</v>
      </c>
      <c r="L1026" s="70">
        <f t="shared" si="224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6"/>
        <v>13981034.797459699</v>
      </c>
      <c r="R1026" s="70">
        <f t="shared" si="182"/>
        <v>0.30540724586889306</v>
      </c>
      <c r="S1026" s="67">
        <f t="shared" si="207"/>
        <v>12546453.197459698</v>
      </c>
      <c r="T1026" s="70">
        <f t="shared" si="184"/>
        <v>0.26574197195156501</v>
      </c>
      <c r="U1026" s="67">
        <f t="shared" si="208"/>
        <v>28249590.467459701</v>
      </c>
      <c r="V1026" s="70">
        <f t="shared" si="186"/>
        <v>0.8965341010766793</v>
      </c>
      <c r="W1026" s="87">
        <f t="shared" si="225"/>
        <v>0.4677661114969846</v>
      </c>
      <c r="X1026" s="142">
        <f t="shared" si="195"/>
        <v>1.7857142857142857E-4</v>
      </c>
      <c r="Y1026" s="139">
        <f t="shared" si="226"/>
        <v>-1.8816016855847549E-4</v>
      </c>
      <c r="Z1026" s="139">
        <f t="shared" si="227"/>
        <v>-1.8816016855847549E-4</v>
      </c>
      <c r="AA1026" s="139">
        <f t="shared" si="228"/>
        <v>3.5404249031953908E-8</v>
      </c>
      <c r="AB1026" s="144">
        <f t="shared" si="229"/>
        <v>4.6974978137538086</v>
      </c>
      <c r="AC1026" s="144">
        <f t="shared" si="230"/>
        <v>-3.0860405290159876E-2</v>
      </c>
      <c r="AD1026" s="144">
        <f t="shared" si="231"/>
        <v>-4.8899308502572895E-2</v>
      </c>
      <c r="AE1026" s="144">
        <f t="shared" si="232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9"/>
        <v>60455080.460000001</v>
      </c>
      <c r="E1027" s="67">
        <f t="shared" si="213"/>
        <v>55303668.579999998</v>
      </c>
      <c r="F1027" s="67">
        <f t="shared" si="214"/>
        <v>695712.02254030108</v>
      </c>
      <c r="G1027" s="70">
        <f t="shared" si="215"/>
        <v>1.1641890480626287E-2</v>
      </c>
      <c r="H1027" s="70"/>
      <c r="I1027" s="70"/>
      <c r="J1027" s="67">
        <f t="shared" si="216"/>
        <v>5151411.8800000027</v>
      </c>
      <c r="K1027" s="70">
        <f t="shared" si="223"/>
        <v>9.3147742496470842E-2</v>
      </c>
      <c r="L1027" s="70">
        <f t="shared" si="224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6"/>
        <v>11440906.590000004</v>
      </c>
      <c r="R1027" s="70">
        <f t="shared" si="182"/>
        <v>0.233420369796391</v>
      </c>
      <c r="S1027" s="67">
        <f t="shared" si="207"/>
        <v>12994101.32</v>
      </c>
      <c r="T1027" s="70">
        <f t="shared" si="184"/>
        <v>0.27378493986965818</v>
      </c>
      <c r="U1027" s="67">
        <f t="shared" si="208"/>
        <v>28779496.400000002</v>
      </c>
      <c r="V1027" s="70">
        <f t="shared" si="186"/>
        <v>0.9085703469740537</v>
      </c>
      <c r="W1027" s="87">
        <f t="shared" si="225"/>
        <v>0.51796298984216715</v>
      </c>
      <c r="X1027" s="142">
        <f t="shared" si="195"/>
        <v>1.7857142857142857E-4</v>
      </c>
      <c r="Y1027" s="139">
        <f t="shared" si="226"/>
        <v>1.1463319052054858E-2</v>
      </c>
      <c r="Z1027" s="139">
        <f t="shared" si="227"/>
        <v>0</v>
      </c>
      <c r="AA1027" s="139">
        <f t="shared" si="228"/>
        <v>0</v>
      </c>
      <c r="AB1027" s="144">
        <f t="shared" si="229"/>
        <v>4.9997023658431008</v>
      </c>
      <c r="AC1027" s="144">
        <f t="shared" si="230"/>
        <v>-2.9379425998385028E-2</v>
      </c>
      <c r="AD1027" s="144">
        <f t="shared" si="231"/>
        <v>-4.890396571954389E-2</v>
      </c>
      <c r="AE1027" s="144">
        <f t="shared" si="232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9"/>
        <v>61701123.100000001</v>
      </c>
      <c r="E1028" s="67">
        <f t="shared" si="213"/>
        <v>55303668.579999998</v>
      </c>
      <c r="F1028" s="67">
        <f t="shared" si="214"/>
        <v>1246042.6400000006</v>
      </c>
      <c r="G1028" s="70">
        <f t="shared" si="215"/>
        <v>2.0611049237200876E-2</v>
      </c>
      <c r="H1028" s="70"/>
      <c r="I1028" s="70"/>
      <c r="J1028" s="67">
        <f t="shared" si="216"/>
        <v>6397454.5200000033</v>
      </c>
      <c r="K1028" s="70">
        <f t="shared" si="223"/>
        <v>0.11567866444060071</v>
      </c>
      <c r="L1028" s="70">
        <f t="shared" si="224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6"/>
        <v>10098206.259999998</v>
      </c>
      <c r="R1028" s="70">
        <f t="shared" si="182"/>
        <v>0.19569060972484356</v>
      </c>
      <c r="S1028" s="67">
        <f t="shared" si="207"/>
        <v>14793261.109999999</v>
      </c>
      <c r="T1028" s="70">
        <f t="shared" si="184"/>
        <v>0.31536847944921648</v>
      </c>
      <c r="U1028" s="67">
        <f t="shared" si="208"/>
        <v>30179920.440000001</v>
      </c>
      <c r="V1028" s="70">
        <f t="shared" si="186"/>
        <v>0.95744825365746378</v>
      </c>
      <c r="W1028" s="87">
        <f t="shared" si="225"/>
        <v>0.60709873089167543</v>
      </c>
      <c r="X1028" s="142">
        <f t="shared" si="195"/>
        <v>1.7857142857142857E-4</v>
      </c>
      <c r="Y1028" s="139">
        <f t="shared" si="226"/>
        <v>2.0432477808629449E-2</v>
      </c>
      <c r="Z1028" s="139">
        <f t="shared" si="227"/>
        <v>0</v>
      </c>
      <c r="AA1028" s="139">
        <f t="shared" si="228"/>
        <v>0</v>
      </c>
      <c r="AB1028" s="144">
        <f t="shared" si="229"/>
        <v>5.4822150485508976</v>
      </c>
      <c r="AC1028" s="144">
        <f t="shared" si="230"/>
        <v>-2.6545217471954069E-2</v>
      </c>
      <c r="AD1028" s="144">
        <f t="shared" si="231"/>
        <v>-4.8826139676213277E-2</v>
      </c>
      <c r="AE1028" s="144">
        <f t="shared" si="232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9"/>
        <v>62588119.509999998</v>
      </c>
      <c r="E1029" s="67">
        <f t="shared" si="213"/>
        <v>55303668.579999998</v>
      </c>
      <c r="F1029" s="67">
        <f t="shared" si="214"/>
        <v>886996.40999999642</v>
      </c>
      <c r="G1029" s="70">
        <f t="shared" si="215"/>
        <v>1.4375693106305813E-2</v>
      </c>
      <c r="H1029" s="70"/>
      <c r="I1029" s="70"/>
      <c r="J1029" s="67">
        <f t="shared" si="216"/>
        <v>7284450.9299999997</v>
      </c>
      <c r="K1029" s="70">
        <f t="shared" si="223"/>
        <v>0.13171731852585178</v>
      </c>
      <c r="L1029" s="70">
        <f t="shared" si="224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6"/>
        <v>11674656.129999995</v>
      </c>
      <c r="R1029" s="70">
        <f t="shared" si="182"/>
        <v>0.22930390814045609</v>
      </c>
      <c r="S1029" s="67">
        <f t="shared" si="207"/>
        <v>15792049.759999998</v>
      </c>
      <c r="T1029" s="70">
        <f t="shared" si="184"/>
        <v>0.33746530091878063</v>
      </c>
      <c r="U1029" s="67">
        <f t="shared" si="208"/>
        <v>30601014.259999998</v>
      </c>
      <c r="V1029" s="70">
        <f t="shared" si="186"/>
        <v>0.95666719513482701</v>
      </c>
      <c r="W1029" s="87">
        <f t="shared" si="225"/>
        <v>0.6681112812146045</v>
      </c>
      <c r="X1029" s="142">
        <f t="shared" si="195"/>
        <v>1.7857142857142857E-4</v>
      </c>
      <c r="Y1029" s="139">
        <f t="shared" si="226"/>
        <v>1.4197121677734384E-2</v>
      </c>
      <c r="Z1029" s="139">
        <f t="shared" si="227"/>
        <v>0</v>
      </c>
      <c r="AA1029" s="139">
        <f t="shared" si="228"/>
        <v>0</v>
      </c>
      <c r="AB1029" s="144">
        <f t="shared" si="229"/>
        <v>5.3521077197049856</v>
      </c>
      <c r="AC1029" s="144">
        <f t="shared" si="230"/>
        <v>-2.5089684071027921E-2</v>
      </c>
      <c r="AD1029" s="144">
        <f t="shared" si="231"/>
        <v>-4.8517680133965492E-2</v>
      </c>
      <c r="AE1029" s="144">
        <f t="shared" si="232"/>
        <v>-3.9324804751633496E-2</v>
      </c>
    </row>
    <row r="1030" spans="1:31">
      <c r="A1030" s="88">
        <v>45463</v>
      </c>
      <c r="B1030" s="78">
        <v>61583294.57</v>
      </c>
      <c r="D1030" s="67">
        <f t="shared" si="199"/>
        <v>61583294.57</v>
      </c>
      <c r="E1030" s="67">
        <f t="shared" si="213"/>
        <v>55303668.579999998</v>
      </c>
      <c r="F1030" s="67">
        <f t="shared" si="214"/>
        <v>-1004824.9399999976</v>
      </c>
      <c r="G1030" s="70">
        <f t="shared" si="215"/>
        <v>-1.6054563515675718E-2</v>
      </c>
      <c r="H1030" s="70"/>
      <c r="I1030" s="70"/>
      <c r="J1030" s="67">
        <f t="shared" si="216"/>
        <v>6279625.9900000021</v>
      </c>
      <c r="K1030" s="70">
        <f t="shared" si="223"/>
        <v>0.11354809095378826</v>
      </c>
      <c r="L1030" s="70">
        <f t="shared" si="224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6"/>
        <v>10730993.060000002</v>
      </c>
      <c r="R1030" s="70">
        <f t="shared" si="182"/>
        <v>0.21102276084573626</v>
      </c>
      <c r="S1030" s="67">
        <f t="shared" si="207"/>
        <v>14393516.649999999</v>
      </c>
      <c r="T1030" s="70">
        <f t="shared" si="184"/>
        <v>0.30501344325885732</v>
      </c>
      <c r="U1030" s="67">
        <f t="shared" si="208"/>
        <v>29049569.109999999</v>
      </c>
      <c r="V1030" s="70">
        <f t="shared" si="186"/>
        <v>0.89290632103342271</v>
      </c>
      <c r="W1030" s="87">
        <f t="shared" si="225"/>
        <v>0.59335112932721301</v>
      </c>
      <c r="X1030" s="142">
        <f t="shared" si="195"/>
        <v>1.7857142857142857E-4</v>
      </c>
      <c r="Y1030" s="139">
        <f t="shared" si="226"/>
        <v>-1.6233134944247146E-2</v>
      </c>
      <c r="Z1030" s="139">
        <f t="shared" si="227"/>
        <v>-1.6233134944247146E-2</v>
      </c>
      <c r="AA1030" s="139">
        <f t="shared" si="228"/>
        <v>2.6351467011813775E-4</v>
      </c>
      <c r="AB1030" s="144">
        <f t="shared" si="229"/>
        <v>5.1152593036824374</v>
      </c>
      <c r="AC1030" s="144">
        <f t="shared" si="230"/>
        <v>-2.5331579680308969E-2</v>
      </c>
      <c r="AD1030" s="144">
        <f t="shared" si="231"/>
        <v>-4.8763263572841553E-2</v>
      </c>
      <c r="AE1030" s="144">
        <f t="shared" si="232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9"/>
        <v>59897360.210000001</v>
      </c>
      <c r="E1031" s="67">
        <f t="shared" si="213"/>
        <v>55303668.579999998</v>
      </c>
      <c r="F1031" s="67">
        <f t="shared" si="214"/>
        <v>-1685934.3599999994</v>
      </c>
      <c r="G1031" s="70">
        <f t="shared" si="215"/>
        <v>-2.7376488571647383E-2</v>
      </c>
      <c r="H1031" s="70"/>
      <c r="I1031" s="70"/>
      <c r="J1031" s="67">
        <f t="shared" si="216"/>
        <v>4593691.6300000027</v>
      </c>
      <c r="K1031" s="70">
        <f t="shared" ref="K1031:K1038" si="233">(1+K1030)*(1+G1031)-1</f>
        <v>8.3063054367812139E-2</v>
      </c>
      <c r="L1031" s="70">
        <f t="shared" si="224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6"/>
        <v>8676403.5300000012</v>
      </c>
      <c r="R1031" s="70">
        <f t="shared" si="182"/>
        <v>0.16939167271328681</v>
      </c>
      <c r="S1031" s="67">
        <f t="shared" si="207"/>
        <v>13755978.300000004</v>
      </c>
      <c r="T1031" s="70">
        <f t="shared" si="184"/>
        <v>0.29812670818640435</v>
      </c>
      <c r="U1031" s="67">
        <f t="shared" si="208"/>
        <v>27184291.32</v>
      </c>
      <c r="V1031" s="70">
        <f t="shared" si="186"/>
        <v>0.83099177920020573</v>
      </c>
      <c r="W1031" s="87">
        <f t="shared" si="225"/>
        <v>0.46841427140974312</v>
      </c>
      <c r="X1031" s="142">
        <f t="shared" si="195"/>
        <v>1.7857142857142857E-4</v>
      </c>
      <c r="Y1031" s="139">
        <f t="shared" si="226"/>
        <v>-2.755506000021881E-2</v>
      </c>
      <c r="Z1031" s="139">
        <f t="shared" si="227"/>
        <v>-2.755506000021881E-2</v>
      </c>
      <c r="AA1031" s="139">
        <f t="shared" si="228"/>
        <v>7.5928133161565865E-4</v>
      </c>
      <c r="AB1031" s="144">
        <f t="shared" si="229"/>
        <v>4.8517727633825167</v>
      </c>
      <c r="AC1031" s="144">
        <f t="shared" si="230"/>
        <v>-2.7583956780760425E-2</v>
      </c>
      <c r="AD1031" s="144">
        <f t="shared" si="231"/>
        <v>-4.9405188987036518E-2</v>
      </c>
      <c r="AE1031" s="144">
        <f t="shared" si="232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9"/>
        <v>58039692.740000002</v>
      </c>
      <c r="E1032" s="67">
        <f t="shared" si="213"/>
        <v>55303668.579999998</v>
      </c>
      <c r="F1032" s="67">
        <f t="shared" si="214"/>
        <v>-1857667.4699999988</v>
      </c>
      <c r="G1032" s="70">
        <f t="shared" si="215"/>
        <v>-3.1014179314197171E-2</v>
      </c>
      <c r="H1032" s="70"/>
      <c r="I1032" s="70"/>
      <c r="J1032" s="67">
        <f t="shared" si="216"/>
        <v>2736024.1600000039</v>
      </c>
      <c r="K1032" s="70">
        <f t="shared" si="233"/>
        <v>4.9472742591066821E-2</v>
      </c>
      <c r="L1032" s="70">
        <f t="shared" si="224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6"/>
        <v>5496072.2600000054</v>
      </c>
      <c r="R1032" s="70">
        <f t="shared" si="182"/>
        <v>0.10460018190204479</v>
      </c>
      <c r="S1032" s="67">
        <f t="shared" si="207"/>
        <v>10954448.550000004</v>
      </c>
      <c r="T1032" s="70">
        <f t="shared" si="184"/>
        <v>0.2326514121026162</v>
      </c>
      <c r="U1032" s="67">
        <f t="shared" si="208"/>
        <v>25328838.57</v>
      </c>
      <c r="V1032" s="70">
        <f t="shared" si="186"/>
        <v>0.77432519610661088</v>
      </c>
      <c r="W1032" s="87">
        <f t="shared" si="225"/>
        <v>0.32924993364377908</v>
      </c>
      <c r="X1032" s="142">
        <f t="shared" si="195"/>
        <v>1.7857142857142857E-4</v>
      </c>
      <c r="Y1032" s="139">
        <f t="shared" si="226"/>
        <v>-3.1192750742768598E-2</v>
      </c>
      <c r="Z1032" s="139">
        <f t="shared" si="227"/>
        <v>-3.1192750742768598E-2</v>
      </c>
      <c r="AA1032" s="139">
        <f t="shared" si="228"/>
        <v>9.7298769890049089E-4</v>
      </c>
      <c r="AB1032" s="144">
        <f t="shared" si="229"/>
        <v>4.0635517771698613</v>
      </c>
      <c r="AC1032" s="144">
        <f t="shared" si="230"/>
        <v>-3.0448788498208285E-2</v>
      </c>
      <c r="AD1032" s="144">
        <f t="shared" si="231"/>
        <v>-4.9647465580693134E-2</v>
      </c>
      <c r="AE1032" s="144">
        <f t="shared" si="232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9"/>
        <v>59998846.020000003</v>
      </c>
      <c r="E1033" s="67">
        <f t="shared" si="213"/>
        <v>55303668.579999998</v>
      </c>
      <c r="F1033" s="67">
        <f t="shared" si="214"/>
        <v>1959153.2800000012</v>
      </c>
      <c r="G1033" s="70">
        <f t="shared" si="215"/>
        <v>3.3755404060741775E-2</v>
      </c>
      <c r="H1033" s="70"/>
      <c r="I1033" s="70"/>
      <c r="J1033" s="67">
        <f t="shared" si="216"/>
        <v>4695177.4400000051</v>
      </c>
      <c r="K1033" s="70">
        <f t="shared" si="233"/>
        <v>8.4898119067963185E-2</v>
      </c>
      <c r="L1033" s="70">
        <f t="shared" si="224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6"/>
        <v>7702269.6400000006</v>
      </c>
      <c r="R1033" s="70">
        <f t="shared" si="182"/>
        <v>0.14728057117990637</v>
      </c>
      <c r="S1033" s="67">
        <f t="shared" si="207"/>
        <v>12377098.580000006</v>
      </c>
      <c r="T1033" s="70">
        <f t="shared" si="184"/>
        <v>0.25990433458146966</v>
      </c>
      <c r="U1033" s="67">
        <f t="shared" si="208"/>
        <v>26378445</v>
      </c>
      <c r="V1033" s="70">
        <f t="shared" si="186"/>
        <v>0.78459638194999726</v>
      </c>
      <c r="W1033" s="87">
        <f t="shared" si="225"/>
        <v>0.47195036191083678</v>
      </c>
      <c r="X1033" s="142">
        <f t="shared" si="195"/>
        <v>1.7857142857142857E-4</v>
      </c>
      <c r="Y1033" s="139">
        <f t="shared" si="226"/>
        <v>3.3576832632170345E-2</v>
      </c>
      <c r="Z1033" s="139">
        <f t="shared" si="227"/>
        <v>0</v>
      </c>
      <c r="AA1033" s="139">
        <f t="shared" si="228"/>
        <v>0</v>
      </c>
      <c r="AB1033" s="144">
        <f t="shared" si="229"/>
        <v>4.4035650261953068</v>
      </c>
      <c r="AC1033" s="144">
        <f t="shared" si="230"/>
        <v>-3.0691216636420583E-2</v>
      </c>
      <c r="AD1033" s="144">
        <f t="shared" si="231"/>
        <v>-4.9687762671392369E-2</v>
      </c>
      <c r="AE1033" s="144">
        <f t="shared" si="232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9"/>
        <v>59507744.539999999</v>
      </c>
      <c r="E1034" s="67">
        <f t="shared" si="213"/>
        <v>55303668.579999998</v>
      </c>
      <c r="F1034" s="67">
        <f t="shared" si="214"/>
        <v>-491101.48000000417</v>
      </c>
      <c r="G1034" s="70">
        <f t="shared" si="215"/>
        <v>-8.1851820922739169E-3</v>
      </c>
      <c r="H1034" s="70"/>
      <c r="I1034" s="70"/>
      <c r="J1034" s="67">
        <f t="shared" si="216"/>
        <v>4204075.9600000009</v>
      </c>
      <c r="K1034" s="70">
        <f t="shared" si="233"/>
        <v>7.6018030411826532E-2</v>
      </c>
      <c r="L1034" s="70">
        <f t="shared" si="224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6"/>
        <v>5982420.1400000006</v>
      </c>
      <c r="R1034" s="70">
        <f t="shared" si="182"/>
        <v>0.11176803143298653</v>
      </c>
      <c r="S1034" s="67">
        <f t="shared" si="207"/>
        <v>11827597.159999996</v>
      </c>
      <c r="T1034" s="70">
        <f t="shared" si="184"/>
        <v>0.24806125420999056</v>
      </c>
      <c r="U1034" s="67">
        <f t="shared" si="208"/>
        <v>25866417.259999998</v>
      </c>
      <c r="V1034" s="70">
        <f t="shared" si="186"/>
        <v>0.76888813109873222</v>
      </c>
      <c r="W1034" s="87">
        <f t="shared" si="225"/>
        <v>0.43473863404744162</v>
      </c>
      <c r="X1034" s="142">
        <f t="shared" si="195"/>
        <v>1.7857142857142857E-4</v>
      </c>
      <c r="Y1034" s="139">
        <f t="shared" si="226"/>
        <v>-8.3637535208453458E-3</v>
      </c>
      <c r="Z1034" s="139">
        <f t="shared" si="227"/>
        <v>-8.3637535208453458E-3</v>
      </c>
      <c r="AA1034" s="139">
        <f t="shared" si="228"/>
        <v>6.9952372957452923E-5</v>
      </c>
      <c r="AB1034" s="144">
        <f t="shared" si="229"/>
        <v>4.3288714239477093</v>
      </c>
      <c r="AC1034" s="144">
        <f t="shared" si="230"/>
        <v>-3.0896309213307223E-2</v>
      </c>
      <c r="AD1034" s="144">
        <f t="shared" si="231"/>
        <v>-4.9911791265889273E-2</v>
      </c>
      <c r="AE1034" s="144">
        <f t="shared" si="232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9"/>
        <v>58724567.609999999</v>
      </c>
      <c r="E1035" s="67">
        <f t="shared" si="213"/>
        <v>55303668.579999998</v>
      </c>
      <c r="F1035" s="67">
        <f t="shared" si="214"/>
        <v>-783176.9299999997</v>
      </c>
      <c r="G1035" s="70">
        <f t="shared" si="215"/>
        <v>-1.3160924448641517E-2</v>
      </c>
      <c r="H1035" s="70"/>
      <c r="I1035" s="70"/>
      <c r="J1035" s="67">
        <f t="shared" si="216"/>
        <v>3420899.0300000012</v>
      </c>
      <c r="K1035" s="70">
        <f t="shared" si="233"/>
        <v>6.1856638408200437E-2</v>
      </c>
      <c r="L1035" s="70">
        <f t="shared" si="224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6"/>
        <v>2449119.6599999964</v>
      </c>
      <c r="R1035" s="70">
        <f t="shared" si="182"/>
        <v>4.3520216172708341E-2</v>
      </c>
      <c r="S1035" s="67">
        <f t="shared" si="207"/>
        <v>11331434.32</v>
      </c>
      <c r="T1035" s="70">
        <f t="shared" si="184"/>
        <v>0.2390944327454067</v>
      </c>
      <c r="U1035" s="67">
        <f t="shared" si="208"/>
        <v>26158139.800000001</v>
      </c>
      <c r="V1035" s="70">
        <f t="shared" si="186"/>
        <v>0.80322410405625644</v>
      </c>
      <c r="W1035" s="87">
        <f t="shared" si="225"/>
        <v>0.37636696389471186</v>
      </c>
      <c r="X1035" s="142">
        <f t="shared" si="195"/>
        <v>1.7857142857142857E-4</v>
      </c>
      <c r="Y1035" s="139">
        <f t="shared" si="226"/>
        <v>-1.3339495877212946E-2</v>
      </c>
      <c r="Z1035" s="139">
        <f t="shared" si="227"/>
        <v>-1.3339495877212946E-2</v>
      </c>
      <c r="AA1035" s="139">
        <f t="shared" si="228"/>
        <v>1.7794215025818119E-4</v>
      </c>
      <c r="AB1035" s="144">
        <f t="shared" si="229"/>
        <v>4.287867926125271</v>
      </c>
      <c r="AC1035" s="144">
        <f t="shared" si="230"/>
        <v>-3.1955576482478786E-2</v>
      </c>
      <c r="AD1035" s="144">
        <f t="shared" si="231"/>
        <v>-5.0136646312727469E-2</v>
      </c>
      <c r="AE1035" s="144">
        <f t="shared" si="232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9"/>
        <v>59394922.759999998</v>
      </c>
      <c r="E1036" s="80">
        <f t="shared" si="213"/>
        <v>55303668.579999998</v>
      </c>
      <c r="F1036" s="80">
        <f t="shared" si="214"/>
        <v>670355.14999999851</v>
      </c>
      <c r="G1036" s="81">
        <f t="shared" si="215"/>
        <v>1.1415241989552702E-2</v>
      </c>
      <c r="H1036" s="81"/>
      <c r="I1036" s="81"/>
      <c r="J1036" s="80">
        <f t="shared" si="216"/>
        <v>4091254.1799999997</v>
      </c>
      <c r="K1036" s="81">
        <f t="shared" si="233"/>
        <v>7.3977988893842994E-2</v>
      </c>
      <c r="L1036" s="81">
        <f t="shared" si="224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6"/>
        <v>3752622.0599999949</v>
      </c>
      <c r="R1036" s="81">
        <f t="shared" si="182"/>
        <v>6.7441892459346037E-2</v>
      </c>
      <c r="S1036" s="80">
        <f t="shared" si="207"/>
        <v>12514370.489999995</v>
      </c>
      <c r="T1036" s="81">
        <f t="shared" si="184"/>
        <v>0.26694161830529978</v>
      </c>
      <c r="U1036" s="80">
        <f t="shared" si="208"/>
        <v>26166386.989999998</v>
      </c>
      <c r="V1036" s="81">
        <f t="shared" si="186"/>
        <v>0.78746734948291097</v>
      </c>
      <c r="W1036" s="136">
        <f t="shared" si="225"/>
        <v>0.42330763486571055</v>
      </c>
      <c r="X1036" s="143">
        <f t="shared" si="195"/>
        <v>1.7857142857142857E-4</v>
      </c>
      <c r="Y1036" s="140">
        <f t="shared" si="226"/>
        <v>1.1236670560981273E-2</v>
      </c>
      <c r="Z1036" s="140">
        <f t="shared" si="227"/>
        <v>0</v>
      </c>
      <c r="AA1036" s="140">
        <f t="shared" si="228"/>
        <v>0</v>
      </c>
      <c r="AB1036" s="145">
        <f t="shared" si="229"/>
        <v>4.9041985588739401</v>
      </c>
      <c r="AC1036" s="145">
        <f t="shared" si="230"/>
        <v>-3.0304136490358687E-2</v>
      </c>
      <c r="AD1036" s="145">
        <f t="shared" si="231"/>
        <v>-4.9949627576061889E-2</v>
      </c>
      <c r="AE1036" s="145">
        <f t="shared" si="232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9"/>
        <v>59663049.789999999</v>
      </c>
      <c r="E1037" s="67">
        <f t="shared" si="213"/>
        <v>59394922.759999998</v>
      </c>
      <c r="F1037" s="67">
        <f t="shared" si="214"/>
        <v>268127.03000000119</v>
      </c>
      <c r="G1037" s="70">
        <f t="shared" si="215"/>
        <v>4.5143089264285327E-3</v>
      </c>
      <c r="H1037" s="70"/>
      <c r="I1037" s="70"/>
      <c r="J1037" s="67">
        <f t="shared" si="216"/>
        <v>268127.03000000119</v>
      </c>
      <c r="K1037" s="85">
        <f>G1037</f>
        <v>4.5143089264285327E-3</v>
      </c>
      <c r="L1037" s="70">
        <f t="shared" si="224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6"/>
        <v>3789677.7299999967</v>
      </c>
      <c r="R1037" s="70">
        <f t="shared" ref="R1037:R1100" si="234">Q1037/B1006</f>
        <v>6.7826186075371026E-2</v>
      </c>
      <c r="S1037" s="67">
        <f t="shared" si="207"/>
        <v>11786806.089999996</v>
      </c>
      <c r="T1037" s="70">
        <f t="shared" ref="T1037:T1100" si="235">S1037/B946</f>
        <v>0.24619320938914838</v>
      </c>
      <c r="U1037" s="67">
        <f t="shared" si="208"/>
        <v>25080302.93</v>
      </c>
      <c r="V1037" s="70">
        <f t="shared" ref="V1037:V1100" si="236">U1037/B671</f>
        <v>0.72522587727145049</v>
      </c>
      <c r="W1037" s="87">
        <f t="shared" si="225"/>
        <v>0.44079392831459624</v>
      </c>
      <c r="X1037" s="142">
        <f t="shared" si="195"/>
        <v>1.7857142857142857E-4</v>
      </c>
      <c r="Y1037" s="139">
        <f t="shared" si="226"/>
        <v>4.3357374978571037E-3</v>
      </c>
      <c r="Z1037" s="139">
        <f t="shared" si="227"/>
        <v>0</v>
      </c>
      <c r="AA1037" s="139">
        <f t="shared" si="228"/>
        <v>0</v>
      </c>
      <c r="AB1037" s="144">
        <f t="shared" si="229"/>
        <v>5.021229363998704</v>
      </c>
      <c r="AC1037" s="144">
        <f t="shared" si="230"/>
        <v>-2.9557960535826329E-2</v>
      </c>
      <c r="AD1037" s="144">
        <f t="shared" si="231"/>
        <v>-4.9732835991934059E-2</v>
      </c>
      <c r="AE1037" s="144">
        <f t="shared" si="232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9"/>
        <v>60943676.954667903</v>
      </c>
      <c r="E1038" s="67">
        <f t="shared" si="213"/>
        <v>59394922.759999998</v>
      </c>
      <c r="F1038" s="67">
        <f t="shared" si="214"/>
        <v>1280627.1646679044</v>
      </c>
      <c r="G1038" s="70">
        <f t="shared" si="215"/>
        <v>2.1464326231652807E-2</v>
      </c>
      <c r="H1038" s="70"/>
      <c r="I1038" s="70"/>
      <c r="J1038" s="67">
        <f t="shared" si="216"/>
        <v>1548754.1946679056</v>
      </c>
      <c r="K1038" s="70">
        <f t="shared" si="233"/>
        <v>2.6075531757588699E-2</v>
      </c>
      <c r="L1038" s="70">
        <f t="shared" si="224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6"/>
        <v>4157588.2646679059</v>
      </c>
      <c r="R1038" s="70">
        <f t="shared" si="234"/>
        <v>7.3214908097730194E-2</v>
      </c>
      <c r="S1038" s="67">
        <f t="shared" si="207"/>
        <v>13108482.024667904</v>
      </c>
      <c r="T1038" s="70">
        <f t="shared" si="235"/>
        <v>0.2740342554023309</v>
      </c>
      <c r="U1038" s="67">
        <f t="shared" si="208"/>
        <v>25124594.134667903</v>
      </c>
      <c r="V1038" s="70">
        <f t="shared" si="236"/>
        <v>0.70143041520424676</v>
      </c>
      <c r="W1038" s="87">
        <f t="shared" si="225"/>
        <v>0.52874939821809452</v>
      </c>
      <c r="X1038" s="142">
        <f t="shared" si="195"/>
        <v>1.7857142857142857E-4</v>
      </c>
      <c r="Y1038" s="139">
        <f t="shared" si="226"/>
        <v>2.128575480308138E-2</v>
      </c>
      <c r="Z1038" s="139">
        <f t="shared" si="227"/>
        <v>0</v>
      </c>
      <c r="AA1038" s="139">
        <f t="shared" si="228"/>
        <v>0</v>
      </c>
      <c r="AB1038" s="144">
        <f t="shared" si="229"/>
        <v>5.2213477235305579</v>
      </c>
      <c r="AC1038" s="144">
        <f t="shared" si="230"/>
        <v>-2.9463880541429781E-2</v>
      </c>
      <c r="AD1038" s="144">
        <f t="shared" si="231"/>
        <v>-4.9732768405414927E-2</v>
      </c>
      <c r="AE1038" s="144">
        <f t="shared" si="232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9"/>
        <v>63861820.590471402</v>
      </c>
      <c r="E1039" s="67">
        <f t="shared" si="213"/>
        <v>59394922.759999998</v>
      </c>
      <c r="F1039" s="67">
        <f t="shared" si="214"/>
        <v>2918143.6358034983</v>
      </c>
      <c r="G1039" s="70">
        <f t="shared" si="215"/>
        <v>4.7882631662906038E-2</v>
      </c>
      <c r="H1039" s="70"/>
      <c r="I1039" s="70"/>
      <c r="J1039" s="67">
        <f t="shared" si="216"/>
        <v>4466897.8304714039</v>
      </c>
      <c r="K1039" s="70">
        <f t="shared" ref="K1039:K1059" si="237">(1+K1038)*(1+G1039)-1</f>
        <v>7.5206728503057763E-2</v>
      </c>
      <c r="L1039" s="70">
        <f t="shared" si="224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6"/>
        <v>7075731.9004714042</v>
      </c>
      <c r="R1039" s="70">
        <f t="shared" si="234"/>
        <v>0.12460326223731337</v>
      </c>
      <c r="S1039" s="67">
        <f t="shared" si="207"/>
        <v>16529593.430471405</v>
      </c>
      <c r="T1039" s="70">
        <f t="shared" si="235"/>
        <v>0.34922492395287924</v>
      </c>
      <c r="U1039" s="67">
        <f t="shared" si="208"/>
        <v>29179228.1704714</v>
      </c>
      <c r="V1039" s="70">
        <f t="shared" si="236"/>
        <v>0.84132200433912663</v>
      </c>
      <c r="W1039" s="87">
        <f t="shared" si="225"/>
        <v>0.72062863095769047</v>
      </c>
      <c r="X1039" s="142">
        <f t="shared" si="195"/>
        <v>1.7857142857142857E-4</v>
      </c>
      <c r="Y1039" s="139">
        <f t="shared" si="226"/>
        <v>4.7704060234334607E-2</v>
      </c>
      <c r="Z1039" s="139">
        <f t="shared" si="227"/>
        <v>0</v>
      </c>
      <c r="AA1039" s="139">
        <f t="shared" si="228"/>
        <v>0</v>
      </c>
      <c r="AB1039" s="144">
        <f t="shared" si="229"/>
        <v>5.6342215004473752</v>
      </c>
      <c r="AC1039" s="144">
        <f t="shared" si="230"/>
        <v>-3.0759860350514208E-2</v>
      </c>
      <c r="AD1039" s="144">
        <f t="shared" si="231"/>
        <v>-4.9767465713307056E-2</v>
      </c>
      <c r="AE1039" s="144">
        <f t="shared" si="232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9"/>
        <v>64044619.867267199</v>
      </c>
      <c r="E1040" s="67">
        <f t="shared" si="213"/>
        <v>59394922.759999998</v>
      </c>
      <c r="F1040" s="67">
        <f t="shared" si="214"/>
        <v>182799.27679579705</v>
      </c>
      <c r="G1040" s="70">
        <f t="shared" si="215"/>
        <v>2.8624188146473212E-3</v>
      </c>
      <c r="H1040" s="70"/>
      <c r="I1040" s="70"/>
      <c r="J1040" s="67">
        <f t="shared" si="216"/>
        <v>4649697.1072672009</v>
      </c>
      <c r="K1040" s="70">
        <f t="shared" si="237"/>
        <v>7.8284420472360283E-2</v>
      </c>
      <c r="L1040" s="70">
        <f t="shared" si="224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6"/>
        <v>8737401.7472672015</v>
      </c>
      <c r="R1040" s="70">
        <f t="shared" si="234"/>
        <v>0.15797941108355282</v>
      </c>
      <c r="S1040" s="67">
        <f t="shared" si="207"/>
        <v>16814996.377267197</v>
      </c>
      <c r="T1040" s="70">
        <f t="shared" si="235"/>
        <v>0.35602647522327718</v>
      </c>
      <c r="U1040" s="67">
        <f t="shared" si="208"/>
        <v>30089922.507267199</v>
      </c>
      <c r="V1040" s="70">
        <f t="shared" si="236"/>
        <v>0.88617849213152877</v>
      </c>
      <c r="W1040" s="87">
        <f t="shared" si="225"/>
        <v>0.72976569552886461</v>
      </c>
      <c r="X1040" s="142">
        <f t="shared" si="195"/>
        <v>1.7857142857142857E-4</v>
      </c>
      <c r="Y1040" s="139">
        <f t="shared" si="226"/>
        <v>2.6838473860758927E-3</v>
      </c>
      <c r="Z1040" s="139">
        <f t="shared" si="227"/>
        <v>0</v>
      </c>
      <c r="AA1040" s="139">
        <f t="shared" si="228"/>
        <v>0</v>
      </c>
      <c r="AB1040" s="144">
        <f t="shared" si="229"/>
        <v>5.2737523090605452</v>
      </c>
      <c r="AC1040" s="144">
        <f t="shared" si="230"/>
        <v>-3.0648961766183223E-2</v>
      </c>
      <c r="AD1040" s="144">
        <f t="shared" si="231"/>
        <v>-4.9568478429387386E-2</v>
      </c>
      <c r="AE1040" s="144">
        <f t="shared" si="232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9"/>
        <v>64643549.454528302</v>
      </c>
      <c r="E1041" s="67">
        <f t="shared" si="213"/>
        <v>59394922.759999998</v>
      </c>
      <c r="F1041" s="67">
        <f t="shared" si="214"/>
        <v>238929.58726110309</v>
      </c>
      <c r="G1041" s="70">
        <f t="shared" si="215"/>
        <v>3.7306738295314404E-3</v>
      </c>
      <c r="H1041" s="70"/>
      <c r="I1041" s="70"/>
      <c r="J1041" s="67">
        <f t="shared" si="216"/>
        <v>4888626.694528304</v>
      </c>
      <c r="K1041" s="70">
        <f t="shared" si="237"/>
        <v>8.2307147940608116E-2</v>
      </c>
      <c r="L1041" s="70">
        <f t="shared" si="224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6"/>
        <v>9580974.7745283023</v>
      </c>
      <c r="R1041" s="70">
        <f t="shared" si="234"/>
        <v>0.17514668789495269</v>
      </c>
      <c r="S1041" s="67">
        <f t="shared" si="207"/>
        <v>17389225.0345283</v>
      </c>
      <c r="T1041" s="70">
        <f t="shared" si="235"/>
        <v>0.37081726306119794</v>
      </c>
      <c r="U1041" s="67">
        <f t="shared" si="208"/>
        <v>29686064.974528305</v>
      </c>
      <c r="V1041" s="70">
        <f t="shared" si="236"/>
        <v>0.85804113855991848</v>
      </c>
      <c r="W1041" s="87">
        <f t="shared" si="225"/>
        <v>0.74241667901970076</v>
      </c>
      <c r="X1041" s="142">
        <f t="shared" si="195"/>
        <v>1.7857142857142857E-4</v>
      </c>
      <c r="Y1041" s="139">
        <f t="shared" si="226"/>
        <v>3.5521024009600118E-3</v>
      </c>
      <c r="Z1041" s="139">
        <f t="shared" si="227"/>
        <v>0</v>
      </c>
      <c r="AA1041" s="139">
        <f t="shared" si="228"/>
        <v>0</v>
      </c>
      <c r="AB1041" s="144">
        <f t="shared" si="229"/>
        <v>4.8559194287112399</v>
      </c>
      <c r="AC1041" s="144">
        <f t="shared" si="230"/>
        <v>-2.9942270840895714E-2</v>
      </c>
      <c r="AD1041" s="144">
        <f t="shared" si="231"/>
        <v>-4.9495637189965372E-2</v>
      </c>
      <c r="AE1041" s="144">
        <f t="shared" si="232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9"/>
        <v>65020485.0934029</v>
      </c>
      <c r="E1042" s="67">
        <f t="shared" si="213"/>
        <v>59394922.759999998</v>
      </c>
      <c r="F1042" s="67">
        <f t="shared" si="214"/>
        <v>376935.63887459785</v>
      </c>
      <c r="G1042" s="70">
        <f t="shared" si="215"/>
        <v>5.8309861085171794E-3</v>
      </c>
      <c r="H1042" s="70"/>
      <c r="I1042" s="70"/>
      <c r="J1042" s="67">
        <f t="shared" si="216"/>
        <v>5265562.3334029019</v>
      </c>
      <c r="K1042" s="70">
        <f t="shared" si="237"/>
        <v>8.8618065885398778E-2</v>
      </c>
      <c r="L1042" s="70">
        <f t="shared" si="224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6"/>
        <v>8933830.3034029007</v>
      </c>
      <c r="R1042" s="70">
        <f t="shared" si="234"/>
        <v>0.15928620340886801</v>
      </c>
      <c r="S1042" s="67">
        <f t="shared" si="207"/>
        <v>17850226.933402903</v>
      </c>
      <c r="T1042" s="70">
        <f t="shared" si="235"/>
        <v>0.37842122620689311</v>
      </c>
      <c r="U1042" s="67">
        <f t="shared" si="208"/>
        <v>30975246.703402899</v>
      </c>
      <c r="V1042" s="70">
        <f t="shared" si="236"/>
        <v>0.90982610691606025</v>
      </c>
      <c r="W1042" s="87">
        <f t="shared" si="225"/>
        <v>0.76357017632512481</v>
      </c>
      <c r="X1042" s="142">
        <f t="shared" si="195"/>
        <v>1.7857142857142857E-4</v>
      </c>
      <c r="Y1042" s="139">
        <f t="shared" si="226"/>
        <v>5.6524146799457504E-3</v>
      </c>
      <c r="Z1042" s="139">
        <f t="shared" si="227"/>
        <v>0</v>
      </c>
      <c r="AA1042" s="139">
        <f t="shared" si="228"/>
        <v>0</v>
      </c>
      <c r="AB1042" s="144">
        <f t="shared" si="229"/>
        <v>4.9464288480531122</v>
      </c>
      <c r="AC1042" s="144">
        <f t="shared" si="230"/>
        <v>-2.9092139218424941E-2</v>
      </c>
      <c r="AD1042" s="144">
        <f t="shared" si="231"/>
        <v>-4.9324924324236831E-2</v>
      </c>
      <c r="AE1042" s="144">
        <f t="shared" si="232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9"/>
        <v>65091084.935261697</v>
      </c>
      <c r="E1043" s="67">
        <f t="shared" si="213"/>
        <v>59394922.759999998</v>
      </c>
      <c r="F1043" s="67">
        <f t="shared" si="214"/>
        <v>70599.841858796775</v>
      </c>
      <c r="G1043" s="70">
        <f t="shared" si="215"/>
        <v>1.0858092147017827E-3</v>
      </c>
      <c r="H1043" s="70"/>
      <c r="I1043" s="70"/>
      <c r="J1043" s="67">
        <f t="shared" si="216"/>
        <v>5336162.1752616987</v>
      </c>
      <c r="K1043" s="70">
        <f t="shared" si="237"/>
        <v>8.9800097412627844E-2</v>
      </c>
      <c r="L1043" s="70">
        <f t="shared" si="224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6"/>
        <v>9004430.1452616975</v>
      </c>
      <c r="R1043" s="70">
        <f t="shared" si="234"/>
        <v>0.16054496705100599</v>
      </c>
      <c r="S1043" s="67">
        <f t="shared" si="207"/>
        <v>16184221.535261698</v>
      </c>
      <c r="T1043" s="70">
        <f t="shared" si="235"/>
        <v>0.3309192291252458</v>
      </c>
      <c r="U1043" s="67">
        <f t="shared" si="208"/>
        <v>31623065.995261695</v>
      </c>
      <c r="V1043" s="70">
        <f t="shared" si="236"/>
        <v>0.94487415140866693</v>
      </c>
      <c r="W1043" s="87">
        <f t="shared" si="225"/>
        <v>0.76520572594958236</v>
      </c>
      <c r="X1043" s="142">
        <f t="shared" si="195"/>
        <v>1.7857142857142857E-4</v>
      </c>
      <c r="Y1043" s="139">
        <f t="shared" si="226"/>
        <v>9.0723778613035415E-4</v>
      </c>
      <c r="Z1043" s="139">
        <f t="shared" si="227"/>
        <v>0</v>
      </c>
      <c r="AA1043" s="139">
        <f t="shared" si="228"/>
        <v>0</v>
      </c>
      <c r="AB1043" s="144">
        <f t="shared" si="229"/>
        <v>4.7949668092228981</v>
      </c>
      <c r="AC1043" s="144">
        <f t="shared" si="230"/>
        <v>-2.9348388109228879E-2</v>
      </c>
      <c r="AD1043" s="144">
        <f t="shared" si="231"/>
        <v>-4.9377291427549513E-2</v>
      </c>
      <c r="AE1043" s="144">
        <f t="shared" si="232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9"/>
        <v>67403249.519004002</v>
      </c>
      <c r="E1044" s="67">
        <f t="shared" si="213"/>
        <v>59394922.759999998</v>
      </c>
      <c r="F1044" s="67">
        <f t="shared" si="214"/>
        <v>2312164.5837423056</v>
      </c>
      <c r="G1044" s="70">
        <f t="shared" si="215"/>
        <v>3.5521985630473644E-2</v>
      </c>
      <c r="H1044" s="70"/>
      <c r="I1044" s="70"/>
      <c r="J1044" s="67">
        <f t="shared" si="216"/>
        <v>7648326.7590040043</v>
      </c>
      <c r="K1044" s="70">
        <f t="shared" si="237"/>
        <v>0.12851196081300786</v>
      </c>
      <c r="L1044" s="70">
        <f t="shared" si="224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6"/>
        <v>9824708.5990040004</v>
      </c>
      <c r="R1044" s="70">
        <f t="shared" si="234"/>
        <v>0.17063142695217848</v>
      </c>
      <c r="S1044" s="67">
        <f t="shared" si="207"/>
        <v>18023765.679003999</v>
      </c>
      <c r="T1044" s="70">
        <f t="shared" si="235"/>
        <v>0.3650051454042092</v>
      </c>
      <c r="U1044" s="67">
        <f t="shared" si="208"/>
        <v>34272609.739004001</v>
      </c>
      <c r="V1044" s="70">
        <f t="shared" si="236"/>
        <v>1.0344686962457446</v>
      </c>
      <c r="W1044" s="87">
        <f t="shared" si="225"/>
        <v>0.90267383745855811</v>
      </c>
      <c r="X1044" s="142">
        <f t="shared" si="195"/>
        <v>1.7857142857142857E-4</v>
      </c>
      <c r="Y1044" s="139">
        <f t="shared" si="226"/>
        <v>3.5343414201902214E-2</v>
      </c>
      <c r="Z1044" s="139">
        <f t="shared" si="227"/>
        <v>0</v>
      </c>
      <c r="AA1044" s="139">
        <f t="shared" si="228"/>
        <v>0</v>
      </c>
      <c r="AB1044" s="144">
        <f t="shared" si="229"/>
        <v>4.9543689874453207</v>
      </c>
      <c r="AC1044" s="144">
        <f t="shared" si="230"/>
        <v>-2.9359276474642881E-2</v>
      </c>
      <c r="AD1044" s="144">
        <f t="shared" si="231"/>
        <v>-4.9367623195023073E-2</v>
      </c>
      <c r="AE1044" s="144">
        <f t="shared" si="232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9"/>
        <v>65444352.981031403</v>
      </c>
      <c r="E1045" s="67">
        <f t="shared" si="213"/>
        <v>59394922.759999998</v>
      </c>
      <c r="F1045" s="67">
        <f t="shared" si="214"/>
        <v>-1958896.5379725993</v>
      </c>
      <c r="G1045" s="70">
        <f t="shared" si="215"/>
        <v>-2.9062345687358861E-2</v>
      </c>
      <c r="H1045" s="70"/>
      <c r="I1045" s="70"/>
      <c r="J1045" s="67">
        <f t="shared" si="216"/>
        <v>5689430.221031405</v>
      </c>
      <c r="K1045" s="70">
        <f t="shared" si="237"/>
        <v>9.571475609554092E-2</v>
      </c>
      <c r="L1045" s="70">
        <f t="shared" si="224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8">B1045-C1045-D1014</f>
        <v>9433933.6910314038</v>
      </c>
      <c r="R1045" s="70">
        <f t="shared" si="234"/>
        <v>0.16843176342219815</v>
      </c>
      <c r="S1045" s="67">
        <f t="shared" ref="S1045:S1076" si="239">B1045-C1045-D954</f>
        <v>16960431.021031402</v>
      </c>
      <c r="T1045" s="70">
        <f t="shared" si="235"/>
        <v>0.34981557463573232</v>
      </c>
      <c r="U1045" s="67">
        <f t="shared" ref="U1045:U1076" si="240">B1045-C1045-D679</f>
        <v>31714291.921031401</v>
      </c>
      <c r="V1045" s="70">
        <f t="shared" si="236"/>
        <v>0.94023820071410802</v>
      </c>
      <c r="W1045" s="87">
        <f t="shared" si="225"/>
        <v>0.77856816847955368</v>
      </c>
      <c r="X1045" s="142">
        <f t="shared" si="195"/>
        <v>1.7857142857142857E-4</v>
      </c>
      <c r="Y1045" s="139">
        <f t="shared" si="226"/>
        <v>-2.9240917115930288E-2</v>
      </c>
      <c r="Z1045" s="139">
        <f t="shared" si="227"/>
        <v>-2.9240917115930288E-2</v>
      </c>
      <c r="AA1045" s="139">
        <f t="shared" si="228"/>
        <v>8.5503123378070488E-4</v>
      </c>
      <c r="AB1045" s="144">
        <f t="shared" si="229"/>
        <v>4.6139752507713014</v>
      </c>
      <c r="AC1045" s="144">
        <f t="shared" si="230"/>
        <v>-3.1940490045132101E-2</v>
      </c>
      <c r="AD1045" s="144">
        <f t="shared" si="231"/>
        <v>-5.0071060814602733E-2</v>
      </c>
      <c r="AE1045" s="144">
        <f t="shared" si="232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9"/>
        <v>67152852.177596301</v>
      </c>
      <c r="E1046" s="67">
        <f t="shared" ref="E1046:E1077" si="241">IF(MONTH(A1046)=MONTH(A1045),E1045,D1045)</f>
        <v>59394922.759999998</v>
      </c>
      <c r="F1046" s="67">
        <f t="shared" ref="F1046:F1077" si="242">B1046-C1046-D1045</f>
        <v>1708499.1965648979</v>
      </c>
      <c r="G1046" s="70">
        <f t="shared" ref="G1046:G1077" si="243">F1046/B1045</f>
        <v>2.610613626297283E-2</v>
      </c>
      <c r="H1046" s="70"/>
      <c r="I1046" s="70"/>
      <c r="J1046" s="67">
        <f t="shared" ref="J1046:J1077" si="244">IF(MONTH(A1046)=MONTH(A1045),J1045+F1046,F1046)</f>
        <v>7397929.4175963029</v>
      </c>
      <c r="K1046" s="70">
        <f t="shared" si="237"/>
        <v>0.12431963482352115</v>
      </c>
      <c r="L1046" s="70">
        <f t="shared" si="224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8"/>
        <v>12406225.1475963</v>
      </c>
      <c r="R1046" s="70">
        <f t="shared" si="234"/>
        <v>0.22661168040175239</v>
      </c>
      <c r="S1046" s="67">
        <f t="shared" si="239"/>
        <v>17361147.877596304</v>
      </c>
      <c r="T1046" s="70">
        <f t="shared" si="235"/>
        <v>0.34867550973940664</v>
      </c>
      <c r="U1046" s="67">
        <f t="shared" si="240"/>
        <v>33146896.8975963</v>
      </c>
      <c r="V1046" s="70">
        <f t="shared" si="236"/>
        <v>0.97473800176085801</v>
      </c>
      <c r="W1046" s="87">
        <f t="shared" si="225"/>
        <v>0.87819709120184475</v>
      </c>
      <c r="X1046" s="142">
        <f t="shared" si="195"/>
        <v>1.7857142857142857E-4</v>
      </c>
      <c r="Y1046" s="139">
        <f t="shared" si="226"/>
        <v>2.5927564834401402E-2</v>
      </c>
      <c r="Z1046" s="139">
        <f t="shared" si="227"/>
        <v>0</v>
      </c>
      <c r="AA1046" s="139">
        <f t="shared" si="228"/>
        <v>0</v>
      </c>
      <c r="AB1046" s="144">
        <f t="shared" si="229"/>
        <v>5.593145699016068</v>
      </c>
      <c r="AC1046" s="144">
        <f t="shared" si="230"/>
        <v>-2.9560240875449111E-2</v>
      </c>
      <c r="AD1046" s="144">
        <f t="shared" si="231"/>
        <v>-4.9606050004516296E-2</v>
      </c>
      <c r="AE1046" s="144">
        <f t="shared" si="232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9"/>
        <v>67076532.131248102</v>
      </c>
      <c r="E1047" s="67">
        <f t="shared" si="241"/>
        <v>59394922.759999998</v>
      </c>
      <c r="F1047" s="67">
        <f t="shared" si="242"/>
        <v>-76320.046348199248</v>
      </c>
      <c r="G1047" s="70">
        <f t="shared" si="243"/>
        <v>-1.1365123576040949E-3</v>
      </c>
      <c r="H1047" s="70"/>
      <c r="I1047" s="70"/>
      <c r="J1047" s="67">
        <f t="shared" si="244"/>
        <v>7321609.3712481037</v>
      </c>
      <c r="K1047" s="70">
        <f t="shared" si="237"/>
        <v>0.12304183166464733</v>
      </c>
      <c r="L1047" s="70">
        <f t="shared" si="224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8"/>
        <v>11772863.551248103</v>
      </c>
      <c r="R1047" s="70">
        <f t="shared" si="234"/>
        <v>0.21287671963782956</v>
      </c>
      <c r="S1047" s="67">
        <f t="shared" si="239"/>
        <v>15939393.371248104</v>
      </c>
      <c r="T1047" s="70">
        <f t="shared" si="235"/>
        <v>0.31169896786865331</v>
      </c>
      <c r="U1047" s="67">
        <f t="shared" si="240"/>
        <v>32985917.581248105</v>
      </c>
      <c r="V1047" s="70">
        <f t="shared" si="236"/>
        <v>0.96759527561077974</v>
      </c>
      <c r="W1047" s="87">
        <f t="shared" si="225"/>
        <v>0.87049335594444854</v>
      </c>
      <c r="X1047" s="142">
        <f t="shared" si="195"/>
        <v>1.7857142857142857E-4</v>
      </c>
      <c r="Y1047" s="139">
        <f t="shared" si="226"/>
        <v>-1.3150837861755234E-3</v>
      </c>
      <c r="Z1047" s="139">
        <f t="shared" si="227"/>
        <v>-1.3150837861755234E-3</v>
      </c>
      <c r="AA1047" s="139">
        <f t="shared" si="228"/>
        <v>1.7294453646617499E-6</v>
      </c>
      <c r="AB1047" s="144">
        <f t="shared" si="229"/>
        <v>5.6103772165594226</v>
      </c>
      <c r="AC1047" s="144">
        <f t="shared" si="230"/>
        <v>-2.7928154536373002E-2</v>
      </c>
      <c r="AD1047" s="144">
        <f t="shared" si="231"/>
        <v>-4.9762299391119598E-2</v>
      </c>
      <c r="AE1047" s="144">
        <f t="shared" si="232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9"/>
        <v>68998818.401678905</v>
      </c>
      <c r="E1048" s="67">
        <f t="shared" si="241"/>
        <v>59394922.759999998</v>
      </c>
      <c r="F1048" s="67">
        <f t="shared" si="242"/>
        <v>922286.2704308033</v>
      </c>
      <c r="G1048" s="70">
        <f t="shared" si="243"/>
        <v>1.374976077514224E-2</v>
      </c>
      <c r="H1048" s="70"/>
      <c r="I1048" s="70"/>
      <c r="J1048" s="67">
        <f t="shared" si="244"/>
        <v>8243895.641678907</v>
      </c>
      <c r="K1048" s="70">
        <f t="shared" si="237"/>
        <v>0.13848338819051387</v>
      </c>
      <c r="L1048" s="70">
        <f t="shared" si="224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8"/>
        <v>11612806.071678907</v>
      </c>
      <c r="R1048" s="70">
        <f t="shared" si="234"/>
        <v>0.20595189465988092</v>
      </c>
      <c r="S1048" s="67">
        <f t="shared" si="239"/>
        <v>17762485.691678904</v>
      </c>
      <c r="T1048" s="70">
        <f t="shared" si="235"/>
        <v>0.35357847067015541</v>
      </c>
      <c r="U1048" s="67">
        <f t="shared" si="240"/>
        <v>35104836.931678906</v>
      </c>
      <c r="V1048" s="70">
        <f t="shared" si="236"/>
        <v>1.0672115494348184</v>
      </c>
      <c r="W1048" s="87">
        <f t="shared" si="225"/>
        <v>0.92145387223672082</v>
      </c>
      <c r="X1048" s="142">
        <f t="shared" si="195"/>
        <v>1.7857142857142857E-4</v>
      </c>
      <c r="Y1048" s="139">
        <f t="shared" si="226"/>
        <v>1.3571189346570811E-2</v>
      </c>
      <c r="Z1048" s="139">
        <f t="shared" si="227"/>
        <v>0</v>
      </c>
      <c r="AA1048" s="139">
        <f t="shared" si="228"/>
        <v>0</v>
      </c>
      <c r="AB1048" s="144">
        <f t="shared" si="229"/>
        <v>5.7716640540944315</v>
      </c>
      <c r="AC1048" s="144">
        <f t="shared" si="230"/>
        <v>-2.7866434890763927E-2</v>
      </c>
      <c r="AD1048" s="144">
        <f t="shared" si="231"/>
        <v>-4.9778593149535658E-2</v>
      </c>
      <c r="AE1048" s="144">
        <f t="shared" si="232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9"/>
        <v>62351398.195037097</v>
      </c>
      <c r="E1049" s="67">
        <f t="shared" si="241"/>
        <v>59394922.759999998</v>
      </c>
      <c r="F1049" s="67">
        <f t="shared" si="242"/>
        <v>-6647420.2066418082</v>
      </c>
      <c r="G1049" s="70">
        <f t="shared" si="243"/>
        <v>-9.6341073088290166E-2</v>
      </c>
      <c r="H1049" s="70"/>
      <c r="I1049" s="70"/>
      <c r="J1049" s="67">
        <f t="shared" si="244"/>
        <v>1596475.4350370988</v>
      </c>
      <c r="K1049" s="70">
        <f t="shared" si="237"/>
        <v>2.8800676879047193E-2</v>
      </c>
      <c r="L1049" s="70">
        <f t="shared" si="224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8"/>
        <v>7251142.1850370988</v>
      </c>
      <c r="R1049" s="70">
        <f t="shared" si="234"/>
        <v>0.13159906523340126</v>
      </c>
      <c r="S1049" s="67">
        <f t="shared" si="239"/>
        <v>13446807.7150371</v>
      </c>
      <c r="T1049" s="70">
        <f t="shared" si="235"/>
        <v>0.27496003101255495</v>
      </c>
      <c r="U1049" s="67">
        <f t="shared" si="240"/>
        <v>30030801.695037097</v>
      </c>
      <c r="V1049" s="70">
        <f t="shared" si="236"/>
        <v>0.92915369600425213</v>
      </c>
      <c r="W1049" s="87">
        <f t="shared" si="225"/>
        <v>0.51560329006794547</v>
      </c>
      <c r="X1049" s="142">
        <f t="shared" si="195"/>
        <v>1.7857142857142857E-4</v>
      </c>
      <c r="Y1049" s="139">
        <f t="shared" si="226"/>
        <v>-9.6519644516861597E-2</v>
      </c>
      <c r="Z1049" s="139">
        <f t="shared" si="227"/>
        <v>-9.6519644516861597E-2</v>
      </c>
      <c r="AA1049" s="139">
        <f t="shared" si="228"/>
        <v>9.3160417776613318E-3</v>
      </c>
      <c r="AB1049" s="144">
        <f t="shared" si="229"/>
        <v>4.0866096063681416</v>
      </c>
      <c r="AC1049" s="144">
        <f t="shared" si="230"/>
        <v>-4.2427074938043492E-2</v>
      </c>
      <c r="AD1049" s="144">
        <f t="shared" si="231"/>
        <v>-5.3211700426889746E-2</v>
      </c>
      <c r="AE1049" s="144">
        <f t="shared" si="232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9"/>
        <v>61450247.116623901</v>
      </c>
      <c r="E1050" s="67">
        <f t="shared" si="241"/>
        <v>59394922.759999998</v>
      </c>
      <c r="F1050" s="67">
        <f t="shared" si="242"/>
        <v>-901151.07841319591</v>
      </c>
      <c r="G1050" s="70">
        <f t="shared" si="243"/>
        <v>-1.4452780603160935E-2</v>
      </c>
      <c r="H1050" s="70"/>
      <c r="I1050" s="70"/>
      <c r="J1050" s="67">
        <f t="shared" si="244"/>
        <v>695324.35662390292</v>
      </c>
      <c r="K1050" s="70">
        <f t="shared" si="237"/>
        <v>1.3931646411730947E-2</v>
      </c>
      <c r="L1050" s="70">
        <f t="shared" si="224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8"/>
        <v>3796637.4166238979</v>
      </c>
      <c r="R1050" s="70">
        <f t="shared" si="234"/>
        <v>6.5852553489359367E-2</v>
      </c>
      <c r="S1050" s="67">
        <f t="shared" si="239"/>
        <v>11019334.9766239</v>
      </c>
      <c r="T1050" s="70">
        <f t="shared" si="235"/>
        <v>0.21850358260491895</v>
      </c>
      <c r="U1050" s="67">
        <f t="shared" si="240"/>
        <v>29145262.946623899</v>
      </c>
      <c r="V1050" s="70">
        <f t="shared" si="236"/>
        <v>0.90219090630880494</v>
      </c>
      <c r="W1050" s="87">
        <f t="shared" si="225"/>
        <v>0.4586087384050308</v>
      </c>
      <c r="X1050" s="142">
        <f t="shared" si="195"/>
        <v>1.7857142857142857E-4</v>
      </c>
      <c r="Y1050" s="139">
        <f t="shared" si="226"/>
        <v>-1.4631352031732364E-2</v>
      </c>
      <c r="Z1050" s="139">
        <f t="shared" si="227"/>
        <v>-1.4631352031732364E-2</v>
      </c>
      <c r="AA1050" s="139">
        <f t="shared" si="228"/>
        <v>2.1407646227647876E-4</v>
      </c>
      <c r="AB1050" s="144">
        <f t="shared" si="229"/>
        <v>3.9278060541969588</v>
      </c>
      <c r="AC1050" s="144">
        <f t="shared" si="230"/>
        <v>-4.1816655222685635E-2</v>
      </c>
      <c r="AD1050" s="144">
        <f t="shared" si="231"/>
        <v>-5.2933006656523993E-2</v>
      </c>
      <c r="AE1050" s="144">
        <f t="shared" si="232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9"/>
        <v>58536405.143161498</v>
      </c>
      <c r="E1051" s="67">
        <f t="shared" si="241"/>
        <v>59394922.759999998</v>
      </c>
      <c r="F1051" s="67">
        <f t="shared" si="242"/>
        <v>-2913841.9734624028</v>
      </c>
      <c r="G1051" s="70">
        <f t="shared" si="243"/>
        <v>-4.7417904893569292E-2</v>
      </c>
      <c r="H1051" s="70"/>
      <c r="I1051" s="70"/>
      <c r="J1051" s="67">
        <f t="shared" si="244"/>
        <v>-2218517.6168384999</v>
      </c>
      <c r="K1051" s="70">
        <f t="shared" si="237"/>
        <v>-3.4146867966400651E-2</v>
      </c>
      <c r="L1051" s="70">
        <f t="shared" si="224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8"/>
        <v>593489.0631614998</v>
      </c>
      <c r="R1051" s="70">
        <f t="shared" si="234"/>
        <v>1.0242650928063195E-2</v>
      </c>
      <c r="S1051" s="67">
        <f t="shared" si="239"/>
        <v>9252105.7131614983</v>
      </c>
      <c r="T1051" s="70">
        <f t="shared" si="235"/>
        <v>0.18772927322021787</v>
      </c>
      <c r="U1051" s="67">
        <f t="shared" si="240"/>
        <v>27397525.273161497</v>
      </c>
      <c r="V1051" s="70">
        <f t="shared" si="236"/>
        <v>0.8798494161492616</v>
      </c>
      <c r="W1051" s="87">
        <f t="shared" si="225"/>
        <v>0.27560750557087316</v>
      </c>
      <c r="X1051" s="142">
        <f t="shared" si="195"/>
        <v>1.7857142857142857E-4</v>
      </c>
      <c r="Y1051" s="139">
        <f t="shared" si="226"/>
        <v>-4.7596476322140722E-2</v>
      </c>
      <c r="Z1051" s="139">
        <f t="shared" si="227"/>
        <v>-4.7596476322140722E-2</v>
      </c>
      <c r="AA1051" s="139">
        <f t="shared" si="228"/>
        <v>2.2654245582841024E-3</v>
      </c>
      <c r="AB1051" s="144">
        <f t="shared" si="229"/>
        <v>3.5825235823518407</v>
      </c>
      <c r="AC1051" s="144">
        <f t="shared" si="230"/>
        <v>-4.5149806106453916E-2</v>
      </c>
      <c r="AD1051" s="144">
        <f t="shared" si="231"/>
        <v>-5.4212045167911629E-2</v>
      </c>
      <c r="AE1051" s="144">
        <f t="shared" si="232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9"/>
        <v>61000507.902521499</v>
      </c>
      <c r="E1052" s="67">
        <f t="shared" si="241"/>
        <v>59394922.759999998</v>
      </c>
      <c r="F1052" s="67">
        <f t="shared" si="242"/>
        <v>2464102.7593600005</v>
      </c>
      <c r="G1052" s="70">
        <f t="shared" si="243"/>
        <v>4.2095218408673814E-2</v>
      </c>
      <c r="H1052" s="70"/>
      <c r="I1052" s="70"/>
      <c r="J1052" s="67">
        <f t="shared" si="244"/>
        <v>245585.14252150059</v>
      </c>
      <c r="K1052" s="70">
        <f t="shared" si="237"/>
        <v>6.5109305772552695E-3</v>
      </c>
      <c r="L1052" s="70">
        <f t="shared" si="224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8"/>
        <v>3960361.7725214958</v>
      </c>
      <c r="R1052" s="70">
        <f t="shared" si="234"/>
        <v>6.9431129497730407E-2</v>
      </c>
      <c r="S1052" s="67">
        <f t="shared" si="239"/>
        <v>12550378.562521495</v>
      </c>
      <c r="T1052" s="70">
        <f t="shared" si="235"/>
        <v>0.25903704971454045</v>
      </c>
      <c r="U1052" s="67">
        <f t="shared" si="240"/>
        <v>29882094.782521497</v>
      </c>
      <c r="V1052" s="70">
        <f t="shared" si="236"/>
        <v>0.96027052109916511</v>
      </c>
      <c r="W1052" s="87">
        <f t="shared" si="225"/>
        <v>0.42846946312177941</v>
      </c>
      <c r="X1052" s="142">
        <f t="shared" si="195"/>
        <v>1.7857142857142857E-4</v>
      </c>
      <c r="Y1052" s="139">
        <f t="shared" si="226"/>
        <v>4.1916646980102383E-2</v>
      </c>
      <c r="Z1052" s="139">
        <f t="shared" si="227"/>
        <v>0</v>
      </c>
      <c r="AA1052" s="139">
        <f t="shared" si="228"/>
        <v>0</v>
      </c>
      <c r="AB1052" s="144">
        <f t="shared" si="229"/>
        <v>3.6995777660940035</v>
      </c>
      <c r="AC1052" s="144">
        <f t="shared" si="230"/>
        <v>-4.5586034690071081E-2</v>
      </c>
      <c r="AD1052" s="144">
        <f t="shared" si="231"/>
        <v>-5.3775383950557996E-2</v>
      </c>
      <c r="AE1052" s="144">
        <f t="shared" si="232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9"/>
        <v>60206412.354449697</v>
      </c>
      <c r="E1053" s="67">
        <f t="shared" si="241"/>
        <v>59394922.759999998</v>
      </c>
      <c r="F1053" s="67">
        <f t="shared" si="242"/>
        <v>-794095.54807180166</v>
      </c>
      <c r="G1053" s="70">
        <f t="shared" si="243"/>
        <v>-1.301785141429908E-2</v>
      </c>
      <c r="H1053" s="70"/>
      <c r="I1053" s="70"/>
      <c r="J1053" s="67">
        <f t="shared" si="244"/>
        <v>-548510.40555030107</v>
      </c>
      <c r="K1053" s="70">
        <f t="shared" si="237"/>
        <v>-6.5916791638673811E-3</v>
      </c>
      <c r="L1053" s="70">
        <f t="shared" si="224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8"/>
        <v>2475149.7144496962</v>
      </c>
      <c r="R1053" s="70">
        <f t="shared" si="234"/>
        <v>4.2873645946117769E-2</v>
      </c>
      <c r="S1053" s="67">
        <f t="shared" si="239"/>
        <v>12585683.954449698</v>
      </c>
      <c r="T1053" s="70">
        <f t="shared" si="235"/>
        <v>0.26429003455666794</v>
      </c>
      <c r="U1053" s="67">
        <f t="shared" si="240"/>
        <v>28715537.074449696</v>
      </c>
      <c r="V1053" s="70">
        <f t="shared" si="236"/>
        <v>0.911868495846067</v>
      </c>
      <c r="W1053" s="87">
        <f t="shared" si="225"/>
        <v>0.37873984790923637</v>
      </c>
      <c r="X1053" s="142">
        <f t="shared" si="195"/>
        <v>1.7857142857142857E-4</v>
      </c>
      <c r="Y1053" s="139">
        <f t="shared" si="226"/>
        <v>-1.3196422842870509E-2</v>
      </c>
      <c r="Z1053" s="139">
        <f t="shared" si="227"/>
        <v>-1.3196422842870509E-2</v>
      </c>
      <c r="AA1053" s="139">
        <f t="shared" si="228"/>
        <v>1.7414557584783457E-4</v>
      </c>
      <c r="AB1053" s="144">
        <f t="shared" si="229"/>
        <v>3.5457925182338226</v>
      </c>
      <c r="AC1053" s="144">
        <f t="shared" si="230"/>
        <v>-4.5431044374702467E-2</v>
      </c>
      <c r="AD1053" s="144">
        <f t="shared" si="231"/>
        <v>-5.3697125455768387E-2</v>
      </c>
      <c r="AE1053" s="144">
        <f t="shared" si="232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9"/>
        <v>56404374.589071102</v>
      </c>
      <c r="E1054" s="67">
        <f t="shared" si="241"/>
        <v>59394922.759999998</v>
      </c>
      <c r="F1054" s="67">
        <f t="shared" si="242"/>
        <v>-3802037.7653785944</v>
      </c>
      <c r="G1054" s="70">
        <f t="shared" si="243"/>
        <v>-6.3150046925152747E-2</v>
      </c>
      <c r="H1054" s="70"/>
      <c r="I1054" s="70"/>
      <c r="J1054" s="67">
        <f t="shared" si="244"/>
        <v>-4350548.1709288955</v>
      </c>
      <c r="K1054" s="70">
        <f t="shared" si="237"/>
        <v>-6.9325461240506314E-2</v>
      </c>
      <c r="L1054" s="70">
        <f t="shared" si="224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8"/>
        <v>-966794.68092890084</v>
      </c>
      <c r="R1054" s="70">
        <f t="shared" si="234"/>
        <v>-1.6851577076614475E-2</v>
      </c>
      <c r="S1054" s="67">
        <f t="shared" si="239"/>
        <v>8173560.8390711024</v>
      </c>
      <c r="T1054" s="70">
        <f t="shared" si="235"/>
        <v>0.1694676121667365</v>
      </c>
      <c r="U1054" s="67">
        <f t="shared" si="240"/>
        <v>25455686.029071104</v>
      </c>
      <c r="V1054" s="70">
        <f t="shared" si="236"/>
        <v>0.82251259143728661</v>
      </c>
      <c r="W1054" s="87">
        <f t="shared" si="225"/>
        <v>0.14341211192855063</v>
      </c>
      <c r="X1054" s="142">
        <f t="shared" si="195"/>
        <v>1.7857142857142857E-4</v>
      </c>
      <c r="Y1054" s="139">
        <f t="shared" si="226"/>
        <v>-6.3328618353724178E-2</v>
      </c>
      <c r="Z1054" s="139">
        <f t="shared" si="227"/>
        <v>-6.3328618353724178E-2</v>
      </c>
      <c r="AA1054" s="139">
        <f t="shared" si="228"/>
        <v>4.010513902591651E-3</v>
      </c>
      <c r="AB1054" s="144">
        <f t="shared" si="229"/>
        <v>2.9490289532673524</v>
      </c>
      <c r="AC1054" s="144">
        <f t="shared" si="230"/>
        <v>-5.1268072015722921E-2</v>
      </c>
      <c r="AD1054" s="144">
        <f t="shared" si="231"/>
        <v>-5.5219135792100499E-2</v>
      </c>
      <c r="AE1054" s="144">
        <f t="shared" si="232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9"/>
        <v>55578992.644670799</v>
      </c>
      <c r="E1055" s="67">
        <f t="shared" si="241"/>
        <v>59394922.759999998</v>
      </c>
      <c r="F1055" s="67">
        <f t="shared" si="242"/>
        <v>-825381.94440030307</v>
      </c>
      <c r="G1055" s="70">
        <f t="shared" si="243"/>
        <v>-1.4633296626610037E-2</v>
      </c>
      <c r="H1055" s="70"/>
      <c r="I1055" s="70"/>
      <c r="J1055" s="67">
        <f t="shared" si="244"/>
        <v>-5175930.1153291985</v>
      </c>
      <c r="K1055" s="70">
        <f t="shared" si="237"/>
        <v>-8.2944297829007474E-2</v>
      </c>
      <c r="L1055" s="70">
        <f t="shared" si="224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8"/>
        <v>-3871608.3353291973</v>
      </c>
      <c r="R1055" s="70">
        <f t="shared" si="234"/>
        <v>-6.5123115183169641E-2</v>
      </c>
      <c r="S1055" s="67">
        <f t="shared" si="239"/>
        <v>7008463.7846708</v>
      </c>
      <c r="T1055" s="70">
        <f t="shared" si="235"/>
        <v>0.14429457428540751</v>
      </c>
      <c r="U1055" s="67">
        <f t="shared" si="240"/>
        <v>24415042.274670798</v>
      </c>
      <c r="V1055" s="70">
        <f t="shared" si="236"/>
        <v>0.7834386200978537</v>
      </c>
      <c r="W1055" s="87">
        <f t="shared" si="225"/>
        <v>9.015768671842167E-2</v>
      </c>
      <c r="X1055" s="142">
        <f t="shared" si="195"/>
        <v>1.7857142857142857E-4</v>
      </c>
      <c r="Y1055" s="139">
        <f t="shared" si="226"/>
        <v>-1.4811868055181466E-2</v>
      </c>
      <c r="Z1055" s="139">
        <f t="shared" si="227"/>
        <v>-1.4811868055181466E-2</v>
      </c>
      <c r="AA1055" s="139">
        <f t="shared" si="228"/>
        <v>2.1939143528410519E-4</v>
      </c>
      <c r="AB1055" s="144">
        <f t="shared" si="229"/>
        <v>3.3205488503941916</v>
      </c>
      <c r="AC1055" s="144">
        <f t="shared" si="230"/>
        <v>-5.1667171876162737E-2</v>
      </c>
      <c r="AD1055" s="144">
        <f t="shared" si="231"/>
        <v>-5.555410704773911E-2</v>
      </c>
      <c r="AE1055" s="144">
        <f t="shared" si="232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9"/>
        <v>57589073.870721899</v>
      </c>
      <c r="E1056" s="67">
        <f t="shared" si="241"/>
        <v>59394922.759999998</v>
      </c>
      <c r="F1056" s="67">
        <f t="shared" si="242"/>
        <v>2010081.2260510996</v>
      </c>
      <c r="G1056" s="70">
        <f t="shared" si="243"/>
        <v>3.6166204718786614E-2</v>
      </c>
      <c r="H1056" s="70"/>
      <c r="I1056" s="70"/>
      <c r="J1056" s="67">
        <f t="shared" si="244"/>
        <v>-3165848.8892780989</v>
      </c>
      <c r="K1056" s="70">
        <f t="shared" si="237"/>
        <v>-4.97778735657608E-2</v>
      </c>
      <c r="L1056" s="70">
        <f t="shared" ref="L1056:L1087" si="245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8"/>
        <v>-2170867.5892781019</v>
      </c>
      <c r="R1056" s="70">
        <f t="shared" si="234"/>
        <v>-3.632646780169891E-2</v>
      </c>
      <c r="S1056" s="67">
        <f t="shared" si="239"/>
        <v>6944784.2507219017</v>
      </c>
      <c r="T1056" s="70">
        <f t="shared" si="235"/>
        <v>0.13712867339695745</v>
      </c>
      <c r="U1056" s="67">
        <f t="shared" si="240"/>
        <v>26523767.350721899</v>
      </c>
      <c r="V1056" s="70">
        <f t="shared" si="236"/>
        <v>0.85380671630089233</v>
      </c>
      <c r="W1056" s="87">
        <f t="shared" ref="W1056:W1087" si="246">O1056/P1056</f>
        <v>0.21847365937418886</v>
      </c>
      <c r="X1056" s="142">
        <f t="shared" si="195"/>
        <v>1.7857142857142857E-4</v>
      </c>
      <c r="Y1056" s="139">
        <f t="shared" ref="Y1056:Y1087" si="247">G1056-X1056</f>
        <v>3.5987633290215183E-2</v>
      </c>
      <c r="Z1056" s="139">
        <f t="shared" ref="Z1056:Z1087" si="248">IF(Y1056&lt;0,Y1056,0)</f>
        <v>0</v>
      </c>
      <c r="AA1056" s="139">
        <f t="shared" ref="AA1056:AA1087" si="249">Z1056^2</f>
        <v>0</v>
      </c>
      <c r="AB1056" s="144">
        <f t="shared" ref="AB1056:AB1087" si="250">AVERAGE(Y803:Y1056)/AVERAGE(AA803:AA1056)</f>
        <v>3.847634070393533</v>
      </c>
      <c r="AC1056" s="144">
        <f t="shared" ref="AC1056:AC1087" si="251">AVERAGE(G1025:G1056)-_xlfn.NORM.S.INV(0.95)*_xlfn.STDEV.S(G1025:G1056)</f>
        <v>-5.1664539733535506E-2</v>
      </c>
      <c r="AD1056" s="144">
        <f t="shared" ref="AD1056:AD1087" si="252">AVERAGE(G965:G1056)-_xlfn.NORM.S.INV(0.95)*_xlfn.STDEV.S(G965:G1056)</f>
        <v>-5.5539415913611771E-2</v>
      </c>
      <c r="AE1056" s="144">
        <f t="shared" ref="AE1056:AE1087" si="253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9"/>
        <v>57087687.759120002</v>
      </c>
      <c r="E1057" s="67">
        <f t="shared" si="241"/>
        <v>59394922.759999998</v>
      </c>
      <c r="F1057" s="67">
        <f t="shared" si="242"/>
        <v>-501386.11160189658</v>
      </c>
      <c r="G1057" s="70">
        <f t="shared" si="243"/>
        <v>-8.7062714835009648E-3</v>
      </c>
      <c r="H1057" s="70"/>
      <c r="I1057" s="70"/>
      <c r="J1057" s="67">
        <f t="shared" si="244"/>
        <v>-3667235.0008799955</v>
      </c>
      <c r="K1057" s="70">
        <f t="shared" si="237"/>
        <v>-5.8050765368126922E-2</v>
      </c>
      <c r="L1057" s="70">
        <f t="shared" si="245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8"/>
        <v>-2671680.6783396974</v>
      </c>
      <c r="R1057" s="70">
        <f t="shared" si="234"/>
        <v>-4.4707311141276636E-2</v>
      </c>
      <c r="S1057" s="67">
        <f t="shared" si="239"/>
        <v>5010155.7591200024</v>
      </c>
      <c r="T1057" s="70">
        <f t="shared" si="235"/>
        <v>9.6205706505446575E-2</v>
      </c>
      <c r="U1057" s="67">
        <f t="shared" si="240"/>
        <v>26333026.849120002</v>
      </c>
      <c r="V1057" s="70">
        <f t="shared" si="236"/>
        <v>0.85622881442850551</v>
      </c>
      <c r="W1057" s="87">
        <f t="shared" si="246"/>
        <v>0.18672248391124563</v>
      </c>
      <c r="X1057" s="142">
        <f t="shared" si="195"/>
        <v>1.7857142857142857E-4</v>
      </c>
      <c r="Y1057" s="139">
        <f t="shared" si="247"/>
        <v>-8.8848429120723937E-3</v>
      </c>
      <c r="Z1057" s="139">
        <f t="shared" si="248"/>
        <v>-8.8848429120723937E-3</v>
      </c>
      <c r="AA1057" s="139">
        <f t="shared" si="249"/>
        <v>7.8940433572203056E-5</v>
      </c>
      <c r="AB1057" s="144">
        <f t="shared" si="250"/>
        <v>3.7429269437450881</v>
      </c>
      <c r="AC1057" s="144">
        <f t="shared" si="251"/>
        <v>-5.2108296438685121E-2</v>
      </c>
      <c r="AD1057" s="144">
        <f t="shared" si="252"/>
        <v>-5.5684862978777588E-2</v>
      </c>
      <c r="AE1057" s="144">
        <f t="shared" si="253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9"/>
        <v>54872545.397529699</v>
      </c>
      <c r="E1058" s="67">
        <f t="shared" si="241"/>
        <v>59394922.759999998</v>
      </c>
      <c r="F1058" s="67">
        <f t="shared" si="242"/>
        <v>-2215142.3615903035</v>
      </c>
      <c r="G1058" s="70">
        <f t="shared" si="243"/>
        <v>-3.8802453708355444E-2</v>
      </c>
      <c r="H1058" s="70"/>
      <c r="I1058" s="70"/>
      <c r="J1058" s="67">
        <f t="shared" si="244"/>
        <v>-5882377.362470299</v>
      </c>
      <c r="K1058" s="70">
        <f t="shared" si="237"/>
        <v>-9.4600706940551005E-2</v>
      </c>
      <c r="L1058" s="70">
        <f t="shared" si="245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8"/>
        <v>-5582535.062470302</v>
      </c>
      <c r="R1058" s="70">
        <f t="shared" si="234"/>
        <v>-9.2341868044720846E-2</v>
      </c>
      <c r="S1058" s="67">
        <f t="shared" si="239"/>
        <v>3039314.1575296968</v>
      </c>
      <c r="T1058" s="70">
        <f t="shared" si="235"/>
        <v>5.8636401490328866E-2</v>
      </c>
      <c r="U1058" s="67">
        <f t="shared" si="240"/>
        <v>23736407.807529699</v>
      </c>
      <c r="V1058" s="70">
        <f t="shared" si="236"/>
        <v>0.76234271957845945</v>
      </c>
      <c r="W1058" s="87">
        <f t="shared" si="246"/>
        <v>4.8327252185054646E-2</v>
      </c>
      <c r="X1058" s="142">
        <f t="shared" si="195"/>
        <v>1.7857142857142857E-4</v>
      </c>
      <c r="Y1058" s="139">
        <f t="shared" si="247"/>
        <v>-3.8981025136926875E-2</v>
      </c>
      <c r="Z1058" s="139">
        <f t="shared" si="248"/>
        <v>-3.8981025136926875E-2</v>
      </c>
      <c r="AA1058" s="139">
        <f t="shared" si="249"/>
        <v>1.519520320725725E-3</v>
      </c>
      <c r="AB1058" s="144">
        <f t="shared" si="250"/>
        <v>3.2484248378611928</v>
      </c>
      <c r="AC1058" s="144">
        <f t="shared" si="251"/>
        <v>-5.4461043450737386E-2</v>
      </c>
      <c r="AD1058" s="144">
        <f t="shared" si="252"/>
        <v>-5.6629183300667713E-2</v>
      </c>
      <c r="AE1058" s="144">
        <f t="shared" si="253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9"/>
        <v>60667367.421713203</v>
      </c>
      <c r="E1059" s="80">
        <f t="shared" si="241"/>
        <v>59394922.759999998</v>
      </c>
      <c r="F1059" s="80">
        <f t="shared" si="242"/>
        <v>5794822.0241835043</v>
      </c>
      <c r="G1059" s="81">
        <f t="shared" si="243"/>
        <v>0.10560512515324978</v>
      </c>
      <c r="H1059" s="81"/>
      <c r="I1059" s="81"/>
      <c r="J1059" s="80">
        <f t="shared" si="244"/>
        <v>-87555.338286794722</v>
      </c>
      <c r="K1059" s="81">
        <f t="shared" si="237"/>
        <v>1.0140987166560311E-3</v>
      </c>
      <c r="L1059" s="81">
        <f t="shared" si="245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8"/>
        <v>-1033755.6782867983</v>
      </c>
      <c r="R1059" s="81">
        <f t="shared" si="234"/>
        <v>-1.6754244110133518E-2</v>
      </c>
      <c r="S1059" s="80">
        <f t="shared" si="239"/>
        <v>6165801.5117132068</v>
      </c>
      <c r="T1059" s="81">
        <f t="shared" si="235"/>
        <v>0.11313072218686289</v>
      </c>
      <c r="U1059" s="80">
        <f t="shared" si="240"/>
        <v>28621641.191713203</v>
      </c>
      <c r="V1059" s="81">
        <f t="shared" si="236"/>
        <v>0.89315002525730569</v>
      </c>
      <c r="W1059" s="136">
        <f t="shared" si="246"/>
        <v>0.40279481202642103</v>
      </c>
      <c r="X1059" s="143">
        <f t="shared" si="195"/>
        <v>1.7857142857142857E-4</v>
      </c>
      <c r="Y1059" s="140">
        <f t="shared" si="247"/>
        <v>0.10542655372467835</v>
      </c>
      <c r="Z1059" s="140">
        <f t="shared" si="248"/>
        <v>0</v>
      </c>
      <c r="AA1059" s="140">
        <f t="shared" si="249"/>
        <v>0</v>
      </c>
      <c r="AB1059" s="145">
        <f t="shared" si="250"/>
        <v>4.3625771854468187</v>
      </c>
      <c r="AC1059" s="145">
        <f t="shared" si="251"/>
        <v>-6.0298099521045707E-2</v>
      </c>
      <c r="AD1059" s="145">
        <f t="shared" si="252"/>
        <v>-5.819336865464099E-2</v>
      </c>
      <c r="AE1059" s="145">
        <f t="shared" si="253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9"/>
        <v>55984250.449729003</v>
      </c>
      <c r="E1060" s="67">
        <f t="shared" si="241"/>
        <v>60667367.421713203</v>
      </c>
      <c r="F1060" s="67">
        <f t="shared" si="242"/>
        <v>-4683116.9719842002</v>
      </c>
      <c r="G1060" s="70">
        <f t="shared" si="243"/>
        <v>-7.7193344148770257E-2</v>
      </c>
      <c r="H1060" s="70"/>
      <c r="I1060" s="70"/>
      <c r="J1060" s="67">
        <f t="shared" si="244"/>
        <v>-4683116.9719842002</v>
      </c>
      <c r="K1060" s="85">
        <f>G1060</f>
        <v>-7.7193344148770257E-2</v>
      </c>
      <c r="L1060" s="70">
        <f t="shared" si="245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8"/>
        <v>-6603869.0602709949</v>
      </c>
      <c r="R1060" s="70">
        <f t="shared" si="234"/>
        <v>-0.10551314070421726</v>
      </c>
      <c r="S1060" s="67">
        <f t="shared" si="239"/>
        <v>1995968.3597289994</v>
      </c>
      <c r="T1060" s="70">
        <f t="shared" si="235"/>
        <v>3.6970399547102892E-2</v>
      </c>
      <c r="U1060" s="67">
        <f t="shared" si="240"/>
        <v>23852149.929729003</v>
      </c>
      <c r="V1060" s="70">
        <f t="shared" si="236"/>
        <v>0.74231530288169922</v>
      </c>
      <c r="W1060" s="87">
        <f t="shared" si="246"/>
        <v>0.13889129990702584</v>
      </c>
      <c r="X1060" s="142">
        <f t="shared" si="195"/>
        <v>1.7857142857142857E-4</v>
      </c>
      <c r="Y1060" s="139">
        <f t="shared" si="247"/>
        <v>-7.7371915577341688E-2</v>
      </c>
      <c r="Z1060" s="139">
        <f t="shared" si="248"/>
        <v>-7.7371915577341688E-2</v>
      </c>
      <c r="AA1060" s="139">
        <f t="shared" si="249"/>
        <v>5.9864133201072891E-3</v>
      </c>
      <c r="AB1060" s="144">
        <f t="shared" si="250"/>
        <v>3.5562124083331792</v>
      </c>
      <c r="AC1060" s="144">
        <f t="shared" si="251"/>
        <v>-6.7041120026474874E-2</v>
      </c>
      <c r="AD1060" s="144">
        <f t="shared" si="252"/>
        <v>-6.0482795322080896E-2</v>
      </c>
      <c r="AE1060" s="144">
        <f t="shared" si="253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9"/>
        <v>52784182.118252099</v>
      </c>
      <c r="E1061" s="67">
        <f t="shared" si="241"/>
        <v>60667367.421713203</v>
      </c>
      <c r="F1061" s="67">
        <f t="shared" si="242"/>
        <v>-3200068.3314769045</v>
      </c>
      <c r="G1061" s="70">
        <f t="shared" si="243"/>
        <v>-5.7160153181838209E-2</v>
      </c>
      <c r="H1061" s="70"/>
      <c r="I1061" s="70"/>
      <c r="J1061" s="67">
        <f t="shared" si="244"/>
        <v>-7883185.3034611046</v>
      </c>
      <c r="K1061" s="70">
        <f t="shared" ref="K1061:K1081" si="254">(1+K1060)*(1+G1061)-1</f>
        <v>-0.12994111395444641</v>
      </c>
      <c r="L1061" s="70">
        <f t="shared" si="245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8"/>
        <v>-8799112.4517479017</v>
      </c>
      <c r="R1061" s="70">
        <f t="shared" si="234"/>
        <v>-0.14288148292790989</v>
      </c>
      <c r="S1061" s="67">
        <f t="shared" si="239"/>
        <v>-1808473.9217479005</v>
      </c>
      <c r="T1061" s="70">
        <f t="shared" si="235"/>
        <v>-3.3126688696421602E-2</v>
      </c>
      <c r="U1061" s="67">
        <f t="shared" si="240"/>
        <v>21316206.658252098</v>
      </c>
      <c r="V1061" s="70">
        <f t="shared" si="236"/>
        <v>0.67739364692678894</v>
      </c>
      <c r="W1061" s="87">
        <f t="shared" si="246"/>
        <v>-4.8873999339046362E-2</v>
      </c>
      <c r="X1061" s="142">
        <f t="shared" si="195"/>
        <v>1.7857142857142857E-4</v>
      </c>
      <c r="Y1061" s="139">
        <f t="shared" si="247"/>
        <v>-5.733872461040964E-2</v>
      </c>
      <c r="Z1061" s="139">
        <f t="shared" si="248"/>
        <v>-5.733872461040964E-2</v>
      </c>
      <c r="AA1061" s="139">
        <f t="shared" si="249"/>
        <v>3.2877293399483963E-3</v>
      </c>
      <c r="AB1061" s="144">
        <f t="shared" si="250"/>
        <v>2.9452781463220226</v>
      </c>
      <c r="AC1061" s="144">
        <f t="shared" si="251"/>
        <v>-7.0944461902771705E-2</v>
      </c>
      <c r="AD1061" s="144">
        <f t="shared" si="252"/>
        <v>-6.1781817094156637E-2</v>
      </c>
      <c r="AE1061" s="144">
        <f t="shared" si="253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9"/>
        <v>47370825.216570102</v>
      </c>
      <c r="E1062" s="67">
        <f t="shared" si="241"/>
        <v>60667367.421713203</v>
      </c>
      <c r="F1062" s="67">
        <f t="shared" si="242"/>
        <v>-5413356.9016819969</v>
      </c>
      <c r="G1062" s="70">
        <f t="shared" si="243"/>
        <v>-0.10255642286082002</v>
      </c>
      <c r="H1062" s="70"/>
      <c r="I1062" s="70"/>
      <c r="J1062" s="67">
        <f t="shared" si="244"/>
        <v>-13296542.205143102</v>
      </c>
      <c r="K1062" s="70">
        <f t="shared" si="254"/>
        <v>-0.21917124098554819</v>
      </c>
      <c r="L1062" s="70">
        <f t="shared" si="245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8"/>
        <v>-12526534.993429899</v>
      </c>
      <c r="R1062" s="70">
        <f t="shared" si="234"/>
        <v>-0.20913333992536395</v>
      </c>
      <c r="S1062" s="67">
        <f t="shared" si="239"/>
        <v>-7587893.4934298992</v>
      </c>
      <c r="T1062" s="70">
        <f t="shared" si="235"/>
        <v>-0.13806532742273059</v>
      </c>
      <c r="U1062" s="67">
        <f t="shared" si="240"/>
        <v>15878276.146570101</v>
      </c>
      <c r="V1062" s="70">
        <f t="shared" si="236"/>
        <v>0.50419151880264423</v>
      </c>
      <c r="W1062" s="87">
        <f t="shared" si="246"/>
        <v>-0.36884940637212399</v>
      </c>
      <c r="X1062" s="142">
        <f t="shared" si="195"/>
        <v>1.7857142857142857E-4</v>
      </c>
      <c r="Y1062" s="139">
        <f t="shared" si="247"/>
        <v>-0.10273499428939145</v>
      </c>
      <c r="Z1062" s="139">
        <f t="shared" si="248"/>
        <v>-0.10273499428939145</v>
      </c>
      <c r="AA1062" s="139">
        <f t="shared" si="249"/>
        <v>1.0554479051641294E-2</v>
      </c>
      <c r="AB1062" s="144">
        <f t="shared" si="250"/>
        <v>1.9565195456369262</v>
      </c>
      <c r="AC1062" s="144">
        <f t="shared" si="251"/>
        <v>-7.9450438556777123E-2</v>
      </c>
      <c r="AD1062" s="144">
        <f t="shared" si="252"/>
        <v>-6.5443924057929995E-2</v>
      </c>
      <c r="AE1062" s="144">
        <f t="shared" si="253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9"/>
        <v>48756449.268375501</v>
      </c>
      <c r="E1063" s="67">
        <f t="shared" si="241"/>
        <v>60667367.421713203</v>
      </c>
      <c r="F1063" s="67">
        <f t="shared" si="242"/>
        <v>1385624.0518053994</v>
      </c>
      <c r="G1063" s="70">
        <f t="shared" si="243"/>
        <v>2.925057871528728E-2</v>
      </c>
      <c r="H1063" s="70"/>
      <c r="I1063" s="70"/>
      <c r="J1063" s="67">
        <f t="shared" si="244"/>
        <v>-11910918.153337702</v>
      </c>
      <c r="K1063" s="70">
        <f t="shared" si="254"/>
        <v>-0.19633154790683593</v>
      </c>
      <c r="L1063" s="70">
        <f t="shared" si="245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8"/>
        <v>-9283243.471624501</v>
      </c>
      <c r="R1063" s="70">
        <f t="shared" si="234"/>
        <v>-0.15994646135034829</v>
      </c>
      <c r="S1063" s="67">
        <f t="shared" si="239"/>
        <v>-5937564.0916244984</v>
      </c>
      <c r="T1063" s="70">
        <f t="shared" si="235"/>
        <v>-0.10855967091942982</v>
      </c>
      <c r="U1063" s="67">
        <f t="shared" si="240"/>
        <v>18046245.138375502</v>
      </c>
      <c r="V1063" s="70">
        <f t="shared" si="236"/>
        <v>0.58763025677014613</v>
      </c>
      <c r="W1063" s="87">
        <f t="shared" si="246"/>
        <v>-0.27546251314588743</v>
      </c>
      <c r="X1063" s="142">
        <f t="shared" si="195"/>
        <v>1.7857142857142857E-4</v>
      </c>
      <c r="Y1063" s="139">
        <f t="shared" si="247"/>
        <v>2.9072007286715853E-2</v>
      </c>
      <c r="Z1063" s="139">
        <f t="shared" si="248"/>
        <v>0</v>
      </c>
      <c r="AA1063" s="139">
        <f t="shared" si="249"/>
        <v>0</v>
      </c>
      <c r="AB1063" s="144">
        <f t="shared" si="250"/>
        <v>2.0716872076254882</v>
      </c>
      <c r="AC1063" s="144">
        <f t="shared" si="251"/>
        <v>-7.8225132318648694E-2</v>
      </c>
      <c r="AD1063" s="144">
        <f t="shared" si="252"/>
        <v>-6.5392192317157025E-2</v>
      </c>
      <c r="AE1063" s="144">
        <f t="shared" si="253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9"/>
        <v>47312325.508298703</v>
      </c>
      <c r="E1064" s="67">
        <f t="shared" si="241"/>
        <v>60667367.421713203</v>
      </c>
      <c r="F1064" s="67">
        <f t="shared" si="242"/>
        <v>-1444123.7600767985</v>
      </c>
      <c r="G1064" s="70">
        <f t="shared" si="243"/>
        <v>-2.9619133094121536E-2</v>
      </c>
      <c r="H1064" s="70"/>
      <c r="I1064" s="70"/>
      <c r="J1064" s="67">
        <f t="shared" si="244"/>
        <v>-13355041.913414501</v>
      </c>
      <c r="K1064" s="70">
        <f t="shared" si="254"/>
        <v>-0.22013551075293003</v>
      </c>
      <c r="L1064" s="70">
        <f t="shared" si="245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8"/>
        <v>-12686520.511701301</v>
      </c>
      <c r="R1064" s="70">
        <f t="shared" si="234"/>
        <v>-0.21144607527072068</v>
      </c>
      <c r="S1064" s="67">
        <f t="shared" si="239"/>
        <v>-6368142.5417012945</v>
      </c>
      <c r="T1064" s="70">
        <f t="shared" si="235"/>
        <v>-0.11863053309762069</v>
      </c>
      <c r="U1064" s="67">
        <f t="shared" si="240"/>
        <v>17027484.858298704</v>
      </c>
      <c r="V1064" s="70">
        <f t="shared" si="236"/>
        <v>0.56224449238760332</v>
      </c>
      <c r="W1064" s="87">
        <f t="shared" si="246"/>
        <v>-0.36572789939883027</v>
      </c>
      <c r="X1064" s="142">
        <f t="shared" si="195"/>
        <v>1.7857142857142857E-4</v>
      </c>
      <c r="Y1064" s="139">
        <f t="shared" si="247"/>
        <v>-2.9797704522692963E-2</v>
      </c>
      <c r="Z1064" s="139">
        <f t="shared" si="248"/>
        <v>-2.9797704522692963E-2</v>
      </c>
      <c r="AA1064" s="139">
        <f t="shared" si="249"/>
        <v>8.879031948217167E-4</v>
      </c>
      <c r="AB1064" s="144">
        <f t="shared" si="250"/>
        <v>1.992514542194338</v>
      </c>
      <c r="AC1064" s="144">
        <f t="shared" si="251"/>
        <v>-7.8140600274760857E-2</v>
      </c>
      <c r="AD1064" s="144">
        <f t="shared" si="252"/>
        <v>-6.5849383425390415E-2</v>
      </c>
      <c r="AE1064" s="144">
        <f t="shared" si="253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9"/>
        <v>51762391.9934242</v>
      </c>
      <c r="E1065" s="67">
        <f t="shared" si="241"/>
        <v>60667367.421713203</v>
      </c>
      <c r="F1065" s="67">
        <f t="shared" si="242"/>
        <v>4450066.485125497</v>
      </c>
      <c r="G1065" s="70">
        <f t="shared" si="243"/>
        <v>9.4057234289718947E-2</v>
      </c>
      <c r="H1065" s="70"/>
      <c r="I1065" s="70"/>
      <c r="J1065" s="67">
        <f t="shared" si="244"/>
        <v>-8904975.4282890037</v>
      </c>
      <c r="K1065" s="70">
        <f t="shared" si="254"/>
        <v>-0.14678361377358629</v>
      </c>
      <c r="L1065" s="70">
        <f t="shared" si="245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8"/>
        <v>-7745352.5465757996</v>
      </c>
      <c r="R1065" s="70">
        <f t="shared" si="234"/>
        <v>-0.13015705109390455</v>
      </c>
      <c r="S1065" s="67">
        <f t="shared" si="239"/>
        <v>-2636116.5265758038</v>
      </c>
      <c r="T1065" s="70">
        <f t="shared" si="235"/>
        <v>-4.8459352991389766E-2</v>
      </c>
      <c r="U1065" s="67">
        <f t="shared" si="240"/>
        <v>21449702.673424199</v>
      </c>
      <c r="V1065" s="70">
        <f t="shared" si="236"/>
        <v>0.70761463778378475</v>
      </c>
      <c r="W1065" s="87">
        <f t="shared" si="246"/>
        <v>-7.1967989457344672E-2</v>
      </c>
      <c r="X1065" s="142">
        <f t="shared" si="195"/>
        <v>1.7857142857142857E-4</v>
      </c>
      <c r="Y1065" s="139">
        <f t="shared" si="247"/>
        <v>9.3878662861147516E-2</v>
      </c>
      <c r="Z1065" s="139">
        <f t="shared" si="248"/>
        <v>0</v>
      </c>
      <c r="AA1065" s="139">
        <f t="shared" si="249"/>
        <v>0</v>
      </c>
      <c r="AB1065" s="144">
        <f t="shared" si="250"/>
        <v>2.9630792513487707</v>
      </c>
      <c r="AC1065" s="144">
        <f t="shared" si="251"/>
        <v>-8.1129547881972672E-2</v>
      </c>
      <c r="AD1065" s="144">
        <f t="shared" si="252"/>
        <v>-6.6553027926578898E-2</v>
      </c>
      <c r="AE1065" s="144">
        <f t="shared" si="253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9"/>
        <v>52521250.0197547</v>
      </c>
      <c r="E1066" s="67">
        <f t="shared" si="241"/>
        <v>60667367.421713203</v>
      </c>
      <c r="F1066" s="67">
        <f t="shared" si="242"/>
        <v>758858.02633050084</v>
      </c>
      <c r="G1066" s="70">
        <f t="shared" si="243"/>
        <v>1.4660412649146987E-2</v>
      </c>
      <c r="H1066" s="70"/>
      <c r="I1066" s="70"/>
      <c r="J1066" s="67">
        <f t="shared" si="244"/>
        <v>-8146117.4019585028</v>
      </c>
      <c r="K1066" s="70">
        <f t="shared" si="254"/>
        <v>-0.1342751094724931</v>
      </c>
      <c r="L1066" s="70">
        <f t="shared" si="245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8"/>
        <v>-6203317.590245299</v>
      </c>
      <c r="R1066" s="70">
        <f t="shared" si="234"/>
        <v>-0.10563411265013653</v>
      </c>
      <c r="S1066" s="67">
        <f t="shared" si="239"/>
        <v>1294090.8297547027</v>
      </c>
      <c r="T1066" s="70">
        <f t="shared" si="235"/>
        <v>2.5261811316824315E-2</v>
      </c>
      <c r="U1066" s="67">
        <f t="shared" si="240"/>
        <v>21462405.439754702</v>
      </c>
      <c r="V1066" s="70">
        <f t="shared" si="236"/>
        <v>0.69102394921590815</v>
      </c>
      <c r="W1066" s="87">
        <f t="shared" si="246"/>
        <v>-2.7718031935941623E-2</v>
      </c>
      <c r="X1066" s="142">
        <f t="shared" si="195"/>
        <v>1.7857142857142857E-4</v>
      </c>
      <c r="Y1066" s="139">
        <f t="shared" si="247"/>
        <v>1.4481841220575558E-2</v>
      </c>
      <c r="Z1066" s="139">
        <f t="shared" si="248"/>
        <v>0</v>
      </c>
      <c r="AA1066" s="139">
        <f t="shared" si="249"/>
        <v>0</v>
      </c>
      <c r="AB1066" s="144">
        <f t="shared" si="250"/>
        <v>3.3382773825840899</v>
      </c>
      <c r="AC1066" s="144">
        <f t="shared" si="251"/>
        <v>-8.0597913346316635E-2</v>
      </c>
      <c r="AD1066" s="144">
        <f t="shared" si="252"/>
        <v>-6.6546840225213774E-2</v>
      </c>
      <c r="AE1066" s="144">
        <f t="shared" si="253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5">B1067</f>
        <v>53400219.769905001</v>
      </c>
      <c r="E1067" s="67">
        <f t="shared" si="241"/>
        <v>60667367.421713203</v>
      </c>
      <c r="F1067" s="67">
        <f t="shared" si="242"/>
        <v>878969.75015030056</v>
      </c>
      <c r="G1067" s="70">
        <f t="shared" si="243"/>
        <v>1.6735507053234559E-2</v>
      </c>
      <c r="H1067" s="70"/>
      <c r="I1067" s="70"/>
      <c r="J1067" s="67">
        <f t="shared" si="244"/>
        <v>-7267147.6518082023</v>
      </c>
      <c r="K1067" s="70">
        <f t="shared" si="254"/>
        <v>-0.11978676446090941</v>
      </c>
      <c r="L1067" s="70">
        <f t="shared" si="245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8"/>
        <v>-5994702.990094997</v>
      </c>
      <c r="R1067" s="70">
        <f t="shared" si="234"/>
        <v>-0.10092955275517555</v>
      </c>
      <c r="S1067" s="67">
        <f t="shared" si="239"/>
        <v>144232.25990500301</v>
      </c>
      <c r="T1067" s="70">
        <f t="shared" si="235"/>
        <v>2.7082825171145346E-3</v>
      </c>
      <c r="U1067" s="67">
        <f t="shared" si="240"/>
        <v>22297115.359905001</v>
      </c>
      <c r="V1067" s="70">
        <f t="shared" si="236"/>
        <v>0.71687748804702034</v>
      </c>
      <c r="W1067" s="87">
        <f t="shared" si="246"/>
        <v>2.23976138588277E-2</v>
      </c>
      <c r="X1067" s="142">
        <f t="shared" si="195"/>
        <v>1.7857142857142857E-4</v>
      </c>
      <c r="Y1067" s="139">
        <f t="shared" si="247"/>
        <v>1.6556935624663132E-2</v>
      </c>
      <c r="Z1067" s="139">
        <f t="shared" si="248"/>
        <v>0</v>
      </c>
      <c r="AA1067" s="139">
        <f t="shared" si="249"/>
        <v>0</v>
      </c>
      <c r="AB1067" s="144">
        <f t="shared" si="250"/>
        <v>3.4828855207605875</v>
      </c>
      <c r="AC1067" s="144">
        <f t="shared" si="251"/>
        <v>-7.982482649947141E-2</v>
      </c>
      <c r="AD1067" s="144">
        <f t="shared" si="252"/>
        <v>-6.500792880552704E-2</v>
      </c>
      <c r="AE1067" s="144">
        <f t="shared" si="253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5"/>
        <v>56544654.715252496</v>
      </c>
      <c r="E1068" s="67">
        <f t="shared" si="241"/>
        <v>60667367.421713203</v>
      </c>
      <c r="F1068" s="67">
        <f t="shared" si="242"/>
        <v>3144434.9453474954</v>
      </c>
      <c r="G1068" s="70">
        <f t="shared" si="243"/>
        <v>5.888430719754488E-2</v>
      </c>
      <c r="H1068" s="70"/>
      <c r="I1068" s="70"/>
      <c r="J1068" s="67">
        <f t="shared" si="244"/>
        <v>-4122712.7064607069</v>
      </c>
      <c r="K1068" s="70">
        <f t="shared" si="254"/>
        <v>-6.7956017900080656E-2</v>
      </c>
      <c r="L1068" s="70">
        <f t="shared" si="245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8"/>
        <v>-3118395.0747475028</v>
      </c>
      <c r="R1068" s="70">
        <f t="shared" si="234"/>
        <v>-5.2266772914283215E-2</v>
      </c>
      <c r="S1068" s="67">
        <f t="shared" si="239"/>
        <v>3134529.0452524945</v>
      </c>
      <c r="T1068" s="70">
        <f t="shared" si="235"/>
        <v>5.8687917430105055E-2</v>
      </c>
      <c r="U1068" s="67">
        <f t="shared" si="240"/>
        <v>24361840.135252498</v>
      </c>
      <c r="V1068" s="70">
        <f t="shared" si="236"/>
        <v>0.75698289454124246</v>
      </c>
      <c r="W1068" s="87">
        <f t="shared" si="246"/>
        <v>0.19583098006242575</v>
      </c>
      <c r="X1068" s="142">
        <f t="shared" si="195"/>
        <v>1.7857142857142857E-4</v>
      </c>
      <c r="Y1068" s="139">
        <f t="shared" si="247"/>
        <v>5.8705735768973449E-2</v>
      </c>
      <c r="Z1068" s="139">
        <f t="shared" si="248"/>
        <v>0</v>
      </c>
      <c r="AA1068" s="139">
        <f t="shared" si="249"/>
        <v>0</v>
      </c>
      <c r="AB1068" s="144">
        <f t="shared" si="250"/>
        <v>3.7972404316124515</v>
      </c>
      <c r="AC1068" s="144">
        <f t="shared" si="251"/>
        <v>-8.0295449356181714E-2</v>
      </c>
      <c r="AD1068" s="144">
        <f t="shared" si="252"/>
        <v>-6.5211889589931432E-2</v>
      </c>
      <c r="AE1068" s="144">
        <f t="shared" si="253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5"/>
        <v>56692038.266765103</v>
      </c>
      <c r="E1069" s="67">
        <f t="shared" si="241"/>
        <v>60667367.421713203</v>
      </c>
      <c r="F1069" s="67">
        <f t="shared" si="242"/>
        <v>147383.55151260644</v>
      </c>
      <c r="G1069" s="70">
        <f t="shared" si="243"/>
        <v>2.6064983906047418E-3</v>
      </c>
      <c r="H1069" s="70"/>
      <c r="I1069" s="70"/>
      <c r="J1069" s="67">
        <f t="shared" si="244"/>
        <v>-3975329.1549481004</v>
      </c>
      <c r="K1069" s="70">
        <f t="shared" si="254"/>
        <v>-6.5526646760764473E-2</v>
      </c>
      <c r="L1069" s="70">
        <f t="shared" si="245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8"/>
        <v>-4251638.6879028007</v>
      </c>
      <c r="R1069" s="70">
        <f t="shared" si="234"/>
        <v>-6.9763409435655191E-2</v>
      </c>
      <c r="S1069" s="67">
        <f t="shared" si="239"/>
        <v>3104181.346765101</v>
      </c>
      <c r="T1069" s="70">
        <f t="shared" si="235"/>
        <v>5.7926954447893995E-2</v>
      </c>
      <c r="U1069" s="67">
        <f t="shared" si="240"/>
        <v>24800430.936765105</v>
      </c>
      <c r="V1069" s="70">
        <f t="shared" si="236"/>
        <v>0.77764756978666538</v>
      </c>
      <c r="W1069" s="87">
        <f t="shared" si="246"/>
        <v>0.20288877923696588</v>
      </c>
      <c r="X1069" s="142">
        <f t="shared" si="195"/>
        <v>1.7857142857142857E-4</v>
      </c>
      <c r="Y1069" s="139">
        <f t="shared" si="247"/>
        <v>2.4279269620333132E-3</v>
      </c>
      <c r="Z1069" s="139">
        <f t="shared" si="248"/>
        <v>0</v>
      </c>
      <c r="AA1069" s="139">
        <f t="shared" si="249"/>
        <v>0</v>
      </c>
      <c r="AB1069" s="144">
        <f t="shared" si="250"/>
        <v>3.8279142658956222</v>
      </c>
      <c r="AC1069" s="144">
        <f t="shared" si="251"/>
        <v>-8.0345356631114709E-2</v>
      </c>
      <c r="AD1069" s="144">
        <f t="shared" si="252"/>
        <v>-6.5214847390028127E-2</v>
      </c>
      <c r="AE1069" s="144">
        <f t="shared" si="253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5"/>
        <v>59805518.4498135</v>
      </c>
      <c r="E1070" s="67">
        <f t="shared" si="241"/>
        <v>60667367.421713203</v>
      </c>
      <c r="F1070" s="67">
        <f t="shared" si="242"/>
        <v>3113480.1830483973</v>
      </c>
      <c r="G1070" s="70">
        <f t="shared" si="243"/>
        <v>5.491917874601504E-2</v>
      </c>
      <c r="H1070" s="70"/>
      <c r="I1070" s="70"/>
      <c r="J1070" s="67">
        <f t="shared" si="244"/>
        <v>-861848.97189970315</v>
      </c>
      <c r="K1070" s="70">
        <f t="shared" si="254"/>
        <v>-1.4206137640830896E-2</v>
      </c>
      <c r="L1070" s="70">
        <f t="shared" si="245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8"/>
        <v>-4056302.1406579018</v>
      </c>
      <c r="R1070" s="70">
        <f t="shared" si="234"/>
        <v>-6.3516857226321041E-2</v>
      </c>
      <c r="S1070" s="67">
        <f t="shared" si="239"/>
        <v>8783664.6798134968</v>
      </c>
      <c r="T1070" s="70">
        <f t="shared" si="235"/>
        <v>0.17215494990458666</v>
      </c>
      <c r="U1070" s="67">
        <f t="shared" si="240"/>
        <v>27829290.1298135</v>
      </c>
      <c r="V1070" s="70">
        <f t="shared" si="236"/>
        <v>0.87031184076225976</v>
      </c>
      <c r="W1070" s="87">
        <f t="shared" si="246"/>
        <v>0.36034194348952669</v>
      </c>
      <c r="X1070" s="142">
        <f t="shared" si="195"/>
        <v>1.7857142857142857E-4</v>
      </c>
      <c r="Y1070" s="139">
        <f t="shared" si="247"/>
        <v>5.474060731744361E-2</v>
      </c>
      <c r="Z1070" s="139">
        <f t="shared" si="248"/>
        <v>0</v>
      </c>
      <c r="AA1070" s="139">
        <f t="shared" si="249"/>
        <v>0</v>
      </c>
      <c r="AB1070" s="144">
        <f t="shared" si="250"/>
        <v>4.0221459644508366</v>
      </c>
      <c r="AC1070" s="144">
        <f t="shared" si="251"/>
        <v>-8.0715274745450385E-2</v>
      </c>
      <c r="AD1070" s="144">
        <f t="shared" si="252"/>
        <v>-6.5282294465200175E-2</v>
      </c>
      <c r="AE1070" s="144">
        <f t="shared" si="253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5"/>
        <v>61136510.623112902</v>
      </c>
      <c r="E1071" s="67">
        <f t="shared" si="241"/>
        <v>60667367.421713203</v>
      </c>
      <c r="F1071" s="67">
        <f t="shared" si="242"/>
        <v>1330992.173299402</v>
      </c>
      <c r="G1071" s="70">
        <f t="shared" si="243"/>
        <v>2.2255340440135465E-2</v>
      </c>
      <c r="H1071" s="70"/>
      <c r="I1071" s="70"/>
      <c r="J1071" s="67">
        <f t="shared" si="244"/>
        <v>469143.20139969885</v>
      </c>
      <c r="K1071" s="70">
        <f t="shared" si="254"/>
        <v>7.733040369768629E-3</v>
      </c>
      <c r="L1071" s="70">
        <f t="shared" si="245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8"/>
        <v>-2908109.2441542968</v>
      </c>
      <c r="R1071" s="70">
        <f t="shared" si="234"/>
        <v>-4.5407549458195987E-2</v>
      </c>
      <c r="S1071" s="67">
        <f t="shared" si="239"/>
        <v>7051097.573112905</v>
      </c>
      <c r="T1071" s="70">
        <f t="shared" si="235"/>
        <v>0.13036967225514987</v>
      </c>
      <c r="U1071" s="67">
        <f t="shared" si="240"/>
        <v>29112080.803112902</v>
      </c>
      <c r="V1071" s="70">
        <f t="shared" si="236"/>
        <v>0.90905852084622385</v>
      </c>
      <c r="W1071" s="87">
        <f t="shared" si="246"/>
        <v>0.42323595757034549</v>
      </c>
      <c r="X1071" s="142">
        <f t="shared" si="195"/>
        <v>1.7857142857142857E-4</v>
      </c>
      <c r="Y1071" s="139">
        <f t="shared" si="247"/>
        <v>2.2076769011564037E-2</v>
      </c>
      <c r="Z1071" s="139">
        <f t="shared" si="248"/>
        <v>0</v>
      </c>
      <c r="AA1071" s="139">
        <f t="shared" si="249"/>
        <v>0</v>
      </c>
      <c r="AB1071" s="144">
        <f t="shared" si="250"/>
        <v>4.5944340438539024</v>
      </c>
      <c r="AC1071" s="144">
        <f t="shared" si="251"/>
        <v>-8.0525308402567289E-2</v>
      </c>
      <c r="AD1071" s="144">
        <f t="shared" si="252"/>
        <v>-6.4047694801402419E-2</v>
      </c>
      <c r="AE1071" s="144">
        <f t="shared" si="253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5"/>
        <v>63198667.8479895</v>
      </c>
      <c r="E1072" s="67">
        <f t="shared" si="241"/>
        <v>60667367.421713203</v>
      </c>
      <c r="F1072" s="67">
        <f t="shared" si="242"/>
        <v>2062157.2248765975</v>
      </c>
      <c r="G1072" s="70">
        <f t="shared" si="243"/>
        <v>3.3730371652859602E-2</v>
      </c>
      <c r="H1072" s="70"/>
      <c r="I1072" s="70"/>
      <c r="J1072" s="67">
        <f t="shared" si="244"/>
        <v>2531300.4262762964</v>
      </c>
      <c r="K1072" s="70">
        <f t="shared" si="254"/>
        <v>4.1724250348307068E-2</v>
      </c>
      <c r="L1072" s="70">
        <f t="shared" si="245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8"/>
        <v>-1444881.6065388024</v>
      </c>
      <c r="R1072" s="70">
        <f t="shared" si="234"/>
        <v>-2.235152027899031E-2</v>
      </c>
      <c r="S1072" s="67">
        <f t="shared" si="239"/>
        <v>14072665.877989501</v>
      </c>
      <c r="T1072" s="70">
        <f t="shared" si="235"/>
        <v>0.28646063822949241</v>
      </c>
      <c r="U1072" s="67">
        <f t="shared" si="240"/>
        <v>31513165.247989498</v>
      </c>
      <c r="V1072" s="70">
        <f t="shared" si="236"/>
        <v>0.99456100304968797</v>
      </c>
      <c r="W1072" s="87">
        <f t="shared" si="246"/>
        <v>0.51781597466838691</v>
      </c>
      <c r="X1072" s="142">
        <f t="shared" si="195"/>
        <v>1.7857142857142857E-4</v>
      </c>
      <c r="Y1072" s="139">
        <f t="shared" si="247"/>
        <v>3.3551800224288171E-2</v>
      </c>
      <c r="Z1072" s="139">
        <f t="shared" si="248"/>
        <v>0</v>
      </c>
      <c r="AA1072" s="139">
        <f t="shared" si="249"/>
        <v>0</v>
      </c>
      <c r="AB1072" s="144">
        <f t="shared" si="250"/>
        <v>4.7704845971016443</v>
      </c>
      <c r="AC1072" s="144">
        <f t="shared" si="251"/>
        <v>-8.0189188563951422E-2</v>
      </c>
      <c r="AD1072" s="144">
        <f t="shared" si="252"/>
        <v>-6.3812979448044857E-2</v>
      </c>
      <c r="AE1072" s="144">
        <f t="shared" si="253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5"/>
        <v>61777804.835665397</v>
      </c>
      <c r="E1073" s="67">
        <f t="shared" si="241"/>
        <v>60667367.421713203</v>
      </c>
      <c r="F1073" s="67">
        <f t="shared" si="242"/>
        <v>-1420863.0123241022</v>
      </c>
      <c r="G1073" s="70">
        <f t="shared" si="243"/>
        <v>-2.2482483582433665E-2</v>
      </c>
      <c r="H1073" s="70"/>
      <c r="I1073" s="70"/>
      <c r="J1073" s="67">
        <f t="shared" si="244"/>
        <v>1110437.4139521942</v>
      </c>
      <c r="K1073" s="70">
        <f t="shared" si="254"/>
        <v>1.8303701992428145E-2</v>
      </c>
      <c r="L1073" s="70">
        <f t="shared" si="245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8"/>
        <v>-3242680.2577375025</v>
      </c>
      <c r="R1073" s="70">
        <f t="shared" si="234"/>
        <v>-4.9871671259901301E-2</v>
      </c>
      <c r="S1073" s="67">
        <f t="shared" si="239"/>
        <v>15072205.5356654</v>
      </c>
      <c r="T1073" s="70">
        <f t="shared" si="235"/>
        <v>0.32270660823455916</v>
      </c>
      <c r="U1073" s="67">
        <f t="shared" si="240"/>
        <v>29331017.415665396</v>
      </c>
      <c r="V1073" s="70">
        <f t="shared" si="236"/>
        <v>0.90397292761211656</v>
      </c>
      <c r="W1073" s="87">
        <f t="shared" si="246"/>
        <v>0.45105792498730435</v>
      </c>
      <c r="X1073" s="142">
        <f t="shared" ref="X1073:X1168" si="256">4.5%/252</f>
        <v>1.7857142857142857E-4</v>
      </c>
      <c r="Y1073" s="139">
        <f t="shared" si="247"/>
        <v>-2.2661055011005092E-2</v>
      </c>
      <c r="Z1073" s="139">
        <f t="shared" si="248"/>
        <v>-2.2661055011005092E-2</v>
      </c>
      <c r="AA1073" s="139">
        <f t="shared" si="249"/>
        <v>5.1352341421179897E-4</v>
      </c>
      <c r="AB1073" s="144">
        <f t="shared" si="250"/>
        <v>4.4622341284670526</v>
      </c>
      <c r="AC1073" s="144">
        <f t="shared" si="251"/>
        <v>-8.1266698832261078E-2</v>
      </c>
      <c r="AD1073" s="144">
        <f t="shared" si="252"/>
        <v>-6.1173075071309119E-2</v>
      </c>
      <c r="AE1073" s="144">
        <f t="shared" si="253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5"/>
        <v>62658444.354868598</v>
      </c>
      <c r="E1074" s="67">
        <f t="shared" si="241"/>
        <v>60667367.421713203</v>
      </c>
      <c r="F1074" s="67">
        <f t="shared" si="242"/>
        <v>880639.51920320094</v>
      </c>
      <c r="G1074" s="70">
        <f t="shared" si="243"/>
        <v>1.4254950002606639E-2</v>
      </c>
      <c r="H1074" s="70"/>
      <c r="I1074" s="70"/>
      <c r="J1074" s="67">
        <f t="shared" si="244"/>
        <v>1991076.9331553951</v>
      </c>
      <c r="K1074" s="70">
        <f t="shared" si="254"/>
        <v>3.2819570351799499E-2</v>
      </c>
      <c r="L1074" s="70">
        <f t="shared" si="245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8"/>
        <v>-2432640.5803930983</v>
      </c>
      <c r="R1074" s="70">
        <f t="shared" si="234"/>
        <v>-3.7372868846978879E-2</v>
      </c>
      <c r="S1074" s="67">
        <f t="shared" si="239"/>
        <v>16811050.674868599</v>
      </c>
      <c r="T1074" s="70">
        <f t="shared" si="235"/>
        <v>0.36667407513291383</v>
      </c>
      <c r="U1074" s="67">
        <f t="shared" si="240"/>
        <v>29849776.624868598</v>
      </c>
      <c r="V1074" s="70">
        <f t="shared" si="236"/>
        <v>0.90981373795846598</v>
      </c>
      <c r="W1074" s="87">
        <f t="shared" si="246"/>
        <v>0.4901977784069394</v>
      </c>
      <c r="X1074" s="142">
        <f t="shared" si="256"/>
        <v>1.7857142857142857E-4</v>
      </c>
      <c r="Y1074" s="139">
        <f t="shared" si="247"/>
        <v>1.407637857403521E-2</v>
      </c>
      <c r="Z1074" s="139">
        <f t="shared" si="248"/>
        <v>0</v>
      </c>
      <c r="AA1074" s="139">
        <f t="shared" si="249"/>
        <v>0</v>
      </c>
      <c r="AB1074" s="144">
        <f t="shared" si="250"/>
        <v>4.2900569120052872</v>
      </c>
      <c r="AC1074" s="144">
        <f t="shared" si="251"/>
        <v>-8.1100248023314891E-2</v>
      </c>
      <c r="AD1074" s="144">
        <f t="shared" si="252"/>
        <v>-5.986171041713944E-2</v>
      </c>
      <c r="AE1074" s="144">
        <f t="shared" si="253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5"/>
        <v>60262248.670911402</v>
      </c>
      <c r="E1075" s="67">
        <f t="shared" si="241"/>
        <v>60667367.421713203</v>
      </c>
      <c r="F1075" s="67">
        <f t="shared" si="242"/>
        <v>-2396195.6839571968</v>
      </c>
      <c r="G1075" s="70">
        <f t="shared" si="243"/>
        <v>-3.8242182815555505E-2</v>
      </c>
      <c r="H1075" s="70"/>
      <c r="I1075" s="70"/>
      <c r="J1075" s="67">
        <f t="shared" si="244"/>
        <v>-405118.75080180168</v>
      </c>
      <c r="K1075" s="70">
        <f t="shared" si="254"/>
        <v>-6.6777044730774726E-3</v>
      </c>
      <c r="L1075" s="70">
        <f t="shared" si="245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8"/>
        <v>-7141000.8480926007</v>
      </c>
      <c r="R1075" s="70">
        <f t="shared" si="234"/>
        <v>-0.10594445963735372</v>
      </c>
      <c r="S1075" s="67">
        <f t="shared" si="239"/>
        <v>17317385.370911404</v>
      </c>
      <c r="T1075" s="70">
        <f t="shared" si="235"/>
        <v>0.40324695528630095</v>
      </c>
      <c r="U1075" s="67">
        <f t="shared" si="240"/>
        <v>28196612.490911402</v>
      </c>
      <c r="V1075" s="70">
        <f t="shared" si="236"/>
        <v>0.87934049811549386</v>
      </c>
      <c r="W1075" s="87">
        <f t="shared" si="246"/>
        <v>0.37829496303194737</v>
      </c>
      <c r="X1075" s="142">
        <f t="shared" si="256"/>
        <v>1.7857142857142857E-4</v>
      </c>
      <c r="Y1075" s="139">
        <f t="shared" si="247"/>
        <v>-3.8420754244126935E-2</v>
      </c>
      <c r="Z1075" s="139">
        <f t="shared" si="248"/>
        <v>-3.8420754244126935E-2</v>
      </c>
      <c r="AA1075" s="139">
        <f t="shared" si="249"/>
        <v>1.476154356687598E-3</v>
      </c>
      <c r="AB1075" s="144">
        <f t="shared" si="250"/>
        <v>3.86741166014298</v>
      </c>
      <c r="AC1075" s="144">
        <f t="shared" si="251"/>
        <v>-8.3071559752930249E-2</v>
      </c>
      <c r="AD1075" s="144">
        <f t="shared" si="252"/>
        <v>-6.0374355797443068E-2</v>
      </c>
      <c r="AE1075" s="144">
        <f t="shared" si="253"/>
        <v>-4.5009335669959571E-2</v>
      </c>
    </row>
    <row r="1076" spans="1:31">
      <c r="A1076" s="88">
        <v>45527</v>
      </c>
      <c r="B1076" s="78">
        <v>63505365.288649</v>
      </c>
      <c r="D1076" s="67">
        <f t="shared" si="255"/>
        <v>63505365.288649</v>
      </c>
      <c r="E1076" s="67">
        <f t="shared" si="241"/>
        <v>60667367.421713203</v>
      </c>
      <c r="F1076" s="67">
        <f t="shared" si="242"/>
        <v>3243116.6177375987</v>
      </c>
      <c r="G1076" s="70">
        <f t="shared" si="243"/>
        <v>5.3816720903464253E-2</v>
      </c>
      <c r="H1076" s="70"/>
      <c r="I1076" s="70"/>
      <c r="J1076" s="67">
        <f t="shared" si="244"/>
        <v>2837997.866935797</v>
      </c>
      <c r="K1076" s="70">
        <f t="shared" si="254"/>
        <v>4.6779644272483489E-2</v>
      </c>
      <c r="L1076" s="70">
        <f t="shared" si="245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8"/>
        <v>-1938987.6923824027</v>
      </c>
      <c r="R1076" s="70">
        <f t="shared" si="234"/>
        <v>-2.9628036706916563E-2</v>
      </c>
      <c r="S1076" s="67">
        <f t="shared" si="239"/>
        <v>21440568.118648998</v>
      </c>
      <c r="T1076" s="70">
        <f t="shared" si="235"/>
        <v>0.50970335199761996</v>
      </c>
      <c r="U1076" s="67">
        <f t="shared" si="240"/>
        <v>31745629.818649001</v>
      </c>
      <c r="V1076" s="70">
        <f t="shared" si="236"/>
        <v>0.99955586370156257</v>
      </c>
      <c r="W1076" s="87">
        <f t="shared" si="246"/>
        <v>0.52539107886623881</v>
      </c>
      <c r="X1076" s="142">
        <f t="shared" si="256"/>
        <v>1.7857142857142857E-4</v>
      </c>
      <c r="Y1076" s="139">
        <f t="shared" si="247"/>
        <v>5.3638149474892823E-2</v>
      </c>
      <c r="Z1076" s="139">
        <f t="shared" si="248"/>
        <v>0</v>
      </c>
      <c r="AA1076" s="139">
        <f t="shared" si="249"/>
        <v>0</v>
      </c>
      <c r="AB1076" s="144">
        <f t="shared" si="250"/>
        <v>4.286995195524069</v>
      </c>
      <c r="AC1076" s="144">
        <f t="shared" si="251"/>
        <v>-8.3398165723333223E-2</v>
      </c>
      <c r="AD1076" s="144">
        <f t="shared" si="252"/>
        <v>-5.8606381742151187E-2</v>
      </c>
      <c r="AE1076" s="144">
        <f t="shared" si="253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5"/>
        <v>62382833.512212202</v>
      </c>
      <c r="E1077" s="67">
        <f t="shared" si="241"/>
        <v>60667367.421713203</v>
      </c>
      <c r="F1077" s="67">
        <f t="shared" si="242"/>
        <v>-1122531.7764367983</v>
      </c>
      <c r="G1077" s="70">
        <f t="shared" si="243"/>
        <v>-1.7676172262525991E-2</v>
      </c>
      <c r="H1077" s="70"/>
      <c r="I1077" s="70"/>
      <c r="J1077" s="67">
        <f t="shared" si="244"/>
        <v>1715466.0904989988</v>
      </c>
      <c r="K1077" s="70">
        <f t="shared" si="254"/>
        <v>2.827658695941726E-2</v>
      </c>
      <c r="L1077" s="70">
        <f t="shared" si="245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7">B1077-C1077-D1046</f>
        <v>-4770018.6653840989</v>
      </c>
      <c r="R1077" s="70">
        <f t="shared" si="234"/>
        <v>-7.1032257167112312E-2</v>
      </c>
      <c r="S1077" s="67">
        <f t="shared" ref="S1077:S1108" si="258">B1077-C1077-D986</f>
        <v>23613646.682212204</v>
      </c>
      <c r="T1077" s="70">
        <f t="shared" si="235"/>
        <v>0.60908284679161029</v>
      </c>
      <c r="U1077" s="67">
        <f t="shared" ref="U1077:U1108" si="259">B1077-C1077-D711</f>
        <v>30052989.192212202</v>
      </c>
      <c r="V1077" s="70">
        <f t="shared" si="236"/>
        <v>0.9295742006904969</v>
      </c>
      <c r="W1077" s="87">
        <f t="shared" si="246"/>
        <v>0.47395134349357032</v>
      </c>
      <c r="X1077" s="142">
        <f t="shared" si="256"/>
        <v>1.7857142857142857E-4</v>
      </c>
      <c r="Y1077" s="139">
        <f t="shared" si="247"/>
        <v>-1.7854743691097418E-2</v>
      </c>
      <c r="Z1077" s="139">
        <f t="shared" si="248"/>
        <v>-1.7854743691097418E-2</v>
      </c>
      <c r="AA1077" s="139">
        <f t="shared" si="249"/>
        <v>3.1879187227478307E-4</v>
      </c>
      <c r="AB1077" s="144">
        <f t="shared" si="250"/>
        <v>4.1310645686509968</v>
      </c>
      <c r="AC1077" s="144">
        <f t="shared" si="251"/>
        <v>-8.2770821785131343E-2</v>
      </c>
      <c r="AD1077" s="144">
        <f t="shared" si="252"/>
        <v>-5.8544059749753012E-2</v>
      </c>
      <c r="AE1077" s="144">
        <f t="shared" si="253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5"/>
        <v>63190385.891591698</v>
      </c>
      <c r="E1078" s="67">
        <f t="shared" ref="E1078:E1109" si="260">IF(MONTH(A1078)=MONTH(A1077),E1077,D1077)</f>
        <v>60667367.421713203</v>
      </c>
      <c r="F1078" s="67">
        <f t="shared" ref="F1078:F1109" si="261">B1078-C1078-D1077</f>
        <v>807552.37937949598</v>
      </c>
      <c r="G1078" s="70">
        <f t="shared" ref="G1078:G1109" si="262">F1078/B1077</f>
        <v>1.2945105791345751E-2</v>
      </c>
      <c r="H1078" s="70"/>
      <c r="I1078" s="70"/>
      <c r="J1078" s="67">
        <f t="shared" ref="J1078:J1109" si="263">IF(MONTH(A1078)=MONTH(A1077),J1077+F1078,F1078)</f>
        <v>2523018.4698784947</v>
      </c>
      <c r="K1078" s="70">
        <f t="shared" si="254"/>
        <v>4.1587736160370703E-2</v>
      </c>
      <c r="L1078" s="70">
        <f t="shared" si="245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7"/>
        <v>-3886146.2396564037</v>
      </c>
      <c r="R1078" s="70">
        <f t="shared" si="234"/>
        <v>-5.7936004086383192E-2</v>
      </c>
      <c r="S1078" s="67">
        <f t="shared" si="258"/>
        <v>22198201.211591698</v>
      </c>
      <c r="T1078" s="70">
        <f t="shared" si="235"/>
        <v>0.54152276549491041</v>
      </c>
      <c r="U1078" s="67">
        <f t="shared" si="259"/>
        <v>30502978.1515917</v>
      </c>
      <c r="V1078" s="70">
        <f t="shared" si="236"/>
        <v>0.93317213754655792</v>
      </c>
      <c r="W1078" s="87">
        <f t="shared" si="246"/>
        <v>0.50845119087724688</v>
      </c>
      <c r="X1078" s="142">
        <f t="shared" si="256"/>
        <v>1.7857142857142857E-4</v>
      </c>
      <c r="Y1078" s="139">
        <f t="shared" si="247"/>
        <v>1.2766534362774322E-2</v>
      </c>
      <c r="Z1078" s="139">
        <f t="shared" si="248"/>
        <v>0</v>
      </c>
      <c r="AA1078" s="139">
        <f t="shared" si="249"/>
        <v>0</v>
      </c>
      <c r="AB1078" s="144">
        <f t="shared" si="250"/>
        <v>4.2477540392593589</v>
      </c>
      <c r="AC1078" s="144">
        <f t="shared" si="251"/>
        <v>-8.2894944521658714E-2</v>
      </c>
      <c r="AD1078" s="144">
        <f t="shared" si="252"/>
        <v>-5.5898920337308589E-2</v>
      </c>
      <c r="AE1078" s="144">
        <f t="shared" si="253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5"/>
        <v>61388535.955951601</v>
      </c>
      <c r="E1079" s="67">
        <f t="shared" si="260"/>
        <v>60667367.421713203</v>
      </c>
      <c r="F1079" s="67">
        <f t="shared" si="261"/>
        <v>-1801849.9356400967</v>
      </c>
      <c r="G1079" s="70">
        <f t="shared" si="262"/>
        <v>-2.8514621492125691E-2</v>
      </c>
      <c r="H1079" s="70"/>
      <c r="I1079" s="70"/>
      <c r="J1079" s="67">
        <f t="shared" si="263"/>
        <v>721168.53423839808</v>
      </c>
      <c r="K1079" s="70">
        <f t="shared" si="254"/>
        <v>1.1887256112917743E-2</v>
      </c>
      <c r="L1079" s="70">
        <f t="shared" si="245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7"/>
        <v>-7610282.4457273036</v>
      </c>
      <c r="R1079" s="70">
        <f t="shared" si="234"/>
        <v>-0.11029583726236865</v>
      </c>
      <c r="S1079" s="67">
        <f t="shared" si="258"/>
        <v>17558006.405951604</v>
      </c>
      <c r="T1079" s="70">
        <f t="shared" si="235"/>
        <v>0.4005885072851374</v>
      </c>
      <c r="U1079" s="67">
        <f t="shared" si="259"/>
        <v>27893896.3559516</v>
      </c>
      <c r="V1079" s="70">
        <f t="shared" si="236"/>
        <v>0.83278687840998888</v>
      </c>
      <c r="W1079" s="87">
        <f t="shared" si="246"/>
        <v>0.4267857478668603</v>
      </c>
      <c r="X1079" s="142">
        <f t="shared" si="256"/>
        <v>1.7857142857142857E-4</v>
      </c>
      <c r="Y1079" s="139">
        <f t="shared" si="247"/>
        <v>-2.8693192920697119E-2</v>
      </c>
      <c r="Z1079" s="139">
        <f t="shared" si="248"/>
        <v>-2.8693192920697119E-2</v>
      </c>
      <c r="AA1079" s="139">
        <f t="shared" si="249"/>
        <v>8.2329931998434327E-4</v>
      </c>
      <c r="AB1079" s="144">
        <f t="shared" si="250"/>
        <v>4.0049980156915082</v>
      </c>
      <c r="AC1079" s="144">
        <f t="shared" si="251"/>
        <v>-8.4136793760729717E-2</v>
      </c>
      <c r="AD1079" s="144">
        <f t="shared" si="252"/>
        <v>-5.6464036163213244E-2</v>
      </c>
      <c r="AE1079" s="144">
        <f t="shared" si="253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5"/>
        <v>60263866.115877703</v>
      </c>
      <c r="E1080" s="67">
        <f t="shared" si="260"/>
        <v>60667367.421713203</v>
      </c>
      <c r="F1080" s="67">
        <f t="shared" si="261"/>
        <v>-1124669.8400738984</v>
      </c>
      <c r="G1080" s="70">
        <f t="shared" si="262"/>
        <v>-1.8320519011577146E-2</v>
      </c>
      <c r="H1080" s="70"/>
      <c r="I1080" s="70"/>
      <c r="J1080" s="67">
        <f t="shared" si="263"/>
        <v>-403501.30583550036</v>
      </c>
      <c r="K1080" s="70">
        <f t="shared" si="254"/>
        <v>-6.6510436002715778E-3</v>
      </c>
      <c r="L1080" s="70">
        <f t="shared" si="245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7"/>
        <v>-2087532.0791593939</v>
      </c>
      <c r="R1080" s="70">
        <f t="shared" si="234"/>
        <v>-3.3480116558565844E-2</v>
      </c>
      <c r="S1080" s="67">
        <f t="shared" si="258"/>
        <v>16193507.765877701</v>
      </c>
      <c r="T1080" s="70">
        <f t="shared" si="235"/>
        <v>0.36744670050720613</v>
      </c>
      <c r="U1080" s="67">
        <f t="shared" si="259"/>
        <v>26549517.455877706</v>
      </c>
      <c r="V1080" s="70">
        <f t="shared" si="236"/>
        <v>0.78748421699088256</v>
      </c>
      <c r="W1080" s="87">
        <f t="shared" si="246"/>
        <v>0.37456231213825847</v>
      </c>
      <c r="X1080" s="142">
        <f t="shared" si="256"/>
        <v>1.7857142857142857E-4</v>
      </c>
      <c r="Y1080" s="139">
        <f t="shared" si="247"/>
        <v>-1.8499090440148573E-2</v>
      </c>
      <c r="Z1080" s="139">
        <f t="shared" si="248"/>
        <v>-1.8499090440148573E-2</v>
      </c>
      <c r="AA1080" s="139">
        <f t="shared" si="249"/>
        <v>3.4221634711279636E-4</v>
      </c>
      <c r="AB1080" s="144">
        <f t="shared" si="250"/>
        <v>3.9736304195889498</v>
      </c>
      <c r="AC1080" s="144">
        <f t="shared" si="251"/>
        <v>-8.5131389137528851E-2</v>
      </c>
      <c r="AD1080" s="144">
        <f t="shared" si="252"/>
        <v>-5.6525372787213743E-2</v>
      </c>
      <c r="AE1080" s="144">
        <f t="shared" si="253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5"/>
        <v>62205008.162722297</v>
      </c>
      <c r="E1081" s="80">
        <f t="shared" si="260"/>
        <v>60667367.421713203</v>
      </c>
      <c r="F1081" s="80">
        <f t="shared" si="261"/>
        <v>1941142.0468445942</v>
      </c>
      <c r="G1081" s="81">
        <f t="shared" si="262"/>
        <v>3.2210712188827893E-2</v>
      </c>
      <c r="H1081" s="81"/>
      <c r="I1081" s="81"/>
      <c r="J1081" s="80">
        <f t="shared" si="263"/>
        <v>1537640.7410090938</v>
      </c>
      <c r="K1081" s="81">
        <f t="shared" si="254"/>
        <v>2.534543373739262E-2</v>
      </c>
      <c r="L1081" s="81">
        <f t="shared" si="245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7"/>
        <v>754761.04609839618</v>
      </c>
      <c r="R1081" s="81">
        <f t="shared" si="234"/>
        <v>1.2282473733034241E-2</v>
      </c>
      <c r="S1081" s="80">
        <f t="shared" si="258"/>
        <v>17383582.852722295</v>
      </c>
      <c r="T1081" s="81">
        <f t="shared" si="235"/>
        <v>0.38784092055287417</v>
      </c>
      <c r="U1081" s="80">
        <f t="shared" si="259"/>
        <v>28391853.0427223</v>
      </c>
      <c r="V1081" s="81">
        <f t="shared" si="236"/>
        <v>0.83966884906072914</v>
      </c>
      <c r="W1081" s="136">
        <f t="shared" si="246"/>
        <v>0.46097322231554289</v>
      </c>
      <c r="X1081" s="143">
        <f t="shared" si="256"/>
        <v>1.7857142857142857E-4</v>
      </c>
      <c r="Y1081" s="140">
        <f t="shared" si="247"/>
        <v>3.2032140760256463E-2</v>
      </c>
      <c r="Z1081" s="140">
        <f t="shared" si="248"/>
        <v>0</v>
      </c>
      <c r="AA1081" s="140">
        <f t="shared" si="249"/>
        <v>0</v>
      </c>
      <c r="AB1081" s="145">
        <f t="shared" si="250"/>
        <v>4.3066337243811654</v>
      </c>
      <c r="AC1081" s="145">
        <f t="shared" si="251"/>
        <v>-7.6754438447849016E-2</v>
      </c>
      <c r="AD1081" s="145">
        <f t="shared" si="252"/>
        <v>-5.6425872321953278E-2</v>
      </c>
      <c r="AE1081" s="145">
        <f t="shared" si="253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5"/>
        <v>61961389.694617704</v>
      </c>
      <c r="E1082" s="67">
        <f t="shared" si="260"/>
        <v>62205008.162722297</v>
      </c>
      <c r="F1082" s="67">
        <f t="shared" si="261"/>
        <v>-243618.46810459346</v>
      </c>
      <c r="G1082" s="70">
        <f t="shared" si="262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3"/>
        <v>-243618.46810459346</v>
      </c>
      <c r="K1082" s="85">
        <f>G1082</f>
        <v>-3.9163802931640335E-3</v>
      </c>
      <c r="L1082" s="70">
        <f t="shared" si="245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7"/>
        <v>3424984.5514562055</v>
      </c>
      <c r="R1082" s="70">
        <f t="shared" si="234"/>
        <v>5.8510332895909456E-2</v>
      </c>
      <c r="S1082" s="67">
        <f t="shared" si="258"/>
        <v>13970053.374617703</v>
      </c>
      <c r="T1082" s="70">
        <f t="shared" si="235"/>
        <v>0.29109531940238548</v>
      </c>
      <c r="U1082" s="67">
        <f t="shared" si="259"/>
        <v>28218500.984617703</v>
      </c>
      <c r="V1082" s="70">
        <f t="shared" si="236"/>
        <v>0.83627994114964144</v>
      </c>
      <c r="W1082" s="87">
        <f t="shared" si="246"/>
        <v>0.44890377339659249</v>
      </c>
      <c r="X1082" s="142">
        <f t="shared" si="256"/>
        <v>1.7857142857142857E-4</v>
      </c>
      <c r="Y1082" s="139">
        <f t="shared" si="247"/>
        <v>-4.0949517217354625E-3</v>
      </c>
      <c r="Z1082" s="139">
        <f t="shared" si="248"/>
        <v>-4.0949517217354625E-3</v>
      </c>
      <c r="AA1082" s="139">
        <f t="shared" si="249"/>
        <v>1.6768629603344228E-5</v>
      </c>
      <c r="AB1082" s="144">
        <f t="shared" si="250"/>
        <v>4.235506051015248</v>
      </c>
      <c r="AC1082" s="144">
        <f t="shared" si="251"/>
        <v>-7.6302603960186691E-2</v>
      </c>
      <c r="AD1082" s="144">
        <f t="shared" si="252"/>
        <v>-5.6630225931091564E-2</v>
      </c>
      <c r="AE1082" s="144">
        <f t="shared" si="253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5"/>
        <v>55698633.107094899</v>
      </c>
      <c r="E1083" s="67">
        <f t="shared" si="260"/>
        <v>62205008.162722297</v>
      </c>
      <c r="F1083" s="67">
        <f t="shared" si="261"/>
        <v>-6262756.5875228047</v>
      </c>
      <c r="G1083" s="70">
        <f t="shared" si="262"/>
        <v>-0.10107514725524017</v>
      </c>
      <c r="H1083" s="67">
        <f t="shared" ref="H1083:H1102" si="264">IF(WEEKNUM(A1083)=WEEKNUM(A1082),H1082+F1083,F1083)</f>
        <v>-6506375.0556273982</v>
      </c>
      <c r="I1083" s="70">
        <f t="shared" ref="I1083:I1102" si="265">IF(WEEKNUM(A1083)=WEEKNUM(A1082),I1082+G1083,G1083)</f>
        <v>-0.1049915275484042</v>
      </c>
      <c r="J1083" s="67">
        <f t="shared" si="263"/>
        <v>-6506375.0556273982</v>
      </c>
      <c r="K1083" s="70">
        <f t="shared" ref="K1083:K1102" si="266">(1+K1082)*(1+G1083)-1</f>
        <v>-0.10459567883356502</v>
      </c>
      <c r="L1083" s="70">
        <f t="shared" si="245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7"/>
        <v>-5301874.7954265997</v>
      </c>
      <c r="R1083" s="70">
        <f t="shared" si="234"/>
        <v>-8.6915256572928354E-2</v>
      </c>
      <c r="S1083" s="67">
        <f t="shared" si="258"/>
        <v>6907844.7870948985</v>
      </c>
      <c r="T1083" s="70">
        <f t="shared" si="235"/>
        <v>0.14158092182870674</v>
      </c>
      <c r="U1083" s="67">
        <f t="shared" si="259"/>
        <v>21601221.997094899</v>
      </c>
      <c r="V1083" s="70">
        <f t="shared" si="236"/>
        <v>0.63351501753045847</v>
      </c>
      <c r="W1083" s="87">
        <f t="shared" si="246"/>
        <v>0.1672473612401979</v>
      </c>
      <c r="X1083" s="142">
        <f t="shared" si="256"/>
        <v>1.7857142857142857E-4</v>
      </c>
      <c r="Y1083" s="139">
        <f t="shared" si="247"/>
        <v>-0.1012537186838116</v>
      </c>
      <c r="Z1083" s="139">
        <f t="shared" si="248"/>
        <v>-0.1012537186838116</v>
      </c>
      <c r="AA1083" s="139">
        <f t="shared" si="249"/>
        <v>1.0252315547300458E-2</v>
      </c>
      <c r="AB1083" s="144">
        <f t="shared" si="250"/>
        <v>2.9811252616253552</v>
      </c>
      <c r="AC1083" s="144">
        <f t="shared" si="251"/>
        <v>-8.2363969357801506E-2</v>
      </c>
      <c r="AD1083" s="144">
        <f t="shared" si="252"/>
        <v>-6.0024640163128813E-2</v>
      </c>
      <c r="AE1083" s="144">
        <f t="shared" si="253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5"/>
        <v>54381510.365982004</v>
      </c>
      <c r="E1084" s="67">
        <f t="shared" si="260"/>
        <v>62205008.162722297</v>
      </c>
      <c r="F1084" s="67">
        <f t="shared" si="261"/>
        <v>-1317122.7411128953</v>
      </c>
      <c r="G1084" s="70">
        <f t="shared" si="262"/>
        <v>-2.3647308158898428E-2</v>
      </c>
      <c r="H1084" s="67">
        <f t="shared" si="264"/>
        <v>-7823497.7967402935</v>
      </c>
      <c r="I1084" s="70">
        <f t="shared" si="265"/>
        <v>-0.12863883570730261</v>
      </c>
      <c r="J1084" s="67">
        <f t="shared" si="263"/>
        <v>-7823497.7967402935</v>
      </c>
      <c r="K1084" s="70">
        <f t="shared" si="266"/>
        <v>-0.12576958074299693</v>
      </c>
      <c r="L1084" s="70">
        <f t="shared" si="245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7"/>
        <v>-5824901.9884676933</v>
      </c>
      <c r="R1084" s="70">
        <f t="shared" si="234"/>
        <v>-9.6748863795023829E-2</v>
      </c>
      <c r="S1084" s="67">
        <f t="shared" si="258"/>
        <v>9185187.8959820047</v>
      </c>
      <c r="T1084" s="70">
        <f t="shared" si="235"/>
        <v>0.2032286565367982</v>
      </c>
      <c r="U1084" s="67">
        <f t="shared" si="259"/>
        <v>20408059.535982005</v>
      </c>
      <c r="V1084" s="70">
        <f t="shared" si="236"/>
        <v>0.60070611131327356</v>
      </c>
      <c r="W1084" s="87">
        <f t="shared" si="246"/>
        <v>0.10391975234855975</v>
      </c>
      <c r="X1084" s="142">
        <f t="shared" si="256"/>
        <v>1.7857142857142857E-4</v>
      </c>
      <c r="Y1084" s="139">
        <f t="shared" si="247"/>
        <v>-2.3825879587469855E-2</v>
      </c>
      <c r="Z1084" s="139">
        <f t="shared" si="248"/>
        <v>-2.3825879587469855E-2</v>
      </c>
      <c r="AA1084" s="139">
        <f t="shared" si="249"/>
        <v>5.6767253811661276E-4</v>
      </c>
      <c r="AB1084" s="144">
        <f t="shared" si="250"/>
        <v>2.9430603855614845</v>
      </c>
      <c r="AC1084" s="144">
        <f t="shared" si="251"/>
        <v>-8.3674192783888685E-2</v>
      </c>
      <c r="AD1084" s="144">
        <f t="shared" si="252"/>
        <v>-6.056972532721696E-2</v>
      </c>
      <c r="AE1084" s="144">
        <f t="shared" si="253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5"/>
        <v>54434606.4776785</v>
      </c>
      <c r="E1085" s="67">
        <f t="shared" si="260"/>
        <v>62205008.162722297</v>
      </c>
      <c r="F1085" s="67">
        <f t="shared" si="261"/>
        <v>53096.111696496606</v>
      </c>
      <c r="G1085" s="70">
        <f t="shared" si="262"/>
        <v>9.7636331428026192E-4</v>
      </c>
      <c r="H1085" s="67">
        <f t="shared" si="264"/>
        <v>-7770401.6850437969</v>
      </c>
      <c r="I1085" s="70">
        <f t="shared" si="265"/>
        <v>-0.12766247239302236</v>
      </c>
      <c r="J1085" s="67">
        <f t="shared" si="263"/>
        <v>-7770401.6850437969</v>
      </c>
      <c r="K1085" s="70">
        <f t="shared" si="266"/>
        <v>-0.12491601423340648</v>
      </c>
      <c r="L1085" s="70">
        <f t="shared" si="245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7"/>
        <v>-1969768.1113926023</v>
      </c>
      <c r="R1085" s="70">
        <f t="shared" si="234"/>
        <v>-3.49222578167592E-2</v>
      </c>
      <c r="S1085" s="67">
        <f t="shared" si="258"/>
        <v>11414866.007678501</v>
      </c>
      <c r="T1085" s="70">
        <f t="shared" si="235"/>
        <v>0.26534018762011607</v>
      </c>
      <c r="U1085" s="67">
        <f t="shared" si="259"/>
        <v>20606896.207678497</v>
      </c>
      <c r="V1085" s="70">
        <f t="shared" si="236"/>
        <v>0.60917206760972109</v>
      </c>
      <c r="W1085" s="87">
        <f t="shared" si="246"/>
        <v>0.10620547908028821</v>
      </c>
      <c r="X1085" s="142">
        <f t="shared" si="256"/>
        <v>1.7857142857142857E-4</v>
      </c>
      <c r="Y1085" s="139">
        <f t="shared" si="247"/>
        <v>7.9779188570883338E-4</v>
      </c>
      <c r="Z1085" s="139">
        <f t="shared" si="248"/>
        <v>0</v>
      </c>
      <c r="AA1085" s="139">
        <f t="shared" si="249"/>
        <v>0</v>
      </c>
      <c r="AB1085" s="144">
        <f t="shared" si="250"/>
        <v>2.9081271882097686</v>
      </c>
      <c r="AC1085" s="144">
        <f t="shared" si="251"/>
        <v>-8.3179073598131301E-2</v>
      </c>
      <c r="AD1085" s="144">
        <f t="shared" si="252"/>
        <v>-5.8370301321395528E-2</v>
      </c>
      <c r="AE1085" s="144">
        <f t="shared" si="253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5"/>
        <v>50975553.849122301</v>
      </c>
      <c r="E1086" s="67">
        <f t="shared" si="260"/>
        <v>62205008.162722297</v>
      </c>
      <c r="F1086" s="67">
        <f t="shared" si="261"/>
        <v>-3459052.6285561994</v>
      </c>
      <c r="G1086" s="70">
        <f t="shared" si="262"/>
        <v>-6.3545102139658555E-2</v>
      </c>
      <c r="H1086" s="67">
        <f t="shared" si="264"/>
        <v>-11229454.313599996</v>
      </c>
      <c r="I1086" s="70">
        <f t="shared" si="265"/>
        <v>-0.19120757453268092</v>
      </c>
      <c r="J1086" s="67">
        <f t="shared" si="263"/>
        <v>-11229454.313599996</v>
      </c>
      <c r="K1086" s="70">
        <f t="shared" si="266"/>
        <v>-0.18052331548972422</v>
      </c>
      <c r="L1086" s="70">
        <f t="shared" si="245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7"/>
        <v>-4603438.7955484986</v>
      </c>
      <c r="R1086" s="70">
        <f t="shared" si="234"/>
        <v>-8.2826956310261587E-2</v>
      </c>
      <c r="S1086" s="67">
        <f t="shared" si="258"/>
        <v>5197220.2091223001</v>
      </c>
      <c r="T1086" s="70">
        <f t="shared" si="235"/>
        <v>0.11353013086918251</v>
      </c>
      <c r="U1086" s="67">
        <f t="shared" si="259"/>
        <v>17545937.289122302</v>
      </c>
      <c r="V1086" s="70">
        <f t="shared" si="236"/>
        <v>0.52486205630359473</v>
      </c>
      <c r="W1086" s="87">
        <f t="shared" si="246"/>
        <v>-6.0815943973167627E-2</v>
      </c>
      <c r="X1086" s="142">
        <f t="shared" si="256"/>
        <v>1.7857142857142857E-4</v>
      </c>
      <c r="Y1086" s="139">
        <f t="shared" si="247"/>
        <v>-6.3723673568229985E-2</v>
      </c>
      <c r="Z1086" s="139">
        <f t="shared" si="248"/>
        <v>-6.3723673568229985E-2</v>
      </c>
      <c r="AA1086" s="139">
        <f t="shared" si="249"/>
        <v>4.0607065730303331E-3</v>
      </c>
      <c r="AB1086" s="144">
        <f t="shared" si="250"/>
        <v>2.2084904948426916</v>
      </c>
      <c r="AC1086" s="144">
        <f t="shared" si="251"/>
        <v>-8.3217472513318513E-2</v>
      </c>
      <c r="AD1086" s="144">
        <f t="shared" si="252"/>
        <v>-5.8973951004408713E-2</v>
      </c>
      <c r="AE1086" s="144">
        <f t="shared" si="253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5"/>
        <v>52872142.811052501</v>
      </c>
      <c r="E1087" s="67">
        <f t="shared" si="260"/>
        <v>62205008.162722297</v>
      </c>
      <c r="F1087" s="67">
        <f t="shared" si="261"/>
        <v>1896588.9619302005</v>
      </c>
      <c r="G1087" s="70">
        <f t="shared" si="262"/>
        <v>3.7205852976972729E-2</v>
      </c>
      <c r="H1087" s="67">
        <f t="shared" si="264"/>
        <v>1896588.9619302005</v>
      </c>
      <c r="I1087" s="70">
        <f t="shared" si="265"/>
        <v>3.7205852976972729E-2</v>
      </c>
      <c r="J1087" s="67">
        <f t="shared" si="263"/>
        <v>-9332865.3516697958</v>
      </c>
      <c r="K1087" s="70">
        <f t="shared" si="266"/>
        <v>-0.15003398644777777</v>
      </c>
      <c r="L1087" s="70">
        <f t="shared" si="245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7"/>
        <v>-4716931.0596693978</v>
      </c>
      <c r="R1087" s="70">
        <f t="shared" si="234"/>
        <v>-8.1906701091567141E-2</v>
      </c>
      <c r="S1087" s="67">
        <f t="shared" si="258"/>
        <v>3857968.9410525039</v>
      </c>
      <c r="T1087" s="70">
        <f t="shared" si="235"/>
        <v>7.8711291784392248E-2</v>
      </c>
      <c r="U1087" s="67">
        <f t="shared" si="259"/>
        <v>19777248.361052502</v>
      </c>
      <c r="V1087" s="70">
        <f t="shared" si="236"/>
        <v>0.59759212681376306</v>
      </c>
      <c r="W1087" s="87">
        <f t="shared" si="246"/>
        <v>3.5972318998733807E-2</v>
      </c>
      <c r="X1087" s="142">
        <f t="shared" si="256"/>
        <v>1.7857142857142857E-4</v>
      </c>
      <c r="Y1087" s="139">
        <f t="shared" si="247"/>
        <v>3.7027281548401299E-2</v>
      </c>
      <c r="Z1087" s="139">
        <f t="shared" si="248"/>
        <v>0</v>
      </c>
      <c r="AA1087" s="139">
        <f t="shared" si="249"/>
        <v>0</v>
      </c>
      <c r="AB1087" s="144">
        <f t="shared" si="250"/>
        <v>2.7505290520424097</v>
      </c>
      <c r="AC1087" s="144">
        <f t="shared" si="251"/>
        <v>-8.228759684703274E-2</v>
      </c>
      <c r="AD1087" s="144">
        <f t="shared" si="252"/>
        <v>-5.8634311809341158E-2</v>
      </c>
      <c r="AE1087" s="144">
        <f t="shared" si="253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5"/>
        <v>53540814.445052102</v>
      </c>
      <c r="E1088" s="67">
        <f t="shared" si="260"/>
        <v>62205008.162722297</v>
      </c>
      <c r="F1088" s="67">
        <f t="shared" si="261"/>
        <v>668671.63399960101</v>
      </c>
      <c r="G1088" s="70">
        <f t="shared" si="262"/>
        <v>1.2646955437180059E-2</v>
      </c>
      <c r="H1088" s="67">
        <f t="shared" si="264"/>
        <v>2565260.5959298015</v>
      </c>
      <c r="I1088" s="70">
        <f t="shared" si="265"/>
        <v>4.9852808414152787E-2</v>
      </c>
      <c r="J1088" s="67">
        <f t="shared" si="263"/>
        <v>-8664193.7176701948</v>
      </c>
      <c r="K1088" s="70">
        <f t="shared" si="266"/>
        <v>-0.13928450415126525</v>
      </c>
      <c r="L1088" s="70">
        <f t="shared" ref="L1088:L1119" si="267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7"/>
        <v>-3546873.3140679002</v>
      </c>
      <c r="R1088" s="70">
        <f t="shared" si="234"/>
        <v>-6.2130267546197333E-2</v>
      </c>
      <c r="S1088" s="67">
        <f t="shared" si="258"/>
        <v>1937897.6050520986</v>
      </c>
      <c r="T1088" s="70">
        <f t="shared" si="235"/>
        <v>3.755403228582492E-2</v>
      </c>
      <c r="U1088" s="67">
        <f t="shared" si="259"/>
        <v>19617304.2750521</v>
      </c>
      <c r="V1088" s="70">
        <f t="shared" si="236"/>
        <v>0.57828049564282746</v>
      </c>
      <c r="W1088" s="87">
        <f t="shared" ref="W1088:W1119" si="268">O1088/P1088</f>
        <v>6.8530298593214967E-2</v>
      </c>
      <c r="X1088" s="142">
        <f t="shared" si="256"/>
        <v>1.7857142857142857E-4</v>
      </c>
      <c r="Y1088" s="139">
        <f t="shared" ref="Y1088:Y1119" si="269">G1088-X1088</f>
        <v>1.246838400860863E-2</v>
      </c>
      <c r="Z1088" s="139">
        <f t="shared" ref="Z1088:Z1119" si="270">IF(Y1088&lt;0,Y1088,0)</f>
        <v>0</v>
      </c>
      <c r="AA1088" s="139">
        <f t="shared" ref="AA1088:AA1119" si="271">Z1088^2</f>
        <v>0</v>
      </c>
      <c r="AB1088" s="144">
        <f t="shared" ref="AB1088:AB1119" si="272">AVERAGE(Y835:Y1088)/AVERAGE(AA835:AA1088)</f>
        <v>2.8731724294488714</v>
      </c>
      <c r="AC1088" s="144">
        <f t="shared" ref="AC1088:AC1119" si="273">AVERAGE(G1057:G1088)-_xlfn.NORM.S.INV(0.95)*_xlfn.STDEV.S(G1057:G1088)</f>
        <v>-8.2390766208945018E-2</v>
      </c>
      <c r="AD1088" s="144">
        <f t="shared" ref="AD1088:AD1119" si="274">AVERAGE(G997:G1088)-_xlfn.NORM.S.INV(0.95)*_xlfn.STDEV.S(G997:G1088)</f>
        <v>-5.8126405536086966E-2</v>
      </c>
      <c r="AE1088" s="144">
        <f t="shared" ref="AE1088:AE1119" si="275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5"/>
        <v>56818392.436094403</v>
      </c>
      <c r="E1089" s="67">
        <f t="shared" si="260"/>
        <v>62205008.162722297</v>
      </c>
      <c r="F1089" s="67">
        <f t="shared" si="261"/>
        <v>3277577.9910423011</v>
      </c>
      <c r="G1089" s="70">
        <f t="shared" si="262"/>
        <v>6.1216438804942271E-2</v>
      </c>
      <c r="H1089" s="67">
        <f t="shared" si="264"/>
        <v>5842838.5869721025</v>
      </c>
      <c r="I1089" s="70">
        <f t="shared" si="265"/>
        <v>0.11106924721909506</v>
      </c>
      <c r="J1089" s="67">
        <f t="shared" si="263"/>
        <v>-5386615.7266278937</v>
      </c>
      <c r="K1089" s="70">
        <f t="shared" si="266"/>
        <v>-8.6594566671175599E-2</v>
      </c>
      <c r="L1089" s="70">
        <f t="shared" si="267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7"/>
        <v>1945847.0385647044</v>
      </c>
      <c r="R1089" s="70">
        <f t="shared" si="234"/>
        <v>3.5461213334789174E-2</v>
      </c>
      <c r="S1089" s="67">
        <f t="shared" si="258"/>
        <v>5904929.0560944006</v>
      </c>
      <c r="T1089" s="70">
        <f t="shared" si="235"/>
        <v>0.11597971664237626</v>
      </c>
      <c r="U1089" s="67">
        <f t="shared" si="259"/>
        <v>23572043.136094403</v>
      </c>
      <c r="V1089" s="70">
        <f t="shared" si="236"/>
        <v>0.70901147441455781</v>
      </c>
      <c r="W1089" s="87">
        <f t="shared" si="268"/>
        <v>0.22406480050790026</v>
      </c>
      <c r="X1089" s="142">
        <f t="shared" si="256"/>
        <v>1.7857142857142857E-4</v>
      </c>
      <c r="Y1089" s="139">
        <f t="shared" si="269"/>
        <v>6.103786737637084E-2</v>
      </c>
      <c r="Z1089" s="139">
        <f t="shared" si="270"/>
        <v>0</v>
      </c>
      <c r="AA1089" s="139">
        <f t="shared" si="271"/>
        <v>0</v>
      </c>
      <c r="AB1089" s="144">
        <f t="shared" si="272"/>
        <v>3.3674941956647397</v>
      </c>
      <c r="AC1089" s="144">
        <f t="shared" si="273"/>
        <v>-8.2152359423227614E-2</v>
      </c>
      <c r="AD1089" s="144">
        <f t="shared" si="274"/>
        <v>-5.8266385555767318E-2</v>
      </c>
      <c r="AE1089" s="144">
        <f t="shared" si="275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5"/>
        <v>58637478.353476003</v>
      </c>
      <c r="E1090" s="67">
        <f t="shared" si="260"/>
        <v>62205008.162722297</v>
      </c>
      <c r="F1090" s="67">
        <f t="shared" si="261"/>
        <v>1819085.9173815995</v>
      </c>
      <c r="G1090" s="70">
        <f t="shared" si="262"/>
        <v>3.2015793467363371E-2</v>
      </c>
      <c r="H1090" s="67">
        <f t="shared" si="264"/>
        <v>7661924.5043537021</v>
      </c>
      <c r="I1090" s="70">
        <f t="shared" si="265"/>
        <v>0.14308504068645844</v>
      </c>
      <c r="J1090" s="67">
        <f t="shared" si="263"/>
        <v>-3567529.8092462942</v>
      </c>
      <c r="K1090" s="70">
        <f t="shared" si="266"/>
        <v>-5.7351166965752487E-2</v>
      </c>
      <c r="L1090" s="70">
        <f t="shared" si="267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7"/>
        <v>-2029889.0682372004</v>
      </c>
      <c r="R1090" s="70">
        <f t="shared" si="234"/>
        <v>-3.345932343045252E-2</v>
      </c>
      <c r="S1090" s="67">
        <f t="shared" si="258"/>
        <v>7785176.8434760049</v>
      </c>
      <c r="T1090" s="70">
        <f t="shared" si="235"/>
        <v>0.15309389373350321</v>
      </c>
      <c r="U1090" s="67">
        <f t="shared" si="259"/>
        <v>25816116.733476002</v>
      </c>
      <c r="V1090" s="70">
        <f t="shared" si="236"/>
        <v>0.78656446470352137</v>
      </c>
      <c r="W1090" s="87">
        <f t="shared" si="268"/>
        <v>0.30427614861855679</v>
      </c>
      <c r="X1090" s="142">
        <f t="shared" si="256"/>
        <v>1.7857142857142857E-4</v>
      </c>
      <c r="Y1090" s="139">
        <f t="shared" si="269"/>
        <v>3.183722203879194E-2</v>
      </c>
      <c r="Z1090" s="139">
        <f t="shared" si="270"/>
        <v>0</v>
      </c>
      <c r="AA1090" s="139">
        <f t="shared" si="271"/>
        <v>0</v>
      </c>
      <c r="AB1090" s="144">
        <f t="shared" si="272"/>
        <v>3.8172731082248061</v>
      </c>
      <c r="AC1090" s="144">
        <f t="shared" si="273"/>
        <v>-7.9522451588577042E-2</v>
      </c>
      <c r="AD1090" s="144">
        <f t="shared" si="274"/>
        <v>-5.7939828476748681E-2</v>
      </c>
      <c r="AE1090" s="144">
        <f t="shared" si="275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5"/>
        <v>59971224.9107861</v>
      </c>
      <c r="E1091" s="67">
        <f t="shared" si="260"/>
        <v>62205008.162722297</v>
      </c>
      <c r="F1091" s="67">
        <f t="shared" si="261"/>
        <v>1333746.5573100969</v>
      </c>
      <c r="G1091" s="70">
        <f t="shared" si="262"/>
        <v>2.2745632908530981E-2</v>
      </c>
      <c r="H1091" s="67">
        <f t="shared" si="264"/>
        <v>8995671.061663799</v>
      </c>
      <c r="I1091" s="70">
        <f t="shared" si="265"/>
        <v>0.16583067359498943</v>
      </c>
      <c r="J1091" s="67">
        <f t="shared" si="263"/>
        <v>-2233783.2519361973</v>
      </c>
      <c r="K1091" s="70">
        <f t="shared" si="266"/>
        <v>-3.5910022647900441E-2</v>
      </c>
      <c r="L1091" s="70">
        <f t="shared" si="267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7"/>
        <v>3986974.4610570967</v>
      </c>
      <c r="R1091" s="70">
        <f t="shared" si="234"/>
        <v>7.1216001447356986E-2</v>
      </c>
      <c r="S1091" s="67">
        <f t="shared" si="258"/>
        <v>8750268.2307861</v>
      </c>
      <c r="T1091" s="70">
        <f t="shared" si="235"/>
        <v>0.17083375239265641</v>
      </c>
      <c r="U1091" s="67">
        <f t="shared" si="259"/>
        <v>27024811.400786098</v>
      </c>
      <c r="V1091" s="70">
        <f t="shared" si="236"/>
        <v>0.82026565327310785</v>
      </c>
      <c r="W1091" s="87">
        <f t="shared" si="268"/>
        <v>0.36067107614543714</v>
      </c>
      <c r="X1091" s="142">
        <f t="shared" si="256"/>
        <v>1.7857142857142857E-4</v>
      </c>
      <c r="Y1091" s="139">
        <f t="shared" si="269"/>
        <v>2.2567061479959554E-2</v>
      </c>
      <c r="Z1091" s="139">
        <f t="shared" si="270"/>
        <v>0</v>
      </c>
      <c r="AA1091" s="139">
        <f t="shared" si="271"/>
        <v>0</v>
      </c>
      <c r="AB1091" s="144">
        <f t="shared" si="272"/>
        <v>4.3283717963692654</v>
      </c>
      <c r="AC1091" s="144">
        <f t="shared" si="273"/>
        <v>-7.6495161935793948E-2</v>
      </c>
      <c r="AD1091" s="144">
        <f t="shared" si="274"/>
        <v>-5.7779936859146487E-2</v>
      </c>
      <c r="AE1091" s="144">
        <f t="shared" si="275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5"/>
        <v>59486150.511345498</v>
      </c>
      <c r="E1092" s="67">
        <f t="shared" si="260"/>
        <v>62205008.162722297</v>
      </c>
      <c r="F1092" s="67">
        <f t="shared" si="261"/>
        <v>-485074.39944060147</v>
      </c>
      <c r="G1092" s="70">
        <f t="shared" si="262"/>
        <v>-8.0884524230112661E-3</v>
      </c>
      <c r="H1092" s="67">
        <f t="shared" si="264"/>
        <v>-485074.39944060147</v>
      </c>
      <c r="I1092" s="70">
        <f t="shared" si="265"/>
        <v>-8.0884524230112661E-3</v>
      </c>
      <c r="J1092" s="67">
        <f t="shared" si="263"/>
        <v>-2718857.6513767987</v>
      </c>
      <c r="K1092" s="70">
        <f t="shared" si="266"/>
        <v>-4.3708018561214868E-2</v>
      </c>
      <c r="L1092" s="70">
        <f t="shared" si="267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7"/>
        <v>6701968.3930933997</v>
      </c>
      <c r="R1092" s="70">
        <f t="shared" si="234"/>
        <v>0.12696925715508897</v>
      </c>
      <c r="S1092" s="67">
        <f t="shared" si="258"/>
        <v>6942530.0313455015</v>
      </c>
      <c r="T1092" s="70">
        <f t="shared" si="235"/>
        <v>0.1321288858271211</v>
      </c>
      <c r="U1092" s="67">
        <f t="shared" si="259"/>
        <v>26843632.711345498</v>
      </c>
      <c r="V1092" s="70">
        <f t="shared" si="236"/>
        <v>0.82235178290522359</v>
      </c>
      <c r="W1092" s="87">
        <f t="shared" si="268"/>
        <v>0.33921717864015549</v>
      </c>
      <c r="X1092" s="142">
        <f t="shared" si="256"/>
        <v>1.7857142857142857E-4</v>
      </c>
      <c r="Y1092" s="139">
        <f t="shared" si="269"/>
        <v>-8.2670238515826951E-3</v>
      </c>
      <c r="Z1092" s="139">
        <f t="shared" si="270"/>
        <v>-8.2670238515826951E-3</v>
      </c>
      <c r="AA1092" s="139">
        <f t="shared" si="271"/>
        <v>6.8343683362637181E-5</v>
      </c>
      <c r="AB1092" s="144">
        <f t="shared" si="272"/>
        <v>4.2288779858739636</v>
      </c>
      <c r="AC1092" s="144">
        <f t="shared" si="273"/>
        <v>-7.0782540730774418E-2</v>
      </c>
      <c r="AD1092" s="144">
        <f t="shared" si="274"/>
        <v>-5.7967528704642814E-2</v>
      </c>
      <c r="AE1092" s="144">
        <f t="shared" si="275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5"/>
        <v>59580701.894372702</v>
      </c>
      <c r="E1093" s="67">
        <f t="shared" si="260"/>
        <v>62205008.162722297</v>
      </c>
      <c r="F1093" s="67">
        <f t="shared" si="261"/>
        <v>94551.383027203381</v>
      </c>
      <c r="G1093" s="70">
        <f t="shared" si="262"/>
        <v>1.5894688463522289E-3</v>
      </c>
      <c r="H1093" s="67">
        <f t="shared" si="264"/>
        <v>-390523.01641339809</v>
      </c>
      <c r="I1093" s="70">
        <f t="shared" si="265"/>
        <v>-6.4989835766590372E-3</v>
      </c>
      <c r="J1093" s="67">
        <f t="shared" si="263"/>
        <v>-2624306.2683495954</v>
      </c>
      <c r="K1093" s="70">
        <f t="shared" si="266"/>
        <v>-4.218802224870144E-2</v>
      </c>
      <c r="L1093" s="70">
        <f t="shared" si="267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7"/>
        <v>12209876.6778026</v>
      </c>
      <c r="R1093" s="70">
        <f t="shared" si="234"/>
        <v>0.25775098115731454</v>
      </c>
      <c r="S1093" s="67">
        <f t="shared" si="258"/>
        <v>7284125.514372699</v>
      </c>
      <c r="T1093" s="70">
        <f t="shared" si="235"/>
        <v>0.13928494021184909</v>
      </c>
      <c r="U1093" s="67">
        <f t="shared" si="259"/>
        <v>26899135.414372701</v>
      </c>
      <c r="V1093" s="70">
        <f t="shared" si="236"/>
        <v>0.82306750598488143</v>
      </c>
      <c r="W1093" s="87">
        <f t="shared" si="268"/>
        <v>0.34230394240670003</v>
      </c>
      <c r="X1093" s="142">
        <f t="shared" si="256"/>
        <v>1.7857142857142857E-4</v>
      </c>
      <c r="Y1093" s="139">
        <f t="shared" si="269"/>
        <v>1.4108974177808003E-3</v>
      </c>
      <c r="Z1093" s="139">
        <f t="shared" si="270"/>
        <v>0</v>
      </c>
      <c r="AA1093" s="139">
        <f t="shared" si="271"/>
        <v>0</v>
      </c>
      <c r="AB1093" s="144">
        <f t="shared" si="272"/>
        <v>4.2251416557878931</v>
      </c>
      <c r="AC1093" s="144">
        <f t="shared" si="273"/>
        <v>-6.67142178846033E-2</v>
      </c>
      <c r="AD1093" s="144">
        <f t="shared" si="274"/>
        <v>-5.8092177401258348E-2</v>
      </c>
      <c r="AE1093" s="144">
        <f t="shared" si="275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5"/>
        <v>58296770.351896398</v>
      </c>
      <c r="E1094" s="67">
        <f t="shared" si="260"/>
        <v>62205008.162722297</v>
      </c>
      <c r="F1094" s="67">
        <f t="shared" si="261"/>
        <v>-1013931.5424763039</v>
      </c>
      <c r="G1094" s="70">
        <f t="shared" si="262"/>
        <v>-1.7017784454332989E-2</v>
      </c>
      <c r="H1094" s="67">
        <f t="shared" si="264"/>
        <v>-1404454.558889702</v>
      </c>
      <c r="I1094" s="70">
        <f t="shared" si="265"/>
        <v>-2.3516768030992025E-2</v>
      </c>
      <c r="J1094" s="67">
        <f t="shared" si="263"/>
        <v>-3638237.8108258992</v>
      </c>
      <c r="K1094" s="70">
        <f t="shared" si="266"/>
        <v>-5.8487860033851424E-2</v>
      </c>
      <c r="L1094" s="70">
        <f t="shared" si="267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7"/>
        <v>9810321.0835208967</v>
      </c>
      <c r="R1094" s="70">
        <f t="shared" si="234"/>
        <v>0.2012107368508495</v>
      </c>
      <c r="S1094" s="67">
        <f t="shared" si="258"/>
        <v>5041445.9518963993</v>
      </c>
      <c r="T1094" s="70">
        <f t="shared" si="235"/>
        <v>9.4188050393140627E-2</v>
      </c>
      <c r="U1094" s="67">
        <f t="shared" si="259"/>
        <v>26047296.621896397</v>
      </c>
      <c r="V1094" s="70">
        <f t="shared" si="236"/>
        <v>0.80097534290252481</v>
      </c>
      <c r="W1094" s="87">
        <f t="shared" si="268"/>
        <v>0.29845299908113815</v>
      </c>
      <c r="X1094" s="142">
        <f t="shared" si="256"/>
        <v>1.7857142857142857E-4</v>
      </c>
      <c r="Y1094" s="139">
        <f t="shared" si="269"/>
        <v>-1.7196355882904416E-2</v>
      </c>
      <c r="Z1094" s="139">
        <f t="shared" si="270"/>
        <v>-1.7196355882904416E-2</v>
      </c>
      <c r="AA1094" s="139">
        <f t="shared" si="271"/>
        <v>2.9571465565150133E-4</v>
      </c>
      <c r="AB1094" s="144">
        <f t="shared" si="272"/>
        <v>4.2909859414325009</v>
      </c>
      <c r="AC1094" s="144">
        <f t="shared" si="273"/>
        <v>-5.679215348559126E-2</v>
      </c>
      <c r="AD1094" s="144">
        <f t="shared" si="274"/>
        <v>-5.8303902553533841E-2</v>
      </c>
      <c r="AE1094" s="144">
        <f t="shared" si="275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5"/>
        <v>62621199.177230798</v>
      </c>
      <c r="E1095" s="67">
        <f t="shared" si="260"/>
        <v>62205008.162722297</v>
      </c>
      <c r="F1095" s="67">
        <f t="shared" si="261"/>
        <v>4324428.8253343999</v>
      </c>
      <c r="G1095" s="70">
        <f t="shared" si="262"/>
        <v>7.417956087843082E-2</v>
      </c>
      <c r="H1095" s="67">
        <f t="shared" si="264"/>
        <v>2919974.266444698</v>
      </c>
      <c r="I1095" s="70">
        <f t="shared" si="265"/>
        <v>5.0662792847438798E-2</v>
      </c>
      <c r="J1095" s="67">
        <f t="shared" si="263"/>
        <v>686191.0145085007</v>
      </c>
      <c r="K1095" s="70">
        <f t="shared" si="266"/>
        <v>1.1353097070549101E-2</v>
      </c>
      <c r="L1095" s="70">
        <f t="shared" si="267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7"/>
        <v>15308873.668932095</v>
      </c>
      <c r="R1095" s="70">
        <f t="shared" si="234"/>
        <v>0.32357051792448627</v>
      </c>
      <c r="S1095" s="67">
        <f t="shared" si="258"/>
        <v>6345751.2272307947</v>
      </c>
      <c r="T1095" s="70">
        <f t="shared" si="235"/>
        <v>0.11276234056579898</v>
      </c>
      <c r="U1095" s="67">
        <f t="shared" si="259"/>
        <v>29814848.887230799</v>
      </c>
      <c r="V1095" s="70">
        <f t="shared" si="236"/>
        <v>0.90881334326052521</v>
      </c>
      <c r="W1095" s="87">
        <f t="shared" si="268"/>
        <v>0.47726683976550432</v>
      </c>
      <c r="X1095" s="142">
        <f t="shared" si="256"/>
        <v>1.7857142857142857E-4</v>
      </c>
      <c r="Y1095" s="139">
        <f t="shared" si="269"/>
        <v>7.4000989449859389E-2</v>
      </c>
      <c r="Z1095" s="139">
        <f t="shared" si="270"/>
        <v>0</v>
      </c>
      <c r="AA1095" s="139">
        <f t="shared" si="271"/>
        <v>0</v>
      </c>
      <c r="AB1095" s="144">
        <f t="shared" si="272"/>
        <v>4.8036543029604974</v>
      </c>
      <c r="AC1095" s="144">
        <f t="shared" si="273"/>
        <v>-5.7999820207665705E-2</v>
      </c>
      <c r="AD1095" s="144">
        <f t="shared" si="274"/>
        <v>-5.8911730694688746E-2</v>
      </c>
      <c r="AE1095" s="144">
        <f t="shared" si="275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5"/>
        <v>62115518.523997501</v>
      </c>
      <c r="E1096" s="67">
        <f t="shared" si="260"/>
        <v>62205008.162722297</v>
      </c>
      <c r="F1096" s="67">
        <f t="shared" si="261"/>
        <v>-505680.65323329717</v>
      </c>
      <c r="G1096" s="70">
        <f t="shared" si="262"/>
        <v>-8.0752310699467363E-3</v>
      </c>
      <c r="H1096" s="67">
        <f t="shared" si="264"/>
        <v>2414293.6132114008</v>
      </c>
      <c r="I1096" s="70">
        <f t="shared" si="265"/>
        <v>4.258756177749206E-2</v>
      </c>
      <c r="J1096" s="67">
        <f t="shared" si="263"/>
        <v>180510.36127520353</v>
      </c>
      <c r="K1096" s="70">
        <f t="shared" si="266"/>
        <v>3.1861871183980206E-3</v>
      </c>
      <c r="L1096" s="70">
        <f t="shared" si="267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7"/>
        <v>10353126.530573301</v>
      </c>
      <c r="R1096" s="70">
        <f t="shared" si="234"/>
        <v>0.20001252128936667</v>
      </c>
      <c r="S1096" s="67">
        <f t="shared" si="258"/>
        <v>6473217.8239974976</v>
      </c>
      <c r="T1096" s="70">
        <f t="shared" si="235"/>
        <v>0.11633627191115585</v>
      </c>
      <c r="U1096" s="67">
        <f t="shared" si="259"/>
        <v>29538500.873997502</v>
      </c>
      <c r="V1096" s="70">
        <f t="shared" si="236"/>
        <v>0.90672820917348473</v>
      </c>
      <c r="W1096" s="87">
        <f t="shared" si="268"/>
        <v>0.45601812298279076</v>
      </c>
      <c r="X1096" s="142">
        <f t="shared" si="256"/>
        <v>1.7857142857142857E-4</v>
      </c>
      <c r="Y1096" s="139">
        <f t="shared" si="269"/>
        <v>-8.2538024985181653E-3</v>
      </c>
      <c r="Z1096" s="139">
        <f t="shared" si="270"/>
        <v>-8.2538024985181653E-3</v>
      </c>
      <c r="AA1096" s="139">
        <f t="shared" si="271"/>
        <v>6.8125255684544706E-5</v>
      </c>
      <c r="AB1096" s="144">
        <f t="shared" si="272"/>
        <v>4.6764978479011159</v>
      </c>
      <c r="AC1096" s="144">
        <f t="shared" si="273"/>
        <v>-5.6534243619731105E-2</v>
      </c>
      <c r="AD1096" s="144">
        <f t="shared" si="274"/>
        <v>-5.8991251365173317E-2</v>
      </c>
      <c r="AE1096" s="144">
        <f t="shared" si="275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5"/>
        <v>62521188.067773402</v>
      </c>
      <c r="E1097" s="67">
        <f t="shared" si="260"/>
        <v>62205008.162722297</v>
      </c>
      <c r="F1097" s="67">
        <f t="shared" si="261"/>
        <v>405669.5437759012</v>
      </c>
      <c r="G1097" s="70">
        <f t="shared" si="262"/>
        <v>6.5308887926159099E-3</v>
      </c>
      <c r="H1097" s="67">
        <f t="shared" si="264"/>
        <v>405669.5437759012</v>
      </c>
      <c r="I1097" s="70">
        <f t="shared" si="265"/>
        <v>6.5308887926159099E-3</v>
      </c>
      <c r="J1097" s="67">
        <f t="shared" si="263"/>
        <v>586179.90505110472</v>
      </c>
      <c r="K1097" s="70">
        <f t="shared" si="266"/>
        <v>9.7378845447566587E-3</v>
      </c>
      <c r="L1097" s="70">
        <f t="shared" si="267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7"/>
        <v>9999938.0480187014</v>
      </c>
      <c r="R1097" s="70">
        <f t="shared" si="234"/>
        <v>0.19039794453211695</v>
      </c>
      <c r="S1097" s="67">
        <f t="shared" si="258"/>
        <v>6647816.0077733994</v>
      </c>
      <c r="T1097" s="70">
        <f t="shared" si="235"/>
        <v>0.11898003937608413</v>
      </c>
      <c r="U1097" s="67">
        <f t="shared" si="259"/>
        <v>30338177.107773401</v>
      </c>
      <c r="V1097" s="70">
        <f t="shared" si="236"/>
        <v>0.94267677892166368</v>
      </c>
      <c r="W1097" s="87">
        <f t="shared" si="268"/>
        <v>0.47083163329893468</v>
      </c>
      <c r="X1097" s="142">
        <f t="shared" si="256"/>
        <v>1.7857142857142857E-4</v>
      </c>
      <c r="Y1097" s="139">
        <f t="shared" si="269"/>
        <v>6.3523173640444809E-3</v>
      </c>
      <c r="Z1097" s="139">
        <f t="shared" si="270"/>
        <v>0</v>
      </c>
      <c r="AA1097" s="139">
        <f t="shared" si="271"/>
        <v>0</v>
      </c>
      <c r="AB1097" s="144">
        <f t="shared" si="272"/>
        <v>4.7514183033382134</v>
      </c>
      <c r="AC1097" s="144">
        <f t="shared" si="273"/>
        <v>-5.4191153425565228E-2</v>
      </c>
      <c r="AD1097" s="144">
        <f t="shared" si="274"/>
        <v>-5.8761260014071795E-2</v>
      </c>
      <c r="AE1097" s="144">
        <f t="shared" si="275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5"/>
        <v>65022483.825473301</v>
      </c>
      <c r="E1098" s="67">
        <f t="shared" si="260"/>
        <v>62205008.162722297</v>
      </c>
      <c r="F1098" s="67">
        <f t="shared" si="261"/>
        <v>2501295.7576998994</v>
      </c>
      <c r="G1098" s="70">
        <f t="shared" si="262"/>
        <v>4.0007169329355635E-2</v>
      </c>
      <c r="H1098" s="67">
        <f t="shared" si="264"/>
        <v>2906965.3014758006</v>
      </c>
      <c r="I1098" s="70">
        <f t="shared" si="265"/>
        <v>4.6538058121971544E-2</v>
      </c>
      <c r="J1098" s="67">
        <f t="shared" si="263"/>
        <v>3087475.6627510041</v>
      </c>
      <c r="K1098" s="70">
        <f t="shared" si="266"/>
        <v>5.0134639070003928E-2</v>
      </c>
      <c r="L1098" s="70">
        <f t="shared" si="267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7"/>
        <v>11622264.0555683</v>
      </c>
      <c r="R1098" s="70">
        <f t="shared" si="234"/>
        <v>0.21764449857411095</v>
      </c>
      <c r="S1098" s="67">
        <f t="shared" si="258"/>
        <v>8236395.1354733035</v>
      </c>
      <c r="T1098" s="70">
        <f t="shared" si="235"/>
        <v>0.14504248004183687</v>
      </c>
      <c r="U1098" s="67">
        <f t="shared" si="259"/>
        <v>31724092.6354733</v>
      </c>
      <c r="V1098" s="70">
        <f t="shared" si="236"/>
        <v>0.95272148298265269</v>
      </c>
      <c r="W1098" s="87">
        <f t="shared" si="268"/>
        <v>0.56569570833373239</v>
      </c>
      <c r="X1098" s="142">
        <f t="shared" si="256"/>
        <v>1.7857142857142857E-4</v>
      </c>
      <c r="Y1098" s="139">
        <f t="shared" si="269"/>
        <v>3.9828597900784204E-2</v>
      </c>
      <c r="Z1098" s="139">
        <f t="shared" si="270"/>
        <v>0</v>
      </c>
      <c r="AA1098" s="139">
        <f t="shared" si="271"/>
        <v>0</v>
      </c>
      <c r="AB1098" s="144">
        <f t="shared" si="272"/>
        <v>5.0280125416574926</v>
      </c>
      <c r="AC1098" s="144">
        <f t="shared" si="273"/>
        <v>-5.4128233671137303E-2</v>
      </c>
      <c r="AD1098" s="144">
        <f t="shared" si="274"/>
        <v>-5.872047140774958E-2</v>
      </c>
      <c r="AE1098" s="144">
        <f t="shared" si="275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5"/>
        <v>65068145.0645753</v>
      </c>
      <c r="E1099" s="67">
        <f t="shared" si="260"/>
        <v>62205008.162722297</v>
      </c>
      <c r="F1099" s="67">
        <f t="shared" si="261"/>
        <v>45661.239101998508</v>
      </c>
      <c r="G1099" s="70">
        <f t="shared" si="262"/>
        <v>7.0223769403453945E-4</v>
      </c>
      <c r="H1099" s="67">
        <f t="shared" si="264"/>
        <v>2952626.5405777991</v>
      </c>
      <c r="I1099" s="70">
        <f t="shared" si="265"/>
        <v>4.7240295816006084E-2</v>
      </c>
      <c r="J1099" s="67">
        <f t="shared" si="263"/>
        <v>3133136.9018530026</v>
      </c>
      <c r="K1099" s="70">
        <f t="shared" si="266"/>
        <v>5.0872083197370133E-2</v>
      </c>
      <c r="L1099" s="70">
        <f t="shared" si="267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7"/>
        <v>8523490.3493228033</v>
      </c>
      <c r="R1099" s="70">
        <f t="shared" si="234"/>
        <v>0.15073909978308977</v>
      </c>
      <c r="S1099" s="67">
        <f t="shared" si="258"/>
        <v>8282056.374575302</v>
      </c>
      <c r="T1099" s="70">
        <f t="shared" si="235"/>
        <v>0.14584657203259305</v>
      </c>
      <c r="U1099" s="67">
        <f t="shared" si="259"/>
        <v>30924377.804575302</v>
      </c>
      <c r="V1099" s="70">
        <f t="shared" si="236"/>
        <v>0.90571077201559225</v>
      </c>
      <c r="W1099" s="87">
        <f t="shared" si="268"/>
        <v>0.56593090924368694</v>
      </c>
      <c r="X1099" s="142">
        <f t="shared" si="256"/>
        <v>1.7857142857142857E-4</v>
      </c>
      <c r="Y1099" s="139">
        <f t="shared" si="269"/>
        <v>5.2366626546311091E-4</v>
      </c>
      <c r="Z1099" s="139">
        <f t="shared" si="270"/>
        <v>0</v>
      </c>
      <c r="AA1099" s="139">
        <f t="shared" si="271"/>
        <v>0</v>
      </c>
      <c r="AB1099" s="144">
        <f t="shared" si="272"/>
        <v>5.346823166001224</v>
      </c>
      <c r="AC1099" s="144">
        <f t="shared" si="273"/>
        <v>-5.45965338359456E-2</v>
      </c>
      <c r="AD1099" s="144">
        <f t="shared" si="274"/>
        <v>-5.8842730232043679E-2</v>
      </c>
      <c r="AE1099" s="144">
        <f t="shared" si="275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5"/>
        <v>66938914.518993497</v>
      </c>
      <c r="E1100" s="67">
        <f t="shared" si="260"/>
        <v>62205008.162722297</v>
      </c>
      <c r="F1100" s="67">
        <f t="shared" si="261"/>
        <v>1870769.4544181973</v>
      </c>
      <c r="G1100" s="70">
        <f t="shared" si="262"/>
        <v>2.8750926471956401E-2</v>
      </c>
      <c r="H1100" s="67">
        <f t="shared" si="264"/>
        <v>4823395.9949959964</v>
      </c>
      <c r="I1100" s="70">
        <f t="shared" si="265"/>
        <v>7.5991222287962484E-2</v>
      </c>
      <c r="J1100" s="67">
        <f t="shared" si="263"/>
        <v>5003906.3562711999</v>
      </c>
      <c r="K1100" s="70">
        <f t="shared" si="266"/>
        <v>8.1085629192809261E-2</v>
      </c>
      <c r="L1100" s="70">
        <f t="shared" si="267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7"/>
        <v>10246876.252228394</v>
      </c>
      <c r="R1100" s="70">
        <f t="shared" si="234"/>
        <v>0.18074630169428005</v>
      </c>
      <c r="S1100" s="67">
        <f t="shared" si="258"/>
        <v>11631696.3989935</v>
      </c>
      <c r="T1100" s="70">
        <f t="shared" si="235"/>
        <v>0.21031063926875193</v>
      </c>
      <c r="U1100" s="67">
        <f t="shared" si="259"/>
        <v>33807591.038993493</v>
      </c>
      <c r="V1100" s="70">
        <f t="shared" si="236"/>
        <v>1.0204117278744307</v>
      </c>
      <c r="W1100" s="87">
        <f t="shared" si="268"/>
        <v>0.63323567971635719</v>
      </c>
      <c r="X1100" s="142">
        <f t="shared" si="256"/>
        <v>1.7857142857142857E-4</v>
      </c>
      <c r="Y1100" s="139">
        <f t="shared" si="269"/>
        <v>2.8572355043384973E-2</v>
      </c>
      <c r="Z1100" s="139">
        <f t="shared" si="270"/>
        <v>0</v>
      </c>
      <c r="AA1100" s="139">
        <f t="shared" si="271"/>
        <v>0</v>
      </c>
      <c r="AB1100" s="144">
        <f t="shared" si="272"/>
        <v>5.3699481860987026</v>
      </c>
      <c r="AC1100" s="144">
        <f t="shared" si="273"/>
        <v>-5.3926872262150913E-2</v>
      </c>
      <c r="AD1100" s="144">
        <f t="shared" si="274"/>
        <v>-5.8698734988345616E-2</v>
      </c>
      <c r="AE1100" s="144">
        <f t="shared" si="275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5"/>
        <v>65600574.063981697</v>
      </c>
      <c r="E1101" s="67">
        <f t="shared" si="260"/>
        <v>62205008.162722297</v>
      </c>
      <c r="F1101" s="67">
        <f t="shared" si="261"/>
        <v>-1338340.4550117999</v>
      </c>
      <c r="G1101" s="70">
        <f t="shared" si="262"/>
        <v>-1.9993459180340522E-2</v>
      </c>
      <c r="H1101" s="67">
        <f t="shared" si="264"/>
        <v>3485055.5399841964</v>
      </c>
      <c r="I1101" s="70">
        <f t="shared" si="265"/>
        <v>5.5997763107621959E-2</v>
      </c>
      <c r="J1101" s="67">
        <f t="shared" si="263"/>
        <v>3665565.9012594</v>
      </c>
      <c r="K1101" s="70">
        <f t="shared" si="266"/>
        <v>5.947098779509008E-2</v>
      </c>
      <c r="L1101" s="70">
        <f t="shared" si="267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7"/>
        <v>5795055.6141681969</v>
      </c>
      <c r="R1101" s="70">
        <f t="shared" ref="R1101:R1154" si="276">Q1101/B1070</f>
        <v>9.6898342567353302E-2</v>
      </c>
      <c r="S1101" s="67">
        <f t="shared" si="258"/>
        <v>10897999.383981697</v>
      </c>
      <c r="T1101" s="70">
        <f t="shared" ref="T1101:T1154" si="277">S1101/B1010</f>
        <v>0.19922278700286028</v>
      </c>
      <c r="U1101" s="67">
        <f t="shared" si="259"/>
        <v>32011918.883981697</v>
      </c>
      <c r="V1101" s="70">
        <f t="shared" ref="V1101:V1154" si="278">U1101/B735</f>
        <v>0.95305747468695468</v>
      </c>
      <c r="W1101" s="87">
        <f t="shared" si="268"/>
        <v>0.58263949794423953</v>
      </c>
      <c r="X1101" s="142">
        <f t="shared" si="256"/>
        <v>1.7857142857142857E-4</v>
      </c>
      <c r="Y1101" s="139">
        <f t="shared" si="269"/>
        <v>-2.0172030608911949E-2</v>
      </c>
      <c r="Z1101" s="139">
        <f t="shared" si="270"/>
        <v>-2.0172030608911949E-2</v>
      </c>
      <c r="AA1101" s="139">
        <f t="shared" si="271"/>
        <v>4.0691081888688058E-4</v>
      </c>
      <c r="AB1101" s="144">
        <f t="shared" si="272"/>
        <v>5.2787057323811561</v>
      </c>
      <c r="AC1101" s="144">
        <f t="shared" si="273"/>
        <v>-5.5105372576266798E-2</v>
      </c>
      <c r="AD1101" s="144">
        <f t="shared" si="274"/>
        <v>-5.8889690570283842E-2</v>
      </c>
      <c r="AE1101" s="144">
        <f t="shared" si="275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5"/>
        <v>65466153.520501398</v>
      </c>
      <c r="E1102" s="80">
        <f t="shared" si="260"/>
        <v>62205008.162722297</v>
      </c>
      <c r="F1102" s="80">
        <f t="shared" si="261"/>
        <v>-134420.54348029941</v>
      </c>
      <c r="G1102" s="81">
        <f t="shared" si="262"/>
        <v>-2.0490757192032508E-3</v>
      </c>
      <c r="H1102" s="80">
        <f t="shared" si="264"/>
        <v>-134420.54348029941</v>
      </c>
      <c r="I1102" s="81">
        <f t="shared" si="265"/>
        <v>-2.0490757192032508E-3</v>
      </c>
      <c r="J1102" s="80">
        <f t="shared" si="263"/>
        <v>3531145.3577791005</v>
      </c>
      <c r="K1102" s="81">
        <f t="shared" si="266"/>
        <v>5.7300051518798911E-2</v>
      </c>
      <c r="L1102" s="81">
        <f t="shared" si="267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7"/>
        <v>4329642.8973884955</v>
      </c>
      <c r="R1102" s="81">
        <f t="shared" si="276"/>
        <v>7.0819267459985791E-2</v>
      </c>
      <c r="S1102" s="80">
        <f t="shared" si="258"/>
        <v>9379498.7305013984</v>
      </c>
      <c r="T1102" s="81">
        <f t="shared" si="277"/>
        <v>0.16723227237602556</v>
      </c>
      <c r="U1102" s="80">
        <f t="shared" si="259"/>
        <v>32173473.740501396</v>
      </c>
      <c r="V1102" s="81">
        <f t="shared" si="278"/>
        <v>0.96638281907931756</v>
      </c>
      <c r="W1102" s="136">
        <f t="shared" si="268"/>
        <v>0.57619045322594442</v>
      </c>
      <c r="X1102" s="143">
        <f t="shared" si="256"/>
        <v>1.7857142857142857E-4</v>
      </c>
      <c r="Y1102" s="140">
        <f t="shared" si="269"/>
        <v>-2.2276471477746793E-3</v>
      </c>
      <c r="Z1102" s="140">
        <f t="shared" si="270"/>
        <v>-2.2276471477746793E-3</v>
      </c>
      <c r="AA1102" s="140">
        <f t="shared" si="271"/>
        <v>4.9624118149886645E-6</v>
      </c>
      <c r="AB1102" s="145">
        <f t="shared" si="272"/>
        <v>4.9776022157848185</v>
      </c>
      <c r="AC1102" s="145">
        <f t="shared" si="273"/>
        <v>-5.505378866745711E-2</v>
      </c>
      <c r="AD1102" s="145">
        <f t="shared" si="274"/>
        <v>-5.8754676044897869E-2</v>
      </c>
      <c r="AE1102" s="145">
        <f t="shared" si="275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5"/>
        <v>63233929.359802604</v>
      </c>
      <c r="E1103" s="67">
        <f t="shared" si="260"/>
        <v>65466153.520501398</v>
      </c>
      <c r="F1103" s="67">
        <f t="shared" si="261"/>
        <v>-2232224.1606987938</v>
      </c>
      <c r="G1103" s="70">
        <f t="shared" si="262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3"/>
        <v>-2232224.1606987938</v>
      </c>
      <c r="K1103" s="85">
        <f>G1103</f>
        <v>-3.4097377662485544E-2</v>
      </c>
      <c r="L1103" s="70">
        <f t="shared" si="267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7"/>
        <v>35261.511813104153</v>
      </c>
      <c r="R1103" s="70">
        <f t="shared" si="276"/>
        <v>5.5794707410475753E-4</v>
      </c>
      <c r="S1103" s="67">
        <f t="shared" si="258"/>
        <v>7147274.5698026046</v>
      </c>
      <c r="T1103" s="70">
        <f t="shared" si="277"/>
        <v>0.12743271276497903</v>
      </c>
      <c r="U1103" s="67">
        <f t="shared" si="259"/>
        <v>30006586.579802603</v>
      </c>
      <c r="V1103" s="70">
        <f t="shared" si="278"/>
        <v>0.90306910120613026</v>
      </c>
      <c r="W1103" s="87">
        <f t="shared" si="268"/>
        <v>0.49137017768067309</v>
      </c>
      <c r="X1103" s="142">
        <f t="shared" si="256"/>
        <v>1.7857142857142857E-4</v>
      </c>
      <c r="Y1103" s="139">
        <f t="shared" si="269"/>
        <v>-3.4275949091056974E-2</v>
      </c>
      <c r="Z1103" s="139">
        <f t="shared" si="270"/>
        <v>-3.4275949091056974E-2</v>
      </c>
      <c r="AA1103" s="139">
        <f t="shared" si="271"/>
        <v>1.1748406860927294E-3</v>
      </c>
      <c r="AB1103" s="144">
        <f t="shared" si="272"/>
        <v>4.6295307561400385</v>
      </c>
      <c r="AC1103" s="144">
        <f t="shared" si="273"/>
        <v>-5.7534771375697506E-2</v>
      </c>
      <c r="AD1103" s="144">
        <f t="shared" si="274"/>
        <v>-5.9588964121511129E-2</v>
      </c>
      <c r="AE1103" s="144">
        <f t="shared" si="275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5"/>
        <v>64994249.600867599</v>
      </c>
      <c r="E1104" s="67">
        <f t="shared" si="260"/>
        <v>65466153.520501398</v>
      </c>
      <c r="F1104" s="67">
        <f t="shared" si="261"/>
        <v>1760320.2410649955</v>
      </c>
      <c r="G1104" s="70">
        <f t="shared" si="262"/>
        <v>2.7838223227418468E-2</v>
      </c>
      <c r="H1104" s="67">
        <f t="shared" ref="H1104:H1121" si="279">IF(WEEKNUM(A1104)=WEEKNUM(A1103),H1103+F1104,F1104)</f>
        <v>-471903.9196337983</v>
      </c>
      <c r="I1104" s="70">
        <f t="shared" ref="I1104:I1121" si="280">IF(WEEKNUM(A1104)=WEEKNUM(A1103),I1103+G1104,G1104)</f>
        <v>-6.2591544350670755E-3</v>
      </c>
      <c r="J1104" s="67">
        <f t="shared" si="263"/>
        <v>-471903.9196337983</v>
      </c>
      <c r="K1104" s="70">
        <f t="shared" ref="K1104:K1125" si="281">(1+K1103)*(1+G1104)-1</f>
        <v>-7.2083648459050353E-3</v>
      </c>
      <c r="L1104" s="70">
        <f t="shared" si="267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7"/>
        <v>3216444.7652022019</v>
      </c>
      <c r="R1104" s="70">
        <f t="shared" si="276"/>
        <v>5.2064730589865382E-2</v>
      </c>
      <c r="S1104" s="67">
        <f t="shared" si="258"/>
        <v>7415708.6808675975</v>
      </c>
      <c r="T1104" s="70">
        <f t="shared" si="277"/>
        <v>0.12879292462744116</v>
      </c>
      <c r="U1104" s="67">
        <f t="shared" si="259"/>
        <v>31238350.260867596</v>
      </c>
      <c r="V1104" s="70">
        <f t="shared" si="278"/>
        <v>0.92541898961793723</v>
      </c>
      <c r="W1104" s="87">
        <f t="shared" si="268"/>
        <v>0.55580975365502283</v>
      </c>
      <c r="X1104" s="142">
        <f t="shared" si="256"/>
        <v>1.7857142857142857E-4</v>
      </c>
      <c r="Y1104" s="139">
        <f t="shared" si="269"/>
        <v>2.7659651798847041E-2</v>
      </c>
      <c r="Z1104" s="139">
        <f t="shared" si="270"/>
        <v>0</v>
      </c>
      <c r="AA1104" s="139">
        <f t="shared" si="271"/>
        <v>0</v>
      </c>
      <c r="AB1104" s="144">
        <f t="shared" si="272"/>
        <v>4.7762178791516501</v>
      </c>
      <c r="AC1104" s="144">
        <f t="shared" si="273"/>
        <v>-5.746684531487932E-2</v>
      </c>
      <c r="AD1104" s="144">
        <f t="shared" si="274"/>
        <v>-5.9447034080586936E-2</v>
      </c>
      <c r="AE1104" s="144">
        <f t="shared" si="275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5"/>
        <v>65768492.211809203</v>
      </c>
      <c r="E1105" s="67">
        <f t="shared" si="260"/>
        <v>65466153.520501398</v>
      </c>
      <c r="F1105" s="67">
        <f t="shared" si="261"/>
        <v>774242.61094160378</v>
      </c>
      <c r="G1105" s="70">
        <f t="shared" si="262"/>
        <v>1.1912478653054077E-2</v>
      </c>
      <c r="H1105" s="67">
        <f t="shared" si="279"/>
        <v>302338.69130780548</v>
      </c>
      <c r="I1105" s="70">
        <f t="shared" si="280"/>
        <v>5.6533242179870012E-3</v>
      </c>
      <c r="J1105" s="67">
        <f t="shared" si="263"/>
        <v>302338.69130780548</v>
      </c>
      <c r="K1105" s="70">
        <f t="shared" si="281"/>
        <v>4.6182443147986252E-3</v>
      </c>
      <c r="L1105" s="70">
        <f t="shared" si="267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7"/>
        <v>3110047.8569406047</v>
      </c>
      <c r="R1105" s="70">
        <f t="shared" si="276"/>
        <v>4.9634935705181647E-2</v>
      </c>
      <c r="S1105" s="67">
        <f t="shared" si="258"/>
        <v>9758072.9218092039</v>
      </c>
      <c r="T1105" s="70">
        <f t="shared" si="277"/>
        <v>0.17421888722678056</v>
      </c>
      <c r="U1105" s="67">
        <f t="shared" si="259"/>
        <v>32384237.011809204</v>
      </c>
      <c r="V1105" s="70">
        <f t="shared" si="278"/>
        <v>0.97004521496136908</v>
      </c>
      <c r="W1105" s="87">
        <f t="shared" si="268"/>
        <v>0.58262711608855688</v>
      </c>
      <c r="X1105" s="142">
        <f t="shared" si="256"/>
        <v>1.7857142857142857E-4</v>
      </c>
      <c r="Y1105" s="139">
        <f t="shared" si="269"/>
        <v>1.1733907224482648E-2</v>
      </c>
      <c r="Z1105" s="139">
        <f t="shared" si="270"/>
        <v>0</v>
      </c>
      <c r="AA1105" s="139">
        <f t="shared" si="271"/>
        <v>0</v>
      </c>
      <c r="AB1105" s="144">
        <f t="shared" si="272"/>
        <v>4.7845070956235585</v>
      </c>
      <c r="AC1105" s="144">
        <f t="shared" si="273"/>
        <v>-5.6011213856053989E-2</v>
      </c>
      <c r="AD1105" s="144">
        <f t="shared" si="274"/>
        <v>-5.9484566403070538E-2</v>
      </c>
      <c r="AE1105" s="144">
        <f t="shared" si="275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5"/>
        <v>68053355.274336606</v>
      </c>
      <c r="E1106" s="67">
        <f t="shared" si="260"/>
        <v>65466153.520501398</v>
      </c>
      <c r="F1106" s="67">
        <f t="shared" si="261"/>
        <v>2284863.0625274032</v>
      </c>
      <c r="G1106" s="70">
        <f t="shared" si="262"/>
        <v>3.4740998093265391E-2</v>
      </c>
      <c r="H1106" s="67">
        <f t="shared" si="279"/>
        <v>2587201.7538352087</v>
      </c>
      <c r="I1106" s="70">
        <f t="shared" si="280"/>
        <v>4.0394322311252395E-2</v>
      </c>
      <c r="J1106" s="67">
        <f t="shared" si="263"/>
        <v>2587201.7538352087</v>
      </c>
      <c r="K1106" s="70">
        <f t="shared" si="281"/>
        <v>3.9519684824998569E-2</v>
      </c>
      <c r="L1106" s="70">
        <f t="shared" si="267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7"/>
        <v>7791106.6034252048</v>
      </c>
      <c r="R1106" s="70">
        <f t="shared" si="276"/>
        <v>0.12928668901772949</v>
      </c>
      <c r="S1106" s="67">
        <f t="shared" si="258"/>
        <v>13306728.244336605</v>
      </c>
      <c r="T1106" s="70">
        <f t="shared" si="277"/>
        <v>0.24306023889005615</v>
      </c>
      <c r="U1106" s="67">
        <f t="shared" si="259"/>
        <v>34827267.274336606</v>
      </c>
      <c r="V1106" s="70">
        <f t="shared" si="278"/>
        <v>1.0481904241732161</v>
      </c>
      <c r="W1106" s="87">
        <f t="shared" si="268"/>
        <v>0.66202840961782605</v>
      </c>
      <c r="X1106" s="142">
        <f t="shared" si="256"/>
        <v>1.7857142857142857E-4</v>
      </c>
      <c r="Y1106" s="139">
        <f t="shared" si="269"/>
        <v>3.456242666469396E-2</v>
      </c>
      <c r="Z1106" s="139">
        <f t="shared" si="270"/>
        <v>0</v>
      </c>
      <c r="AA1106" s="139">
        <f t="shared" si="271"/>
        <v>0</v>
      </c>
      <c r="AB1106" s="144">
        <f t="shared" si="272"/>
        <v>5.1004633118759788</v>
      </c>
      <c r="AC1106" s="144">
        <f t="shared" si="273"/>
        <v>-5.6020349623658101E-2</v>
      </c>
      <c r="AD1106" s="144">
        <f t="shared" si="274"/>
        <v>-5.8854180697872495E-2</v>
      </c>
      <c r="AE1106" s="144">
        <f t="shared" si="275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5"/>
        <v>67645256.446463093</v>
      </c>
      <c r="E1107" s="67">
        <f t="shared" si="260"/>
        <v>65466153.520501398</v>
      </c>
      <c r="F1107" s="67">
        <f t="shared" si="261"/>
        <v>-408098.8278735131</v>
      </c>
      <c r="G1107" s="70">
        <f t="shared" si="262"/>
        <v>-5.996748084328621E-3</v>
      </c>
      <c r="H1107" s="67">
        <f t="shared" si="279"/>
        <v>-408098.8278735131</v>
      </c>
      <c r="I1107" s="70">
        <f t="shared" si="280"/>
        <v>-5.996748084328621E-3</v>
      </c>
      <c r="J1107" s="67">
        <f t="shared" si="263"/>
        <v>2179102.9259616956</v>
      </c>
      <c r="K1107" s="70">
        <f t="shared" si="281"/>
        <v>3.3285947146402428E-2</v>
      </c>
      <c r="L1107" s="70">
        <f t="shared" si="267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7"/>
        <v>4139891.1578140929</v>
      </c>
      <c r="R1107" s="70">
        <f t="shared" si="276"/>
        <v>6.5189628293564991E-2</v>
      </c>
      <c r="S1107" s="67">
        <f t="shared" si="258"/>
        <v>12341587.866463095</v>
      </c>
      <c r="T1107" s="70">
        <f t="shared" si="277"/>
        <v>0.22316038308761135</v>
      </c>
      <c r="U1107" s="67">
        <f t="shared" si="259"/>
        <v>33531733.916463092</v>
      </c>
      <c r="V1107" s="70">
        <f t="shared" si="278"/>
        <v>0.98294551338035308</v>
      </c>
      <c r="W1107" s="87">
        <f t="shared" si="268"/>
        <v>0.64612149998664292</v>
      </c>
      <c r="X1107" s="142">
        <f t="shared" si="256"/>
        <v>1.7857142857142857E-4</v>
      </c>
      <c r="Y1107" s="139">
        <f t="shared" si="269"/>
        <v>-6.17531951290005E-3</v>
      </c>
      <c r="Z1107" s="139">
        <f t="shared" si="270"/>
        <v>-6.17531951290005E-3</v>
      </c>
      <c r="AA1107" s="139">
        <f t="shared" si="271"/>
        <v>3.813457108640411E-5</v>
      </c>
      <c r="AB1107" s="144">
        <f t="shared" si="272"/>
        <v>5.2116288106140276</v>
      </c>
      <c r="AC1107" s="144">
        <f t="shared" si="273"/>
        <v>-5.3767987638832365E-2</v>
      </c>
      <c r="AD1107" s="144">
        <f t="shared" si="274"/>
        <v>-5.8537670481695656E-2</v>
      </c>
      <c r="AE1107" s="144">
        <f t="shared" si="275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5"/>
        <v>68642659.184191197</v>
      </c>
      <c r="E1108" s="67">
        <f t="shared" si="260"/>
        <v>65466153.520501398</v>
      </c>
      <c r="F1108" s="67">
        <f t="shared" si="261"/>
        <v>997402.737728104</v>
      </c>
      <c r="G1108" s="70">
        <f t="shared" si="262"/>
        <v>1.4744607236687537E-2</v>
      </c>
      <c r="H1108" s="67">
        <f t="shared" si="279"/>
        <v>589303.90985459089</v>
      </c>
      <c r="I1108" s="70">
        <f t="shared" si="280"/>
        <v>8.7478591523589173E-3</v>
      </c>
      <c r="J1108" s="67">
        <f t="shared" si="263"/>
        <v>3176505.6636897996</v>
      </c>
      <c r="K1108" s="70">
        <f t="shared" si="281"/>
        <v>4.8521342600264639E-2</v>
      </c>
      <c r="L1108" s="70">
        <f t="shared" si="267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7"/>
        <v>6259825.6719789952</v>
      </c>
      <c r="R1108" s="70">
        <f t="shared" si="276"/>
        <v>0.10034532449946439</v>
      </c>
      <c r="S1108" s="67">
        <f t="shared" si="258"/>
        <v>12256646.854191199</v>
      </c>
      <c r="T1108" s="70">
        <f t="shared" si="277"/>
        <v>0.21737034324149376</v>
      </c>
      <c r="U1108" s="67">
        <f t="shared" si="259"/>
        <v>34225266.354191199</v>
      </c>
      <c r="V1108" s="70">
        <f t="shared" si="278"/>
        <v>0.99441775044502112</v>
      </c>
      <c r="W1108" s="87">
        <f t="shared" si="268"/>
        <v>0.67899858306433569</v>
      </c>
      <c r="X1108" s="142">
        <f t="shared" si="256"/>
        <v>1.7857142857142857E-4</v>
      </c>
      <c r="Y1108" s="139">
        <f t="shared" si="269"/>
        <v>1.4566035808116108E-2</v>
      </c>
      <c r="Z1108" s="139">
        <f t="shared" si="270"/>
        <v>0</v>
      </c>
      <c r="AA1108" s="139">
        <f t="shared" si="271"/>
        <v>0</v>
      </c>
      <c r="AB1108" s="144">
        <f t="shared" si="272"/>
        <v>5.1985545153934183</v>
      </c>
      <c r="AC1108" s="144">
        <f t="shared" si="273"/>
        <v>-5.3170865989728991E-2</v>
      </c>
      <c r="AD1108" s="144">
        <f t="shared" si="274"/>
        <v>-5.8509268929009525E-2</v>
      </c>
      <c r="AE1108" s="144">
        <f t="shared" si="275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5"/>
        <v>69303142.322780207</v>
      </c>
      <c r="E1109" s="67">
        <f t="shared" si="260"/>
        <v>65466153.520501398</v>
      </c>
      <c r="F1109" s="67">
        <f t="shared" si="261"/>
        <v>660483.13858900964</v>
      </c>
      <c r="G1109" s="70">
        <f t="shared" si="262"/>
        <v>9.6220505796069562E-3</v>
      </c>
      <c r="H1109" s="67">
        <f t="shared" si="279"/>
        <v>1249787.0484436005</v>
      </c>
      <c r="I1109" s="70">
        <f t="shared" si="280"/>
        <v>1.8369909731965874E-2</v>
      </c>
      <c r="J1109" s="67">
        <f t="shared" si="263"/>
        <v>3836988.8022788092</v>
      </c>
      <c r="K1109" s="70">
        <f t="shared" si="281"/>
        <v>5.8610267992561749E-2</v>
      </c>
      <c r="L1109" s="70">
        <f t="shared" si="267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2">B1109-C1109-D1078</f>
        <v>6112756.4311885089</v>
      </c>
      <c r="R1109" s="70">
        <f t="shared" si="276"/>
        <v>9.6735545208972845E-2</v>
      </c>
      <c r="S1109" s="67">
        <f t="shared" ref="S1109:S1140" si="283">B1109-C1109-D1018</f>
        <v>14202886.312780209</v>
      </c>
      <c r="T1109" s="70">
        <f t="shared" si="277"/>
        <v>0.25776443416528888</v>
      </c>
      <c r="U1109" s="67">
        <f t="shared" ref="U1109:U1140" si="284">B1109-C1109-D743</f>
        <v>35314957.082780205</v>
      </c>
      <c r="V1109" s="70">
        <f t="shared" si="278"/>
        <v>1.0390362660851558</v>
      </c>
      <c r="W1109" s="87">
        <f t="shared" si="268"/>
        <v>0.6998272878863514</v>
      </c>
      <c r="X1109" s="142">
        <f t="shared" si="256"/>
        <v>1.7857142857142857E-4</v>
      </c>
      <c r="Y1109" s="139">
        <f t="shared" si="269"/>
        <v>9.4434791510355272E-3</v>
      </c>
      <c r="Z1109" s="139">
        <f t="shared" si="270"/>
        <v>0</v>
      </c>
      <c r="AA1109" s="139">
        <f t="shared" si="271"/>
        <v>0</v>
      </c>
      <c r="AB1109" s="144">
        <f t="shared" si="272"/>
        <v>5.3231629984918394</v>
      </c>
      <c r="AC1109" s="144">
        <f t="shared" si="273"/>
        <v>-5.1995059881175802E-2</v>
      </c>
      <c r="AD1109" s="144">
        <f t="shared" si="274"/>
        <v>-5.8560647855781668E-2</v>
      </c>
      <c r="AE1109" s="144">
        <f t="shared" si="275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5"/>
        <v>69906175.585444197</v>
      </c>
      <c r="E1110" s="67">
        <f t="shared" ref="E1110:E1141" si="285">IF(MONTH(A1110)=MONTH(A1109),E1109,D1109)</f>
        <v>65466153.520501398</v>
      </c>
      <c r="F1110" s="67">
        <f t="shared" ref="F1110:F1141" si="286">B1110-C1110-D1109</f>
        <v>603033.26266399026</v>
      </c>
      <c r="G1110" s="70">
        <f t="shared" ref="G1110:G1141" si="287">F1110/B1109</f>
        <v>8.7013841285198245E-3</v>
      </c>
      <c r="H1110" s="67">
        <f t="shared" si="279"/>
        <v>1852820.3111075908</v>
      </c>
      <c r="I1110" s="70">
        <f t="shared" si="280"/>
        <v>2.70712938604857E-2</v>
      </c>
      <c r="J1110" s="67">
        <f t="shared" ref="J1110:J1141" si="288">IF(MONTH(A1110)=MONTH(A1109),J1109+F1110,F1110)</f>
        <v>4440022.0649427995</v>
      </c>
      <c r="K1110" s="70">
        <f t="shared" si="281"/>
        <v>6.7821642576760155E-2</v>
      </c>
      <c r="L1110" s="70">
        <f t="shared" si="267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2"/>
        <v>8517639.6294925958</v>
      </c>
      <c r="R1110" s="70">
        <f t="shared" si="276"/>
        <v>0.1387496785328827</v>
      </c>
      <c r="S1110" s="67">
        <f t="shared" si="283"/>
        <v>12252565.885444194</v>
      </c>
      <c r="T1110" s="70">
        <f t="shared" si="277"/>
        <v>0.21252035994277377</v>
      </c>
      <c r="U1110" s="67">
        <f t="shared" si="284"/>
        <v>36019677.975444198</v>
      </c>
      <c r="V1110" s="70">
        <f t="shared" si="278"/>
        <v>1.0629507478168736</v>
      </c>
      <c r="W1110" s="87">
        <f t="shared" si="268"/>
        <v>0.71841637112607548</v>
      </c>
      <c r="X1110" s="142">
        <f t="shared" si="256"/>
        <v>1.7857142857142857E-4</v>
      </c>
      <c r="Y1110" s="139">
        <f t="shared" si="269"/>
        <v>8.5228126999483955E-3</v>
      </c>
      <c r="Z1110" s="139">
        <f t="shared" si="270"/>
        <v>0</v>
      </c>
      <c r="AA1110" s="139">
        <f t="shared" si="271"/>
        <v>0</v>
      </c>
      <c r="AB1110" s="144">
        <f t="shared" si="272"/>
        <v>5.5959688701542865</v>
      </c>
      <c r="AC1110" s="144">
        <f t="shared" si="273"/>
        <v>-5.208214415374228E-2</v>
      </c>
      <c r="AD1110" s="144">
        <f t="shared" si="274"/>
        <v>-5.8065444470089704E-2</v>
      </c>
      <c r="AE1110" s="144">
        <f t="shared" si="275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5"/>
        <v>71568160.597763598</v>
      </c>
      <c r="E1111" s="67">
        <f t="shared" si="285"/>
        <v>65466153.520501398</v>
      </c>
      <c r="F1111" s="67">
        <f t="shared" si="286"/>
        <v>1661985.0123194009</v>
      </c>
      <c r="G1111" s="70">
        <f t="shared" si="287"/>
        <v>2.3774509167477014E-2</v>
      </c>
      <c r="H1111" s="67">
        <f t="shared" si="279"/>
        <v>3514805.3234269917</v>
      </c>
      <c r="I1111" s="70">
        <f t="shared" si="280"/>
        <v>5.084580302796271E-2</v>
      </c>
      <c r="J1111" s="67">
        <f t="shared" si="288"/>
        <v>6102007.0772622004</v>
      </c>
      <c r="K1111" s="70">
        <f t="shared" si="281"/>
        <v>9.3208578007431653E-2</v>
      </c>
      <c r="L1111" s="70">
        <f t="shared" si="267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2"/>
        <v>11304294.481885895</v>
      </c>
      <c r="R1111" s="70">
        <f t="shared" si="276"/>
        <v>0.18757997470904966</v>
      </c>
      <c r="S1111" s="67">
        <f t="shared" si="283"/>
        <v>13625244.5177636</v>
      </c>
      <c r="T1111" s="70">
        <f t="shared" si="277"/>
        <v>0.23514944430742224</v>
      </c>
      <c r="U1111" s="67">
        <f t="shared" si="284"/>
        <v>38016285.537763596</v>
      </c>
      <c r="V1111" s="70">
        <f t="shared" si="278"/>
        <v>1.1330599398626753</v>
      </c>
      <c r="W1111" s="87">
        <f t="shared" si="268"/>
        <v>0.77140025651745681</v>
      </c>
      <c r="X1111" s="142">
        <f t="shared" si="256"/>
        <v>1.7857142857142857E-4</v>
      </c>
      <c r="Y1111" s="139">
        <f t="shared" si="269"/>
        <v>2.3595937738905587E-2</v>
      </c>
      <c r="Z1111" s="139">
        <f t="shared" si="270"/>
        <v>0</v>
      </c>
      <c r="AA1111" s="139">
        <f t="shared" si="271"/>
        <v>0</v>
      </c>
      <c r="AB1111" s="144">
        <f t="shared" si="272"/>
        <v>5.9337590683642718</v>
      </c>
      <c r="AC1111" s="144">
        <f t="shared" si="273"/>
        <v>-4.9869167800886141E-2</v>
      </c>
      <c r="AD1111" s="144">
        <f t="shared" si="274"/>
        <v>-5.7958010416694503E-2</v>
      </c>
      <c r="AE1111" s="144">
        <f t="shared" si="275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5"/>
        <v>73318170.655941799</v>
      </c>
      <c r="E1112" s="67">
        <f t="shared" si="285"/>
        <v>65466153.520501398</v>
      </c>
      <c r="F1112" s="67">
        <f t="shared" si="286"/>
        <v>1750010.0581782013</v>
      </c>
      <c r="G1112" s="70">
        <f t="shared" si="287"/>
        <v>2.4452354839938233E-2</v>
      </c>
      <c r="H1112" s="67">
        <f t="shared" si="279"/>
        <v>1750010.0581782013</v>
      </c>
      <c r="I1112" s="70">
        <f t="shared" si="280"/>
        <v>2.4452354839938233E-2</v>
      </c>
      <c r="J1112" s="67">
        <f t="shared" si="288"/>
        <v>7852017.1354404017</v>
      </c>
      <c r="K1112" s="70">
        <f t="shared" si="281"/>
        <v>0.11994010207093364</v>
      </c>
      <c r="L1112" s="70">
        <f t="shared" si="267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2"/>
        <v>11113162.493219502</v>
      </c>
      <c r="R1112" s="70">
        <f t="shared" si="276"/>
        <v>0.17865382260136584</v>
      </c>
      <c r="S1112" s="67">
        <f t="shared" si="283"/>
        <v>16278024.525941797</v>
      </c>
      <c r="T1112" s="70">
        <f t="shared" si="277"/>
        <v>0.28537838049787961</v>
      </c>
      <c r="U1112" s="67">
        <f t="shared" si="284"/>
        <v>39159500.375941798</v>
      </c>
      <c r="V1112" s="70">
        <f t="shared" si="278"/>
        <v>1.1464000224525659</v>
      </c>
      <c r="W1112" s="87">
        <f t="shared" si="268"/>
        <v>0.82554303751727631</v>
      </c>
      <c r="X1112" s="142">
        <f t="shared" si="256"/>
        <v>1.7857142857142857E-4</v>
      </c>
      <c r="Y1112" s="139">
        <f t="shared" si="269"/>
        <v>2.4273783411366805E-2</v>
      </c>
      <c r="Z1112" s="139">
        <f t="shared" si="270"/>
        <v>0</v>
      </c>
      <c r="AA1112" s="139">
        <f t="shared" si="271"/>
        <v>0</v>
      </c>
      <c r="AB1112" s="144">
        <f t="shared" si="272"/>
        <v>6.3974908566887541</v>
      </c>
      <c r="AC1112" s="144">
        <f t="shared" si="273"/>
        <v>-4.8322374244380746E-2</v>
      </c>
      <c r="AD1112" s="144">
        <f t="shared" si="274"/>
        <v>-5.7858421281386178E-2</v>
      </c>
      <c r="AE1112" s="144">
        <f t="shared" si="275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5"/>
        <v>69786815.498322502</v>
      </c>
      <c r="E1113" s="67">
        <f t="shared" si="285"/>
        <v>65466153.520501398</v>
      </c>
      <c r="F1113" s="67">
        <f t="shared" si="286"/>
        <v>-3531355.1576192975</v>
      </c>
      <c r="G1113" s="70">
        <f t="shared" si="287"/>
        <v>-4.8164801795052857E-2</v>
      </c>
      <c r="H1113" s="67">
        <f t="shared" si="279"/>
        <v>-1781345.0994410962</v>
      </c>
      <c r="I1113" s="70">
        <f t="shared" si="280"/>
        <v>-2.3712446955114624E-2</v>
      </c>
      <c r="J1113" s="67">
        <f t="shared" si="288"/>
        <v>4320661.9778211042</v>
      </c>
      <c r="K1113" s="70">
        <f t="shared" si="281"/>
        <v>6.5998409032355765E-2</v>
      </c>
      <c r="L1113" s="70">
        <f t="shared" si="267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2"/>
        <v>7825425.8037047982</v>
      </c>
      <c r="R1113" s="70">
        <f t="shared" si="276"/>
        <v>0.12629519515738938</v>
      </c>
      <c r="S1113" s="67">
        <f t="shared" si="283"/>
        <v>12055552.858322501</v>
      </c>
      <c r="T1113" s="70">
        <f t="shared" si="277"/>
        <v>0.20882191566635899</v>
      </c>
      <c r="U1113" s="67">
        <f t="shared" si="284"/>
        <v>34831263.528322503</v>
      </c>
      <c r="V1113" s="70">
        <f t="shared" si="278"/>
        <v>0.99644438623700848</v>
      </c>
      <c r="W1113" s="87">
        <f t="shared" si="268"/>
        <v>0.70786554896597509</v>
      </c>
      <c r="X1113" s="142">
        <f t="shared" si="256"/>
        <v>1.7857142857142857E-4</v>
      </c>
      <c r="Y1113" s="139">
        <f t="shared" si="269"/>
        <v>-4.8343373223624288E-2</v>
      </c>
      <c r="Z1113" s="139">
        <f t="shared" si="270"/>
        <v>-4.8343373223624288E-2</v>
      </c>
      <c r="AA1113" s="139">
        <f t="shared" si="271"/>
        <v>2.3370817346386337E-3</v>
      </c>
      <c r="AB1113" s="144">
        <f t="shared" si="272"/>
        <v>5.8945048661787443</v>
      </c>
      <c r="AC1113" s="144">
        <f t="shared" si="273"/>
        <v>-5.2533027794491968E-2</v>
      </c>
      <c r="AD1113" s="144">
        <f t="shared" si="274"/>
        <v>-5.8762940292062901E-2</v>
      </c>
      <c r="AE1113" s="144">
        <f t="shared" si="275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5"/>
        <v>71405431.660173804</v>
      </c>
      <c r="E1114" s="67">
        <f t="shared" si="285"/>
        <v>65466153.520501398</v>
      </c>
      <c r="F1114" s="67">
        <f t="shared" si="286"/>
        <v>1618616.1618513018</v>
      </c>
      <c r="G1114" s="70">
        <f t="shared" si="287"/>
        <v>2.3193724348837916E-2</v>
      </c>
      <c r="H1114" s="67">
        <f t="shared" si="279"/>
        <v>-162728.9375897944</v>
      </c>
      <c r="I1114" s="70">
        <f t="shared" si="280"/>
        <v>-5.1872260627670863E-4</v>
      </c>
      <c r="J1114" s="67">
        <f t="shared" si="288"/>
        <v>5939278.139672406</v>
      </c>
      <c r="K1114" s="70">
        <f t="shared" si="281"/>
        <v>9.0722882287751938E-2</v>
      </c>
      <c r="L1114" s="70">
        <f t="shared" si="267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2"/>
        <v>15706798.553078905</v>
      </c>
      <c r="R1114" s="70">
        <f t="shared" si="276"/>
        <v>0.28199612229044396</v>
      </c>
      <c r="S1114" s="67">
        <f t="shared" si="283"/>
        <v>14034262.3901738</v>
      </c>
      <c r="T1114" s="70">
        <f t="shared" si="277"/>
        <v>0.244622213016538</v>
      </c>
      <c r="U1114" s="67">
        <f t="shared" si="284"/>
        <v>36693363.740173802</v>
      </c>
      <c r="V1114" s="70">
        <f t="shared" si="278"/>
        <v>1.0570780117375906</v>
      </c>
      <c r="W1114" s="87">
        <f t="shared" si="268"/>
        <v>0.75880386827870472</v>
      </c>
      <c r="X1114" s="142">
        <f t="shared" si="256"/>
        <v>1.7857142857142857E-4</v>
      </c>
      <c r="Y1114" s="139">
        <f t="shared" si="269"/>
        <v>2.3015152920266489E-2</v>
      </c>
      <c r="Z1114" s="139">
        <f t="shared" si="270"/>
        <v>0</v>
      </c>
      <c r="AA1114" s="139">
        <f t="shared" si="271"/>
        <v>0</v>
      </c>
      <c r="AB1114" s="144">
        <f t="shared" si="272"/>
        <v>5.9267549125224193</v>
      </c>
      <c r="AC1114" s="144">
        <f t="shared" si="273"/>
        <v>-5.1888562640337872E-2</v>
      </c>
      <c r="AD1114" s="144">
        <f t="shared" si="274"/>
        <v>-5.8722145341238E-2</v>
      </c>
      <c r="AE1114" s="144">
        <f t="shared" si="275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5"/>
        <v>73233905.644602194</v>
      </c>
      <c r="E1115" s="67">
        <f t="shared" si="285"/>
        <v>65466153.520501398</v>
      </c>
      <c r="F1115" s="67">
        <f t="shared" si="286"/>
        <v>1828473.9844283909</v>
      </c>
      <c r="G1115" s="70">
        <f t="shared" si="287"/>
        <v>2.5606931320439275E-2</v>
      </c>
      <c r="H1115" s="67">
        <f t="shared" si="279"/>
        <v>1665745.0468385965</v>
      </c>
      <c r="I1115" s="70">
        <f t="shared" si="280"/>
        <v>2.5088208714162567E-2</v>
      </c>
      <c r="J1115" s="67">
        <f t="shared" si="288"/>
        <v>7767752.1241007969</v>
      </c>
      <c r="K1115" s="70">
        <f t="shared" si="281"/>
        <v>0.11865294822412586</v>
      </c>
      <c r="L1115" s="70">
        <f t="shared" si="267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2"/>
        <v>18852395.278620191</v>
      </c>
      <c r="R1115" s="70">
        <f t="shared" si="276"/>
        <v>0.34666921076199425</v>
      </c>
      <c r="S1115" s="67">
        <f t="shared" si="283"/>
        <v>13783304.664602198</v>
      </c>
      <c r="T1115" s="70">
        <f t="shared" si="277"/>
        <v>0.23184466493852757</v>
      </c>
      <c r="U1115" s="67">
        <f t="shared" si="284"/>
        <v>38770029.734602198</v>
      </c>
      <c r="V1115" s="70">
        <f t="shared" si="278"/>
        <v>1.1249468816521804</v>
      </c>
      <c r="W1115" s="87">
        <f t="shared" si="268"/>
        <v>0.8147432958724723</v>
      </c>
      <c r="X1115" s="142">
        <f t="shared" si="256"/>
        <v>1.7857142857142857E-4</v>
      </c>
      <c r="Y1115" s="139">
        <f t="shared" si="269"/>
        <v>2.5428359891867848E-2</v>
      </c>
      <c r="Z1115" s="139">
        <f t="shared" si="270"/>
        <v>0</v>
      </c>
      <c r="AA1115" s="139">
        <f t="shared" si="271"/>
        <v>0</v>
      </c>
      <c r="AB1115" s="144">
        <f t="shared" si="272"/>
        <v>6.5646070664335952</v>
      </c>
      <c r="AC1115" s="144">
        <f t="shared" si="273"/>
        <v>-3.8443839386172157E-2</v>
      </c>
      <c r="AD1115" s="144">
        <f t="shared" si="274"/>
        <v>-5.8478481280774854E-2</v>
      </c>
      <c r="AE1115" s="144">
        <f t="shared" si="275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5"/>
        <v>74201919.757220402</v>
      </c>
      <c r="E1116" s="67">
        <f t="shared" si="285"/>
        <v>65466153.520501398</v>
      </c>
      <c r="F1116" s="67">
        <f t="shared" si="286"/>
        <v>968014.11261820793</v>
      </c>
      <c r="G1116" s="70">
        <f t="shared" si="287"/>
        <v>1.3218113988292481E-2</v>
      </c>
      <c r="H1116" s="67">
        <f t="shared" si="279"/>
        <v>2633759.1594568044</v>
      </c>
      <c r="I1116" s="70">
        <f t="shared" si="280"/>
        <v>3.8306322702455049E-2</v>
      </c>
      <c r="J1116" s="67">
        <f t="shared" si="288"/>
        <v>8735766.2367190048</v>
      </c>
      <c r="K1116" s="70">
        <f t="shared" si="281"/>
        <v>0.13343943040709183</v>
      </c>
      <c r="L1116" s="70">
        <f t="shared" si="267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2"/>
        <v>19767313.279541902</v>
      </c>
      <c r="R1116" s="70">
        <f t="shared" si="276"/>
        <v>0.36313871925661306</v>
      </c>
      <c r="S1116" s="67">
        <f t="shared" si="283"/>
        <v>14441978.297220401</v>
      </c>
      <c r="T1116" s="70">
        <f t="shared" si="277"/>
        <v>0.24166654023393017</v>
      </c>
      <c r="U1116" s="67">
        <f t="shared" si="284"/>
        <v>40772652.557220399</v>
      </c>
      <c r="V1116" s="70">
        <f t="shared" si="278"/>
        <v>1.21966934881601</v>
      </c>
      <c r="W1116" s="87">
        <f t="shared" si="268"/>
        <v>0.8427832938877422</v>
      </c>
      <c r="X1116" s="142">
        <f t="shared" si="256"/>
        <v>1.7857142857142857E-4</v>
      </c>
      <c r="Y1116" s="139">
        <f t="shared" si="269"/>
        <v>1.3039542559721052E-2</v>
      </c>
      <c r="Z1116" s="139">
        <f t="shared" si="270"/>
        <v>0</v>
      </c>
      <c r="AA1116" s="139">
        <f t="shared" si="271"/>
        <v>0</v>
      </c>
      <c r="AB1116" s="144">
        <f t="shared" si="272"/>
        <v>7.0527109152391496</v>
      </c>
      <c r="AC1116" s="144">
        <f t="shared" si="273"/>
        <v>-3.6271297226794841E-2</v>
      </c>
      <c r="AD1116" s="144">
        <f t="shared" si="274"/>
        <v>-5.8487752044693669E-2</v>
      </c>
      <c r="AE1116" s="144">
        <f t="shared" si="275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5"/>
        <v>74623096.259609193</v>
      </c>
      <c r="E1117" s="67">
        <f t="shared" si="285"/>
        <v>65466153.520501398</v>
      </c>
      <c r="F1117" s="67">
        <f t="shared" si="286"/>
        <v>421176.50238879025</v>
      </c>
      <c r="G1117" s="70">
        <f t="shared" si="287"/>
        <v>5.6760863299336215E-3</v>
      </c>
      <c r="H1117" s="67">
        <f t="shared" si="279"/>
        <v>421176.50238879025</v>
      </c>
      <c r="I1117" s="70">
        <f t="shared" si="280"/>
        <v>5.6760863299336215E-3</v>
      </c>
      <c r="J1117" s="67">
        <f t="shared" si="288"/>
        <v>9156942.7391077951</v>
      </c>
      <c r="K1117" s="70">
        <f t="shared" si="281"/>
        <v>0.13987293046383331</v>
      </c>
      <c r="L1117" s="70">
        <f t="shared" si="267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2"/>
        <v>23647542.410486892</v>
      </c>
      <c r="R1117" s="70">
        <f t="shared" si="276"/>
        <v>0.46389966611209377</v>
      </c>
      <c r="S1117" s="67">
        <f t="shared" si="283"/>
        <v>14863727.822149493</v>
      </c>
      <c r="T1117" s="70">
        <f t="shared" si="277"/>
        <v>0.24872632042128945</v>
      </c>
      <c r="U1117" s="67">
        <f t="shared" si="284"/>
        <v>41735793.089609191</v>
      </c>
      <c r="V1117" s="70">
        <f t="shared" si="278"/>
        <v>1.2690548955586249</v>
      </c>
      <c r="W1117" s="87">
        <f t="shared" si="268"/>
        <v>0.85369380724041277</v>
      </c>
      <c r="X1117" s="142">
        <f t="shared" si="256"/>
        <v>1.7857142857142857E-4</v>
      </c>
      <c r="Y1117" s="139">
        <f t="shared" si="269"/>
        <v>5.4975149013621926E-3</v>
      </c>
      <c r="Z1117" s="139">
        <f t="shared" si="270"/>
        <v>0</v>
      </c>
      <c r="AA1117" s="139">
        <f t="shared" si="271"/>
        <v>0</v>
      </c>
      <c r="AB1117" s="144">
        <f t="shared" si="272"/>
        <v>7.0246219097738827</v>
      </c>
      <c r="AC1117" s="144">
        <f t="shared" si="273"/>
        <v>-3.6062381755998546E-2</v>
      </c>
      <c r="AD1117" s="144">
        <f t="shared" si="274"/>
        <v>-5.8483184968856593E-2</v>
      </c>
      <c r="AE1117" s="144">
        <f t="shared" si="275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5"/>
        <v>74214194.359203994</v>
      </c>
      <c r="E1118" s="67">
        <f t="shared" si="285"/>
        <v>65466153.520501398</v>
      </c>
      <c r="F1118" s="67">
        <f t="shared" si="286"/>
        <v>-408901.90040519834</v>
      </c>
      <c r="G1118" s="70">
        <f t="shared" si="287"/>
        <v>-5.4795622387826632E-3</v>
      </c>
      <c r="H1118" s="67">
        <f t="shared" si="279"/>
        <v>12274.601983591914</v>
      </c>
      <c r="I1118" s="70">
        <f t="shared" si="280"/>
        <v>1.9652409115095831E-4</v>
      </c>
      <c r="J1118" s="67">
        <f t="shared" si="288"/>
        <v>8748040.8387025967</v>
      </c>
      <c r="K1118" s="70">
        <f t="shared" si="281"/>
        <v>0.13362692579705326</v>
      </c>
      <c r="L1118" s="70">
        <f t="shared" si="267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2"/>
        <v>21342051.548151493</v>
      </c>
      <c r="R1118" s="70">
        <f t="shared" si="276"/>
        <v>0.40365399269745705</v>
      </c>
      <c r="S1118" s="67">
        <f t="shared" si="283"/>
        <v>13759113.899203993</v>
      </c>
      <c r="T1118" s="70">
        <f t="shared" si="277"/>
        <v>0.22759235112270981</v>
      </c>
      <c r="U1118" s="67">
        <f t="shared" si="284"/>
        <v>40247654.679203995</v>
      </c>
      <c r="V1118" s="70">
        <f t="shared" si="278"/>
        <v>1.1849206618742623</v>
      </c>
      <c r="W1118" s="87">
        <f t="shared" si="268"/>
        <v>0.83910366636981026</v>
      </c>
      <c r="X1118" s="142">
        <f t="shared" si="256"/>
        <v>1.7857142857142857E-4</v>
      </c>
      <c r="Y1118" s="139">
        <f t="shared" si="269"/>
        <v>-5.6581336673540922E-3</v>
      </c>
      <c r="Z1118" s="139">
        <f t="shared" si="270"/>
        <v>-5.6581336673540922E-3</v>
      </c>
      <c r="AA1118" s="139">
        <f t="shared" si="271"/>
        <v>3.2014476597645872E-5</v>
      </c>
      <c r="AB1118" s="144">
        <f t="shared" si="272"/>
        <v>6.8130212804634986</v>
      </c>
      <c r="AC1118" s="144">
        <f t="shared" si="273"/>
        <v>-2.8948183835354538E-2</v>
      </c>
      <c r="AD1118" s="144">
        <f t="shared" si="274"/>
        <v>-5.8557620952257368E-2</v>
      </c>
      <c r="AE1118" s="144">
        <f t="shared" si="275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5"/>
        <v>71812303.778893396</v>
      </c>
      <c r="E1119" s="67">
        <f t="shared" si="285"/>
        <v>65466153.520501398</v>
      </c>
      <c r="F1119" s="67">
        <f t="shared" si="286"/>
        <v>-2401890.580310598</v>
      </c>
      <c r="G1119" s="70">
        <f t="shared" si="287"/>
        <v>-3.236430174913995E-2</v>
      </c>
      <c r="H1119" s="67">
        <f t="shared" si="279"/>
        <v>-2389615.9783270061</v>
      </c>
      <c r="I1119" s="70">
        <f t="shared" si="280"/>
        <v>-3.2167777657988991E-2</v>
      </c>
      <c r="J1119" s="67">
        <f t="shared" si="288"/>
        <v>6346150.2583919987</v>
      </c>
      <c r="K1119" s="70">
        <f t="shared" si="281"/>
        <v>9.6937881899607614E-2</v>
      </c>
      <c r="L1119" s="70">
        <f t="shared" si="267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2"/>
        <v>18271489.333841294</v>
      </c>
      <c r="R1119" s="70">
        <f t="shared" si="276"/>
        <v>0.3412628202096733</v>
      </c>
      <c r="S1119" s="67">
        <f t="shared" si="283"/>
        <v>10111180.678893395</v>
      </c>
      <c r="T1119" s="70">
        <f t="shared" si="277"/>
        <v>0.16387352726960969</v>
      </c>
      <c r="U1119" s="67">
        <f t="shared" si="284"/>
        <v>36353772.758893393</v>
      </c>
      <c r="V1119" s="70">
        <f t="shared" si="278"/>
        <v>1.0252475698552892</v>
      </c>
      <c r="W1119" s="87">
        <f t="shared" si="268"/>
        <v>0.76174655288124171</v>
      </c>
      <c r="X1119" s="142">
        <f t="shared" si="256"/>
        <v>1.7857142857142857E-4</v>
      </c>
      <c r="Y1119" s="139">
        <f t="shared" si="269"/>
        <v>-3.254287317771138E-2</v>
      </c>
      <c r="Z1119" s="139">
        <f t="shared" si="270"/>
        <v>-3.254287317771138E-2</v>
      </c>
      <c r="AA1119" s="139">
        <f t="shared" si="271"/>
        <v>1.0590385946606068E-3</v>
      </c>
      <c r="AB1119" s="144">
        <f t="shared" si="272"/>
        <v>6.4178245816100539</v>
      </c>
      <c r="AC1119" s="144">
        <f t="shared" si="273"/>
        <v>-3.2391520711745433E-2</v>
      </c>
      <c r="AD1119" s="144">
        <f t="shared" si="274"/>
        <v>-5.931228995884659E-2</v>
      </c>
      <c r="AE1119" s="144">
        <f t="shared" si="275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5"/>
        <v>72382545.387765795</v>
      </c>
      <c r="E1120" s="67">
        <f t="shared" si="285"/>
        <v>65466153.520501398</v>
      </c>
      <c r="F1120" s="67">
        <f t="shared" si="286"/>
        <v>570241.60887239873</v>
      </c>
      <c r="G1120" s="70">
        <f t="shared" si="287"/>
        <v>7.9407229522693631E-3</v>
      </c>
      <c r="H1120" s="67">
        <f t="shared" si="279"/>
        <v>-1819374.3694546074</v>
      </c>
      <c r="I1120" s="70">
        <f t="shared" si="280"/>
        <v>-2.4227054705719626E-2</v>
      </c>
      <c r="J1120" s="67">
        <f t="shared" si="288"/>
        <v>6916391.8672643974</v>
      </c>
      <c r="K1120" s="70">
        <f t="shared" si="281"/>
        <v>0.10564836171562164</v>
      </c>
      <c r="L1120" s="70">
        <f t="shared" ref="L1120:L1153" si="289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2"/>
        <v>15564152.951671392</v>
      </c>
      <c r="R1120" s="70">
        <f t="shared" si="276"/>
        <v>0.27392807653220619</v>
      </c>
      <c r="S1120" s="67">
        <f t="shared" si="283"/>
        <v>9794425.8777657971</v>
      </c>
      <c r="T1120" s="70">
        <f t="shared" si="277"/>
        <v>0.15649017664128567</v>
      </c>
      <c r="U1120" s="67">
        <f t="shared" si="284"/>
        <v>36865339.397765793</v>
      </c>
      <c r="V1120" s="70">
        <f t="shared" si="278"/>
        <v>1.0379571920197035</v>
      </c>
      <c r="W1120" s="87">
        <f t="shared" ref="W1120:W1153" si="290">O1120/P1120</f>
        <v>0.77782681141647936</v>
      </c>
      <c r="X1120" s="142">
        <f t="shared" si="256"/>
        <v>1.7857142857142857E-4</v>
      </c>
      <c r="Y1120" s="139">
        <f t="shared" ref="Y1120:Y1151" si="291">G1120-X1120</f>
        <v>7.7621515236979341E-3</v>
      </c>
      <c r="Z1120" s="139">
        <f t="shared" ref="Z1120:Z1151" si="292">IF(Y1120&lt;0,Y1120,0)</f>
        <v>0</v>
      </c>
      <c r="AA1120" s="139">
        <f t="shared" ref="AA1120:AA1151" si="293">Z1120^2</f>
        <v>0</v>
      </c>
      <c r="AB1120" s="144">
        <f t="shared" ref="AB1120:AB1151" si="294">AVERAGE(Y867:Y1120)/AVERAGE(AA867:AA1120)</f>
        <v>6.2050015339991038</v>
      </c>
      <c r="AC1120" s="144">
        <f t="shared" ref="AC1120:AC1151" si="295">AVERAGE(G1089:G1120)-_xlfn.NORM.S.INV(0.95)*_xlfn.STDEV.S(G1089:G1120)</f>
        <v>-3.2535805045660005E-2</v>
      </c>
      <c r="AD1120" s="144">
        <f t="shared" ref="AD1120:AD1151" si="296">AVERAGE(G1029:G1120)-_xlfn.NORM.S.INV(0.95)*_xlfn.STDEV.S(G1029:G1120)</f>
        <v>-5.9377099045390971E-2</v>
      </c>
      <c r="AE1120" s="144">
        <f t="shared" ref="AE1120:AE1151" si="297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5"/>
        <v>73000981.067492694</v>
      </c>
      <c r="E1121" s="67">
        <f t="shared" si="285"/>
        <v>65466153.520501398</v>
      </c>
      <c r="F1121" s="67">
        <f t="shared" si="286"/>
        <v>618435.67972689867</v>
      </c>
      <c r="G1121" s="70">
        <f t="shared" si="287"/>
        <v>8.5439891124832919E-3</v>
      </c>
      <c r="H1121" s="67">
        <f t="shared" si="279"/>
        <v>-1200938.6897277087</v>
      </c>
      <c r="I1121" s="70">
        <f t="shared" si="280"/>
        <v>-1.5683065593236335E-2</v>
      </c>
      <c r="J1121" s="67">
        <f t="shared" si="288"/>
        <v>7534827.5469912961</v>
      </c>
      <c r="K1121" s="70">
        <f t="shared" si="281"/>
        <v>0.11509500928035488</v>
      </c>
      <c r="L1121" s="70">
        <f t="shared" si="289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2"/>
        <v>14363502.714016691</v>
      </c>
      <c r="R1121" s="70">
        <f t="shared" si="276"/>
        <v>0.24495430426648332</v>
      </c>
      <c r="S1121" s="67">
        <f t="shared" si="283"/>
        <v>11417686.497492693</v>
      </c>
      <c r="T1121" s="70">
        <f t="shared" si="277"/>
        <v>0.18540233316868959</v>
      </c>
      <c r="U1121" s="67">
        <f t="shared" si="284"/>
        <v>36870313.427492693</v>
      </c>
      <c r="V1121" s="70">
        <f t="shared" si="278"/>
        <v>1.0204714121217577</v>
      </c>
      <c r="W1121" s="87">
        <f t="shared" si="290"/>
        <v>0.79517929887612804</v>
      </c>
      <c r="X1121" s="142">
        <f t="shared" si="256"/>
        <v>1.7857142857142857E-4</v>
      </c>
      <c r="Y1121" s="139">
        <f t="shared" si="291"/>
        <v>8.3654176839118629E-3</v>
      </c>
      <c r="Z1121" s="139">
        <f t="shared" si="292"/>
        <v>0</v>
      </c>
      <c r="AA1121" s="139">
        <f t="shared" si="293"/>
        <v>0</v>
      </c>
      <c r="AB1121" s="144">
        <f t="shared" si="294"/>
        <v>5.9884150940741554</v>
      </c>
      <c r="AC1121" s="144">
        <f t="shared" si="295"/>
        <v>-3.1294025514605639E-2</v>
      </c>
      <c r="AD1121" s="144">
        <f t="shared" si="296"/>
        <v>-5.9414540652246516E-2</v>
      </c>
      <c r="AE1121" s="144">
        <f t="shared" si="297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5"/>
        <v>72614532.021846801</v>
      </c>
      <c r="E1122" s="67">
        <f t="shared" si="285"/>
        <v>65466153.520501398</v>
      </c>
      <c r="F1122" s="67">
        <f t="shared" si="286"/>
        <v>-386449.04564589262</v>
      </c>
      <c r="G1122" s="70">
        <f t="shared" si="287"/>
        <v>-5.2937513988832981E-3</v>
      </c>
      <c r="H1122" s="67">
        <f t="shared" ref="H1122:H1125" si="298">J1122</f>
        <v>7148378.5013454035</v>
      </c>
      <c r="I1122" s="70">
        <f t="shared" ref="I1122:I1125" si="299">K1122</f>
        <v>0.10919197351508925</v>
      </c>
      <c r="J1122" s="67">
        <f t="shared" si="288"/>
        <v>7148378.5013454035</v>
      </c>
      <c r="K1122" s="70">
        <f t="shared" si="281"/>
        <v>0.10919197351508925</v>
      </c>
      <c r="L1122" s="70">
        <f t="shared" si="289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2"/>
        <v>12643307.111060701</v>
      </c>
      <c r="R1122" s="70">
        <f t="shared" si="276"/>
        <v>0.21082289264341414</v>
      </c>
      <c r="S1122" s="67">
        <f t="shared" si="283"/>
        <v>12717171.8118468</v>
      </c>
      <c r="T1122" s="70">
        <f t="shared" si="277"/>
        <v>0.21231606480252929</v>
      </c>
      <c r="U1122" s="67">
        <f t="shared" si="284"/>
        <v>36748018.791846804</v>
      </c>
      <c r="V1122" s="70">
        <f t="shared" si="278"/>
        <v>1.0245773977580148</v>
      </c>
      <c r="W1122" s="87">
        <f t="shared" si="290"/>
        <v>0.78134668440783051</v>
      </c>
      <c r="X1122" s="142">
        <f t="shared" si="256"/>
        <v>1.7857142857142857E-4</v>
      </c>
      <c r="Y1122" s="139">
        <f t="shared" si="291"/>
        <v>-5.4723228274547271E-3</v>
      </c>
      <c r="Z1122" s="139">
        <f t="shared" si="292"/>
        <v>-5.4723228274547271E-3</v>
      </c>
      <c r="AA1122" s="139">
        <f t="shared" si="293"/>
        <v>2.9946317127882098E-5</v>
      </c>
      <c r="AB1122" s="144">
        <f t="shared" si="294"/>
        <v>5.8077290280086507</v>
      </c>
      <c r="AC1122" s="144">
        <f t="shared" si="295"/>
        <v>-3.1991728882594737E-2</v>
      </c>
      <c r="AD1122" s="144">
        <f t="shared" si="296"/>
        <v>-5.9230365690008432E-2</v>
      </c>
      <c r="AE1122" s="144">
        <f t="shared" si="297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5"/>
        <v>73588655.892573103</v>
      </c>
      <c r="E1123" s="67">
        <f t="shared" si="285"/>
        <v>65466153.520501398</v>
      </c>
      <c r="F1123" s="67">
        <f t="shared" si="286"/>
        <v>974123.87072630227</v>
      </c>
      <c r="G1123" s="70">
        <f t="shared" si="287"/>
        <v>1.3414998948602016E-2</v>
      </c>
      <c r="H1123" s="67">
        <f t="shared" si="298"/>
        <v>8122502.3720717058</v>
      </c>
      <c r="I1123" s="70">
        <f t="shared" si="299"/>
        <v>0.12407178267359198</v>
      </c>
      <c r="J1123" s="67">
        <f t="shared" si="288"/>
        <v>8122502.3720717058</v>
      </c>
      <c r="K1123" s="70">
        <f t="shared" si="281"/>
        <v>0.12407178267359198</v>
      </c>
      <c r="L1123" s="70">
        <f t="shared" si="289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2"/>
        <v>14102505.381227605</v>
      </c>
      <c r="R1123" s="70">
        <f t="shared" si="276"/>
        <v>0.23707207913105596</v>
      </c>
      <c r="S1123" s="67">
        <f t="shared" si="283"/>
        <v>15548963.152573101</v>
      </c>
      <c r="T1123" s="70">
        <f t="shared" si="277"/>
        <v>0.26790223067216568</v>
      </c>
      <c r="U1123" s="67">
        <f t="shared" si="284"/>
        <v>36885062.1225731</v>
      </c>
      <c r="V1123" s="70">
        <f t="shared" si="278"/>
        <v>1.0049441576132914</v>
      </c>
      <c r="W1123" s="87">
        <f t="shared" si="290"/>
        <v>0.80937840752277634</v>
      </c>
      <c r="X1123" s="142">
        <f t="shared" si="256"/>
        <v>1.7857142857142857E-4</v>
      </c>
      <c r="Y1123" s="139">
        <f t="shared" si="291"/>
        <v>1.3236427520030587E-2</v>
      </c>
      <c r="Z1123" s="139">
        <f t="shared" si="292"/>
        <v>0</v>
      </c>
      <c r="AA1123" s="139">
        <f t="shared" si="293"/>
        <v>0</v>
      </c>
      <c r="AB1123" s="144">
        <f t="shared" si="294"/>
        <v>5.8551248181563267</v>
      </c>
      <c r="AC1123" s="144">
        <f t="shared" si="295"/>
        <v>-3.2051395445228677E-2</v>
      </c>
      <c r="AD1123" s="144">
        <f t="shared" si="296"/>
        <v>-5.8599031373699532E-2</v>
      </c>
      <c r="AE1123" s="144">
        <f t="shared" si="297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5"/>
        <v>72282550.836989194</v>
      </c>
      <c r="E1124" s="67">
        <f t="shared" si="285"/>
        <v>65466153.520501398</v>
      </c>
      <c r="F1124" s="67">
        <f t="shared" si="286"/>
        <v>-1306105.0555839092</v>
      </c>
      <c r="G1124" s="70">
        <f t="shared" si="287"/>
        <v>-1.7748728248150096E-2</v>
      </c>
      <c r="H1124" s="67">
        <f t="shared" si="298"/>
        <v>6816397.3164877966</v>
      </c>
      <c r="I1124" s="70">
        <f t="shared" si="299"/>
        <v>0.10412093807150469</v>
      </c>
      <c r="J1124" s="67">
        <f t="shared" si="288"/>
        <v>6816397.3164877966</v>
      </c>
      <c r="K1124" s="70">
        <f t="shared" si="281"/>
        <v>0.10412093807150469</v>
      </c>
      <c r="L1124" s="70">
        <f t="shared" si="289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2"/>
        <v>12701848.942616493</v>
      </c>
      <c r="R1124" s="70">
        <f t="shared" si="276"/>
        <v>0.21318729955774759</v>
      </c>
      <c r="S1124" s="67">
        <f t="shared" si="283"/>
        <v>12283704.816989191</v>
      </c>
      <c r="T1124" s="70">
        <f t="shared" si="277"/>
        <v>0.20473235123379779</v>
      </c>
      <c r="U1124" s="67">
        <f t="shared" si="284"/>
        <v>35146438.226989195</v>
      </c>
      <c r="V1124" s="70">
        <f t="shared" si="278"/>
        <v>0.94642211467026238</v>
      </c>
      <c r="W1124" s="87">
        <f t="shared" si="290"/>
        <v>0.76719208124211546</v>
      </c>
      <c r="X1124" s="142">
        <f t="shared" si="256"/>
        <v>1.7857142857142857E-4</v>
      </c>
      <c r="Y1124" s="139">
        <f t="shared" si="291"/>
        <v>-1.7927299676721523E-2</v>
      </c>
      <c r="Z1124" s="139">
        <f t="shared" si="292"/>
        <v>-1.7927299676721523E-2</v>
      </c>
      <c r="AA1124" s="139">
        <f t="shared" si="293"/>
        <v>3.2138807369897962E-4</v>
      </c>
      <c r="AB1124" s="144">
        <f t="shared" si="294"/>
        <v>5.5640578496327864</v>
      </c>
      <c r="AC1124" s="144">
        <f t="shared" si="295"/>
        <v>-3.2775925224827258E-2</v>
      </c>
      <c r="AD1124" s="144">
        <f t="shared" si="296"/>
        <v>-5.8279651563624191E-2</v>
      </c>
      <c r="AE1124" s="144">
        <f t="shared" si="297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5"/>
        <v>68111189.483541399</v>
      </c>
      <c r="E1125" s="80">
        <f t="shared" si="285"/>
        <v>65466153.520501398</v>
      </c>
      <c r="F1125" s="80">
        <f t="shared" si="286"/>
        <v>-4171361.3534477949</v>
      </c>
      <c r="G1125" s="81">
        <f t="shared" si="287"/>
        <v>-5.7709105519186822E-2</v>
      </c>
      <c r="H1125" s="80">
        <f t="shared" si="298"/>
        <v>2645035.9630400017</v>
      </c>
      <c r="I1125" s="81">
        <f t="shared" si="299"/>
        <v>4.0403106350392681E-2</v>
      </c>
      <c r="J1125" s="80">
        <f t="shared" si="288"/>
        <v>2645035.9630400017</v>
      </c>
      <c r="K1125" s="81">
        <f t="shared" si="281"/>
        <v>4.0403106350392681E-2</v>
      </c>
      <c r="L1125" s="81">
        <f t="shared" si="289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2"/>
        <v>9814419.1316450015</v>
      </c>
      <c r="R1125" s="81">
        <f t="shared" si="276"/>
        <v>0.16835270757543325</v>
      </c>
      <c r="S1125" s="80">
        <f t="shared" si="283"/>
        <v>8603444.9435414001</v>
      </c>
      <c r="T1125" s="81">
        <f t="shared" si="277"/>
        <v>0.14457689515955902</v>
      </c>
      <c r="U1125" s="80">
        <f t="shared" si="284"/>
        <v>30928395.453541398</v>
      </c>
      <c r="V1125" s="81">
        <f t="shared" si="278"/>
        <v>0.83179320598090611</v>
      </c>
      <c r="W1125" s="136">
        <f t="shared" si="290"/>
        <v>0.63201309056241017</v>
      </c>
      <c r="X1125" s="143">
        <f t="shared" si="256"/>
        <v>1.7857142857142857E-4</v>
      </c>
      <c r="Y1125" s="140">
        <f t="shared" si="291"/>
        <v>-5.7887676947758253E-2</v>
      </c>
      <c r="Z1125" s="140">
        <f t="shared" si="292"/>
        <v>-5.7887676947758253E-2</v>
      </c>
      <c r="AA1125" s="140">
        <f t="shared" si="293"/>
        <v>3.3509831424080221E-3</v>
      </c>
      <c r="AB1125" s="145">
        <f t="shared" si="294"/>
        <v>4.9659014978332845</v>
      </c>
      <c r="AC1125" s="145">
        <f t="shared" si="295"/>
        <v>-3.8836137188947989E-2</v>
      </c>
      <c r="AD1125" s="145">
        <f t="shared" si="296"/>
        <v>-5.9910009039258943E-2</v>
      </c>
      <c r="AE1125" s="145">
        <f t="shared" si="297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5"/>
        <v>69482168.659104601</v>
      </c>
      <c r="E1126" s="67">
        <f t="shared" si="285"/>
        <v>68111189.483541399</v>
      </c>
      <c r="F1126" s="67">
        <f t="shared" si="286"/>
        <v>1370979.1755632013</v>
      </c>
      <c r="G1126" s="70">
        <f t="shared" si="287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8"/>
        <v>1370979.1755632013</v>
      </c>
      <c r="K1126" s="85">
        <f>G1126</f>
        <v>2.012854548509227E-2</v>
      </c>
      <c r="L1126" s="70">
        <f t="shared" si="289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2"/>
        <v>6860969.4818738028</v>
      </c>
      <c r="R1126" s="70">
        <f t="shared" si="276"/>
        <v>0.10956304848867324</v>
      </c>
      <c r="S1126" s="67">
        <f t="shared" si="283"/>
        <v>10757601.049104601</v>
      </c>
      <c r="T1126" s="70">
        <f t="shared" si="277"/>
        <v>0.18318740327809119</v>
      </c>
      <c r="U1126" s="67">
        <f t="shared" si="284"/>
        <v>32274918.249104604</v>
      </c>
      <c r="V1126" s="70">
        <f t="shared" si="278"/>
        <v>0.86743626291799958</v>
      </c>
      <c r="W1126" s="87">
        <f t="shared" si="290"/>
        <v>0.67451138460976845</v>
      </c>
      <c r="X1126" s="142">
        <f t="shared" si="256"/>
        <v>1.7857142857142857E-4</v>
      </c>
      <c r="Y1126" s="139">
        <f t="shared" si="291"/>
        <v>1.9949974056520842E-2</v>
      </c>
      <c r="Z1126" s="139">
        <f t="shared" si="292"/>
        <v>0</v>
      </c>
      <c r="AA1126" s="139">
        <f t="shared" si="293"/>
        <v>0</v>
      </c>
      <c r="AB1126" s="144">
        <f t="shared" si="294"/>
        <v>5.2715257951208496</v>
      </c>
      <c r="AC1126" s="144">
        <f t="shared" si="295"/>
        <v>-3.7398831498316021E-2</v>
      </c>
      <c r="AD1126" s="144">
        <f t="shared" si="296"/>
        <v>-5.9655363375064926E-2</v>
      </c>
      <c r="AE1126" s="144">
        <f t="shared" si="297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5"/>
        <v>67877466.562653303</v>
      </c>
      <c r="E1127" s="67">
        <f t="shared" si="285"/>
        <v>68111189.483541399</v>
      </c>
      <c r="F1127" s="67">
        <f t="shared" si="286"/>
        <v>-24702.096451297402</v>
      </c>
      <c r="G1127" s="70">
        <f t="shared" si="287"/>
        <v>-3.5551706183051848E-4</v>
      </c>
      <c r="H1127" s="67">
        <f t="shared" ref="H1127:H1146" si="300">IF(WEEKNUM(A1127)=WEEKNUM(A1126),H1126+F1127,F1127)</f>
        <v>-24702.096451297402</v>
      </c>
      <c r="I1127" s="70">
        <f t="shared" ref="I1127:I1146" si="301">IF(WEEKNUM(A1127)=WEEKNUM(A1126),I1126+G1127,G1127)</f>
        <v>-3.5551706183051848E-4</v>
      </c>
      <c r="J1127" s="67">
        <f t="shared" si="288"/>
        <v>1346277.0791119039</v>
      </c>
      <c r="K1127" s="70">
        <f t="shared" ref="K1127:K1146" si="302">(1+K1126)*(1+G1127)-1</f>
        <v>1.9765872381912075E-2</v>
      </c>
      <c r="L1127" s="70">
        <f t="shared" si="289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2"/>
        <v>7341948.0386558026</v>
      </c>
      <c r="R1127" s="70">
        <f t="shared" si="276"/>
        <v>0.11819828946319332</v>
      </c>
      <c r="S1127" s="67">
        <f t="shared" si="283"/>
        <v>10062543.802653305</v>
      </c>
      <c r="T1127" s="70">
        <f t="shared" si="277"/>
        <v>0.16941757535932025</v>
      </c>
      <c r="U1127" s="67">
        <f t="shared" si="284"/>
        <v>33567832.902653307</v>
      </c>
      <c r="V1127" s="70">
        <f t="shared" si="278"/>
        <v>0.93530720376412191</v>
      </c>
      <c r="W1127" s="87">
        <f t="shared" si="290"/>
        <v>0.67218969724974598</v>
      </c>
      <c r="X1127" s="142">
        <f t="shared" si="256"/>
        <v>1.7857142857142857E-4</v>
      </c>
      <c r="Y1127" s="139">
        <f t="shared" si="291"/>
        <v>-5.3408849040194708E-4</v>
      </c>
      <c r="Z1127" s="139">
        <f t="shared" si="292"/>
        <v>-5.3408849040194708E-4</v>
      </c>
      <c r="AA1127" s="139">
        <f t="shared" si="293"/>
        <v>2.8525051557983069E-7</v>
      </c>
      <c r="AB1127" s="144">
        <f t="shared" si="294"/>
        <v>4.936307873974644</v>
      </c>
      <c r="AC1127" s="144">
        <f t="shared" si="295"/>
        <v>-3.4568964055079324E-2</v>
      </c>
      <c r="AD1127" s="144">
        <f t="shared" si="296"/>
        <v>-5.946046131259957E-2</v>
      </c>
      <c r="AE1127" s="144">
        <f t="shared" si="297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5"/>
        <v>71021314.965238407</v>
      </c>
      <c r="E1128" s="67">
        <f t="shared" si="285"/>
        <v>68111189.483541399</v>
      </c>
      <c r="F1128" s="67">
        <f t="shared" si="286"/>
        <v>3143848.4025851041</v>
      </c>
      <c r="G1128" s="70">
        <f t="shared" si="287"/>
        <v>4.6316525377140011E-2</v>
      </c>
      <c r="H1128" s="67">
        <f t="shared" si="300"/>
        <v>3119146.3061338067</v>
      </c>
      <c r="I1128" s="70">
        <f t="shared" si="301"/>
        <v>4.5961008315309491E-2</v>
      </c>
      <c r="J1128" s="67">
        <f t="shared" si="288"/>
        <v>4490125.481697008</v>
      </c>
      <c r="K1128" s="70">
        <f t="shared" si="302"/>
        <v>6.6997884288830356E-2</v>
      </c>
      <c r="L1128" s="70">
        <f t="shared" si="289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2"/>
        <v>8500126.8974650055</v>
      </c>
      <c r="R1128" s="70">
        <f t="shared" si="276"/>
        <v>0.13595594006068484</v>
      </c>
      <c r="S1128" s="67">
        <f t="shared" si="283"/>
        <v>11358265.175238408</v>
      </c>
      <c r="T1128" s="70">
        <f t="shared" si="277"/>
        <v>0.19037352624810244</v>
      </c>
      <c r="U1128" s="67">
        <f t="shared" si="284"/>
        <v>34111237.405238405</v>
      </c>
      <c r="V1128" s="70">
        <f t="shared" si="278"/>
        <v>0.92417138245749064</v>
      </c>
      <c r="W1128" s="87">
        <f t="shared" si="290"/>
        <v>0.76913730750536691</v>
      </c>
      <c r="X1128" s="142">
        <f t="shared" si="256"/>
        <v>1.7857142857142857E-4</v>
      </c>
      <c r="Y1128" s="139">
        <f t="shared" si="291"/>
        <v>4.613795394856858E-2</v>
      </c>
      <c r="Z1128" s="139">
        <f t="shared" si="292"/>
        <v>0</v>
      </c>
      <c r="AA1128" s="139">
        <f t="shared" si="293"/>
        <v>0</v>
      </c>
      <c r="AB1128" s="144">
        <f t="shared" si="294"/>
        <v>5.3278165136432127</v>
      </c>
      <c r="AC1128" s="144">
        <f t="shared" si="295"/>
        <v>-3.4667675849285359E-2</v>
      </c>
      <c r="AD1128" s="144">
        <f t="shared" si="296"/>
        <v>-5.952119651875315E-2</v>
      </c>
      <c r="AE1128" s="144">
        <f t="shared" si="297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5"/>
        <v>74575517.459259003</v>
      </c>
      <c r="E1129" s="67">
        <f t="shared" si="285"/>
        <v>68111189.483541399</v>
      </c>
      <c r="F1129" s="67">
        <f t="shared" si="286"/>
        <v>3554202.4940205961</v>
      </c>
      <c r="G1129" s="70">
        <f t="shared" si="287"/>
        <v>5.0044166258540988E-2</v>
      </c>
      <c r="H1129" s="67">
        <f t="shared" si="300"/>
        <v>6673348.8001544029</v>
      </c>
      <c r="I1129" s="70">
        <f t="shared" si="301"/>
        <v>9.600517457385048E-2</v>
      </c>
      <c r="J1129" s="67">
        <f t="shared" si="288"/>
        <v>8044327.9757176042</v>
      </c>
      <c r="K1129" s="70">
        <f t="shared" si="302"/>
        <v>0.12039490380769191</v>
      </c>
      <c r="L1129" s="70">
        <f t="shared" si="289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2"/>
        <v>9553033.6337857023</v>
      </c>
      <c r="R1129" s="70">
        <f t="shared" si="276"/>
        <v>0.14691892821915228</v>
      </c>
      <c r="S1129" s="67">
        <f t="shared" si="283"/>
        <v>13631840.5045911</v>
      </c>
      <c r="T1129" s="70">
        <f t="shared" si="277"/>
        <v>0.2236793246776192</v>
      </c>
      <c r="U1129" s="67">
        <f t="shared" si="284"/>
        <v>37421466.699259005</v>
      </c>
      <c r="V1129" s="70">
        <f t="shared" si="278"/>
        <v>1.0071974908196795</v>
      </c>
      <c r="W1129" s="87">
        <f t="shared" si="290"/>
        <v>0.87234660350538795</v>
      </c>
      <c r="X1129" s="142">
        <f t="shared" si="256"/>
        <v>1.7857142857142857E-4</v>
      </c>
      <c r="Y1129" s="139">
        <f t="shared" si="291"/>
        <v>4.9865594829969558E-2</v>
      </c>
      <c r="Z1129" s="139">
        <f t="shared" si="292"/>
        <v>0</v>
      </c>
      <c r="AA1129" s="139">
        <f t="shared" si="293"/>
        <v>0</v>
      </c>
      <c r="AB1129" s="144">
        <f t="shared" si="294"/>
        <v>5.6755204950590157</v>
      </c>
      <c r="AC1129" s="144">
        <f t="shared" si="295"/>
        <v>-3.5387361614423775E-2</v>
      </c>
      <c r="AD1129" s="144">
        <f t="shared" si="296"/>
        <v>-5.9552178848741415E-2</v>
      </c>
      <c r="AE1129" s="144">
        <f t="shared" si="297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5"/>
        <v>77248829.062246501</v>
      </c>
      <c r="E1130" s="67">
        <f t="shared" si="285"/>
        <v>68111189.483541399</v>
      </c>
      <c r="F1130" s="67">
        <f t="shared" si="286"/>
        <v>2673311.602987498</v>
      </c>
      <c r="G1130" s="70">
        <f t="shared" si="287"/>
        <v>3.5847040611524314E-2</v>
      </c>
      <c r="H1130" s="67">
        <f t="shared" si="300"/>
        <v>9346660.4031419009</v>
      </c>
      <c r="I1130" s="70">
        <f t="shared" si="301"/>
        <v>0.13185221518537479</v>
      </c>
      <c r="J1130" s="67">
        <f t="shared" si="288"/>
        <v>10717639.578705102</v>
      </c>
      <c r="K1130" s="70">
        <f t="shared" si="302"/>
        <v>0.16055774542543122</v>
      </c>
      <c r="L1130" s="70">
        <f t="shared" si="289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2"/>
        <v>12180683.997671202</v>
      </c>
      <c r="R1130" s="70">
        <f t="shared" si="276"/>
        <v>0.18719888181202612</v>
      </c>
      <c r="S1130" s="67">
        <f t="shared" si="283"/>
        <v>13387008.4717751</v>
      </c>
      <c r="T1130" s="70">
        <f t="shared" si="277"/>
        <v>0.20962459804618425</v>
      </c>
      <c r="U1130" s="67">
        <f t="shared" si="284"/>
        <v>39241500.742246501</v>
      </c>
      <c r="V1130" s="70">
        <f t="shared" si="278"/>
        <v>1.0324719594036043</v>
      </c>
      <c r="W1130" s="87">
        <f t="shared" si="290"/>
        <v>0.94579787362060619</v>
      </c>
      <c r="X1130" s="142">
        <f t="shared" si="256"/>
        <v>1.7857142857142857E-4</v>
      </c>
      <c r="Y1130" s="139">
        <f t="shared" si="291"/>
        <v>3.5668469182952883E-2</v>
      </c>
      <c r="Z1130" s="139">
        <f t="shared" si="292"/>
        <v>0</v>
      </c>
      <c r="AA1130" s="139">
        <f t="shared" si="293"/>
        <v>0</v>
      </c>
      <c r="AB1130" s="144">
        <f t="shared" si="294"/>
        <v>5.9464685510856379</v>
      </c>
      <c r="AC1130" s="144">
        <f t="shared" si="295"/>
        <v>-3.5244490751009869E-2</v>
      </c>
      <c r="AD1130" s="144">
        <f t="shared" si="296"/>
        <v>-5.956819046273109E-2</v>
      </c>
      <c r="AE1130" s="144">
        <f t="shared" si="297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3">B1131</f>
        <v>77271761.294160798</v>
      </c>
      <c r="E1131" s="67">
        <f t="shared" si="285"/>
        <v>68111189.483541399</v>
      </c>
      <c r="F1131" s="67">
        <f t="shared" si="286"/>
        <v>22932.231914296746</v>
      </c>
      <c r="G1131" s="70">
        <f t="shared" si="287"/>
        <v>2.9686187082289794E-4</v>
      </c>
      <c r="H1131" s="67">
        <f t="shared" si="300"/>
        <v>9369592.6350561976</v>
      </c>
      <c r="I1131" s="70">
        <f t="shared" si="301"/>
        <v>0.13214907705619769</v>
      </c>
      <c r="J1131" s="67">
        <f t="shared" si="288"/>
        <v>10740571.810619399</v>
      </c>
      <c r="K1131" s="70">
        <f t="shared" si="302"/>
        <v>0.16090227076893626</v>
      </c>
      <c r="L1131" s="70">
        <f t="shared" si="289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2"/>
        <v>10332846.775167301</v>
      </c>
      <c r="R1131" s="70">
        <f t="shared" si="276"/>
        <v>0.15436232943746678</v>
      </c>
      <c r="S1131" s="67">
        <f t="shared" si="283"/>
        <v>13227141.426893599</v>
      </c>
      <c r="T1131" s="70">
        <f t="shared" si="277"/>
        <v>0.2065300950229218</v>
      </c>
      <c r="U1131" s="67">
        <f t="shared" si="284"/>
        <v>38933139.424160801</v>
      </c>
      <c r="V1131" s="70">
        <f t="shared" si="278"/>
        <v>1.0155070142108058</v>
      </c>
      <c r="W1131" s="87">
        <f t="shared" si="290"/>
        <v>0.94431925114297699</v>
      </c>
      <c r="X1131" s="142">
        <f t="shared" si="256"/>
        <v>1.7857142857142857E-4</v>
      </c>
      <c r="Y1131" s="139">
        <f t="shared" si="291"/>
        <v>1.1829044225146937E-4</v>
      </c>
      <c r="Z1131" s="139">
        <f t="shared" si="292"/>
        <v>0</v>
      </c>
      <c r="AA1131" s="139">
        <f t="shared" si="293"/>
        <v>0</v>
      </c>
      <c r="AB1131" s="144">
        <f t="shared" si="294"/>
        <v>5.9412468525464606</v>
      </c>
      <c r="AC1131" s="144">
        <f t="shared" si="295"/>
        <v>-3.5262191299476976E-2</v>
      </c>
      <c r="AD1131" s="144">
        <f t="shared" si="296"/>
        <v>-5.9612766935976003E-2</v>
      </c>
      <c r="AE1131" s="144">
        <f t="shared" si="297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3"/>
        <v>76190741.105237097</v>
      </c>
      <c r="E1132" s="67">
        <f t="shared" si="285"/>
        <v>68111189.483541399</v>
      </c>
      <c r="F1132" s="67">
        <f t="shared" si="286"/>
        <v>-1081020.1889237016</v>
      </c>
      <c r="G1132" s="70">
        <f t="shared" si="287"/>
        <v>-1.3989847918807452E-2</v>
      </c>
      <c r="H1132" s="67">
        <f t="shared" si="300"/>
        <v>-1081020.1889237016</v>
      </c>
      <c r="I1132" s="70">
        <f t="shared" si="301"/>
        <v>-1.3989847918807452E-2</v>
      </c>
      <c r="J1132" s="67">
        <f t="shared" si="288"/>
        <v>9659551.6216956973</v>
      </c>
      <c r="K1132" s="70">
        <f t="shared" si="302"/>
        <v>0.14466142455228059</v>
      </c>
      <c r="L1132" s="70">
        <f t="shared" si="289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2"/>
        <v>10590167.0412554</v>
      </c>
      <c r="R1132" s="70">
        <f t="shared" si="276"/>
        <v>0.16143406048438805</v>
      </c>
      <c r="S1132" s="67">
        <f t="shared" si="283"/>
        <v>11547191.650708795</v>
      </c>
      <c r="T1132" s="70">
        <f t="shared" si="277"/>
        <v>0.17862867599545015</v>
      </c>
      <c r="U1132" s="67">
        <f t="shared" si="284"/>
        <v>37407543.645237096</v>
      </c>
      <c r="V1132" s="70">
        <f t="shared" si="278"/>
        <v>0.96452964415371578</v>
      </c>
      <c r="W1132" s="87">
        <f t="shared" si="290"/>
        <v>0.9116358336800312</v>
      </c>
      <c r="X1132" s="142">
        <f t="shared" si="256"/>
        <v>1.7857142857142857E-4</v>
      </c>
      <c r="Y1132" s="139">
        <f t="shared" si="291"/>
        <v>-1.4168419347378881E-2</v>
      </c>
      <c r="Z1132" s="139">
        <f t="shared" si="292"/>
        <v>-1.4168419347378881E-2</v>
      </c>
      <c r="AA1132" s="139">
        <f t="shared" si="293"/>
        <v>2.0074410680318019E-4</v>
      </c>
      <c r="AB1132" s="144">
        <f t="shared" si="294"/>
        <v>5.8154986650022984</v>
      </c>
      <c r="AC1132" s="144">
        <f t="shared" si="295"/>
        <v>-3.6452071500540015E-2</v>
      </c>
      <c r="AD1132" s="144">
        <f t="shared" si="296"/>
        <v>-5.9862841285837229E-2</v>
      </c>
      <c r="AE1132" s="144">
        <f t="shared" si="297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3"/>
        <v>75307420.693779007</v>
      </c>
      <c r="E1133" s="67">
        <f t="shared" si="285"/>
        <v>68111189.483541399</v>
      </c>
      <c r="F1133" s="67">
        <f t="shared" si="286"/>
        <v>-883320.41145808995</v>
      </c>
      <c r="G1133" s="70">
        <f t="shared" si="287"/>
        <v>-1.1593540089576231E-2</v>
      </c>
      <c r="H1133" s="67">
        <f t="shared" si="300"/>
        <v>-1964340.6003817916</v>
      </c>
      <c r="I1133" s="70">
        <f t="shared" si="301"/>
        <v>-2.5583388008383681E-2</v>
      </c>
      <c r="J1133" s="67">
        <f t="shared" si="288"/>
        <v>8776231.2102376074</v>
      </c>
      <c r="K1133" s="70">
        <f t="shared" si="302"/>
        <v>0.13139074643774218</v>
      </c>
      <c r="L1133" s="70">
        <f t="shared" si="289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2"/>
        <v>9841267.1732776091</v>
      </c>
      <c r="R1133" s="70">
        <f t="shared" si="276"/>
        <v>0.15032603328673824</v>
      </c>
      <c r="S1133" s="67">
        <f t="shared" si="283"/>
        <v>10286935.600376107</v>
      </c>
      <c r="T1133" s="70">
        <f t="shared" si="277"/>
        <v>0.15821068676431388</v>
      </c>
      <c r="U1133" s="67">
        <f t="shared" si="284"/>
        <v>35641902.803779006</v>
      </c>
      <c r="V1133" s="70">
        <f t="shared" si="278"/>
        <v>0.8985613878185269</v>
      </c>
      <c r="W1133" s="87">
        <f t="shared" si="290"/>
        <v>0.88440586039614566</v>
      </c>
      <c r="X1133" s="142">
        <f t="shared" si="256"/>
        <v>1.7857142857142857E-4</v>
      </c>
      <c r="Y1133" s="139">
        <f t="shared" si="291"/>
        <v>-1.177211151814766E-2</v>
      </c>
      <c r="Z1133" s="139">
        <f t="shared" si="292"/>
        <v>-1.177211151814766E-2</v>
      </c>
      <c r="AA1133" s="139">
        <f t="shared" si="293"/>
        <v>1.385826095957048E-4</v>
      </c>
      <c r="AB1133" s="144">
        <f t="shared" si="294"/>
        <v>5.6039699461622261</v>
      </c>
      <c r="AC1133" s="144">
        <f t="shared" si="295"/>
        <v>-3.5817078432750366E-2</v>
      </c>
      <c r="AD1133" s="144">
        <f t="shared" si="296"/>
        <v>-6.0077027875337988E-2</v>
      </c>
      <c r="AE1133" s="144">
        <f t="shared" si="297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3"/>
        <v>74224569.205802605</v>
      </c>
      <c r="E1134" s="67">
        <f t="shared" si="285"/>
        <v>68111189.483541399</v>
      </c>
      <c r="F1134" s="67">
        <f t="shared" si="286"/>
        <v>-1082851.487976402</v>
      </c>
      <c r="G1134" s="70">
        <f t="shared" si="287"/>
        <v>-1.4379080813026095E-2</v>
      </c>
      <c r="H1134" s="67">
        <f t="shared" si="300"/>
        <v>-3047192.0883581936</v>
      </c>
      <c r="I1134" s="70">
        <f t="shared" si="301"/>
        <v>-3.9962468821409775E-2</v>
      </c>
      <c r="J1134" s="67">
        <f t="shared" si="288"/>
        <v>7693379.7222612053</v>
      </c>
      <c r="K1134" s="70">
        <f t="shared" si="302"/>
        <v>0.11512238746360404</v>
      </c>
      <c r="L1134" s="70">
        <f t="shared" si="289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2"/>
        <v>10990639.846000001</v>
      </c>
      <c r="R1134" s="70">
        <f t="shared" si="276"/>
        <v>0.17380921852037678</v>
      </c>
      <c r="S1134" s="67">
        <f t="shared" si="283"/>
        <v>9133484.270540908</v>
      </c>
      <c r="T1134" s="70">
        <f t="shared" si="277"/>
        <v>0.14031851335132745</v>
      </c>
      <c r="U1134" s="67">
        <f t="shared" si="284"/>
        <v>34887189.045802608</v>
      </c>
      <c r="V1134" s="70">
        <f t="shared" si="278"/>
        <v>0.88687118724996994</v>
      </c>
      <c r="W1134" s="87">
        <f t="shared" si="290"/>
        <v>0.85121762484392482</v>
      </c>
      <c r="X1134" s="142">
        <f t="shared" si="256"/>
        <v>1.7857142857142857E-4</v>
      </c>
      <c r="Y1134" s="139">
        <f t="shared" si="291"/>
        <v>-1.4557652241597524E-2</v>
      </c>
      <c r="Z1134" s="139">
        <f t="shared" si="292"/>
        <v>-1.4557652241597524E-2</v>
      </c>
      <c r="AA1134" s="139">
        <f t="shared" si="293"/>
        <v>2.1192523878728941E-4</v>
      </c>
      <c r="AB1134" s="144">
        <f t="shared" si="294"/>
        <v>5.5038684613839823</v>
      </c>
      <c r="AC1134" s="144">
        <f t="shared" si="295"/>
        <v>-3.655043367618787E-2</v>
      </c>
      <c r="AD1134" s="144">
        <f t="shared" si="296"/>
        <v>-6.0360882118782586E-2</v>
      </c>
      <c r="AE1134" s="144">
        <f t="shared" si="297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3"/>
        <v>73440036.406532899</v>
      </c>
      <c r="E1135" s="67">
        <f t="shared" si="285"/>
        <v>68111189.483541399</v>
      </c>
      <c r="F1135" s="67">
        <f t="shared" si="286"/>
        <v>-784532.79926970601</v>
      </c>
      <c r="G1135" s="70">
        <f t="shared" si="287"/>
        <v>-1.0569718459320801E-2</v>
      </c>
      <c r="H1135" s="67">
        <f t="shared" si="300"/>
        <v>-3831724.8876278996</v>
      </c>
      <c r="I1135" s="70">
        <f t="shared" si="301"/>
        <v>-5.0532187280730577E-2</v>
      </c>
      <c r="J1135" s="67">
        <f t="shared" si="288"/>
        <v>6908846.9229914993</v>
      </c>
      <c r="K1135" s="70">
        <f t="shared" si="302"/>
        <v>0.1033358577804282</v>
      </c>
      <c r="L1135" s="70">
        <f t="shared" si="289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2"/>
        <v>8445786.8056652993</v>
      </c>
      <c r="R1135" s="70">
        <f t="shared" si="276"/>
        <v>0.12994667770658525</v>
      </c>
      <c r="S1135" s="67">
        <f t="shared" si="283"/>
        <v>6036786.8875288963</v>
      </c>
      <c r="T1135" s="70">
        <f t="shared" si="277"/>
        <v>8.9562253016107998E-2</v>
      </c>
      <c r="U1135" s="67">
        <f t="shared" si="284"/>
        <v>34120937.2565329</v>
      </c>
      <c r="V1135" s="70">
        <f t="shared" si="278"/>
        <v>0.86779549873112749</v>
      </c>
      <c r="W1135" s="87">
        <f t="shared" si="290"/>
        <v>0.82652828273356793</v>
      </c>
      <c r="X1135" s="142">
        <f t="shared" si="256"/>
        <v>1.7857142857142857E-4</v>
      </c>
      <c r="Y1135" s="139">
        <f t="shared" si="291"/>
        <v>-1.074828988789223E-2</v>
      </c>
      <c r="Z1135" s="139">
        <f t="shared" si="292"/>
        <v>-1.074828988789223E-2</v>
      </c>
      <c r="AA1135" s="139">
        <f t="shared" si="293"/>
        <v>1.1552573551416635E-4</v>
      </c>
      <c r="AB1135" s="144">
        <f t="shared" si="294"/>
        <v>5.3417009009594816</v>
      </c>
      <c r="AC1135" s="144">
        <f t="shared" si="295"/>
        <v>-3.4423493239986384E-2</v>
      </c>
      <c r="AD1135" s="144">
        <f t="shared" si="296"/>
        <v>-6.0526185131806638E-2</v>
      </c>
      <c r="AE1135" s="144">
        <f t="shared" si="297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3"/>
        <v>71031633.038140401</v>
      </c>
      <c r="E1136" s="67">
        <f t="shared" si="285"/>
        <v>68111189.483541399</v>
      </c>
      <c r="F1136" s="67">
        <f t="shared" si="286"/>
        <v>-2408403.3683924973</v>
      </c>
      <c r="G1136" s="70">
        <f t="shared" si="287"/>
        <v>-3.279414725587277E-2</v>
      </c>
      <c r="H1136" s="67">
        <f t="shared" si="300"/>
        <v>-6240128.2560203969</v>
      </c>
      <c r="I1136" s="70">
        <f t="shared" si="301"/>
        <v>-8.3326334536603347E-2</v>
      </c>
      <c r="J1136" s="67">
        <f t="shared" si="288"/>
        <v>4500443.554599002</v>
      </c>
      <c r="K1136" s="70">
        <f t="shared" si="302"/>
        <v>6.7152899187692183E-2</v>
      </c>
      <c r="L1136" s="70">
        <f t="shared" si="289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2"/>
        <v>5263140.8263311982</v>
      </c>
      <c r="R1136" s="70">
        <f t="shared" si="276"/>
        <v>8.0025262087218163E-2</v>
      </c>
      <c r="S1136" s="67">
        <f t="shared" si="283"/>
        <v>5587280.0571089983</v>
      </c>
      <c r="T1136" s="70">
        <f t="shared" si="277"/>
        <v>8.5374517473317105E-2</v>
      </c>
      <c r="U1136" s="67">
        <f t="shared" si="284"/>
        <v>32133343.928140402</v>
      </c>
      <c r="V1136" s="70">
        <f t="shared" si="278"/>
        <v>0.82608630516552817</v>
      </c>
      <c r="W1136" s="87">
        <f t="shared" si="290"/>
        <v>0.75305577363783349</v>
      </c>
      <c r="X1136" s="142">
        <f t="shared" si="256"/>
        <v>1.7857142857142857E-4</v>
      </c>
      <c r="Y1136" s="139">
        <f t="shared" si="291"/>
        <v>-3.2972718684444201E-2</v>
      </c>
      <c r="Z1136" s="139">
        <f t="shared" si="292"/>
        <v>-3.2972718684444201E-2</v>
      </c>
      <c r="AA1136" s="139">
        <f t="shared" si="293"/>
        <v>1.0872001774434956E-3</v>
      </c>
      <c r="AB1136" s="144">
        <f t="shared" si="294"/>
        <v>5.0492266958750474</v>
      </c>
      <c r="AC1136" s="144">
        <f t="shared" si="295"/>
        <v>-3.7260695893699694E-2</v>
      </c>
      <c r="AD1136" s="144">
        <f t="shared" si="296"/>
        <v>-6.1283142726150236E-2</v>
      </c>
      <c r="AE1136" s="144">
        <f t="shared" si="297"/>
        <v>-4.798603598783785E-2</v>
      </c>
    </row>
    <row r="1137" spans="1:31">
      <c r="A1137" s="88">
        <v>45614</v>
      </c>
      <c r="B1137" s="78">
        <v>72105957.2820701</v>
      </c>
      <c r="D1137" s="67">
        <f t="shared" si="303"/>
        <v>72105957.2820701</v>
      </c>
      <c r="E1137" s="67">
        <f t="shared" si="285"/>
        <v>68111189.483541399</v>
      </c>
      <c r="F1137" s="67">
        <f t="shared" si="286"/>
        <v>1074324.2439296991</v>
      </c>
      <c r="G1137" s="70">
        <f t="shared" si="287"/>
        <v>1.5124588834285158E-2</v>
      </c>
      <c r="H1137" s="67">
        <f t="shared" si="300"/>
        <v>1074324.2439296991</v>
      </c>
      <c r="I1137" s="70">
        <f t="shared" si="301"/>
        <v>1.5124588834285158E-2</v>
      </c>
      <c r="J1137" s="67">
        <f t="shared" si="288"/>
        <v>5574767.7985287011</v>
      </c>
      <c r="K1137" s="70">
        <f t="shared" si="302"/>
        <v>8.3293148011221563E-2</v>
      </c>
      <c r="L1137" s="70">
        <f t="shared" si="289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2"/>
        <v>4052602.007733494</v>
      </c>
      <c r="R1137" s="70">
        <f t="shared" si="276"/>
        <v>5.955036296736068E-2</v>
      </c>
      <c r="S1137" s="67">
        <f t="shared" si="283"/>
        <v>4953105.1044737995</v>
      </c>
      <c r="T1137" s="70">
        <f t="shared" si="277"/>
        <v>7.3758670612746755E-2</v>
      </c>
      <c r="U1137" s="67">
        <f t="shared" si="284"/>
        <v>33956317.432070099</v>
      </c>
      <c r="V1137" s="70">
        <f t="shared" si="278"/>
        <v>0.8900822541335236</v>
      </c>
      <c r="W1137" s="87">
        <f t="shared" si="290"/>
        <v>0.78317970980711282</v>
      </c>
      <c r="X1137" s="142">
        <f t="shared" si="256"/>
        <v>1.7857142857142857E-4</v>
      </c>
      <c r="Y1137" s="139">
        <f t="shared" si="291"/>
        <v>1.4946017405713729E-2</v>
      </c>
      <c r="Z1137" s="139">
        <f t="shared" si="292"/>
        <v>0</v>
      </c>
      <c r="AA1137" s="139">
        <f t="shared" si="293"/>
        <v>0</v>
      </c>
      <c r="AB1137" s="144">
        <f t="shared" si="294"/>
        <v>5.1809288736585231</v>
      </c>
      <c r="AC1137" s="144">
        <f t="shared" si="295"/>
        <v>-3.7226238266818375E-2</v>
      </c>
      <c r="AD1137" s="144">
        <f t="shared" si="296"/>
        <v>-6.0621489134243083E-2</v>
      </c>
      <c r="AE1137" s="144">
        <f t="shared" si="297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3"/>
        <v>74005933.2619057</v>
      </c>
      <c r="E1138" s="67">
        <f t="shared" si="285"/>
        <v>68111189.483541399</v>
      </c>
      <c r="F1138" s="67">
        <f t="shared" si="286"/>
        <v>1899975.9798355997</v>
      </c>
      <c r="G1138" s="70">
        <f t="shared" si="287"/>
        <v>2.6349778179951416E-2</v>
      </c>
      <c r="H1138" s="67">
        <f t="shared" si="300"/>
        <v>2974300.2237652987</v>
      </c>
      <c r="I1138" s="70">
        <f t="shared" si="301"/>
        <v>4.1474367014236575E-2</v>
      </c>
      <c r="J1138" s="67">
        <f t="shared" si="288"/>
        <v>7474743.7783643007</v>
      </c>
      <c r="K1138" s="70">
        <f t="shared" si="302"/>
        <v>0.11183768216517853</v>
      </c>
      <c r="L1138" s="70">
        <f t="shared" si="289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2"/>
        <v>6360676.8154426068</v>
      </c>
      <c r="R1138" s="70">
        <f t="shared" si="276"/>
        <v>9.4029901719371506E-2</v>
      </c>
      <c r="S1138" s="67">
        <f t="shared" si="283"/>
        <v>6929401.1306575984</v>
      </c>
      <c r="T1138" s="70">
        <f t="shared" si="277"/>
        <v>0.10330589418515101</v>
      </c>
      <c r="U1138" s="67">
        <f t="shared" si="284"/>
        <v>35451305.351905704</v>
      </c>
      <c r="V1138" s="70">
        <f t="shared" si="278"/>
        <v>0.91950842930351873</v>
      </c>
      <c r="W1138" s="87">
        <f t="shared" si="290"/>
        <v>0.83614712688909809</v>
      </c>
      <c r="X1138" s="142">
        <f t="shared" si="256"/>
        <v>1.7857142857142857E-4</v>
      </c>
      <c r="Y1138" s="139">
        <f t="shared" si="291"/>
        <v>2.6171206751379988E-2</v>
      </c>
      <c r="Z1138" s="139">
        <f t="shared" si="292"/>
        <v>0</v>
      </c>
      <c r="AA1138" s="139">
        <f t="shared" si="293"/>
        <v>0</v>
      </c>
      <c r="AB1138" s="144">
        <f t="shared" si="294"/>
        <v>5.3498719009250584</v>
      </c>
      <c r="AC1138" s="144">
        <f t="shared" si="295"/>
        <v>-3.7008988266937715E-2</v>
      </c>
      <c r="AD1138" s="144">
        <f t="shared" si="296"/>
        <v>-6.062165651023476E-2</v>
      </c>
      <c r="AE1138" s="144">
        <f t="shared" si="297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3"/>
        <v>73965902.057231799</v>
      </c>
      <c r="E1139" s="67">
        <f t="shared" si="285"/>
        <v>68111189.483541399</v>
      </c>
      <c r="F1139" s="67">
        <f t="shared" si="286"/>
        <v>-40031.2046739012</v>
      </c>
      <c r="G1139" s="70">
        <f t="shared" si="287"/>
        <v>-5.4091885487385816E-4</v>
      </c>
      <c r="H1139" s="67">
        <f t="shared" si="300"/>
        <v>2934269.0190913975</v>
      </c>
      <c r="I1139" s="70">
        <f t="shared" si="301"/>
        <v>4.0933448159362715E-2</v>
      </c>
      <c r="J1139" s="67">
        <f t="shared" si="288"/>
        <v>7434712.5736903995</v>
      </c>
      <c r="K1139" s="70">
        <f t="shared" si="302"/>
        <v>0.11123626819933619</v>
      </c>
      <c r="L1139" s="70">
        <f t="shared" si="289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2"/>
        <v>5323242.8730406016</v>
      </c>
      <c r="R1139" s="70">
        <f t="shared" si="276"/>
        <v>7.7550067790301686E-2</v>
      </c>
      <c r="S1139" s="67">
        <f t="shared" si="283"/>
        <v>4967083.6555528939</v>
      </c>
      <c r="T1139" s="70">
        <f t="shared" si="277"/>
        <v>7.1987952411544959E-2</v>
      </c>
      <c r="U1139" s="67">
        <f t="shared" si="284"/>
        <v>35936422.507231802</v>
      </c>
      <c r="V1139" s="70">
        <f t="shared" si="278"/>
        <v>0.94496224856255773</v>
      </c>
      <c r="W1139" s="87">
        <f t="shared" si="290"/>
        <v>0.83319483680495965</v>
      </c>
      <c r="X1139" s="142">
        <f t="shared" si="256"/>
        <v>1.7857142857142857E-4</v>
      </c>
      <c r="Y1139" s="139">
        <f t="shared" si="291"/>
        <v>-7.194902834452867E-4</v>
      </c>
      <c r="Z1139" s="139">
        <f t="shared" si="292"/>
        <v>-7.194902834452867E-4</v>
      </c>
      <c r="AA1139" s="139">
        <f t="shared" si="293"/>
        <v>5.1766626797217896E-7</v>
      </c>
      <c r="AB1139" s="144">
        <f t="shared" si="294"/>
        <v>5.2796076252657986</v>
      </c>
      <c r="AC1139" s="144">
        <f t="shared" si="295"/>
        <v>-3.6756458748838997E-2</v>
      </c>
      <c r="AD1139" s="144">
        <f t="shared" si="296"/>
        <v>-6.0614400681367017E-2</v>
      </c>
      <c r="AE1139" s="144">
        <f t="shared" si="297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3"/>
        <v>75356816.030168399</v>
      </c>
      <c r="E1140" s="67">
        <f t="shared" si="285"/>
        <v>68111189.483541399</v>
      </c>
      <c r="F1140" s="67">
        <f t="shared" si="286"/>
        <v>1390913.9729366004</v>
      </c>
      <c r="G1140" s="70">
        <f t="shared" si="287"/>
        <v>1.8804799701629651E-2</v>
      </c>
      <c r="H1140" s="67">
        <f t="shared" si="300"/>
        <v>4325182.992027998</v>
      </c>
      <c r="I1140" s="70">
        <f t="shared" si="301"/>
        <v>5.9738247860992369E-2</v>
      </c>
      <c r="J1140" s="67">
        <f t="shared" si="288"/>
        <v>8825626.546627</v>
      </c>
      <c r="K1140" s="70">
        <f t="shared" si="302"/>
        <v>0.13213284364401101</v>
      </c>
      <c r="L1140" s="70">
        <f t="shared" si="289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2"/>
        <v>6053673.7073881924</v>
      </c>
      <c r="R1140" s="70">
        <f t="shared" si="276"/>
        <v>8.7350638145571174E-2</v>
      </c>
      <c r="S1140" s="67">
        <f t="shared" si="283"/>
        <v>13005417.835131302</v>
      </c>
      <c r="T1140" s="70">
        <f t="shared" si="277"/>
        <v>0.20858261741701373</v>
      </c>
      <c r="U1140" s="67">
        <f t="shared" si="284"/>
        <v>38054179.140168399</v>
      </c>
      <c r="V1140" s="70">
        <f t="shared" si="278"/>
        <v>1.0201471615099111</v>
      </c>
      <c r="W1140" s="87">
        <f t="shared" si="290"/>
        <v>0.87042308778560828</v>
      </c>
      <c r="X1140" s="142">
        <f t="shared" si="256"/>
        <v>1.7857142857142857E-4</v>
      </c>
      <c r="Y1140" s="139">
        <f t="shared" si="291"/>
        <v>1.8626228273058223E-2</v>
      </c>
      <c r="Z1140" s="139">
        <f t="shared" si="292"/>
        <v>0</v>
      </c>
      <c r="AA1140" s="139">
        <f t="shared" si="293"/>
        <v>0</v>
      </c>
      <c r="AB1140" s="144">
        <f t="shared" si="294"/>
        <v>5.4708227525235325</v>
      </c>
      <c r="AC1140" s="144">
        <f t="shared" si="295"/>
        <v>-3.6742082914517901E-2</v>
      </c>
      <c r="AD1140" s="144">
        <f t="shared" si="296"/>
        <v>-6.0593865949893126E-2</v>
      </c>
      <c r="AE1140" s="144">
        <f t="shared" si="297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3"/>
        <v>75131531.646461993</v>
      </c>
      <c r="E1141" s="67">
        <f t="shared" si="285"/>
        <v>68111189.483541399</v>
      </c>
      <c r="F1141" s="67">
        <f t="shared" si="286"/>
        <v>-225284.38370640576</v>
      </c>
      <c r="G1141" s="70">
        <f t="shared" si="287"/>
        <v>-2.9895687686196195E-3</v>
      </c>
      <c r="H1141" s="67">
        <f t="shared" si="300"/>
        <v>4099898.6083215922</v>
      </c>
      <c r="I1141" s="70">
        <f t="shared" si="301"/>
        <v>5.6748679092372752E-2</v>
      </c>
      <c r="J1141" s="67">
        <f t="shared" si="288"/>
        <v>8600342.1629205942</v>
      </c>
      <c r="K1141" s="70">
        <f t="shared" si="302"/>
        <v>0.12874825465272433</v>
      </c>
      <c r="L1141" s="70">
        <f t="shared" si="289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4">B1141-C1141-D1110</f>
        <v>5225356.0610177964</v>
      </c>
      <c r="R1141" s="70">
        <f t="shared" si="276"/>
        <v>7.4748132296709638E-2</v>
      </c>
      <c r="S1141" s="67">
        <f t="shared" ref="S1141:S1154" si="305">B1141-C1141-D1050</f>
        <v>13681284.529838093</v>
      </c>
      <c r="T1141" s="70">
        <f t="shared" si="277"/>
        <v>0.22264002460190183</v>
      </c>
      <c r="U1141" s="67">
        <f t="shared" ref="U1141:U1154" si="306">B1141-C1141-D775</f>
        <v>36874368.466461994</v>
      </c>
      <c r="V1141" s="70">
        <f t="shared" si="278"/>
        <v>0.96385527314108588</v>
      </c>
      <c r="W1141" s="87">
        <f t="shared" si="290"/>
        <v>0.86225320762102453</v>
      </c>
      <c r="X1141" s="142">
        <f t="shared" si="256"/>
        <v>1.7857142857142857E-4</v>
      </c>
      <c r="Y1141" s="139">
        <f t="shared" si="291"/>
        <v>-3.1681401971910481E-3</v>
      </c>
      <c r="Z1141" s="139">
        <f t="shared" si="292"/>
        <v>-3.1681401971910481E-3</v>
      </c>
      <c r="AA1141" s="139">
        <f t="shared" si="293"/>
        <v>1.0037112309057733E-5</v>
      </c>
      <c r="AB1141" s="144">
        <f t="shared" si="294"/>
        <v>5.4749686429766031</v>
      </c>
      <c r="AC1141" s="144">
        <f t="shared" si="295"/>
        <v>-3.7147734270804179E-2</v>
      </c>
      <c r="AD1141" s="144">
        <f t="shared" si="296"/>
        <v>-5.7221525694881883E-2</v>
      </c>
      <c r="AE1141" s="144">
        <f t="shared" si="297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3"/>
        <v>73781182.403537303</v>
      </c>
      <c r="E1142" s="67">
        <f t="shared" ref="E1142:E1154" si="307">IF(MONTH(A1142)=MONTH(A1141),E1141,D1141)</f>
        <v>68111189.483541399</v>
      </c>
      <c r="F1142" s="67">
        <f t="shared" ref="F1142:F1154" si="308">B1142-C1142-D1141</f>
        <v>-1350349.2429246902</v>
      </c>
      <c r="G1142" s="70">
        <f t="shared" ref="G1142:G1154" si="309">F1142/B1141</f>
        <v>-1.7973136089902666E-2</v>
      </c>
      <c r="H1142" s="67">
        <f t="shared" si="300"/>
        <v>-1350349.2429246902</v>
      </c>
      <c r="I1142" s="70">
        <f t="shared" si="301"/>
        <v>-1.7973136089902666E-2</v>
      </c>
      <c r="J1142" s="67">
        <f t="shared" ref="J1142:J1154" si="310">IF(MONTH(A1142)=MONTH(A1141),J1141+F1142,F1142)</f>
        <v>7249992.919995904</v>
      </c>
      <c r="K1142" s="70">
        <f t="shared" si="302"/>
        <v>0.10846110866061087</v>
      </c>
      <c r="L1142" s="70">
        <f t="shared" si="289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4"/>
        <v>2213021.8057737052</v>
      </c>
      <c r="R1142" s="70">
        <f t="shared" si="276"/>
        <v>3.0921876254604467E-2</v>
      </c>
      <c r="S1142" s="67">
        <f t="shared" si="305"/>
        <v>15244777.260375805</v>
      </c>
      <c r="T1142" s="70">
        <f t="shared" si="277"/>
        <v>0.26043241335186046</v>
      </c>
      <c r="U1142" s="67">
        <f t="shared" si="306"/>
        <v>35408874.6335373</v>
      </c>
      <c r="V1142" s="70">
        <f t="shared" si="278"/>
        <v>0.92277156864723275</v>
      </c>
      <c r="W1142" s="87">
        <f t="shared" si="290"/>
        <v>0.82216444005214451</v>
      </c>
      <c r="X1142" s="142">
        <f t="shared" si="256"/>
        <v>1.7857142857142857E-4</v>
      </c>
      <c r="Y1142" s="139">
        <f t="shared" si="291"/>
        <v>-1.8151707518474093E-2</v>
      </c>
      <c r="Z1142" s="139">
        <f t="shared" si="292"/>
        <v>-1.8151707518474093E-2</v>
      </c>
      <c r="AA1142" s="139">
        <f t="shared" si="293"/>
        <v>3.2948448583622889E-4</v>
      </c>
      <c r="AB1142" s="144">
        <f t="shared" si="294"/>
        <v>5.0069893135529364</v>
      </c>
      <c r="AC1142" s="144">
        <f t="shared" si="295"/>
        <v>-3.8423131186555902E-2</v>
      </c>
      <c r="AD1142" s="144">
        <f t="shared" si="296"/>
        <v>-5.7293135209546223E-2</v>
      </c>
      <c r="AE1142" s="144">
        <f t="shared" si="297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3"/>
        <v>73988967.515956998</v>
      </c>
      <c r="E1143" s="67">
        <f t="shared" si="307"/>
        <v>68111189.483541399</v>
      </c>
      <c r="F1143" s="67">
        <f t="shared" si="308"/>
        <v>207785.11241969466</v>
      </c>
      <c r="G1143" s="70">
        <f t="shared" si="309"/>
        <v>2.8162345146929063E-3</v>
      </c>
      <c r="H1143" s="67">
        <f t="shared" si="300"/>
        <v>-1142564.1305049956</v>
      </c>
      <c r="I1143" s="70">
        <f t="shared" si="301"/>
        <v>-1.5156901575209759E-2</v>
      </c>
      <c r="J1143" s="67">
        <f t="shared" si="310"/>
        <v>7457778.0324155986</v>
      </c>
      <c r="K1143" s="70">
        <f t="shared" si="302"/>
        <v>0.11158279509301572</v>
      </c>
      <c r="L1143" s="70">
        <f t="shared" si="289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4"/>
        <v>670796.86001519859</v>
      </c>
      <c r="R1143" s="70">
        <f t="shared" si="276"/>
        <v>9.1491216162911219E-3</v>
      </c>
      <c r="S1143" s="67">
        <f t="shared" si="305"/>
        <v>12988459.613435499</v>
      </c>
      <c r="T1143" s="70">
        <f t="shared" si="277"/>
        <v>0.21292379457218605</v>
      </c>
      <c r="U1143" s="67">
        <f t="shared" si="306"/>
        <v>35922158.175956994</v>
      </c>
      <c r="V1143" s="70">
        <f t="shared" si="278"/>
        <v>0.94366086359148982</v>
      </c>
      <c r="W1143" s="87">
        <f t="shared" si="290"/>
        <v>0.82629332474624051</v>
      </c>
      <c r="X1143" s="142">
        <f t="shared" si="256"/>
        <v>1.7857142857142857E-4</v>
      </c>
      <c r="Y1143" s="139">
        <f t="shared" si="291"/>
        <v>2.6376630861214777E-3</v>
      </c>
      <c r="Z1143" s="139">
        <f t="shared" si="292"/>
        <v>0</v>
      </c>
      <c r="AA1143" s="139">
        <f t="shared" si="293"/>
        <v>0</v>
      </c>
      <c r="AB1143" s="144">
        <f t="shared" si="294"/>
        <v>5.2549532644194752</v>
      </c>
      <c r="AC1143" s="144">
        <f t="shared" si="295"/>
        <v>-3.8590019093723178E-2</v>
      </c>
      <c r="AD1143" s="144">
        <f t="shared" si="296"/>
        <v>-5.611086482357313E-2</v>
      </c>
      <c r="AE1143" s="144">
        <f t="shared" si="297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3"/>
        <v>73546391.563899994</v>
      </c>
      <c r="E1144" s="67">
        <f t="shared" si="307"/>
        <v>68111189.483541399</v>
      </c>
      <c r="F1144" s="67">
        <f t="shared" si="308"/>
        <v>-442575.95205700397</v>
      </c>
      <c r="G1144" s="70">
        <f t="shared" si="309"/>
        <v>-5.9816478985404795E-3</v>
      </c>
      <c r="H1144" s="67">
        <f t="shared" si="300"/>
        <v>-1585140.0825619996</v>
      </c>
      <c r="I1144" s="70">
        <f t="shared" si="301"/>
        <v>-2.113854947375024E-2</v>
      </c>
      <c r="J1144" s="67">
        <f t="shared" si="310"/>
        <v>7015202.0803585947</v>
      </c>
      <c r="K1144" s="70">
        <f t="shared" si="302"/>
        <v>0.10493369820269383</v>
      </c>
      <c r="L1144" s="70">
        <f t="shared" si="289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4"/>
        <v>3759576.0655774921</v>
      </c>
      <c r="R1144" s="70">
        <f t="shared" si="276"/>
        <v>5.3872297205879278E-2</v>
      </c>
      <c r="S1144" s="67">
        <f t="shared" si="305"/>
        <v>13339979.209450297</v>
      </c>
      <c r="T1144" s="70">
        <f t="shared" si="277"/>
        <v>0.22157073786284784</v>
      </c>
      <c r="U1144" s="67">
        <f t="shared" si="306"/>
        <v>34196079.97389999</v>
      </c>
      <c r="V1144" s="70">
        <f t="shared" si="278"/>
        <v>0.86901675214663754</v>
      </c>
      <c r="W1144" s="87">
        <f t="shared" si="290"/>
        <v>0.81200004424972572</v>
      </c>
      <c r="X1144" s="142">
        <f t="shared" si="256"/>
        <v>1.7857142857142857E-4</v>
      </c>
      <c r="Y1144" s="139">
        <f t="shared" si="291"/>
        <v>-6.1602193271119085E-3</v>
      </c>
      <c r="Z1144" s="139">
        <f t="shared" si="292"/>
        <v>-6.1602193271119085E-3</v>
      </c>
      <c r="AA1144" s="139">
        <f t="shared" si="293"/>
        <v>3.7948302158123097E-5</v>
      </c>
      <c r="AB1144" s="144">
        <f t="shared" si="294"/>
        <v>5.0863250970330398</v>
      </c>
      <c r="AC1144" s="144">
        <f t="shared" si="295"/>
        <v>-3.9037824587077177E-2</v>
      </c>
      <c r="AD1144" s="144">
        <f t="shared" si="296"/>
        <v>-5.6277171389029781E-2</v>
      </c>
      <c r="AE1144" s="144">
        <f t="shared" si="297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3"/>
        <v>73406976.774448395</v>
      </c>
      <c r="E1145" s="67">
        <f t="shared" si="307"/>
        <v>68111189.483541399</v>
      </c>
      <c r="F1145" s="67">
        <f t="shared" si="308"/>
        <v>-139414.78945159912</v>
      </c>
      <c r="G1145" s="70">
        <f t="shared" si="309"/>
        <v>-1.8956033938180377E-3</v>
      </c>
      <c r="H1145" s="67">
        <f t="shared" si="300"/>
        <v>-1724554.8720135987</v>
      </c>
      <c r="I1145" s="70">
        <f t="shared" si="301"/>
        <v>-2.3034152867568276E-2</v>
      </c>
      <c r="J1145" s="67">
        <f t="shared" si="310"/>
        <v>6875787.2909069955</v>
      </c>
      <c r="K1145" s="70">
        <f t="shared" si="302"/>
        <v>0.10283918213443699</v>
      </c>
      <c r="L1145" s="70">
        <f t="shared" si="289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4"/>
        <v>2001545.1142745912</v>
      </c>
      <c r="R1145" s="70">
        <f t="shared" si="276"/>
        <v>2.8030712338525752E-2</v>
      </c>
      <c r="S1145" s="67">
        <f t="shared" si="305"/>
        <v>17002602.185377292</v>
      </c>
      <c r="T1145" s="70">
        <f t="shared" si="277"/>
        <v>0.3014411968796426</v>
      </c>
      <c r="U1145" s="67">
        <f t="shared" si="306"/>
        <v>33907289.694448397</v>
      </c>
      <c r="V1145" s="70">
        <f t="shared" si="278"/>
        <v>0.85841919774642428</v>
      </c>
      <c r="W1145" s="87">
        <f t="shared" si="290"/>
        <v>0.80633470217341463</v>
      </c>
      <c r="X1145" s="142">
        <f t="shared" si="256"/>
        <v>1.7857142857142857E-4</v>
      </c>
      <c r="Y1145" s="139">
        <f t="shared" si="291"/>
        <v>-2.0741748223894662E-3</v>
      </c>
      <c r="Z1145" s="139">
        <f t="shared" si="292"/>
        <v>-2.0741748223894662E-3</v>
      </c>
      <c r="AA1145" s="139">
        <f t="shared" si="293"/>
        <v>4.3022011938343737E-6</v>
      </c>
      <c r="AB1145" s="144">
        <f t="shared" si="294"/>
        <v>5.2057890598273877</v>
      </c>
      <c r="AC1145" s="144">
        <f t="shared" si="295"/>
        <v>-3.4792465522351892E-2</v>
      </c>
      <c r="AD1145" s="144">
        <f t="shared" si="296"/>
        <v>-5.6097664510834533E-2</v>
      </c>
      <c r="AE1145" s="144">
        <f t="shared" si="297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3"/>
        <v>75288855.555961996</v>
      </c>
      <c r="E1146" s="80">
        <f t="shared" si="307"/>
        <v>68111189.483541399</v>
      </c>
      <c r="F1146" s="80">
        <f t="shared" si="308"/>
        <v>1881878.7815136015</v>
      </c>
      <c r="G1146" s="81">
        <f t="shared" si="309"/>
        <v>2.5636238736488171E-2</v>
      </c>
      <c r="H1146" s="80">
        <f t="shared" si="300"/>
        <v>157323.90950000286</v>
      </c>
      <c r="I1146" s="81">
        <f t="shared" si="301"/>
        <v>2.6020858689198949E-3</v>
      </c>
      <c r="J1146" s="80">
        <f t="shared" si="310"/>
        <v>8757666.0724205971</v>
      </c>
      <c r="K1146" s="81">
        <f t="shared" si="302"/>
        <v>0.13111183069558874</v>
      </c>
      <c r="L1146" s="81">
        <f t="shared" si="289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4"/>
        <v>2054949.9113598019</v>
      </c>
      <c r="R1146" s="81">
        <f t="shared" si="276"/>
        <v>2.8060089015766766E-2</v>
      </c>
      <c r="S1146" s="80">
        <f t="shared" si="305"/>
        <v>19709862.911291197</v>
      </c>
      <c r="T1146" s="81">
        <f t="shared" si="277"/>
        <v>0.35462792636960611</v>
      </c>
      <c r="U1146" s="80">
        <f t="shared" si="306"/>
        <v>35863747.065961994</v>
      </c>
      <c r="V1146" s="81">
        <f t="shared" si="278"/>
        <v>0.90966768233646511</v>
      </c>
      <c r="W1146" s="136">
        <f t="shared" si="290"/>
        <v>0.85677883292000123</v>
      </c>
      <c r="X1146" s="143">
        <f t="shared" si="256"/>
        <v>1.7857142857142857E-4</v>
      </c>
      <c r="Y1146" s="140">
        <f t="shared" si="291"/>
        <v>2.5457667307916744E-2</v>
      </c>
      <c r="Z1146" s="140">
        <f t="shared" si="292"/>
        <v>0</v>
      </c>
      <c r="AA1146" s="140">
        <f t="shared" si="293"/>
        <v>0</v>
      </c>
      <c r="AB1146" s="145">
        <f t="shared" si="294"/>
        <v>5.1501824749604701</v>
      </c>
      <c r="AC1146" s="145">
        <f t="shared" si="295"/>
        <v>-3.4840511291159254E-2</v>
      </c>
      <c r="AD1146" s="145">
        <f t="shared" si="296"/>
        <v>-5.4127857233664131E-2</v>
      </c>
      <c r="AE1146" s="145">
        <f t="shared" si="297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3"/>
        <v>76557682.732879505</v>
      </c>
      <c r="E1147" s="67">
        <f t="shared" si="307"/>
        <v>75288855.555961996</v>
      </c>
      <c r="F1147" s="67">
        <f t="shared" si="308"/>
        <v>1268827.1769175082</v>
      </c>
      <c r="G1147" s="70">
        <f t="shared" si="309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10"/>
        <v>1268827.1769175082</v>
      </c>
      <c r="K1147" s="85">
        <f>G1147</f>
        <v>1.6852788736765861E-2</v>
      </c>
      <c r="L1147" s="70">
        <f t="shared" si="289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4"/>
        <v>2355762.9756591022</v>
      </c>
      <c r="R1147" s="70">
        <f t="shared" si="276"/>
        <v>3.1748005757356014E-2</v>
      </c>
      <c r="S1147" s="67">
        <f t="shared" si="305"/>
        <v>18968608.862157606</v>
      </c>
      <c r="T1147" s="70">
        <f t="shared" si="277"/>
        <v>0.32937860582267819</v>
      </c>
      <c r="U1147" s="67">
        <f t="shared" si="306"/>
        <v>37521894.162879504</v>
      </c>
      <c r="V1147" s="70">
        <f t="shared" si="278"/>
        <v>0.96121778340904418</v>
      </c>
      <c r="W1147" s="87">
        <f t="shared" si="290"/>
        <v>0.88939620843559419</v>
      </c>
      <c r="X1147" s="142">
        <f t="shared" si="256"/>
        <v>1.7857142857142857E-4</v>
      </c>
      <c r="Y1147" s="139">
        <f t="shared" si="291"/>
        <v>1.6674217308194433E-2</v>
      </c>
      <c r="Z1147" s="139">
        <f t="shared" si="292"/>
        <v>0</v>
      </c>
      <c r="AA1147" s="139">
        <f t="shared" si="293"/>
        <v>0</v>
      </c>
      <c r="AB1147" s="144">
        <f t="shared" si="294"/>
        <v>5.2071091880920655</v>
      </c>
      <c r="AC1147" s="144">
        <f t="shared" si="295"/>
        <v>-3.4730019901207193E-2</v>
      </c>
      <c r="AD1147" s="144">
        <f t="shared" si="296"/>
        <v>-5.3735269928480919E-2</v>
      </c>
      <c r="AE1147" s="144">
        <f t="shared" si="297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3"/>
        <v>77371524.873387203</v>
      </c>
      <c r="E1148" s="67">
        <f t="shared" si="307"/>
        <v>75288855.555961996</v>
      </c>
      <c r="F1148" s="67">
        <f t="shared" si="308"/>
        <v>813842.14050769806</v>
      </c>
      <c r="G1148" s="70">
        <f t="shared" si="309"/>
        <v>1.0630443757647517E-2</v>
      </c>
      <c r="H1148" s="67">
        <f t="shared" ref="H1148:H1154" si="311">IF(WEEKNUM(A1148)=WEEKNUM(A1147),H1147+F1148,F1148)</f>
        <v>2082669.3174252063</v>
      </c>
      <c r="I1148" s="70">
        <f t="shared" ref="I1148:I1154" si="312">IF(WEEKNUM(A1148)=WEEKNUM(A1147),I1147+G1148,G1148)</f>
        <v>2.7483232494413378E-2</v>
      </c>
      <c r="J1148" s="67">
        <f t="shared" si="310"/>
        <v>2082669.3174252063</v>
      </c>
      <c r="K1148" s="70">
        <f t="shared" ref="K1148:K1153" si="313">(1+K1147)*(1+G1148)-1</f>
        <v>2.7662385117238841E-2</v>
      </c>
      <c r="L1148" s="70">
        <f t="shared" si="289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4"/>
        <v>2748428.61377801</v>
      </c>
      <c r="R1148" s="70">
        <f t="shared" si="276"/>
        <v>3.6830803752988146E-2</v>
      </c>
      <c r="S1148" s="67">
        <f t="shared" si="305"/>
        <v>20283837.1142672</v>
      </c>
      <c r="T1148" s="70">
        <f t="shared" si="277"/>
        <v>0.35531018877230269</v>
      </c>
      <c r="U1148" s="67">
        <f t="shared" si="306"/>
        <v>39757132.213387206</v>
      </c>
      <c r="V1148" s="70">
        <f t="shared" si="278"/>
        <v>1.0569659484537111</v>
      </c>
      <c r="W1148" s="87">
        <f t="shared" si="290"/>
        <v>0.90931093261442997</v>
      </c>
      <c r="X1148" s="142">
        <f t="shared" si="256"/>
        <v>1.7857142857142857E-4</v>
      </c>
      <c r="Y1148" s="139">
        <f t="shared" si="291"/>
        <v>1.0451872329076088E-2</v>
      </c>
      <c r="Z1148" s="139">
        <f t="shared" si="292"/>
        <v>0</v>
      </c>
      <c r="AA1148" s="139">
        <f t="shared" si="293"/>
        <v>0</v>
      </c>
      <c r="AB1148" s="144">
        <f t="shared" si="294"/>
        <v>5.1765831949139391</v>
      </c>
      <c r="AC1148" s="144">
        <f t="shared" si="295"/>
        <v>-3.4752315494700169E-2</v>
      </c>
      <c r="AD1148" s="144">
        <f t="shared" si="296"/>
        <v>-5.376253855406736E-2</v>
      </c>
      <c r="AE1148" s="144">
        <f t="shared" si="297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3"/>
        <v>79098093.401229203</v>
      </c>
      <c r="E1149" s="67">
        <f t="shared" si="307"/>
        <v>75288855.555961996</v>
      </c>
      <c r="F1149" s="67">
        <f t="shared" si="308"/>
        <v>1726568.5278420001</v>
      </c>
      <c r="G1149" s="70">
        <f t="shared" si="309"/>
        <v>2.2315296624532115E-2</v>
      </c>
      <c r="H1149" s="67">
        <f t="shared" si="311"/>
        <v>3809237.8452672064</v>
      </c>
      <c r="I1149" s="70">
        <f t="shared" si="312"/>
        <v>4.9798529118945493E-2</v>
      </c>
      <c r="J1149" s="67">
        <f t="shared" si="310"/>
        <v>3809237.8452672064</v>
      </c>
      <c r="K1149" s="70">
        <f t="shared" si="313"/>
        <v>5.0594976071004272E-2</v>
      </c>
      <c r="L1149" s="70">
        <f t="shared" si="289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4"/>
        <v>4883899.0420252085</v>
      </c>
      <c r="R1149" s="70">
        <f t="shared" si="276"/>
        <v>6.5808152796035982E-2</v>
      </c>
      <c r="S1149" s="67">
        <f t="shared" si="305"/>
        <v>24225548.003699504</v>
      </c>
      <c r="T1149" s="70">
        <f t="shared" si="277"/>
        <v>0.44148759326171355</v>
      </c>
      <c r="U1149" s="67">
        <f t="shared" si="306"/>
        <v>41690424.081229202</v>
      </c>
      <c r="V1149" s="70">
        <f t="shared" si="278"/>
        <v>1.1144886821093509</v>
      </c>
      <c r="W1149" s="87">
        <f t="shared" si="290"/>
        <v>0.9525039477192524</v>
      </c>
      <c r="X1149" s="142">
        <f t="shared" si="256"/>
        <v>1.7857142857142857E-4</v>
      </c>
      <c r="Y1149" s="139">
        <f t="shared" si="291"/>
        <v>2.2136725195960688E-2</v>
      </c>
      <c r="Z1149" s="139">
        <f t="shared" si="292"/>
        <v>0</v>
      </c>
      <c r="AA1149" s="139">
        <f t="shared" si="293"/>
        <v>0</v>
      </c>
      <c r="AB1149" s="144">
        <f t="shared" si="294"/>
        <v>5.0776163411259416</v>
      </c>
      <c r="AC1149" s="144">
        <f t="shared" si="295"/>
        <v>-3.4679183384160095E-2</v>
      </c>
      <c r="AD1149" s="144">
        <f t="shared" si="296"/>
        <v>-5.3465225999797868E-2</v>
      </c>
      <c r="AE1149" s="144">
        <f t="shared" si="297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3"/>
        <v>79130454.914675802</v>
      </c>
      <c r="E1150" s="67">
        <f t="shared" si="307"/>
        <v>75288855.555961996</v>
      </c>
      <c r="F1150" s="67">
        <f t="shared" si="308"/>
        <v>-167638.48655340075</v>
      </c>
      <c r="G1150" s="70">
        <f t="shared" si="309"/>
        <v>-2.1193745556298783E-3</v>
      </c>
      <c r="H1150" s="67">
        <f t="shared" si="311"/>
        <v>3641599.3587138057</v>
      </c>
      <c r="I1150" s="70">
        <f t="shared" si="312"/>
        <v>4.7679154563315618E-2</v>
      </c>
      <c r="J1150" s="67">
        <f t="shared" si="310"/>
        <v>3641599.3587138057</v>
      </c>
      <c r="K1150" s="70">
        <f t="shared" si="313"/>
        <v>4.8368371810446842E-2</v>
      </c>
      <c r="L1150" s="70">
        <f t="shared" si="289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4"/>
        <v>7118151.1357824057</v>
      </c>
      <c r="R1150" s="70">
        <f t="shared" si="276"/>
        <v>9.9121609546169803E-2</v>
      </c>
      <c r="S1150" s="67">
        <f t="shared" si="305"/>
        <v>18263087.492962599</v>
      </c>
      <c r="T1150" s="70">
        <f t="shared" si="277"/>
        <v>0.30103642648627826</v>
      </c>
      <c r="U1150" s="67">
        <f t="shared" si="306"/>
        <v>41370263.714675799</v>
      </c>
      <c r="V1150" s="70">
        <f t="shared" si="278"/>
        <v>1.1014391139381579</v>
      </c>
      <c r="W1150" s="87">
        <f t="shared" si="290"/>
        <v>0.94616608967132398</v>
      </c>
      <c r="X1150" s="142">
        <f t="shared" si="256"/>
        <v>1.7857142857142857E-4</v>
      </c>
      <c r="Y1150" s="139">
        <f t="shared" si="291"/>
        <v>-2.2979459842013068E-3</v>
      </c>
      <c r="Z1150" s="139">
        <f t="shared" si="292"/>
        <v>-2.2979459842013068E-3</v>
      </c>
      <c r="AA1150" s="139">
        <f t="shared" si="293"/>
        <v>5.2805557463069132E-6</v>
      </c>
      <c r="AB1150" s="144">
        <f t="shared" si="294"/>
        <v>4.0158754034779953</v>
      </c>
      <c r="AC1150" s="144">
        <f t="shared" si="295"/>
        <v>-3.4522131126979286E-2</v>
      </c>
      <c r="AD1150" s="144">
        <f t="shared" si="296"/>
        <v>-5.2591480958369317E-2</v>
      </c>
      <c r="AE1150" s="144">
        <f t="shared" si="297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3"/>
        <v>79194729.926177502</v>
      </c>
      <c r="E1151" s="67">
        <f t="shared" si="307"/>
        <v>75288855.555961996</v>
      </c>
      <c r="F1151" s="67">
        <f t="shared" si="308"/>
        <v>64275.011501699686</v>
      </c>
      <c r="G1151" s="70">
        <f t="shared" si="309"/>
        <v>8.1226642221387038E-4</v>
      </c>
      <c r="H1151" s="67">
        <f t="shared" si="311"/>
        <v>3705874.3702155054</v>
      </c>
      <c r="I1151" s="70">
        <f t="shared" si="312"/>
        <v>4.8491420985529485E-2</v>
      </c>
      <c r="J1151" s="67">
        <f t="shared" si="310"/>
        <v>3705874.3702155054</v>
      </c>
      <c r="K1151" s="70">
        <f t="shared" si="313"/>
        <v>4.9219926236979461E-2</v>
      </c>
      <c r="L1151" s="70">
        <f t="shared" si="289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4"/>
        <v>6812184.5384117067</v>
      </c>
      <c r="R1151" s="70">
        <f t="shared" si="276"/>
        <v>9.4113636124809621E-2</v>
      </c>
      <c r="S1151" s="67">
        <f t="shared" si="305"/>
        <v>23210479.476448499</v>
      </c>
      <c r="T1151" s="70">
        <f t="shared" si="277"/>
        <v>0.41458944774638579</v>
      </c>
      <c r="U1151" s="67">
        <f t="shared" si="306"/>
        <v>41183418.216177501</v>
      </c>
      <c r="V1151" s="70">
        <f t="shared" si="278"/>
        <v>1.0834516454043595</v>
      </c>
      <c r="W1151" s="87">
        <f t="shared" si="290"/>
        <v>0.94588472168462046</v>
      </c>
      <c r="X1151" s="142">
        <f t="shared" si="256"/>
        <v>1.7857142857142857E-4</v>
      </c>
      <c r="Y1151" s="139">
        <f t="shared" si="291"/>
        <v>6.3369499364244184E-4</v>
      </c>
      <c r="Z1151" s="139">
        <f t="shared" si="292"/>
        <v>0</v>
      </c>
      <c r="AA1151" s="139">
        <f t="shared" si="293"/>
        <v>0</v>
      </c>
      <c r="AB1151" s="144">
        <f t="shared" si="294"/>
        <v>3.6073187419275787</v>
      </c>
      <c r="AC1151" s="144">
        <f t="shared" si="295"/>
        <v>-3.1969554143038453E-2</v>
      </c>
      <c r="AD1151" s="144">
        <f t="shared" si="296"/>
        <v>-5.1014250078585004E-2</v>
      </c>
      <c r="AE1151" s="144">
        <f t="shared" si="297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3"/>
        <v>77933170.673059896</v>
      </c>
      <c r="E1152" s="67">
        <f t="shared" si="307"/>
        <v>75288855.555961996</v>
      </c>
      <c r="F1152" s="67">
        <f t="shared" si="308"/>
        <v>-1261559.253117606</v>
      </c>
      <c r="G1152" s="70">
        <f t="shared" si="309"/>
        <v>-1.5929838441189035E-2</v>
      </c>
      <c r="H1152" s="67">
        <f t="shared" si="311"/>
        <v>-1261559.253117606</v>
      </c>
      <c r="I1152" s="70">
        <f t="shared" si="312"/>
        <v>-1.5929838441189035E-2</v>
      </c>
      <c r="J1152" s="67">
        <f t="shared" si="310"/>
        <v>2444315.1170978993</v>
      </c>
      <c r="K1152" s="70">
        <f t="shared" si="313"/>
        <v>3.250602232274824E-2</v>
      </c>
      <c r="L1152" s="70">
        <f t="shared" si="289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4"/>
        <v>4932189.605567202</v>
      </c>
      <c r="R1152" s="70">
        <f t="shared" si="276"/>
        <v>6.7563333169552486E-2</v>
      </c>
      <c r="S1152" s="67">
        <f t="shared" si="305"/>
        <v>25148988.554807797</v>
      </c>
      <c r="T1152" s="70">
        <f t="shared" si="277"/>
        <v>0.47644933663017952</v>
      </c>
      <c r="U1152" s="67">
        <f t="shared" si="306"/>
        <v>38622581.373059899</v>
      </c>
      <c r="V1152" s="70">
        <f t="shared" si="278"/>
        <v>0.98249815280840624</v>
      </c>
      <c r="W1152" s="87">
        <f t="shared" si="290"/>
        <v>0.91084602451384389</v>
      </c>
      <c r="X1152" s="142">
        <f t="shared" si="256"/>
        <v>1.7857142857142857E-4</v>
      </c>
      <c r="Y1152" s="139">
        <f t="shared" ref="Y1152:Y1153" si="314">G1152-X1152</f>
        <v>-1.6108409869760462E-2</v>
      </c>
      <c r="Z1152" s="139">
        <f t="shared" ref="Z1152:Z1153" si="315">IF(Y1152&lt;0,Y1152,0)</f>
        <v>-1.6108409869760462E-2</v>
      </c>
      <c r="AA1152" s="139">
        <f t="shared" ref="AA1152:AA1153" si="316">Z1152^2</f>
        <v>2.5948086853219628E-4</v>
      </c>
      <c r="AB1152" s="144">
        <f t="shared" ref="AB1152:AB1153" si="317">AVERAGE(Y899:Y1152)/AVERAGE(AA899:AA1152)</f>
        <v>3.571315009390744</v>
      </c>
      <c r="AC1152" s="144">
        <f t="shared" ref="AC1152:AC1153" si="318">AVERAGE(G1121:G1152)-_xlfn.NORM.S.INV(0.95)*_xlfn.STDEV.S(G1121:G1152)</f>
        <v>-3.3151356021522443E-2</v>
      </c>
      <c r="AD1152" s="144">
        <f t="shared" ref="AD1152:AD1153" si="319">AVERAGE(G1061:G1152)-_xlfn.NORM.S.INV(0.95)*_xlfn.STDEV.S(G1061:G1152)</f>
        <v>-4.8637233070914707E-2</v>
      </c>
      <c r="AE1152" s="144">
        <f t="shared" ref="AE1152:AE1153" si="320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3"/>
        <v>76306517.924943596</v>
      </c>
      <c r="E1153" s="67">
        <f t="shared" si="307"/>
        <v>75288855.555961996</v>
      </c>
      <c r="F1153" s="67">
        <f t="shared" si="308"/>
        <v>-1626652.7481162995</v>
      </c>
      <c r="G1153" s="70">
        <f t="shared" si="309"/>
        <v>-2.0872405601721582E-2</v>
      </c>
      <c r="H1153" s="67">
        <f t="shared" si="311"/>
        <v>-2888212.0012339056</v>
      </c>
      <c r="I1153" s="70">
        <f t="shared" si="312"/>
        <v>-3.6802244042910617E-2</v>
      </c>
      <c r="J1153" s="67">
        <f t="shared" si="310"/>
        <v>817662.36898159981</v>
      </c>
      <c r="K1153" s="70">
        <f t="shared" si="313"/>
        <v>1.0955137838607687E-2</v>
      </c>
      <c r="L1153" s="70">
        <f t="shared" si="289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4"/>
        <v>3691985.9030967951</v>
      </c>
      <c r="R1153" s="70">
        <f t="shared" si="276"/>
        <v>5.0843623174298289E-2</v>
      </c>
      <c r="S1153" s="67">
        <f t="shared" si="305"/>
        <v>28935692.708373494</v>
      </c>
      <c r="T1153" s="70">
        <f t="shared" si="277"/>
        <v>0.61083362124440932</v>
      </c>
      <c r="U1153" s="67">
        <f t="shared" si="306"/>
        <v>35422185.434943594</v>
      </c>
      <c r="V1153" s="70">
        <f t="shared" si="278"/>
        <v>0.86639999426693814</v>
      </c>
      <c r="W1153" s="87">
        <f t="shared" si="290"/>
        <v>0.86559545663162518</v>
      </c>
      <c r="X1153" s="142">
        <f t="shared" si="256"/>
        <v>1.7857142857142857E-4</v>
      </c>
      <c r="Y1153" s="139">
        <f t="shared" si="314"/>
        <v>-2.105097703029301E-2</v>
      </c>
      <c r="Z1153" s="139">
        <f t="shared" si="315"/>
        <v>-2.105097703029301E-2</v>
      </c>
      <c r="AA1153" s="139">
        <f t="shared" si="316"/>
        <v>4.4314363392992392E-4</v>
      </c>
      <c r="AB1153" s="144">
        <f t="shared" si="317"/>
        <v>3.3454154924247654</v>
      </c>
      <c r="AC1153" s="144">
        <f t="shared" si="318"/>
        <v>-3.4693620267449925E-2</v>
      </c>
      <c r="AD1153" s="144">
        <f t="shared" si="319"/>
        <v>-4.7348090145245887E-2</v>
      </c>
      <c r="AE1153" s="144">
        <f t="shared" si="320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3"/>
        <v>78179562.519361794</v>
      </c>
      <c r="E1154" s="67">
        <f t="shared" si="307"/>
        <v>75288855.555961996</v>
      </c>
      <c r="F1154" s="67">
        <f t="shared" si="308"/>
        <v>1873044.5944181979</v>
      </c>
      <c r="G1154" s="70">
        <f t="shared" si="309"/>
        <v>2.4546325076195415E-2</v>
      </c>
      <c r="H1154" s="67">
        <f t="shared" si="311"/>
        <v>-1015167.4068157077</v>
      </c>
      <c r="I1154" s="70">
        <f t="shared" si="312"/>
        <v>-1.2255918966715202E-2</v>
      </c>
      <c r="J1154" s="67">
        <f t="shared" si="310"/>
        <v>2690706.9633997977</v>
      </c>
      <c r="K1154" s="70">
        <f t="shared" ref="K1154" si="321">(1+K1153)*(1+G1154)-1</f>
        <v>3.5770371289444158E-2</v>
      </c>
      <c r="L1154" s="70">
        <f t="shared" ref="L1154" si="322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4"/>
        <v>4590906.6267886907</v>
      </c>
      <c r="R1154" s="70">
        <f t="shared" si="276"/>
        <v>6.2386064415833768E-2</v>
      </c>
      <c r="S1154" s="67">
        <f t="shared" si="305"/>
        <v>29423113.250986293</v>
      </c>
      <c r="T1154" s="70">
        <f t="shared" si="277"/>
        <v>0.60347120621990757</v>
      </c>
      <c r="U1154" s="67">
        <f t="shared" si="306"/>
        <v>37377372.349361792</v>
      </c>
      <c r="V1154" s="70">
        <f t="shared" si="278"/>
        <v>0.91606289254648088</v>
      </c>
      <c r="W1154" s="87">
        <f t="shared" ref="W1154" si="323">O1154/P1154</f>
        <v>0.91271340254576416</v>
      </c>
      <c r="X1154" s="142">
        <f t="shared" si="256"/>
        <v>1.7857142857142857E-4</v>
      </c>
      <c r="Y1154" s="139">
        <f t="shared" ref="Y1154" si="324">G1154-X1154</f>
        <v>2.4367753647623988E-2</v>
      </c>
      <c r="Z1154" s="139">
        <f t="shared" ref="Z1154" si="325">IF(Y1154&lt;0,Y1154,0)</f>
        <v>0</v>
      </c>
      <c r="AA1154" s="139">
        <f t="shared" ref="AA1154" si="326">Z1154^2</f>
        <v>0</v>
      </c>
      <c r="AB1154" s="144">
        <f t="shared" ref="AB1154" si="327">AVERAGE(Y901:Y1154)/AVERAGE(AA901:AA1154)</f>
        <v>3.1068788362531659</v>
      </c>
      <c r="AC1154" s="144">
        <f t="shared" ref="AC1154" si="328">AVERAGE(G1123:G1154)-_xlfn.NORM.S.INV(0.95)*_xlfn.STDEV.S(G1123:G1154)</f>
        <v>-3.4243378316069578E-2</v>
      </c>
      <c r="AD1154" s="144">
        <f t="shared" ref="AD1154" si="329">AVERAGE(G1063:G1154)-_xlfn.NORM.S.INV(0.95)*_xlfn.STDEV.S(G1063:G1154)</f>
        <v>-4.263586860196588E-2</v>
      </c>
      <c r="AE1154" s="144">
        <f t="shared" ref="AE1154" si="330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31">B1155</f>
        <v>76823745.0425203</v>
      </c>
      <c r="E1155" s="67">
        <f t="shared" ref="E1155" si="332">IF(MONTH(A1155)=MONTH(A1154),E1154,D1154)</f>
        <v>75288855.555961996</v>
      </c>
      <c r="F1155" s="67">
        <f t="shared" ref="F1155" si="333">B1155-C1155-D1154</f>
        <v>-1355817.4768414944</v>
      </c>
      <c r="G1155" s="70">
        <f t="shared" ref="G1155" si="334">F1155/B1154</f>
        <v>-1.7342351800775497E-2</v>
      </c>
      <c r="H1155" s="67">
        <f t="shared" ref="H1155" si="335">IF(WEEKNUM(A1155)=WEEKNUM(A1154),H1154+F1155,F1155)</f>
        <v>-2370984.8836572021</v>
      </c>
      <c r="I1155" s="70">
        <f t="shared" ref="I1155" si="336">IF(WEEKNUM(A1155)=WEEKNUM(A1154),I1154+G1155,G1155)</f>
        <v>-2.9598270767490699E-2</v>
      </c>
      <c r="J1155" s="67">
        <f t="shared" ref="J1155" si="337">IF(MONTH(A1155)=MONTH(A1154),J1154+F1155,F1155)</f>
        <v>1334889.4865583032</v>
      </c>
      <c r="K1155" s="70">
        <f t="shared" ref="K1155" si="338">(1+K1154)*(1+G1155)-1</f>
        <v>1.7807677125722732E-2</v>
      </c>
      <c r="L1155" s="70">
        <f t="shared" ref="L1155" si="339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40">B1155-C1155-D1124</f>
        <v>4541194.2055311054</v>
      </c>
      <c r="R1155" s="70">
        <f t="shared" ref="R1155" si="341">Q1155/B1124</f>
        <v>6.2825594184858752E-2</v>
      </c>
      <c r="S1155" s="67">
        <f t="shared" ref="S1155" si="342">B1155-C1155-D1064</f>
        <v>29511419.534221597</v>
      </c>
      <c r="T1155" s="70">
        <f t="shared" ref="T1155" si="343">S1155/B1064</f>
        <v>0.62375753500100561</v>
      </c>
      <c r="U1155" s="67">
        <f t="shared" ref="U1155" si="344">B1155-C1155-D789</f>
        <v>35440340.852520302</v>
      </c>
      <c r="V1155" s="70">
        <f t="shared" ref="V1155" si="345">U1155/B789</f>
        <v>0.8563901773234065</v>
      </c>
      <c r="W1155" s="87">
        <f t="shared" ref="W1155" si="346">O1155/P1155</f>
        <v>0.8751307374897459</v>
      </c>
      <c r="X1155" s="142">
        <f t="shared" si="256"/>
        <v>1.7857142857142857E-4</v>
      </c>
      <c r="Y1155" s="139">
        <f t="shared" ref="Y1155" si="347">G1155-X1155</f>
        <v>-1.7520923229346924E-2</v>
      </c>
      <c r="Z1155" s="139">
        <f t="shared" ref="Z1155" si="348">IF(Y1155&lt;0,Y1155,0)</f>
        <v>-1.7520923229346924E-2</v>
      </c>
      <c r="AA1155" s="139">
        <f t="shared" ref="AA1155" si="349">Z1155^2</f>
        <v>3.0698275080866862E-4</v>
      </c>
      <c r="AB1155" s="144">
        <f t="shared" ref="AB1155" si="350">AVERAGE(Y902:Y1155)/AVERAGE(AA902:AA1155)</f>
        <v>3.8081890445294602</v>
      </c>
      <c r="AC1155" s="144">
        <f t="shared" ref="AC1155" si="351">AVERAGE(G1124:G1155)-_xlfn.NORM.S.INV(0.95)*_xlfn.STDEV.S(G1124:G1155)</f>
        <v>-3.5538975015983319E-2</v>
      </c>
      <c r="AD1155" s="144">
        <f t="shared" ref="AD1155" si="352">AVERAGE(G1064:G1155)-_xlfn.NORM.S.INV(0.95)*_xlfn.STDEV.S(G1064:G1155)</f>
        <v>-4.3141270912846898E-2</v>
      </c>
      <c r="AE1155" s="144">
        <f t="shared" ref="AE1155" si="353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4">B1156</f>
        <v>76579798.656568497</v>
      </c>
      <c r="E1156" s="67">
        <f t="shared" ref="E1156" si="355">IF(MONTH(A1156)=MONTH(A1155),E1155,D1155)</f>
        <v>75288855.555961996</v>
      </c>
      <c r="F1156" s="67">
        <f t="shared" ref="F1156" si="356">B1156-C1156-D1155</f>
        <v>-243946.38595180213</v>
      </c>
      <c r="G1156" s="70">
        <f t="shared" ref="G1156" si="357">F1156/B1155</f>
        <v>-3.1754034617393753E-3</v>
      </c>
      <c r="H1156" s="67">
        <f t="shared" ref="H1156" si="358">IF(WEEKNUM(A1156)=WEEKNUM(A1155),H1155+F1156,F1156)</f>
        <v>-2614931.2696090043</v>
      </c>
      <c r="I1156" s="70">
        <f t="shared" ref="I1156" si="359">IF(WEEKNUM(A1156)=WEEKNUM(A1155),I1155+G1156,G1156)</f>
        <v>-3.2773674229230075E-2</v>
      </c>
      <c r="J1156" s="67">
        <f t="shared" ref="J1156" si="360">IF(MONTH(A1156)=MONTH(A1155),J1155+F1156,F1156)</f>
        <v>1090943.1006065011</v>
      </c>
      <c r="K1156" s="70">
        <f t="shared" ref="K1156" si="361">(1+K1155)*(1+G1156)-1</f>
        <v>1.4575727104392699E-2</v>
      </c>
      <c r="L1156" s="70">
        <f t="shared" ref="L1156" si="362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3">B1156-C1156-D1125</f>
        <v>8468609.1730270982</v>
      </c>
      <c r="R1156" s="70">
        <f t="shared" ref="R1156" si="364">Q1156/B1125</f>
        <v>0.12433506502002112</v>
      </c>
      <c r="S1156" s="67">
        <f t="shared" ref="S1156" si="365">B1156-C1156-D1065</f>
        <v>24817406.663144298</v>
      </c>
      <c r="T1156" s="70">
        <f t="shared" ref="T1156" si="366">S1156/B1065</f>
        <v>0.47944860558795382</v>
      </c>
      <c r="U1156" s="67">
        <f t="shared" ref="U1156" si="367">B1156-C1156-D790</f>
        <v>34299480.086568497</v>
      </c>
      <c r="V1156" s="70">
        <f t="shared" ref="V1156" si="368">U1156/B790</f>
        <v>0.81123986872950604</v>
      </c>
      <c r="W1156" s="87">
        <f t="shared" ref="W1156" si="369">O1156/P1156</f>
        <v>0.86692119665153322</v>
      </c>
      <c r="X1156" s="142">
        <f t="shared" si="256"/>
        <v>1.7857142857142857E-4</v>
      </c>
      <c r="Y1156" s="139">
        <f t="shared" ref="Y1156" si="370">G1156-X1156</f>
        <v>-3.3539748903108038E-3</v>
      </c>
      <c r="Z1156" s="139">
        <f t="shared" ref="Z1156" si="371">IF(Y1156&lt;0,Y1156,0)</f>
        <v>-3.3539748903108038E-3</v>
      </c>
      <c r="AA1156" s="139">
        <f t="shared" ref="AA1156" si="372">Z1156^2</f>
        <v>1.1249147564835368E-5</v>
      </c>
      <c r="AB1156" s="144">
        <f t="shared" ref="AB1156" si="373">AVERAGE(Y903:Y1156)/AVERAGE(AA903:AA1156)</f>
        <v>3.268240131322349</v>
      </c>
      <c r="AC1156" s="144">
        <f t="shared" ref="AC1156" si="374">AVERAGE(G1125:G1156)-_xlfn.NORM.S.INV(0.95)*_xlfn.STDEV.S(G1125:G1156)</f>
        <v>-3.4645677819338978E-2</v>
      </c>
      <c r="AD1156" s="144">
        <f t="shared" ref="AD1156" si="375">AVERAGE(G1065:G1156)-_xlfn.NORM.S.INV(0.95)*_xlfn.STDEV.S(G1065:G1156)</f>
        <v>-4.2494816639127832E-2</v>
      </c>
      <c r="AE1156" s="144">
        <f t="shared" ref="AE1156" si="376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7">B1157</f>
        <v>76740517.720513999</v>
      </c>
      <c r="E1157" s="67">
        <f t="shared" ref="E1157" si="378">IF(MONTH(A1157)=MONTH(A1156),E1156,D1156)</f>
        <v>75288855.555961996</v>
      </c>
      <c r="F1157" s="67">
        <f t="shared" ref="F1157" si="379">B1157-C1157-D1156</f>
        <v>160719.06394550204</v>
      </c>
      <c r="G1157" s="70">
        <f t="shared" ref="G1157" si="380">F1157/B1156</f>
        <v>2.0987135871989742E-3</v>
      </c>
      <c r="H1157" s="67">
        <f t="shared" ref="H1157" si="381">IF(WEEKNUM(A1157)=WEEKNUM(A1156),H1156+F1157,F1157)</f>
        <v>160719.06394550204</v>
      </c>
      <c r="I1157" s="70">
        <f t="shared" ref="I1157" si="382">IF(WEEKNUM(A1157)=WEEKNUM(A1156),I1156+G1157,G1157)</f>
        <v>2.0987135871989742E-3</v>
      </c>
      <c r="J1157" s="67">
        <f t="shared" ref="J1157" si="383">IF(MONTH(A1157)=MONTH(A1156),J1156+F1157,F1157)</f>
        <v>1251662.1645520031</v>
      </c>
      <c r="K1157" s="70">
        <f t="shared" ref="K1157" si="384">(1+K1156)*(1+G1157)-1</f>
        <v>1.6705030968108936E-2</v>
      </c>
      <c r="L1157" s="70">
        <f t="shared" ref="L1157" si="385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6">B1157-C1157-D1126</f>
        <v>7258349.0614093989</v>
      </c>
      <c r="R1157" s="70">
        <f t="shared" ref="R1157" si="387">Q1157/B1126</f>
        <v>0.10446347892537031</v>
      </c>
      <c r="S1157" s="67">
        <f t="shared" ref="S1157" si="388">B1157-C1157-D1066</f>
        <v>24219267.700759299</v>
      </c>
      <c r="T1157" s="70">
        <f t="shared" ref="T1157" si="389">S1157/B1066</f>
        <v>0.46113273563842749</v>
      </c>
      <c r="U1157" s="67">
        <f t="shared" ref="U1157" si="390">B1157-C1157-D791</f>
        <v>34602940.770513996</v>
      </c>
      <c r="V1157" s="70">
        <f t="shared" ref="V1157" si="391">U1157/B791</f>
        <v>0.82118961922213696</v>
      </c>
      <c r="W1157" s="87">
        <f t="shared" ref="W1157" si="392">O1157/P1157</f>
        <v>0.86941221813787539</v>
      </c>
      <c r="X1157" s="142">
        <f t="shared" si="256"/>
        <v>1.7857142857142857E-4</v>
      </c>
      <c r="Y1157" s="139">
        <f t="shared" ref="Y1157" si="393">G1157-X1157</f>
        <v>1.9201421586275457E-3</v>
      </c>
      <c r="Z1157" s="139">
        <f t="shared" ref="Z1157" si="394">IF(Y1157&lt;0,Y1157,0)</f>
        <v>0</v>
      </c>
      <c r="AA1157" s="139">
        <f t="shared" ref="AA1157" si="395">Z1157^2</f>
        <v>0</v>
      </c>
      <c r="AB1157" s="144">
        <f t="shared" ref="AB1157" si="396">AVERAGE(Y904:Y1157)/AVERAGE(AA904:AA1157)</f>
        <v>3.202481809207546</v>
      </c>
      <c r="AC1157" s="144">
        <f t="shared" ref="AC1157" si="397">AVERAGE(G1126:G1157)-_xlfn.NORM.S.INV(0.95)*_xlfn.STDEV.S(G1126:G1157)</f>
        <v>-2.8088120065962039E-2</v>
      </c>
      <c r="AD1157" s="144">
        <f t="shared" ref="AD1157" si="398">AVERAGE(G1066:G1157)-_xlfn.NORM.S.INV(0.95)*_xlfn.STDEV.S(G1066:G1157)</f>
        <v>-4.1025898945056469E-2</v>
      </c>
      <c r="AE1157" s="144">
        <f t="shared" ref="AE1157" si="399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400">B1158</f>
        <v>75616350.592625797</v>
      </c>
      <c r="E1158" s="67">
        <f t="shared" ref="E1158" si="401">IF(MONTH(A1158)=MONTH(A1157),E1157,D1157)</f>
        <v>75288855.555961996</v>
      </c>
      <c r="F1158" s="67">
        <f t="shared" ref="F1158" si="402">B1158-C1158-D1157</f>
        <v>-1124167.1278882027</v>
      </c>
      <c r="G1158" s="70">
        <f t="shared" ref="G1158" si="403">F1158/B1157</f>
        <v>-1.4648938543552389E-2</v>
      </c>
      <c r="H1158" s="67">
        <f t="shared" ref="H1158" si="404">IF(WEEKNUM(A1158)=WEEKNUM(A1157),H1157+F1158,F1158)</f>
        <v>-963448.06394270062</v>
      </c>
      <c r="I1158" s="70">
        <f t="shared" ref="I1158" si="405">IF(WEEKNUM(A1158)=WEEKNUM(A1157),I1157+G1158,G1158)</f>
        <v>-1.2550224956353415E-2</v>
      </c>
      <c r="J1158" s="67">
        <f t="shared" ref="J1158" si="406">IF(MONTH(A1158)=MONTH(A1157),J1157+F1158,F1158)</f>
        <v>127495.03666380048</v>
      </c>
      <c r="K1158" s="70">
        <f t="shared" ref="K1158" si="407">(1+K1157)*(1+G1158)-1</f>
        <v>1.8113814525364536E-3</v>
      </c>
      <c r="L1158" s="70">
        <f t="shared" ref="L1158" si="408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9">B1158-C1158-D1127</f>
        <v>7738884.0299724936</v>
      </c>
      <c r="R1158" s="70">
        <f t="shared" ref="R1158" si="410">Q1158/B1127</f>
        <v>0.11401256443225131</v>
      </c>
      <c r="S1158" s="67">
        <f t="shared" ref="S1158" si="411">B1158-C1158-D1067</f>
        <v>22216130.822720796</v>
      </c>
      <c r="T1158" s="70">
        <f t="shared" ref="T1158" si="412">S1158/B1067</f>
        <v>0.41603070021897626</v>
      </c>
      <c r="U1158" s="67">
        <f t="shared" ref="U1158" si="413">B1158-C1158-D792</f>
        <v>35468574.632625796</v>
      </c>
      <c r="V1158" s="70">
        <f t="shared" ref="V1158" si="414">U1158/B792</f>
        <v>0.88345054699826508</v>
      </c>
      <c r="W1158" s="87">
        <f t="shared" ref="W1158" si="415">O1158/P1158</f>
        <v>0.83778425833230319</v>
      </c>
      <c r="X1158" s="142">
        <f t="shared" si="256"/>
        <v>1.7857142857142857E-4</v>
      </c>
      <c r="Y1158" s="139">
        <f t="shared" ref="Y1158" si="416">G1158-X1158</f>
        <v>-1.4827509972123818E-2</v>
      </c>
      <c r="Z1158" s="139">
        <f t="shared" ref="Z1158" si="417">IF(Y1158&lt;0,Y1158,0)</f>
        <v>-1.4827509972123818E-2</v>
      </c>
      <c r="AA1158" s="139">
        <f t="shared" ref="AA1158" si="418">Z1158^2</f>
        <v>2.1985505197343126E-4</v>
      </c>
      <c r="AB1158" s="144">
        <f t="shared" ref="AB1158" si="419">AVERAGE(Y905:Y1158)/AVERAGE(AA905:AA1158)</f>
        <v>3.0845909362927393</v>
      </c>
      <c r="AC1158" s="144">
        <f t="shared" ref="AC1158" si="420">AVERAGE(G1127:G1158)-_xlfn.NORM.S.INV(0.95)*_xlfn.STDEV.S(G1127:G1158)</f>
        <v>-2.9293954740543037E-2</v>
      </c>
      <c r="AD1158" s="144">
        <f t="shared" ref="AD1158" si="421">AVERAGE(G1067:G1158)-_xlfn.NORM.S.INV(0.95)*_xlfn.STDEV.S(G1067:G1158)</f>
        <v>-4.14351160886062E-2</v>
      </c>
      <c r="AE1158" s="144">
        <f t="shared" ref="AE1158" si="422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3">B1159</f>
        <v>70343066.272483796</v>
      </c>
      <c r="E1159" s="67">
        <f t="shared" ref="E1159" si="424">IF(MONTH(A1159)=MONTH(A1158),E1158,D1158)</f>
        <v>75288855.555961996</v>
      </c>
      <c r="F1159" s="67">
        <f t="shared" ref="F1159" si="425">B1159-C1159-D1158</f>
        <v>-5273284.3201420009</v>
      </c>
      <c r="G1159" s="70">
        <f t="shared" ref="G1159" si="426">F1159/B1158</f>
        <v>-6.973735546365098E-2</v>
      </c>
      <c r="H1159" s="67">
        <f t="shared" ref="H1159" si="427">IF(WEEKNUM(A1159)=WEEKNUM(A1158),H1158+F1159,F1159)</f>
        <v>-6236732.3840847015</v>
      </c>
      <c r="I1159" s="70">
        <f t="shared" ref="I1159" si="428">IF(WEEKNUM(A1159)=WEEKNUM(A1158),I1158+G1159,G1159)</f>
        <v>-8.2287580420004391E-2</v>
      </c>
      <c r="J1159" s="67">
        <f t="shared" ref="J1159" si="429">IF(MONTH(A1159)=MONTH(A1158),J1158+F1159,F1159)</f>
        <v>-5145789.2834782004</v>
      </c>
      <c r="K1159" s="70">
        <f t="shared" ref="K1159" si="430">(1+K1158)*(1+G1159)-1</f>
        <v>-6.8052294963350302E-2</v>
      </c>
      <c r="L1159" s="70">
        <f t="shared" ref="L1159" si="431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2">B1159-C1159-D1128</f>
        <v>-678248.69275461137</v>
      </c>
      <c r="R1159" s="70">
        <f t="shared" ref="R1159" si="433">Q1159/B1128</f>
        <v>-9.5499314971369108E-3</v>
      </c>
      <c r="S1159" s="67">
        <f t="shared" ref="S1159" si="434">B1159-C1159-D1068</f>
        <v>13798411.5572313</v>
      </c>
      <c r="T1159" s="70">
        <f t="shared" ref="T1159" si="435">S1159/B1068</f>
        <v>0.24402680725025777</v>
      </c>
      <c r="U1159" s="67">
        <f t="shared" ref="U1159" si="436">B1159-C1159-D793</f>
        <v>30298730.562483795</v>
      </c>
      <c r="V1159" s="70">
        <f t="shared" ref="V1159" si="437">U1159/B793</f>
        <v>0.75662962127543787</v>
      </c>
      <c r="W1159" s="87">
        <f t="shared" ref="W1159" si="438">O1159/P1159</f>
        <v>0.68930393444956095</v>
      </c>
      <c r="X1159" s="142">
        <f t="shared" si="256"/>
        <v>1.7857142857142857E-4</v>
      </c>
      <c r="Y1159" s="139">
        <f t="shared" ref="Y1159" si="439">G1159-X1159</f>
        <v>-6.991592689222241E-2</v>
      </c>
      <c r="Z1159" s="139">
        <f t="shared" ref="Z1159" si="440">IF(Y1159&lt;0,Y1159,0)</f>
        <v>-6.991592689222241E-2</v>
      </c>
      <c r="AA1159" s="139">
        <f t="shared" ref="AA1159" si="441">Z1159^2</f>
        <v>4.8882368331985889E-3</v>
      </c>
      <c r="AB1159" s="144">
        <f t="shared" ref="AB1159" si="442">AVERAGE(Y906:Y1159)/AVERAGE(AA906:AA1159)</f>
        <v>2.1073745843058314</v>
      </c>
      <c r="AC1159" s="144">
        <f t="shared" ref="AC1159" si="443">AVERAGE(G1128:G1159)-_xlfn.NORM.S.INV(0.95)*_xlfn.STDEV.S(G1128:G1159)</f>
        <v>-3.777251133590958E-2</v>
      </c>
      <c r="AD1159" s="144">
        <f t="shared" ref="AD1159" si="444">AVERAGE(G1068:G1159)-_xlfn.NORM.S.INV(0.95)*_xlfn.STDEV.S(G1068:G1159)</f>
        <v>-4.4055670339450764E-2</v>
      </c>
      <c r="AE1159" s="144">
        <f t="shared" ref="AE1159" si="445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6">B1160</f>
        <v>69661755.750236794</v>
      </c>
      <c r="E1160" s="67">
        <f t="shared" ref="E1160" si="447">IF(MONTH(A1160)=MONTH(A1159),E1159,D1159)</f>
        <v>75288855.555961996</v>
      </c>
      <c r="F1160" s="67">
        <f t="shared" ref="F1160" si="448">B1160-C1160-D1159</f>
        <v>-681310.52224700153</v>
      </c>
      <c r="G1160" s="70">
        <f t="shared" ref="G1160" si="449">F1160/B1159</f>
        <v>-9.685539149059114E-3</v>
      </c>
      <c r="H1160" s="67">
        <f t="shared" ref="H1160" si="450">IF(WEEKNUM(A1160)=WEEKNUM(A1159),H1159+F1160,F1160)</f>
        <v>-6918042.9063317031</v>
      </c>
      <c r="I1160" s="70">
        <f t="shared" ref="I1160" si="451">IF(WEEKNUM(A1160)=WEEKNUM(A1159),I1159+G1160,G1160)</f>
        <v>-9.1973119569063511E-2</v>
      </c>
      <c r="J1160" s="67">
        <f t="shared" ref="J1160" si="452">IF(MONTH(A1160)=MONTH(A1159),J1159+F1160,F1160)</f>
        <v>-5827099.805725202</v>
      </c>
      <c r="K1160" s="70">
        <f t="shared" ref="K1160" si="453">(1+K1159)*(1+G1160)-1</f>
        <v>-7.7078710945358564E-2</v>
      </c>
      <c r="L1160" s="70">
        <f t="shared" ref="L1160" si="454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5">B1160-C1160-D1129</f>
        <v>-4913761.709022209</v>
      </c>
      <c r="R1160" s="70">
        <f t="shared" ref="R1160" si="456">Q1160/B1129</f>
        <v>-6.5889743396103456E-2</v>
      </c>
      <c r="S1160" s="67">
        <f t="shared" ref="S1160" si="457">B1160-C1160-D1069</f>
        <v>12969717.483471692</v>
      </c>
      <c r="T1160" s="70">
        <f t="shared" ref="T1160" si="458">S1160/B1069</f>
        <v>0.22877493701042326</v>
      </c>
      <c r="U1160" s="67">
        <f t="shared" ref="U1160" si="459">B1160-C1160-D794</f>
        <v>29618819.990236796</v>
      </c>
      <c r="V1160" s="70">
        <f t="shared" ref="V1160" si="460">U1160/B794</f>
        <v>0.73967653540087985</v>
      </c>
      <c r="W1160" s="87">
        <f t="shared" ref="W1160" si="461">O1160/P1160</f>
        <v>0.66859438768812962</v>
      </c>
      <c r="X1160" s="142">
        <f t="shared" si="256"/>
        <v>1.7857142857142857E-4</v>
      </c>
      <c r="Y1160" s="139">
        <f t="shared" ref="Y1160" si="462">G1160-X1160</f>
        <v>-9.8641105776305429E-3</v>
      </c>
      <c r="Z1160" s="139">
        <f t="shared" ref="Z1160" si="463">IF(Y1160&lt;0,Y1160,0)</f>
        <v>-9.8641105776305429E-3</v>
      </c>
      <c r="AA1160" s="139">
        <f t="shared" ref="AA1160" si="464">Z1160^2</f>
        <v>9.7300677487722762E-5</v>
      </c>
      <c r="AB1160" s="144">
        <f t="shared" ref="AB1160" si="465">AVERAGE(Y907:Y1160)/AVERAGE(AA907:AA1160)</f>
        <v>1.7383629492509944</v>
      </c>
      <c r="AC1160" s="144">
        <f t="shared" ref="AC1160" si="466">AVERAGE(G1129:G1160)-_xlfn.NORM.S.INV(0.95)*_xlfn.STDEV.S(G1129:G1160)</f>
        <v>-3.7218782711741512E-2</v>
      </c>
      <c r="AD1160" s="144">
        <f t="shared" ref="AD1160" si="467">AVERAGE(G1069:G1160)-_xlfn.NORM.S.INV(0.95)*_xlfn.STDEV.S(G1069:G1160)</f>
        <v>-4.3883691308714404E-2</v>
      </c>
      <c r="AE1160" s="144">
        <f t="shared" ref="AE1160" si="468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9">B1161</f>
        <v>72017375.235193595</v>
      </c>
      <c r="E1161" s="67">
        <f t="shared" ref="E1161" si="470">IF(MONTH(A1161)=MONTH(A1160),E1160,D1160)</f>
        <v>75288855.555961996</v>
      </c>
      <c r="F1161" s="67">
        <f t="shared" ref="F1161" si="471">B1161-C1161-D1160</f>
        <v>2355619.4849568009</v>
      </c>
      <c r="G1161" s="70">
        <f t="shared" ref="G1161" si="472">F1161/B1160</f>
        <v>3.3815103561308006E-2</v>
      </c>
      <c r="H1161" s="67">
        <f t="shared" ref="H1161" si="473">IF(WEEKNUM(A1161)=WEEKNUM(A1160),H1160+F1161,F1161)</f>
        <v>-4562423.4213749021</v>
      </c>
      <c r="I1161" s="70">
        <f t="shared" ref="I1161" si="474">IF(WEEKNUM(A1161)=WEEKNUM(A1160),I1160+G1161,G1161)</f>
        <v>-5.8158016007755504E-2</v>
      </c>
      <c r="J1161" s="67">
        <f t="shared" ref="J1161" si="475">IF(MONTH(A1161)=MONTH(A1160),J1160+F1161,F1161)</f>
        <v>-3471480.320768401</v>
      </c>
      <c r="K1161" s="70">
        <f t="shared" ref="K1161" si="476">(1+K1160)*(1+G1161)-1</f>
        <v>-4.5870031977040093E-2</v>
      </c>
      <c r="L1161" s="70">
        <f t="shared" ref="L1161" si="477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8">B1161-C1161-D1130</f>
        <v>-5231453.8270529062</v>
      </c>
      <c r="R1161" s="70">
        <f t="shared" ref="R1161" si="479">Q1161/B1130</f>
        <v>-6.7722111656054254E-2</v>
      </c>
      <c r="S1161" s="67">
        <f t="shared" ref="S1161" si="480">B1161-C1161-D1070</f>
        <v>12211856.785380095</v>
      </c>
      <c r="T1161" s="70">
        <f t="shared" ref="T1161" si="481">S1161/B1070</f>
        <v>0.20419280865573999</v>
      </c>
      <c r="U1161" s="67">
        <f t="shared" ref="U1161" si="482">B1161-C1161-D795</f>
        <v>31589734.305193596</v>
      </c>
      <c r="V1161" s="70">
        <f t="shared" ref="V1161" si="483">U1161/B795</f>
        <v>0.78138950427235809</v>
      </c>
      <c r="W1161" s="87">
        <f t="shared" ref="W1161" si="484">O1161/P1161</f>
        <v>0.73259700906989633</v>
      </c>
      <c r="X1161" s="142">
        <f t="shared" si="256"/>
        <v>1.7857142857142857E-4</v>
      </c>
      <c r="Y1161" s="139">
        <f t="shared" ref="Y1161" si="485">G1161-X1161</f>
        <v>3.3636532132736575E-2</v>
      </c>
      <c r="Z1161" s="139">
        <f t="shared" ref="Z1161" si="486">IF(Y1161&lt;0,Y1161,0)</f>
        <v>0</v>
      </c>
      <c r="AA1161" s="139">
        <f t="shared" ref="AA1161" si="487">Z1161^2</f>
        <v>0</v>
      </c>
      <c r="AB1161" s="144">
        <f t="shared" ref="AB1161" si="488">AVERAGE(Y908:Y1161)/AVERAGE(AA908:AA1161)</f>
        <v>2.1131222847382274</v>
      </c>
      <c r="AC1161" s="144">
        <f t="shared" ref="AC1161" si="489">AVERAGE(G1130:G1161)-_xlfn.NORM.S.INV(0.95)*_xlfn.STDEV.S(G1130:G1161)</f>
        <v>-3.6046202454409551E-2</v>
      </c>
      <c r="AD1161" s="144">
        <f t="shared" ref="AD1161" si="490">AVERAGE(G1070:G1161)-_xlfn.NORM.S.INV(0.95)*_xlfn.STDEV.S(G1070:G1161)</f>
        <v>-4.3842552627768948E-2</v>
      </c>
      <c r="AE1161" s="144">
        <f t="shared" ref="AE1161" si="491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2">B1162</f>
        <v>74183361.931585699</v>
      </c>
      <c r="E1162" s="67">
        <f t="shared" ref="E1162" si="493">IF(MONTH(A1162)=MONTH(A1161),E1161,D1161)</f>
        <v>75288855.555961996</v>
      </c>
      <c r="F1162" s="67">
        <f t="shared" ref="F1162" si="494">B1162-C1162-D1161</f>
        <v>2165986.696392104</v>
      </c>
      <c r="G1162" s="70">
        <f t="shared" ref="G1162" si="495">F1162/B1161</f>
        <v>3.0075890565553761E-2</v>
      </c>
      <c r="H1162" s="67">
        <f t="shared" ref="H1162" si="496">IF(WEEKNUM(A1162)=WEEKNUM(A1161),H1161+F1162,F1162)</f>
        <v>2165986.696392104</v>
      </c>
      <c r="I1162" s="70">
        <f t="shared" ref="I1162" si="497">IF(WEEKNUM(A1162)=WEEKNUM(A1161),I1161+G1162,G1162)</f>
        <v>3.0075890565553761E-2</v>
      </c>
      <c r="J1162" s="67">
        <f t="shared" ref="J1162" si="498">IF(MONTH(A1162)=MONTH(A1161),J1161+F1162,F1162)</f>
        <v>-1305493.624376297</v>
      </c>
      <c r="K1162" s="70">
        <f t="shared" ref="K1162" si="499">(1+K1161)*(1+G1162)-1</f>
        <v>-1.717372347346624E-2</v>
      </c>
      <c r="L1162" s="70">
        <f t="shared" ref="L1162" si="500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501">B1162-C1162-D1131</f>
        <v>-3088399.3625750989</v>
      </c>
      <c r="R1162" s="70">
        <f t="shared" ref="R1162" si="502">Q1162/B1131</f>
        <v>-3.9968020798931629E-2</v>
      </c>
      <c r="S1162" s="67">
        <f t="shared" ref="S1162" si="503">B1162-C1162-D1071</f>
        <v>13046851.308472797</v>
      </c>
      <c r="T1162" s="70">
        <f t="shared" ref="T1162" si="504">S1162/B1071</f>
        <v>0.21340523323129246</v>
      </c>
      <c r="U1162" s="67">
        <f t="shared" ref="U1162" si="505">B1162-C1162-D796</f>
        <v>33765455.441585697</v>
      </c>
      <c r="V1162" s="70">
        <f t="shared" ref="V1162" si="506">U1162/B796</f>
        <v>0.83540832205002447</v>
      </c>
      <c r="W1162" s="87">
        <f t="shared" ref="W1162" si="507">O1162/P1162</f>
        <v>0.78910321452855026</v>
      </c>
      <c r="X1162" s="142">
        <f t="shared" si="256"/>
        <v>1.7857142857142857E-4</v>
      </c>
      <c r="Y1162" s="139">
        <f t="shared" ref="Y1162" si="508">G1162-X1162</f>
        <v>2.9897319136982334E-2</v>
      </c>
      <c r="Z1162" s="139">
        <f t="shared" ref="Z1162" si="509">IF(Y1162&lt;0,Y1162,0)</f>
        <v>0</v>
      </c>
      <c r="AA1162" s="139">
        <f t="shared" ref="AA1162" si="510">Z1162^2</f>
        <v>0</v>
      </c>
      <c r="AB1162" s="144">
        <f t="shared" ref="AB1162" si="511">AVERAGE(Y909:Y1162)/AVERAGE(AA909:AA1162)</f>
        <v>2.7393043593239934</v>
      </c>
      <c r="AC1162" s="144">
        <f t="shared" ref="AC1162" si="512">AVERAGE(G1131:G1162)-_xlfn.NORM.S.INV(0.95)*_xlfn.STDEV.S(G1131:G1162)</f>
        <v>-3.573525359456043E-2</v>
      </c>
      <c r="AD1162" s="144">
        <f t="shared" ref="AD1162" si="513">AVERAGE(G1071:G1162)-_xlfn.NORM.S.INV(0.95)*_xlfn.STDEV.S(G1071:G1162)</f>
        <v>-4.349188378820866E-2</v>
      </c>
      <c r="AE1162" s="144">
        <f t="shared" ref="AE1162" si="514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5">B1163</f>
        <v>75925636.637719199</v>
      </c>
      <c r="E1163" s="67">
        <f t="shared" ref="E1163" si="516">IF(MONTH(A1163)=MONTH(A1162),E1162,D1162)</f>
        <v>75288855.555961996</v>
      </c>
      <c r="F1163" s="67">
        <f t="shared" ref="F1163" si="517">B1163-C1163-D1162</f>
        <v>1742274.7061334997</v>
      </c>
      <c r="G1163" s="70">
        <f t="shared" ref="G1163" si="518">F1163/B1162</f>
        <v>2.3486057530532008E-2</v>
      </c>
      <c r="H1163" s="67">
        <f t="shared" ref="H1163" si="519">IF(WEEKNUM(A1163)=WEEKNUM(A1162),H1162+F1163,F1163)</f>
        <v>3908261.4025256038</v>
      </c>
      <c r="I1163" s="70">
        <f t="shared" ref="I1163" si="520">IF(WEEKNUM(A1163)=WEEKNUM(A1162),I1162+G1163,G1163)</f>
        <v>5.3561948096085769E-2</v>
      </c>
      <c r="J1163" s="67">
        <f t="shared" ref="J1163" si="521">IF(MONTH(A1163)=MONTH(A1162),J1162+F1163,F1163)</f>
        <v>436781.08175720274</v>
      </c>
      <c r="K1163" s="70">
        <f t="shared" ref="K1163" si="522">(1+K1162)*(1+G1163)-1</f>
        <v>5.9089909995544421E-3</v>
      </c>
      <c r="L1163" s="70">
        <f t="shared" ref="L1163" si="523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4">B1163-C1163-D1132</f>
        <v>-265104.46751789749</v>
      </c>
      <c r="R1163" s="70">
        <f t="shared" ref="R1163" si="525">Q1163/B1132</f>
        <v>-3.4794840379847032E-3</v>
      </c>
      <c r="S1163" s="67">
        <f t="shared" ref="S1163" si="526">B1163-C1163-D1072</f>
        <v>12726968.789729699</v>
      </c>
      <c r="T1163" s="70">
        <f t="shared" ref="T1163" si="527">S1163/B1072</f>
        <v>0.20138033321116236</v>
      </c>
      <c r="U1163" s="67">
        <f t="shared" ref="U1163" si="528">B1163-C1163-D797</f>
        <v>36360912.307719201</v>
      </c>
      <c r="V1163" s="70">
        <f t="shared" ref="V1163" si="529">U1163/B797</f>
        <v>0.91902352217701411</v>
      </c>
      <c r="W1163" s="87">
        <f t="shared" ref="W1163" si="530">O1163/P1163</f>
        <v>0.83285114116164127</v>
      </c>
      <c r="X1163" s="142">
        <f t="shared" si="256"/>
        <v>1.7857142857142857E-4</v>
      </c>
      <c r="Y1163" s="139">
        <f t="shared" ref="Y1163" si="531">G1163-X1163</f>
        <v>2.3307486101960581E-2</v>
      </c>
      <c r="Z1163" s="139">
        <f t="shared" ref="Z1163" si="532">IF(Y1163&lt;0,Y1163,0)</f>
        <v>0</v>
      </c>
      <c r="AA1163" s="139">
        <f t="shared" ref="AA1163" si="533">Z1163^2</f>
        <v>0</v>
      </c>
      <c r="AB1163" s="144">
        <f t="shared" ref="AB1163" si="534">AVERAGE(Y910:Y1163)/AVERAGE(AA910:AA1163)</f>
        <v>2.9223798615438361</v>
      </c>
      <c r="AC1163" s="144">
        <f t="shared" ref="AC1163" si="535">AVERAGE(G1132:G1163)-_xlfn.NORM.S.INV(0.95)*_xlfn.STDEV.S(G1132:G1163)</f>
        <v>-3.5742907061425036E-2</v>
      </c>
      <c r="AD1163" s="144">
        <f t="shared" ref="AD1163" si="536">AVERAGE(G1072:G1163)-_xlfn.NORM.S.INV(0.95)*_xlfn.STDEV.S(G1072:G1163)</f>
        <v>-4.3494117944554524E-2</v>
      </c>
      <c r="AE1163" s="144">
        <f t="shared" ref="AE1163" si="537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8">B1164</f>
        <v>75928550.679627493</v>
      </c>
      <c r="E1164" s="67">
        <f t="shared" ref="E1164" si="539">IF(MONTH(A1164)=MONTH(A1163),E1163,D1163)</f>
        <v>75288855.555961996</v>
      </c>
      <c r="F1164" s="67">
        <f t="shared" ref="F1164" si="540">B1164-C1164-D1163</f>
        <v>2914.0419082939625</v>
      </c>
      <c r="G1164" s="70">
        <f t="shared" ref="G1164" si="541">F1164/B1163</f>
        <v>3.8380210391891424E-5</v>
      </c>
      <c r="H1164" s="67">
        <f t="shared" ref="H1164" si="542">IF(WEEKNUM(A1164)=WEEKNUM(A1163),H1163+F1164,F1164)</f>
        <v>3911175.4444338977</v>
      </c>
      <c r="I1164" s="70">
        <f t="shared" ref="I1164" si="543">IF(WEEKNUM(A1164)=WEEKNUM(A1163),I1163+G1164,G1164)</f>
        <v>5.3600328306477658E-2</v>
      </c>
      <c r="J1164" s="67">
        <f t="shared" ref="J1164" si="544">IF(MONTH(A1164)=MONTH(A1163),J1163+F1164,F1164)</f>
        <v>439695.12366549671</v>
      </c>
      <c r="K1164" s="70">
        <f t="shared" ref="K1164" si="545">(1+K1163)*(1+G1164)-1</f>
        <v>5.9475979982639426E-3</v>
      </c>
      <c r="L1164" s="70">
        <f t="shared" ref="L1164" si="546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7">B1164-C1164-D1133</f>
        <v>621129.98584848642</v>
      </c>
      <c r="R1164" s="70">
        <f t="shared" ref="R1164" si="548">Q1164/B1133</f>
        <v>8.2479253721113935E-3</v>
      </c>
      <c r="S1164" s="67">
        <f t="shared" ref="S1164" si="549">B1164-C1164-D1073</f>
        <v>14150745.843962096</v>
      </c>
      <c r="T1164" s="70">
        <f t="shared" ref="T1164" si="550">S1164/B1073</f>
        <v>0.22905873527886547</v>
      </c>
      <c r="U1164" s="67">
        <f t="shared" ref="U1164" si="551">B1164-C1164-D798</f>
        <v>35146692.90962749</v>
      </c>
      <c r="V1164" s="70">
        <f t="shared" ref="V1164" si="552">U1164/B798</f>
        <v>0.86182177153003903</v>
      </c>
      <c r="W1164" s="87">
        <f t="shared" ref="W1164" si="553">O1164/P1164</f>
        <v>0.83130006291272041</v>
      </c>
      <c r="X1164" s="142">
        <f t="shared" si="256"/>
        <v>1.7857142857142857E-4</v>
      </c>
      <c r="Y1164" s="139">
        <f t="shared" ref="Y1164" si="554">G1164-X1164</f>
        <v>-1.4019121817953714E-4</v>
      </c>
      <c r="Z1164" s="139">
        <f t="shared" ref="Z1164" si="555">IF(Y1164&lt;0,Y1164,0)</f>
        <v>-1.4019121817953714E-4</v>
      </c>
      <c r="AA1164" s="139">
        <f t="shared" ref="AA1164" si="556">Z1164^2</f>
        <v>1.9653577654662586E-8</v>
      </c>
      <c r="AB1164" s="144">
        <f t="shared" ref="AB1164" si="557">AVERAGE(Y911:Y1164)/AVERAGE(AA911:AA1164)</f>
        <v>3.5185405366843501</v>
      </c>
      <c r="AC1164" s="144">
        <f t="shared" ref="AC1164" si="558">AVERAGE(G1133:G1164)-_xlfn.NORM.S.INV(0.95)*_xlfn.STDEV.S(G1133:G1164)</f>
        <v>-3.5068398645665494E-2</v>
      </c>
      <c r="AD1164" s="144">
        <f t="shared" ref="AD1164" si="559">AVERAGE(G1073:G1164)-_xlfn.NORM.S.INV(0.95)*_xlfn.STDEV.S(G1073:G1164)</f>
        <v>-4.3557129790647513E-2</v>
      </c>
      <c r="AE1164" s="144">
        <f t="shared" ref="AE1164" si="560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61">B1165</f>
        <v>75709228.804973707</v>
      </c>
      <c r="E1165" s="67">
        <f t="shared" ref="E1165" si="562">IF(MONTH(A1165)=MONTH(A1164),E1164,D1164)</f>
        <v>75288855.555961996</v>
      </c>
      <c r="F1165" s="67">
        <f t="shared" ref="F1165" si="563">B1165-C1165-D1164</f>
        <v>-219321.87465378642</v>
      </c>
      <c r="G1165" s="70">
        <f t="shared" ref="G1165" si="564">F1165/B1164</f>
        <v>-2.8885297123501267E-3</v>
      </c>
      <c r="H1165" s="67">
        <f t="shared" ref="H1165" si="565">IF(WEEKNUM(A1165)=WEEKNUM(A1164),H1164+F1165,F1165)</f>
        <v>3691853.5697801113</v>
      </c>
      <c r="I1165" s="70">
        <f t="shared" ref="I1165" si="566">IF(WEEKNUM(A1165)=WEEKNUM(A1164),I1164+G1165,G1165)</f>
        <v>5.0711798594127534E-2</v>
      </c>
      <c r="J1165" s="67">
        <f t="shared" ref="J1165" si="567">IF(MONTH(A1165)=MONTH(A1164),J1164+F1165,F1165)</f>
        <v>220373.24901171029</v>
      </c>
      <c r="K1165" s="70">
        <f t="shared" ref="K1165" si="568">(1+K1164)*(1+G1165)-1</f>
        <v>3.0418884723788508E-3</v>
      </c>
      <c r="L1165" s="70">
        <f t="shared" ref="L1165" si="569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70">B1165-C1165-D1134</f>
        <v>1484659.599171102</v>
      </c>
      <c r="R1165" s="70">
        <f t="shared" ref="R1165" si="571">Q1165/B1134</f>
        <v>2.0002266298839451E-2</v>
      </c>
      <c r="S1165" s="67">
        <f t="shared" ref="S1165" si="572">B1165-C1165-D1074</f>
        <v>13050784.450105108</v>
      </c>
      <c r="T1165" s="70">
        <f t="shared" ref="T1165" si="573">S1165/B1074</f>
        <v>0.20828452708132156</v>
      </c>
      <c r="U1165" s="67">
        <f t="shared" ref="U1165" si="574">B1165-C1165-D799</f>
        <v>34876281.404973708</v>
      </c>
      <c r="V1165" s="70">
        <f t="shared" ref="V1165" si="575">U1165/B799</f>
        <v>0.85412108666379816</v>
      </c>
      <c r="W1165" s="87">
        <f t="shared" ref="W1165" si="576">O1165/P1165</f>
        <v>0.82401578034907086</v>
      </c>
      <c r="X1165" s="142">
        <f t="shared" si="256"/>
        <v>1.7857142857142857E-4</v>
      </c>
      <c r="Y1165" s="139">
        <f t="shared" ref="Y1165" si="577">G1165-X1165</f>
        <v>-3.0671011409215553E-3</v>
      </c>
      <c r="Z1165" s="139">
        <f t="shared" ref="Z1165" si="578">IF(Y1165&lt;0,Y1165,0)</f>
        <v>-3.0671011409215553E-3</v>
      </c>
      <c r="AA1165" s="139">
        <f t="shared" ref="AA1165" si="579">Z1165^2</f>
        <v>9.4071094086423054E-6</v>
      </c>
      <c r="AB1165" s="144">
        <f t="shared" ref="AB1165" si="580">AVERAGE(Y912:Y1165)/AVERAGE(AA912:AA1165)</f>
        <v>4.0897370174876073</v>
      </c>
      <c r="AC1165" s="144">
        <f t="shared" ref="AC1165" si="581">AVERAGE(G1134:G1165)-_xlfn.NORM.S.INV(0.95)*_xlfn.STDEV.S(G1134:G1165)</f>
        <v>-3.4635552394053783E-2</v>
      </c>
      <c r="AD1165" s="144">
        <f t="shared" ref="AD1165" si="582">AVERAGE(G1074:G1165)-_xlfn.NORM.S.INV(0.95)*_xlfn.STDEV.S(G1074:G1165)</f>
        <v>-4.3148933856579495E-2</v>
      </c>
      <c r="AE1165" s="144">
        <f t="shared" ref="AE1165" si="583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4">B1166</f>
        <v>73648042.516767606</v>
      </c>
      <c r="E1166" s="67">
        <f t="shared" ref="E1166" si="585">IF(MONTH(A1166)=MONTH(A1165),E1165,D1165)</f>
        <v>75288855.555961996</v>
      </c>
      <c r="F1166" s="67">
        <f t="shared" ref="F1166" si="586">B1166-C1166-D1165</f>
        <v>-2061186.2882061005</v>
      </c>
      <c r="G1166" s="70">
        <f t="shared" ref="G1166" si="587">F1166/B1165</f>
        <v>-2.7225033470037026E-2</v>
      </c>
      <c r="H1166" s="67">
        <f t="shared" ref="H1166" si="588">IF(WEEKNUM(A1166)=WEEKNUM(A1165),H1165+F1166,F1166)</f>
        <v>1630667.2815740108</v>
      </c>
      <c r="I1166" s="70">
        <f t="shared" ref="I1166" si="589">IF(WEEKNUM(A1166)=WEEKNUM(A1165),I1165+G1166,G1166)</f>
        <v>2.3486765124090508E-2</v>
      </c>
      <c r="J1166" s="67">
        <f t="shared" ref="J1166" si="590">IF(MONTH(A1166)=MONTH(A1165),J1165+F1166,F1166)</f>
        <v>-1840813.0391943902</v>
      </c>
      <c r="K1166" s="70">
        <f t="shared" ref="K1166" si="591">(1+K1165)*(1+G1166)-1</f>
        <v>-2.4265960513130791E-2</v>
      </c>
      <c r="L1166" s="70">
        <f t="shared" ref="L1166" si="592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3">B1166-C1166-D1135</f>
        <v>208006.11023470759</v>
      </c>
      <c r="R1166" s="70">
        <f t="shared" ref="R1166" si="594">Q1166/B1135</f>
        <v>2.8323258050046976E-3</v>
      </c>
      <c r="S1166" s="67">
        <f t="shared" ref="S1166" si="595">B1166-C1166-D1075</f>
        <v>13385793.845856205</v>
      </c>
      <c r="T1166" s="70">
        <f t="shared" ref="T1166" si="596">S1166/B1075</f>
        <v>0.22212569462774678</v>
      </c>
      <c r="U1166" s="67">
        <f t="shared" ref="U1166" si="597">B1166-C1166-D800</f>
        <v>33480643.636767603</v>
      </c>
      <c r="V1166" s="70">
        <f t="shared" ref="V1166" si="598">U1166/B800</f>
        <v>0.83352780041323904</v>
      </c>
      <c r="W1166" s="87">
        <f t="shared" ref="W1166" si="599">O1166/P1166</f>
        <v>0.76814065372372931</v>
      </c>
      <c r="X1166" s="142">
        <f t="shared" si="256"/>
        <v>1.7857142857142857E-4</v>
      </c>
      <c r="Y1166" s="139">
        <f t="shared" ref="Y1166" si="600">G1166-X1166</f>
        <v>-2.7403604898608453E-2</v>
      </c>
      <c r="Z1166" s="139">
        <f t="shared" ref="Z1166" si="601">IF(Y1166&lt;0,Y1166,0)</f>
        <v>-2.7403604898608453E-2</v>
      </c>
      <c r="AA1166" s="139">
        <f t="shared" ref="AA1166" si="602">Z1166^2</f>
        <v>7.509575614390372E-4</v>
      </c>
      <c r="AB1166" s="144">
        <f t="shared" ref="AB1166" si="603">AVERAGE(Y913:Y1166)/AVERAGE(AA913:AA1166)</f>
        <v>3.9171418412379793</v>
      </c>
      <c r="AC1166" s="144">
        <f t="shared" ref="AC1166" si="604">AVERAGE(G1135:G1166)-_xlfn.NORM.S.INV(0.95)*_xlfn.STDEV.S(G1135:G1166)</f>
        <v>-3.5701539542127798E-2</v>
      </c>
      <c r="AD1166" s="144">
        <f t="shared" ref="AD1166" si="605">AVERAGE(G1075:G1166)-_xlfn.NORM.S.INV(0.95)*_xlfn.STDEV.S(G1075:G1166)</f>
        <v>-4.3843979903813009E-2</v>
      </c>
      <c r="AE1166" s="144">
        <f t="shared" ref="AE1166" si="606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7">B1167</f>
        <v>72275004.793477505</v>
      </c>
      <c r="E1167" s="67">
        <f t="shared" ref="E1167" si="608">IF(MONTH(A1167)=MONTH(A1166),E1166,D1166)</f>
        <v>75288855.555961996</v>
      </c>
      <c r="F1167" s="67">
        <f t="shared" ref="F1167" si="609">B1167-C1167-D1166</f>
        <v>-1373037.7232901007</v>
      </c>
      <c r="G1167" s="70">
        <f t="shared" ref="G1167" si="610">F1167/B1166</f>
        <v>-1.8643234448186431E-2</v>
      </c>
      <c r="H1167" s="67">
        <f t="shared" ref="H1167" si="611">IF(WEEKNUM(A1167)=WEEKNUM(A1166),H1166+F1167,F1167)</f>
        <v>-1373037.7232901007</v>
      </c>
      <c r="I1167" s="70">
        <f t="shared" ref="I1167" si="612">IF(WEEKNUM(A1167)=WEEKNUM(A1166),I1166+G1167,G1167)</f>
        <v>-1.8643234448186431E-2</v>
      </c>
      <c r="J1167" s="67">
        <f t="shared" ref="J1167" si="613">IF(MONTH(A1167)=MONTH(A1166),J1166+F1167,F1167)</f>
        <v>-3213850.7624844909</v>
      </c>
      <c r="K1167" s="70">
        <f t="shared" ref="K1167" si="614">(1+K1166)*(1+G1167)-1</f>
        <v>-4.2456798970360476E-2</v>
      </c>
      <c r="L1167" s="70">
        <f t="shared" ref="L1167" si="615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6">B1167-C1167-D1136</f>
        <v>1243371.7553371042</v>
      </c>
      <c r="R1167" s="70">
        <f t="shared" ref="R1167" si="617">Q1167/B1136</f>
        <v>1.7504479372865839E-2</v>
      </c>
      <c r="S1167" s="67">
        <f t="shared" ref="S1167" si="618">B1167-C1167-D1076</f>
        <v>8769639.5048285052</v>
      </c>
      <c r="T1167" s="70">
        <f t="shared" ref="T1167" si="619">S1167/B1076</f>
        <v>0.13809289128513993</v>
      </c>
      <c r="U1167" s="67">
        <f t="shared" ref="U1167" si="620">B1167-C1167-D801</f>
        <v>33946135.613477506</v>
      </c>
      <c r="V1167" s="70">
        <f t="shared" ref="V1167" si="621">U1167/B801</f>
        <v>0.88565450376476529</v>
      </c>
      <c r="W1167" s="87">
        <f t="shared" ref="W1167" si="622">O1167/P1167</f>
        <v>0.72989447646112171</v>
      </c>
      <c r="X1167" s="142">
        <f t="shared" si="256"/>
        <v>1.7857142857142857E-4</v>
      </c>
      <c r="Y1167" s="139">
        <f t="shared" ref="Y1167" si="623">G1167-X1167</f>
        <v>-1.8821805876757858E-2</v>
      </c>
      <c r="Z1167" s="139">
        <f t="shared" ref="Z1167" si="624">IF(Y1167&lt;0,Y1167,0)</f>
        <v>-1.8821805876757858E-2</v>
      </c>
      <c r="AA1167" s="139">
        <f t="shared" ref="AA1167" si="625">Z1167^2</f>
        <v>3.5426037646235664E-4</v>
      </c>
      <c r="AB1167" s="144">
        <f t="shared" ref="AB1167" si="626">AVERAGE(Y914:Y1167)/AVERAGE(AA914:AA1167)</f>
        <v>3.748418876771459</v>
      </c>
      <c r="AC1167" s="144">
        <f t="shared" ref="AC1167" si="627">AVERAGE(G1136:G1167)-_xlfn.NORM.S.INV(0.95)*_xlfn.STDEV.S(G1136:G1167)</f>
        <v>-3.6237407366190473E-2</v>
      </c>
      <c r="AD1167" s="144">
        <f t="shared" ref="AD1167" si="628">AVERAGE(G1076:G1167)-_xlfn.NORM.S.INV(0.95)*_xlfn.STDEV.S(G1076:G1167)</f>
        <v>-4.3239200097306495E-2</v>
      </c>
      <c r="AE1167" s="144">
        <f t="shared" ref="AE1167" si="629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30">B1168</f>
        <v>71204832.621444106</v>
      </c>
      <c r="E1168" s="80">
        <f t="shared" ref="E1168:E1170" si="631">IF(MONTH(A1168)=MONTH(A1167),E1167,D1167)</f>
        <v>75288855.555961996</v>
      </c>
      <c r="F1168" s="80">
        <f t="shared" ref="F1168:F1170" si="632">B1168-C1168-D1167</f>
        <v>-1070172.1720333993</v>
      </c>
      <c r="G1168" s="81">
        <f t="shared" ref="G1168:G1170" si="633">F1168/B1167</f>
        <v>-1.4806947091755538E-2</v>
      </c>
      <c r="H1168" s="80">
        <f t="shared" ref="H1168" si="634">IF(WEEKNUM(A1168)=WEEKNUM(A1167),H1167+F1168,F1168)</f>
        <v>-2443209.8953235</v>
      </c>
      <c r="I1168" s="81">
        <f t="shared" ref="I1168" si="635">IF(WEEKNUM(A1168)=WEEKNUM(A1167),I1167+G1168,G1168)</f>
        <v>-3.3450181539941969E-2</v>
      </c>
      <c r="J1168" s="80">
        <f t="shared" ref="J1168:J1170" si="636">IF(MONTH(A1168)=MONTH(A1167),J1167+F1168,F1168)</f>
        <v>-4284022.9345178902</v>
      </c>
      <c r="K1168" s="81">
        <f t="shared" ref="K1168" si="637">(1+K1167)*(1+G1168)-1</f>
        <v>-5.6635090486076622E-2</v>
      </c>
      <c r="L1168" s="81">
        <f t="shared" ref="L1168:L1170" si="638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9">B1168-C1168-D1137</f>
        <v>-901124.66062599421</v>
      </c>
      <c r="R1168" s="81">
        <f t="shared" ref="R1168:R1170" si="640">Q1168/B1137</f>
        <v>-1.249722900288113E-2</v>
      </c>
      <c r="S1168" s="80">
        <f t="shared" ref="S1168" si="641">B1168-C1168-D1077</f>
        <v>8821999.1092319041</v>
      </c>
      <c r="T1168" s="81">
        <f t="shared" ref="T1168:T1169" si="642">S1168/B1077</f>
        <v>0.14141709525754212</v>
      </c>
      <c r="U1168" s="80">
        <f t="shared" ref="U1168" si="643">B1168-C1168-D802</f>
        <v>33452277.181444108</v>
      </c>
      <c r="V1168" s="81">
        <f t="shared" ref="V1168:V1169" si="644">U1168/B802</f>
        <v>0.8860930549353061</v>
      </c>
      <c r="W1168" s="136">
        <f t="shared" ref="W1168:W1169" si="645">O1168/P1168</f>
        <v>0.69947007050490395</v>
      </c>
      <c r="X1168" s="143">
        <f t="shared" si="256"/>
        <v>1.7857142857142857E-4</v>
      </c>
      <c r="Y1168" s="140">
        <f t="shared" ref="Y1168" si="646">G1168-X1168</f>
        <v>-1.4985518520326967E-2</v>
      </c>
      <c r="Z1168" s="140">
        <f t="shared" ref="Z1168" si="647">IF(Y1168&lt;0,Y1168,0)</f>
        <v>-1.4985518520326967E-2</v>
      </c>
      <c r="AA1168" s="140">
        <f t="shared" ref="AA1168" si="648">Z1168^2</f>
        <v>2.2456576532306252E-4</v>
      </c>
      <c r="AB1168" s="145">
        <f t="shared" ref="AB1168" si="649">AVERAGE(Y915:Y1168)/AVERAGE(AA915:AA1168)</f>
        <v>3.3898611370546217</v>
      </c>
      <c r="AC1168" s="145">
        <f t="shared" ref="AC1168" si="650">AVERAGE(G1137:G1168)-_xlfn.NORM.S.INV(0.95)*_xlfn.STDEV.S(G1137:G1168)</f>
        <v>-3.4621663176414852E-2</v>
      </c>
      <c r="AD1168" s="145">
        <f t="shared" ref="AD1168" si="651">AVERAGE(G1077:G1168)-_xlfn.NORM.S.INV(0.95)*_xlfn.STDEV.S(G1077:G1168)</f>
        <v>-4.3212003535676245E-2</v>
      </c>
      <c r="AE1168" s="145">
        <f t="shared" ref="AE1168" si="652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30"/>
        <v>63255466.560107999</v>
      </c>
      <c r="E1169" s="67">
        <f t="shared" si="631"/>
        <v>71204832.621444106</v>
      </c>
      <c r="F1169" s="67">
        <f t="shared" si="632"/>
        <v>1050633.9386638999</v>
      </c>
      <c r="G1169" s="70">
        <f t="shared" si="633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6"/>
        <v>1050633.9386638999</v>
      </c>
      <c r="K1169" s="70">
        <f>G1169</f>
        <v>1.4755093158487253E-2</v>
      </c>
      <c r="L1169" s="70">
        <f t="shared" si="638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3">B1169-C1169-D1140</f>
        <v>-3101349.4700603932</v>
      </c>
      <c r="R1169" s="70">
        <f t="shared" si="640"/>
        <v>-4.1906767922036355E-2</v>
      </c>
      <c r="S1169" s="67">
        <f t="shared" ref="S1169" si="654">B1169-C1169-D1080</f>
        <v>11991600.444230303</v>
      </c>
      <c r="T1169" s="70">
        <f t="shared" si="642"/>
        <v>0.18976938144993891</v>
      </c>
      <c r="U1169" s="67">
        <f t="shared" ref="U1169" si="655">B1169-C1169-D805</f>
        <v>34484856.90010801</v>
      </c>
      <c r="V1169" s="70">
        <f t="shared" si="644"/>
        <v>0.91223793030466227</v>
      </c>
      <c r="W1169" s="87" t="e">
        <f t="shared" si="645"/>
        <v>#DIV/0!</v>
      </c>
      <c r="X1169" s="142">
        <f t="shared" ref="X1169:X1177" si="656">4.5%/252</f>
        <v>1.7857142857142857E-4</v>
      </c>
      <c r="Y1169" s="139">
        <f t="shared" ref="Y1169:Y1174" si="657">G1169-X1169</f>
        <v>1.4576521729915824E-2</v>
      </c>
      <c r="Z1169" s="139">
        <f t="shared" ref="Z1169:Z1174" si="658">IF(Y1169&lt;0,Y1169,0)</f>
        <v>0</v>
      </c>
      <c r="AA1169" s="139">
        <f t="shared" ref="AA1169:AA1174" si="659">Z1169^2</f>
        <v>0</v>
      </c>
      <c r="AB1169" s="144">
        <f t="shared" ref="AB1169:AB1174" si="660">AVERAGE(Y918:Y1169)/AVERAGE(AA918:AA1169)</f>
        <v>3.6258925045756674</v>
      </c>
      <c r="AC1169" s="144">
        <f t="shared" ref="AC1169:AC1174" si="661">AVERAGE(G1140:G1169)-_xlfn.NORM.S.INV(0.95)*_xlfn.STDEV.S(G1140:G1169)</f>
        <v>-3.5720995633261907E-2</v>
      </c>
      <c r="AD1169" s="144">
        <f t="shared" ref="AD1169:AD1174" si="662">AVERAGE(G1080:G1169)-_xlfn.NORM.S.INV(0.95)*_xlfn.STDEV.S(G1080:G1169)</f>
        <v>-4.2707219794095565E-2</v>
      </c>
      <c r="AE1169" s="144">
        <f t="shared" ref="AE1169:AE1174" si="663"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30"/>
        <v>66348162.478378601</v>
      </c>
      <c r="E1170" s="67">
        <f t="shared" si="631"/>
        <v>71204832.621444106</v>
      </c>
      <c r="F1170" s="67">
        <f t="shared" si="632"/>
        <v>3092695.9182706028</v>
      </c>
      <c r="G1170" s="70">
        <f t="shared" si="633"/>
        <v>4.8892152511938132E-2</v>
      </c>
      <c r="H1170" s="67">
        <f t="shared" ref="H1170" si="664">IF(WEEKNUM(A1170)=WEEKNUM(A1169),H1169+F1170,F1170)</f>
        <v>4143329.8569345027</v>
      </c>
      <c r="I1170" s="70">
        <f t="shared" ref="I1170" si="665">IF(WEEKNUM(A1170)=WEEKNUM(A1169),I1169+G1170,G1170)</f>
        <v>6.3647245670425387E-2</v>
      </c>
      <c r="J1170" s="67">
        <f t="shared" si="636"/>
        <v>4143329.8569345027</v>
      </c>
      <c r="K1170" s="70">
        <f t="shared" ref="K1170" si="666">(1+K1169)*(1+G1170)-1</f>
        <v>6.4368653935457987E-2</v>
      </c>
      <c r="L1170" s="70">
        <f t="shared" si="638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67">B1170-C1170-D1139</f>
        <v>-7617739.5788531974</v>
      </c>
      <c r="R1170" s="70">
        <f t="shared" si="640"/>
        <v>-0.1029898827294623</v>
      </c>
      <c r="S1170" s="67">
        <f t="shared" ref="S1170" si="668">B1170-C1170-D1081</f>
        <v>4143154.3156563044</v>
      </c>
      <c r="T1170" s="70">
        <f t="shared" ref="T1170" si="669">S1170/B1079</f>
        <v>6.7490684557604708E-2</v>
      </c>
      <c r="U1170" s="67">
        <f t="shared" ref="U1170" si="670">B1170-C1170-D806</f>
        <v>29208381.7683786</v>
      </c>
      <c r="V1170" s="70">
        <f t="shared" ref="V1170" si="671">U1170/B804</f>
        <v>0.76876882840168581</v>
      </c>
      <c r="W1170" s="87">
        <f t="shared" ref="W1170" si="672">O1170/P1170</f>
        <v>20.928532634708816</v>
      </c>
      <c r="X1170" s="142">
        <f t="shared" si="656"/>
        <v>1.7857142857142857E-4</v>
      </c>
      <c r="Y1170" s="139">
        <f t="shared" si="657"/>
        <v>4.8713581083366701E-2</v>
      </c>
      <c r="Z1170" s="139">
        <f t="shared" si="658"/>
        <v>0</v>
      </c>
      <c r="AA1170" s="139">
        <f t="shared" si="659"/>
        <v>0</v>
      </c>
      <c r="AB1170" s="144">
        <f t="shared" si="660"/>
        <v>4.0645772559263671</v>
      </c>
      <c r="AC1170" s="144">
        <f t="shared" si="661"/>
        <v>-3.7339738841182642E-2</v>
      </c>
      <c r="AD1170" s="144">
        <f t="shared" si="662"/>
        <v>-4.2519725913316257E-2</v>
      </c>
      <c r="AE1170" s="144">
        <f t="shared" si="663"/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73">B1171</f>
        <v>68445979.203684106</v>
      </c>
      <c r="E1171" s="67">
        <f t="shared" ref="E1171" si="674">IF(MONTH(A1171)=MONTH(A1170),E1170,D1170)</f>
        <v>71204832.621444106</v>
      </c>
      <c r="F1171" s="67">
        <f t="shared" ref="F1171" si="675">B1171-C1171-D1170</f>
        <v>2097816.7253055051</v>
      </c>
      <c r="G1171" s="70">
        <f t="shared" ref="G1171" si="676">F1171/B1170</f>
        <v>3.1618309338847739E-2</v>
      </c>
      <c r="H1171" s="67">
        <f t="shared" ref="H1171" si="677">IF(WEEKNUM(A1171)=WEEKNUM(A1170),H1170+F1171,F1171)</f>
        <v>2097816.7253055051</v>
      </c>
      <c r="I1171" s="70">
        <f t="shared" ref="I1171" si="678">IF(WEEKNUM(A1171)=WEEKNUM(A1170),I1170+G1171,G1171)</f>
        <v>3.1618309338847739E-2</v>
      </c>
      <c r="J1171" s="67">
        <f t="shared" ref="J1171" si="679">IF(MONTH(A1171)=MONTH(A1170),J1170+F1171,F1171)</f>
        <v>6241146.5822400078</v>
      </c>
      <c r="K1171" s="70">
        <f t="shared" ref="K1171" si="680">(1+K1170)*(1+G1171)-1</f>
        <v>9.8022191286162297E-2</v>
      </c>
      <c r="L1171" s="70">
        <f t="shared" ref="L1171" si="681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82">B1171-C1171-D1140</f>
        <v>-6910836.8264842927</v>
      </c>
      <c r="R1171" s="70">
        <f t="shared" ref="R1171" si="683">Q1171/B1140</f>
        <v>-9.170818501298679E-2</v>
      </c>
      <c r="S1171" s="67">
        <f t="shared" ref="S1171" si="684">B1171-C1171-D1082</f>
        <v>6484589.5090664029</v>
      </c>
      <c r="T1171" s="70">
        <f t="shared" ref="T1171" si="685">S1171/B1080</f>
        <v>0.10760327750293322</v>
      </c>
      <c r="U1171" s="67">
        <f t="shared" ref="U1171" si="686">B1171-C1171-D807</f>
        <v>31386107.883684106</v>
      </c>
      <c r="V1171" s="70">
        <f t="shared" ref="V1171" si="687">U1171/B805</f>
        <v>0.83096640923227583</v>
      </c>
      <c r="W1171" s="87">
        <f t="shared" ref="W1171" si="688">O1171/P1171</f>
        <v>29.53305221224656</v>
      </c>
      <c r="X1171" s="142">
        <f t="shared" si="656"/>
        <v>1.7857142857142857E-4</v>
      </c>
      <c r="Y1171" s="139">
        <f t="shared" si="657"/>
        <v>3.1439737910276308E-2</v>
      </c>
      <c r="Z1171" s="139">
        <f t="shared" si="658"/>
        <v>0</v>
      </c>
      <c r="AA1171" s="139">
        <f t="shared" si="659"/>
        <v>0</v>
      </c>
      <c r="AB1171" s="144">
        <f t="shared" si="660"/>
        <v>4.3254567103167609</v>
      </c>
      <c r="AC1171" s="144">
        <f t="shared" si="661"/>
        <v>-3.7314732757482927E-2</v>
      </c>
      <c r="AD1171" s="144">
        <f t="shared" si="662"/>
        <v>-4.2515005310440189E-2</v>
      </c>
      <c r="AE1171" s="144">
        <f t="shared" si="663"/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89">B1172</f>
        <v>64784770.194913499</v>
      </c>
      <c r="E1172" s="67">
        <f t="shared" ref="E1172" si="690">IF(MONTH(A1172)=MONTH(A1171),E1171,D1171)</f>
        <v>71204832.621444106</v>
      </c>
      <c r="F1172" s="67">
        <f t="shared" ref="F1172" si="691">B1172-C1172-D1171</f>
        <v>-3661209.0087706074</v>
      </c>
      <c r="G1172" s="70">
        <f t="shared" ref="G1172" si="692">F1172/B1171</f>
        <v>-5.3490490622910732E-2</v>
      </c>
      <c r="H1172" s="67">
        <f t="shared" ref="H1172" si="693">IF(WEEKNUM(A1172)=WEEKNUM(A1171),H1171+F1172,F1172)</f>
        <v>-1563392.2834651023</v>
      </c>
      <c r="I1172" s="70">
        <f t="shared" ref="I1172" si="694">IF(WEEKNUM(A1172)=WEEKNUM(A1171),I1171+G1172,G1172)</f>
        <v>-2.1872181284062993E-2</v>
      </c>
      <c r="J1172" s="67">
        <f t="shared" ref="J1172" si="695">IF(MONTH(A1172)=MONTH(A1171),J1171+F1172,F1172)</f>
        <v>2579937.5734694004</v>
      </c>
      <c r="K1172" s="70">
        <f t="shared" ref="K1172" si="696">(1+K1171)*(1+G1172)-1</f>
        <v>3.9288445559421792E-2</v>
      </c>
      <c r="L1172" s="70">
        <f t="shared" ref="L1172" si="697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98">B1172-C1172-D1141</f>
        <v>-10346761.451548494</v>
      </c>
      <c r="R1172" s="70">
        <f t="shared" ref="R1172" si="699">Q1172/B1141</f>
        <v>-0.13771530041788696</v>
      </c>
      <c r="S1172" s="67">
        <f t="shared" ref="S1172" si="700">B1172-C1172-D1083</f>
        <v>9086137.0878186002</v>
      </c>
      <c r="T1172" s="70">
        <f t="shared" ref="T1172" si="701">S1172/B1081</f>
        <v>0.1460676134636964</v>
      </c>
      <c r="U1172" s="67">
        <f t="shared" ref="U1172" si="702">B1172-C1172-D808</f>
        <v>28275076.124913499</v>
      </c>
      <c r="V1172" s="70">
        <f t="shared" ref="V1172" si="703">U1172/B806</f>
        <v>0.76131510699255012</v>
      </c>
      <c r="W1172" s="87">
        <f t="shared" ref="W1172" si="704">O1172/P1172</f>
        <v>3.6970726031204766</v>
      </c>
      <c r="X1172" s="142">
        <f t="shared" si="656"/>
        <v>1.7857142857142857E-4</v>
      </c>
      <c r="Y1172" s="139">
        <f t="shared" si="657"/>
        <v>-5.3669062051482162E-2</v>
      </c>
      <c r="Z1172" s="139">
        <f t="shared" si="658"/>
        <v>-5.3669062051482162E-2</v>
      </c>
      <c r="AA1172" s="139">
        <f t="shared" si="659"/>
        <v>2.8803682214858426E-3</v>
      </c>
      <c r="AB1172" s="144">
        <f t="shared" si="660"/>
        <v>3.980021491647856</v>
      </c>
      <c r="AC1172" s="144">
        <f t="shared" si="661"/>
        <v>-4.1509870763346807E-2</v>
      </c>
      <c r="AD1172" s="144">
        <f t="shared" si="662"/>
        <v>-4.4096934747222268E-2</v>
      </c>
      <c r="AE1172" s="144">
        <f t="shared" si="663"/>
        <v>-4.8222928813400054E-2</v>
      </c>
    </row>
    <row r="1173" spans="1:31">
      <c r="A1173" s="88">
        <v>45665</v>
      </c>
      <c r="B1173" s="78">
        <v>64378423.867367402</v>
      </c>
      <c r="D1173" s="67">
        <f t="shared" ref="D1173" si="705">B1173</f>
        <v>64378423.867367402</v>
      </c>
      <c r="E1173" s="67">
        <f t="shared" ref="E1173" si="706">IF(MONTH(A1173)=MONTH(A1172),E1172,D1172)</f>
        <v>71204832.621444106</v>
      </c>
      <c r="F1173" s="67">
        <f t="shared" ref="F1173" si="707">B1173-C1173-D1172</f>
        <v>-406346.32754609734</v>
      </c>
      <c r="G1173" s="70">
        <f t="shared" ref="G1173" si="708">F1173/B1172</f>
        <v>-6.2722508133246594E-3</v>
      </c>
      <c r="H1173" s="67">
        <f t="shared" ref="H1173" si="709">IF(WEEKNUM(A1173)=WEEKNUM(A1172),H1172+F1173,F1173)</f>
        <v>-1969738.6110111997</v>
      </c>
      <c r="I1173" s="70">
        <f t="shared" ref="I1173" si="710">IF(WEEKNUM(A1173)=WEEKNUM(A1172),I1172+G1173,G1173)</f>
        <v>-2.8144432097387651E-2</v>
      </c>
      <c r="J1173" s="67">
        <f t="shared" ref="J1173" si="711">IF(MONTH(A1173)=MONTH(A1172),J1172+F1173,F1173)</f>
        <v>2173591.2459233031</v>
      </c>
      <c r="K1173" s="70">
        <f t="shared" ref="K1173" si="712">(1+K1172)*(1+G1173)-1</f>
        <v>3.2769767761482882E-2</v>
      </c>
      <c r="L1173" s="70">
        <f t="shared" ref="L1173" si="713">1+G1173</f>
        <v>0.99372774918667539</v>
      </c>
      <c r="M1173" s="70">
        <f>PRODUCT($L$2:L1173)-1</f>
        <v>0.64740944567221836</v>
      </c>
      <c r="N1173" s="70">
        <f>PRODUCT($L$1169:L1173)-1</f>
        <v>3.2769767761482882E-2</v>
      </c>
      <c r="O1173" s="70">
        <f>AVERAGE($G$1169:G1173)*252</f>
        <v>1.7893418040811018</v>
      </c>
      <c r="P1173" s="70">
        <f>STDEV($G$1169:G1173)*252^0.5</f>
        <v>0.62781403758580268</v>
      </c>
      <c r="Q1173" s="67">
        <f t="shared" ref="Q1173" si="714">B1173-C1173-D1142</f>
        <v>-9402758.5361699015</v>
      </c>
      <c r="R1173" s="70">
        <f t="shared" ref="R1173" si="715">Q1173/B1142</f>
        <v>-0.1274411473205003</v>
      </c>
      <c r="S1173" s="67">
        <f t="shared" ref="S1173" si="716">B1173-C1173-D1084</f>
        <v>9996913.5013853982</v>
      </c>
      <c r="T1173" s="70">
        <f t="shared" ref="T1173" si="717">S1173/B1082</f>
        <v>0.16134101495554068</v>
      </c>
      <c r="U1173" s="67">
        <f t="shared" ref="U1173" si="718">B1173-C1173-D809</f>
        <v>27303160.557367399</v>
      </c>
      <c r="V1173" s="70">
        <f t="shared" ref="V1173" si="719">U1173/B807</f>
        <v>0.73673112142277664</v>
      </c>
      <c r="W1173" s="87">
        <f t="shared" ref="W1173" si="720">O1173/P1173</f>
        <v>2.8501143602360983</v>
      </c>
      <c r="X1173" s="142">
        <f t="shared" si="656"/>
        <v>1.7857142857142857E-4</v>
      </c>
      <c r="Y1173" s="139">
        <f t="shared" si="657"/>
        <v>-6.4508222418960884E-3</v>
      </c>
      <c r="Z1173" s="139">
        <f t="shared" si="658"/>
        <v>-6.4508222418960884E-3</v>
      </c>
      <c r="AA1173" s="139">
        <f t="shared" si="659"/>
        <v>4.1613107596541278E-5</v>
      </c>
      <c r="AB1173" s="144">
        <f t="shared" si="660"/>
        <v>4.0325194488371947</v>
      </c>
      <c r="AC1173" s="144">
        <f t="shared" si="661"/>
        <v>-4.1851469353405141E-2</v>
      </c>
      <c r="AD1173" s="144">
        <f t="shared" si="662"/>
        <v>-3.9396627891970681E-2</v>
      </c>
      <c r="AE1173" s="144">
        <f t="shared" si="663"/>
        <v>-4.8183344302418128E-2</v>
      </c>
    </row>
    <row r="1174" spans="1:31">
      <c r="A1174" s="88">
        <v>45666</v>
      </c>
      <c r="B1174" s="78">
        <v>64340660.011150397</v>
      </c>
      <c r="D1174" s="67">
        <f t="shared" ref="D1174" si="721">B1174</f>
        <v>64340660.011150397</v>
      </c>
      <c r="E1174" s="67">
        <f t="shared" ref="E1174" si="722">IF(MONTH(A1174)=MONTH(A1173),E1173,D1173)</f>
        <v>71204832.621444106</v>
      </c>
      <c r="F1174" s="67">
        <f t="shared" ref="F1174" si="723">B1174-C1174-D1173</f>
        <v>-37763.856217004359</v>
      </c>
      <c r="G1174" s="70">
        <f t="shared" ref="G1174" si="724">F1174/B1173</f>
        <v>-5.8659181055450429E-4</v>
      </c>
      <c r="H1174" s="67">
        <f t="shared" ref="H1174" si="725">IF(WEEKNUM(A1174)=WEEKNUM(A1173),H1173+F1174,F1174)</f>
        <v>-2007502.467228204</v>
      </c>
      <c r="I1174" s="70">
        <f t="shared" ref="I1174" si="726">IF(WEEKNUM(A1174)=WEEKNUM(A1173),I1173+G1174,G1174)</f>
        <v>-2.8731023907942153E-2</v>
      </c>
      <c r="J1174" s="67">
        <f t="shared" ref="J1174" si="727">IF(MONTH(A1174)=MONTH(A1173),J1173+F1174,F1174)</f>
        <v>2135827.3897062987</v>
      </c>
      <c r="K1174" s="70">
        <f t="shared" ref="K1174" si="728">(1+K1173)*(1+G1174)-1</f>
        <v>3.216395347352563E-2</v>
      </c>
      <c r="L1174" s="70">
        <f t="shared" ref="L1174" si="729">1+G1174</f>
        <v>0.99941340818944546</v>
      </c>
      <c r="M1174" s="70">
        <f>PRODUCT($L$2:L1174)-1</f>
        <v>0.6464430887827568</v>
      </c>
      <c r="N1174" s="70">
        <f>PRODUCT($L$1169:L1174)-1</f>
        <v>3.216395347352563E-2</v>
      </c>
      <c r="O1174" s="70">
        <f>AVERAGE($G$1169:G1174)*252</f>
        <v>1.4664813140242958</v>
      </c>
      <c r="P1174" s="70">
        <f>STDEV($G$1169:G1174)*252^0.5</f>
        <v>0.56373952416782558</v>
      </c>
      <c r="Q1174" s="67">
        <f t="shared" ref="Q1174" si="730">B1174-C1174-D1143</f>
        <v>-9648307.5048066005</v>
      </c>
      <c r="R1174" s="70">
        <f t="shared" ref="R1174" si="731">Q1174/B1143</f>
        <v>-0.13040197516914634</v>
      </c>
      <c r="S1174" s="67">
        <f t="shared" ref="S1174" si="732">B1174-C1174-D1085</f>
        <v>9906053.5334718972</v>
      </c>
      <c r="T1174" s="70">
        <f t="shared" ref="T1174" si="733">S1174/B1083</f>
        <v>0.17785092704923244</v>
      </c>
      <c r="U1174" s="67">
        <f t="shared" ref="U1174" si="734">B1174-C1174-D810</f>
        <v>28045188.851150401</v>
      </c>
      <c r="V1174" s="70">
        <f t="shared" ref="V1174" si="735">U1174/B808</f>
        <v>0.7681573227477444</v>
      </c>
      <c r="W1174" s="87">
        <f t="shared" ref="W1174" si="736">O1174/P1174</f>
        <v>2.6013455703484141</v>
      </c>
      <c r="X1174" s="142">
        <f t="shared" si="656"/>
        <v>1.7857142857142857E-4</v>
      </c>
      <c r="Y1174" s="139">
        <f t="shared" si="657"/>
        <v>-7.6516323912593283E-4</v>
      </c>
      <c r="Z1174" s="139">
        <f t="shared" si="658"/>
        <v>-7.6516323912593283E-4</v>
      </c>
      <c r="AA1174" s="139">
        <f t="shared" si="659"/>
        <v>5.8547478250968942E-7</v>
      </c>
      <c r="AB1174" s="144">
        <f t="shared" si="660"/>
        <v>3.9807376933868746</v>
      </c>
      <c r="AC1174" s="144">
        <f t="shared" si="661"/>
        <v>-4.1630720012298304E-2</v>
      </c>
      <c r="AD1174" s="144">
        <f t="shared" si="662"/>
        <v>-3.8880118810897604E-2</v>
      </c>
      <c r="AE1174" s="144">
        <f t="shared" si="663"/>
        <v>-4.8214814201420403E-2</v>
      </c>
    </row>
    <row r="1175" spans="1:31">
      <c r="A1175" s="88">
        <v>45667</v>
      </c>
      <c r="B1175" s="78">
        <v>61771085.473509103</v>
      </c>
      <c r="D1175" s="67">
        <f t="shared" ref="D1175" si="737">B1175</f>
        <v>61771085.473509103</v>
      </c>
      <c r="E1175" s="67">
        <f t="shared" ref="E1175" si="738">IF(MONTH(A1175)=MONTH(A1174),E1174,D1174)</f>
        <v>71204832.621444106</v>
      </c>
      <c r="F1175" s="67">
        <f t="shared" ref="F1175" si="739">B1175-C1175-D1174</f>
        <v>-2569574.5376412943</v>
      </c>
      <c r="G1175" s="70">
        <f t="shared" ref="G1175" si="740">F1175/B1174</f>
        <v>-3.9937024848610204E-2</v>
      </c>
      <c r="H1175" s="67">
        <f t="shared" ref="H1175" si="741">IF(WEEKNUM(A1175)=WEEKNUM(A1174),H1174+F1175,F1175)</f>
        <v>-4577077.0048694983</v>
      </c>
      <c r="I1175" s="70">
        <f t="shared" ref="I1175" si="742">IF(WEEKNUM(A1175)=WEEKNUM(A1174),I1174+G1175,G1175)</f>
        <v>-6.8668048756552358E-2</v>
      </c>
      <c r="J1175" s="67">
        <f t="shared" ref="J1175" si="743">IF(MONTH(A1175)=MONTH(A1174),J1174+F1175,F1175)</f>
        <v>-433747.14793499559</v>
      </c>
      <c r="K1175" s="70">
        <f t="shared" ref="K1175" si="744">(1+K1174)*(1+G1175)-1</f>
        <v>-9.0576039841863132E-3</v>
      </c>
      <c r="L1175" s="70">
        <f t="shared" ref="L1175" si="745">1+G1175</f>
        <v>0.96006297515138983</v>
      </c>
      <c r="M1175" s="70">
        <f>PRODUCT($L$2:L1175)-1</f>
        <v>0.58068905023421746</v>
      </c>
      <c r="N1175" s="70">
        <f>PRODUCT($L$1169:L1175)-1</f>
        <v>-9.0576039841863132E-3</v>
      </c>
      <c r="O1175" s="70">
        <f>AVERAGE($G$1169:G1175)*252</f>
        <v>-0.18074891110057095</v>
      </c>
      <c r="P1175" s="70">
        <f>STDEV($G$1169:G1175)*252^0.5</f>
        <v>0.58327225746534495</v>
      </c>
      <c r="Q1175" s="67">
        <f t="shared" ref="Q1175" si="746">B1175-C1175-D1144</f>
        <v>-11775306.090390891</v>
      </c>
      <c r="R1175" s="70">
        <f t="shared" ref="R1175" si="747">Q1175/B1144</f>
        <v>-0.16010719003338242</v>
      </c>
      <c r="S1175" s="67">
        <f t="shared" ref="S1175" si="748">B1175-C1175-D1086</f>
        <v>10795531.624386802</v>
      </c>
      <c r="T1175" s="70">
        <f t="shared" ref="T1175" si="749">S1175/B1084</f>
        <v>0.1985147442896304</v>
      </c>
      <c r="U1175" s="67">
        <f t="shared" ref="U1175" si="750">B1175-C1175-D811</f>
        <v>26237720.813509107</v>
      </c>
      <c r="V1175" s="70">
        <f t="shared" ref="V1175" si="751">U1175/B809</f>
        <v>0.70768805049679107</v>
      </c>
      <c r="W1175" s="87">
        <f t="shared" ref="W1175" si="752">O1175/P1175</f>
        <v>-0.30988772187799474</v>
      </c>
      <c r="X1175" s="142">
        <f t="shared" si="656"/>
        <v>1.7857142857142857E-4</v>
      </c>
      <c r="Y1175" s="139">
        <f t="shared" ref="Y1175" si="753">G1175-X1175</f>
        <v>-4.0115596277181635E-2</v>
      </c>
      <c r="Z1175" s="139">
        <f t="shared" ref="Z1175" si="754">IF(Y1175&lt;0,Y1175,0)</f>
        <v>-4.0115596277181635E-2</v>
      </c>
      <c r="AA1175" s="139">
        <f t="shared" ref="AA1175" si="755">Z1175^2</f>
        <v>1.6092610646738291E-3</v>
      </c>
      <c r="AB1175" s="144">
        <f t="shared" ref="AB1175" si="756">AVERAGE(Y924:Y1175)/AVERAGE(AA924:AA1175)</f>
        <v>3.4290903112562003</v>
      </c>
      <c r="AC1175" s="144">
        <f t="shared" ref="AC1175" si="757">AVERAGE(G1146:G1175)-_xlfn.NORM.S.INV(0.95)*_xlfn.STDEV.S(G1146:G1175)</f>
        <v>-4.4602240978631545E-2</v>
      </c>
      <c r="AD1175" s="144">
        <f t="shared" ref="AD1175" si="758">AVERAGE(G1086:G1175)-_xlfn.NORM.S.INV(0.95)*_xlfn.STDEV.S(G1086:G1175)</f>
        <v>-4.0003526003172224E-2</v>
      </c>
      <c r="AE1175" s="144">
        <f t="shared" ref="AE1175" si="759">AVERAGE(G811:G1175)-_xlfn.NORM.S.INV(0.95)*_xlfn.STDEV.S(G811:G1175)</f>
        <v>-4.8357481114059929E-2</v>
      </c>
    </row>
    <row r="1176" spans="1:31">
      <c r="A1176" s="88">
        <v>45670</v>
      </c>
      <c r="B1176" s="78">
        <v>60426206.230531901</v>
      </c>
      <c r="D1176" s="67">
        <f t="shared" ref="D1176" si="760">B1176</f>
        <v>60426206.230531901</v>
      </c>
      <c r="E1176" s="67">
        <f t="shared" ref="E1176" si="761">IF(MONTH(A1176)=MONTH(A1175),E1175,D1175)</f>
        <v>71204832.621444106</v>
      </c>
      <c r="F1176" s="67">
        <f t="shared" ref="F1176" si="762">B1176-C1176-D1175</f>
        <v>-1344879.2429772019</v>
      </c>
      <c r="G1176" s="70">
        <f t="shared" ref="G1176" si="763">F1176/B1175</f>
        <v>-2.1771986564069066E-2</v>
      </c>
      <c r="H1176" s="67">
        <f t="shared" ref="H1176" si="764">IF(WEEKNUM(A1176)=WEEKNUM(A1175),H1175+F1176,F1176)</f>
        <v>-1344879.2429772019</v>
      </c>
      <c r="I1176" s="70">
        <f t="shared" ref="I1176" si="765">IF(WEEKNUM(A1176)=WEEKNUM(A1175),I1175+G1176,G1176)</f>
        <v>-2.1771986564069066E-2</v>
      </c>
      <c r="J1176" s="67">
        <f t="shared" ref="J1176" si="766">IF(MONTH(A1176)=MONTH(A1175),J1175+F1176,F1176)</f>
        <v>-1778626.3909121975</v>
      </c>
      <c r="K1176" s="70">
        <f t="shared" ref="K1176" si="767">(1+K1175)*(1+G1176)-1</f>
        <v>-3.0632388516009024E-2</v>
      </c>
      <c r="L1176" s="70">
        <f t="shared" ref="L1176" si="768">1+G1176</f>
        <v>0.97822801343593091</v>
      </c>
      <c r="M1176" s="70">
        <f>PRODUCT($L$2:L1176)-1</f>
        <v>0.54627430947054689</v>
      </c>
      <c r="N1176" s="70">
        <f>PRODUCT($L$1169:L1176)-1</f>
        <v>-3.0632388516009024E-2</v>
      </c>
      <c r="O1176" s="70">
        <f>AVERAGE($G$1169:G1176)*252</f>
        <v>-0.84397287398117515</v>
      </c>
      <c r="P1176" s="70">
        <f>STDEV($G$1169:G1176)*252^0.5</f>
        <v>0.55278349721003928</v>
      </c>
      <c r="Q1176" s="67">
        <f t="shared" ref="Q1176" si="769">B1176-C1176-D1145</f>
        <v>-12980770.543916494</v>
      </c>
      <c r="R1176" s="70">
        <f t="shared" ref="R1176" si="770">Q1176/B1145</f>
        <v>-0.17683292670942496</v>
      </c>
      <c r="S1176" s="67">
        <f t="shared" ref="S1176" si="771">B1176-C1176-D1087</f>
        <v>7554063.4194793999</v>
      </c>
      <c r="T1176" s="70">
        <f t="shared" ref="T1176" si="772">S1176/B1085</f>
        <v>0.1387731795687184</v>
      </c>
      <c r="U1176" s="67">
        <f t="shared" ref="U1176" si="773">B1176-C1176-D812</f>
        <v>25873156.440531902</v>
      </c>
      <c r="V1176" s="70">
        <f t="shared" ref="V1176" si="774">U1176/B810</f>
        <v>0.7128480665391066</v>
      </c>
      <c r="W1176" s="87">
        <f t="shared" ref="W1176" si="775">O1176/P1176</f>
        <v>-1.5267693016177248</v>
      </c>
      <c r="X1176" s="142">
        <f t="shared" si="656"/>
        <v>1.7857142857142857E-4</v>
      </c>
      <c r="Y1176" s="139">
        <f t="shared" ref="Y1176" si="776">G1176-X1176</f>
        <v>-2.1950557992640493E-2</v>
      </c>
      <c r="Z1176" s="139">
        <f t="shared" ref="Z1176" si="777">IF(Y1176&lt;0,Y1176,0)</f>
        <v>-2.1950557992640493E-2</v>
      </c>
      <c r="AA1176" s="139">
        <f t="shared" ref="AA1176" si="778">Z1176^2</f>
        <v>4.8182699618827345E-4</v>
      </c>
      <c r="AB1176" s="144">
        <f t="shared" ref="AB1176" si="779">AVERAGE(Y925:Y1176)/AVERAGE(AA925:AA1176)</f>
        <v>3.1478073961057969</v>
      </c>
      <c r="AC1176" s="144">
        <f t="shared" ref="AC1176" si="780">AVERAGE(G1147:G1176)-_xlfn.NORM.S.INV(0.95)*_xlfn.STDEV.S(G1147:G1176)</f>
        <v>-4.5796654173352221E-2</v>
      </c>
      <c r="AD1176" s="144">
        <f t="shared" ref="AD1176" si="781">AVERAGE(G1087:G1176)-_xlfn.NORM.S.INV(0.95)*_xlfn.STDEV.S(G1087:G1176)</f>
        <v>-3.8163505334544982E-2</v>
      </c>
      <c r="AE1176" s="144">
        <f t="shared" ref="AE1176" si="782">AVERAGE(G812:G1176)-_xlfn.NORM.S.INV(0.95)*_xlfn.STDEV.S(G812:G1176)</f>
        <v>-4.836228212888817E-2</v>
      </c>
    </row>
    <row r="1177" spans="1:31">
      <c r="A1177" s="88">
        <v>45671</v>
      </c>
      <c r="B1177" s="78">
        <v>61034161.451888002</v>
      </c>
      <c r="D1177" s="67">
        <f t="shared" ref="D1177" si="783">B1177</f>
        <v>61034161.451888002</v>
      </c>
      <c r="E1177" s="67">
        <f t="shared" ref="E1177" si="784">IF(MONTH(A1177)=MONTH(A1176),E1176,D1176)</f>
        <v>71204832.621444106</v>
      </c>
      <c r="F1177" s="67">
        <f t="shared" ref="F1177" si="785">B1177-C1177-D1176</f>
        <v>607955.22135610133</v>
      </c>
      <c r="G1177" s="70">
        <f t="shared" ref="G1177" si="786">F1177/B1176</f>
        <v>1.0061118499425441E-2</v>
      </c>
      <c r="H1177" s="67">
        <f t="shared" ref="H1177" si="787">IF(WEEKNUM(A1177)=WEEKNUM(A1176),H1176+F1177,F1177)</f>
        <v>-736924.0216211006</v>
      </c>
      <c r="I1177" s="70">
        <f t="shared" ref="I1177" si="788">IF(WEEKNUM(A1177)=WEEKNUM(A1176),I1176+G1177,G1177)</f>
        <v>-1.1710868064643625E-2</v>
      </c>
      <c r="J1177" s="67">
        <f t="shared" ref="J1177" si="789">IF(MONTH(A1177)=MONTH(A1176),J1176+F1177,F1177)</f>
        <v>-1170671.1695560962</v>
      </c>
      <c r="K1177" s="70">
        <f t="shared" ref="K1177" si="790">(1+K1176)*(1+G1177)-1</f>
        <v>-2.0879466107363576E-2</v>
      </c>
      <c r="L1177" s="70">
        <f t="shared" ref="L1177" si="791">1+G1177</f>
        <v>1.0100611184994255</v>
      </c>
      <c r="M1177" s="70">
        <f>PRODUCT($L$2:L1177)-1</f>
        <v>0.5618315585307474</v>
      </c>
      <c r="N1177" s="70">
        <f>PRODUCT($L$1169:L1177)-1</f>
        <v>-2.0879466107363576E-2</v>
      </c>
      <c r="O1177" s="70">
        <f>AVERAGE($G$1169:G1177)*252</f>
        <v>-0.46848679222157663</v>
      </c>
      <c r="P1177" s="70">
        <f>STDEV($G$1169:G1177)*252^0.5</f>
        <v>0.52192791202751809</v>
      </c>
      <c r="Q1177" s="67">
        <f t="shared" ref="Q1177" si="792">B1177-C1177-D1146</f>
        <v>-14254694.104073994</v>
      </c>
      <c r="R1177" s="70">
        <f t="shared" ref="R1177" si="793">Q1177/B1146</f>
        <v>-0.18933338804012659</v>
      </c>
      <c r="S1177" s="67">
        <f t="shared" ref="S1177" si="794">B1177-C1177-D1088</f>
        <v>7493347.0068359002</v>
      </c>
      <c r="T1177" s="70">
        <f t="shared" ref="T1177" si="795">S1177/B1086</f>
        <v>0.14699883455930163</v>
      </c>
      <c r="U1177" s="67">
        <f t="shared" ref="U1177" si="796">B1177-C1177-D813</f>
        <v>26495874.611887999</v>
      </c>
      <c r="V1177" s="70">
        <f t="shared" ref="V1177" si="797">U1177/B811</f>
        <v>0.74566185514411687</v>
      </c>
      <c r="W1177" s="87">
        <f t="shared" ref="W1177" si="798">O1177/P1177</f>
        <v>-0.89760823559265046</v>
      </c>
      <c r="X1177" s="142">
        <f t="shared" si="656"/>
        <v>1.7857142857142857E-4</v>
      </c>
      <c r="Y1177" s="139">
        <f t="shared" ref="Y1177" si="799">G1177-X1177</f>
        <v>9.8825470708540121E-3</v>
      </c>
      <c r="Z1177" s="139">
        <f t="shared" ref="Z1177" si="800">IF(Y1177&lt;0,Y1177,0)</f>
        <v>0</v>
      </c>
      <c r="AA1177" s="139">
        <f t="shared" ref="AA1177" si="801">Z1177^2</f>
        <v>0</v>
      </c>
      <c r="AB1177" s="144">
        <f t="shared" ref="AB1177" si="802">AVERAGE(Y926:Y1177)/AVERAGE(AA926:AA1177)</f>
        <v>3.2053471419708282</v>
      </c>
      <c r="AC1177" s="144">
        <f t="shared" ref="AC1177" si="803">AVERAGE(G1148:G1177)-_xlfn.NORM.S.INV(0.95)*_xlfn.STDEV.S(G1148:G1177)</f>
        <v>-4.5784388218508068E-2</v>
      </c>
      <c r="AD1177" s="144">
        <f t="shared" ref="AD1177" si="804">AVERAGE(G1088:G1177)-_xlfn.NORM.S.INV(0.95)*_xlfn.STDEV.S(G1088:G1177)</f>
        <v>-3.8075473966536239E-2</v>
      </c>
      <c r="AE1177" s="144">
        <f t="shared" ref="AE1177" si="805">AVERAGE(G813:G1177)-_xlfn.NORM.S.INV(0.95)*_xlfn.STDEV.S(G813:G1177)</f>
        <v>-4.8198666532220227E-2</v>
      </c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B1195" s="7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A1196" s="88"/>
      <c r="B1196" s="78"/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A1197" s="88"/>
      <c r="B1197" s="78"/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A1198" s="88"/>
      <c r="B1198" s="78"/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A1199" s="88"/>
      <c r="B1199" s="78"/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A1200" s="88"/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4:31">
      <c r="D1219" s="67"/>
      <c r="E1219" s="67"/>
      <c r="F1219" s="67"/>
      <c r="G1219" s="70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4:31">
      <c r="D1220" s="67"/>
      <c r="E1220" s="67"/>
      <c r="F1220" s="67"/>
      <c r="G1220" s="70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4:31">
      <c r="D1221" s="67"/>
      <c r="E1221" s="67"/>
      <c r="F1221" s="67"/>
      <c r="G1221" s="70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4:31">
      <c r="D1222" s="67"/>
      <c r="E1222" s="67"/>
      <c r="F1222" s="67"/>
      <c r="G1222" s="70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4:31">
      <c r="D1223" s="67"/>
      <c r="E1223" s="67"/>
      <c r="F1223" s="67"/>
      <c r="G1223" s="70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57" activePane="bottomLeft" state="frozen"/>
      <selection activeCell="B1099" sqref="B1099"/>
      <selection pane="bottomLeft" activeCell="D76" sqref="D76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309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306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30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22.05</v>
      </c>
      <c r="F3" s="153">
        <v>4189500</v>
      </c>
      <c r="G3" s="153">
        <v>7.7869490733530604</v>
      </c>
      <c r="H3" s="153">
        <v>538015.59</v>
      </c>
      <c r="I3" s="218">
        <v>0.28000000000000003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257</v>
      </c>
      <c r="F4" s="153">
        <v>6553500</v>
      </c>
      <c r="G4" s="153">
        <v>7.7869490733530604</v>
      </c>
      <c r="H4" s="153">
        <v>841600.47</v>
      </c>
      <c r="I4" s="218">
        <v>0.43</v>
      </c>
      <c r="J4"/>
      <c r="K4"/>
    </row>
    <row r="5" spans="1:11">
      <c r="A5" s="221" t="s">
        <v>398</v>
      </c>
      <c r="B5" s="153" t="s">
        <v>140</v>
      </c>
      <c r="C5" s="153" t="s">
        <v>33</v>
      </c>
      <c r="D5" s="153">
        <v>-10</v>
      </c>
      <c r="E5" s="153">
        <v>0.46</v>
      </c>
      <c r="F5" s="153">
        <v>-4.6000000000000014</v>
      </c>
      <c r="G5" s="153">
        <v>7.7869490733530604</v>
      </c>
      <c r="H5" s="153">
        <v>-0.59</v>
      </c>
      <c r="I5" s="218">
        <v>0</v>
      </c>
      <c r="J5"/>
      <c r="K5"/>
    </row>
    <row r="6" spans="1:11">
      <c r="A6" s="221">
        <v>1288</v>
      </c>
      <c r="B6" s="153" t="s">
        <v>138</v>
      </c>
      <c r="C6" s="153" t="s">
        <v>33</v>
      </c>
      <c r="D6" s="153">
        <v>2625000</v>
      </c>
      <c r="E6" s="153">
        <v>4.1900000000000004</v>
      </c>
      <c r="F6" s="153">
        <v>10998750</v>
      </c>
      <c r="G6" s="153">
        <v>7.7869490733530604</v>
      </c>
      <c r="H6" s="153">
        <v>1412459.48</v>
      </c>
      <c r="I6" s="218">
        <v>0.73</v>
      </c>
      <c r="J6"/>
      <c r="K6"/>
    </row>
    <row r="7" spans="1:11">
      <c r="A7" s="221">
        <v>1810</v>
      </c>
      <c r="B7" s="153" t="s">
        <v>138</v>
      </c>
      <c r="C7" s="153" t="s">
        <v>33</v>
      </c>
      <c r="D7" s="153">
        <v>150000</v>
      </c>
      <c r="E7" s="153">
        <v>33.75</v>
      </c>
      <c r="F7" s="153">
        <v>5062500</v>
      </c>
      <c r="G7" s="153">
        <v>7.7869490733530604</v>
      </c>
      <c r="H7" s="153">
        <v>650126.25</v>
      </c>
      <c r="I7" s="218">
        <v>0.34</v>
      </c>
      <c r="J7"/>
      <c r="K7"/>
    </row>
    <row r="8" spans="1:11">
      <c r="A8" s="221">
        <v>2020</v>
      </c>
      <c r="B8" s="153" t="s">
        <v>138</v>
      </c>
      <c r="C8" s="153" t="s">
        <v>33</v>
      </c>
      <c r="D8" s="153">
        <v>5000</v>
      </c>
      <c r="E8" s="153">
        <v>78.5</v>
      </c>
      <c r="F8" s="153">
        <v>392500</v>
      </c>
      <c r="G8" s="153">
        <v>7.7869490733530604</v>
      </c>
      <c r="H8" s="153">
        <v>50404.85</v>
      </c>
      <c r="I8" s="218">
        <v>0.03</v>
      </c>
      <c r="J8"/>
      <c r="K8"/>
    </row>
    <row r="9" spans="1:11">
      <c r="A9" s="221">
        <v>2318</v>
      </c>
      <c r="B9" s="153" t="s">
        <v>138</v>
      </c>
      <c r="C9" s="153" t="s">
        <v>33</v>
      </c>
      <c r="D9" s="153">
        <v>125000</v>
      </c>
      <c r="E9" s="153">
        <v>41.4</v>
      </c>
      <c r="F9" s="153">
        <v>5175000</v>
      </c>
      <c r="G9" s="153">
        <v>7.7869490733530604</v>
      </c>
      <c r="H9" s="153">
        <v>664573.5</v>
      </c>
      <c r="I9" s="218">
        <v>0.34</v>
      </c>
      <c r="J9"/>
      <c r="K9"/>
    </row>
    <row r="10" spans="1:11">
      <c r="A10" s="221">
        <v>2359</v>
      </c>
      <c r="B10" s="153" t="s">
        <v>138</v>
      </c>
      <c r="C10" s="153" t="s">
        <v>33</v>
      </c>
      <c r="D10" s="153">
        <v>20000</v>
      </c>
      <c r="E10" s="153">
        <v>54.15</v>
      </c>
      <c r="F10" s="153">
        <v>1083000</v>
      </c>
      <c r="G10" s="153">
        <v>7.7869490733530604</v>
      </c>
      <c r="H10" s="153">
        <v>139078.85999999999</v>
      </c>
      <c r="I10" s="218">
        <v>6.9999999999999993E-2</v>
      </c>
      <c r="J10"/>
      <c r="K10"/>
    </row>
    <row r="11" spans="1:11">
      <c r="A11" s="221">
        <v>2828</v>
      </c>
      <c r="B11" s="153" t="s">
        <v>138</v>
      </c>
      <c r="C11" s="153" t="s">
        <v>33</v>
      </c>
      <c r="D11" s="153">
        <v>435000</v>
      </c>
      <c r="E11" s="153">
        <v>71.56</v>
      </c>
      <c r="F11" s="153">
        <v>31128600</v>
      </c>
      <c r="G11" s="153">
        <v>7.7869490733530604</v>
      </c>
      <c r="H11" s="153">
        <v>3997534.81</v>
      </c>
      <c r="I11" s="218">
        <v>2.06</v>
      </c>
      <c r="J11"/>
      <c r="K11"/>
    </row>
    <row r="12" spans="1:11">
      <c r="A12" s="221">
        <v>3067</v>
      </c>
      <c r="B12" s="153" t="s">
        <v>138</v>
      </c>
      <c r="C12" s="153" t="s">
        <v>33</v>
      </c>
      <c r="D12" s="153">
        <v>600000</v>
      </c>
      <c r="E12" s="153">
        <v>9.1199999999999992</v>
      </c>
      <c r="F12" s="153">
        <v>5471999.9999999991</v>
      </c>
      <c r="G12" s="153">
        <v>7.7869490733530604</v>
      </c>
      <c r="H12" s="153">
        <v>702714.24</v>
      </c>
      <c r="I12" s="218">
        <v>0.36</v>
      </c>
      <c r="J12"/>
      <c r="K12"/>
    </row>
    <row r="13" spans="1:11">
      <c r="A13" s="221">
        <v>3690</v>
      </c>
      <c r="B13" s="153" t="s">
        <v>138</v>
      </c>
      <c r="C13" s="153" t="s">
        <v>33</v>
      </c>
      <c r="D13" s="153">
        <v>12500</v>
      </c>
      <c r="E13" s="153">
        <v>144.30000000000001</v>
      </c>
      <c r="F13" s="153">
        <v>1803750</v>
      </c>
      <c r="G13" s="153">
        <v>7.7869490733530604</v>
      </c>
      <c r="H13" s="153">
        <v>231637.58</v>
      </c>
      <c r="I13" s="218">
        <v>0.12</v>
      </c>
      <c r="J13"/>
      <c r="K13"/>
    </row>
    <row r="14" spans="1:11">
      <c r="A14" s="221" t="s">
        <v>290</v>
      </c>
      <c r="B14" s="153" t="s">
        <v>138</v>
      </c>
      <c r="C14" s="153" t="s">
        <v>34</v>
      </c>
      <c r="D14" s="153">
        <v>10000</v>
      </c>
      <c r="E14" s="153">
        <v>1518.5</v>
      </c>
      <c r="F14" s="153">
        <v>15185000</v>
      </c>
      <c r="G14" s="153">
        <v>157.9778830963665</v>
      </c>
      <c r="H14" s="153">
        <v>96121.05</v>
      </c>
      <c r="I14" s="218">
        <v>0.05</v>
      </c>
      <c r="J14"/>
      <c r="K14"/>
    </row>
    <row r="15" spans="1:11">
      <c r="A15" s="221">
        <v>6181</v>
      </c>
      <c r="B15" s="153" t="s">
        <v>138</v>
      </c>
      <c r="C15" s="153" t="s">
        <v>33</v>
      </c>
      <c r="D15" s="153">
        <v>2000</v>
      </c>
      <c r="E15" s="153">
        <v>292</v>
      </c>
      <c r="F15" s="153">
        <v>584000</v>
      </c>
      <c r="G15" s="153">
        <v>7.7869490733530604</v>
      </c>
      <c r="H15" s="153">
        <v>74997.279999999999</v>
      </c>
      <c r="I15" s="218">
        <v>0.04</v>
      </c>
      <c r="J15"/>
      <c r="K15"/>
    </row>
    <row r="16" spans="1:11">
      <c r="A16" s="221" t="s">
        <v>287</v>
      </c>
      <c r="B16" s="153" t="s">
        <v>138</v>
      </c>
      <c r="C16" s="153" t="s">
        <v>34</v>
      </c>
      <c r="D16" s="153">
        <v>15000</v>
      </c>
      <c r="E16" s="153">
        <v>3739</v>
      </c>
      <c r="F16" s="153">
        <v>56085000</v>
      </c>
      <c r="G16" s="153">
        <v>157.9778830963665</v>
      </c>
      <c r="H16" s="153">
        <v>355018.05</v>
      </c>
      <c r="I16" s="218">
        <v>0.18</v>
      </c>
      <c r="J16"/>
      <c r="K16"/>
    </row>
    <row r="17" spans="1:11">
      <c r="A17" s="221">
        <v>688</v>
      </c>
      <c r="B17" s="153" t="s">
        <v>138</v>
      </c>
      <c r="C17" s="153" t="s">
        <v>33</v>
      </c>
      <c r="D17" s="153">
        <v>240000</v>
      </c>
      <c r="E17" s="153">
        <v>12.28</v>
      </c>
      <c r="F17" s="153">
        <v>2947200</v>
      </c>
      <c r="G17" s="153">
        <v>7.7869490733530604</v>
      </c>
      <c r="H17" s="153">
        <v>378479.42</v>
      </c>
      <c r="I17" s="218">
        <v>0.2</v>
      </c>
      <c r="J17"/>
      <c r="K17"/>
    </row>
    <row r="18" spans="1:11">
      <c r="A18" s="221">
        <v>700</v>
      </c>
      <c r="B18" s="153" t="s">
        <v>138</v>
      </c>
      <c r="C18" s="153" t="s">
        <v>33</v>
      </c>
      <c r="D18" s="153">
        <v>41500</v>
      </c>
      <c r="E18" s="153">
        <v>375</v>
      </c>
      <c r="F18" s="153">
        <v>15562500</v>
      </c>
      <c r="G18" s="153">
        <v>7.7869490733530604</v>
      </c>
      <c r="H18" s="153">
        <v>1998536.25</v>
      </c>
      <c r="I18" s="218">
        <v>1.03</v>
      </c>
      <c r="J18"/>
      <c r="K18"/>
    </row>
    <row r="19" spans="1:11">
      <c r="A19" s="221" t="s">
        <v>399</v>
      </c>
      <c r="B19" s="153" t="s">
        <v>140</v>
      </c>
      <c r="C19" s="153" t="s">
        <v>33</v>
      </c>
      <c r="D19" s="153">
        <v>-15</v>
      </c>
      <c r="E19" s="153">
        <v>1.07</v>
      </c>
      <c r="F19" s="153">
        <v>-16.05</v>
      </c>
      <c r="G19" s="153">
        <v>7.7869490733530604</v>
      </c>
      <c r="H19" s="153">
        <v>-2.06</v>
      </c>
      <c r="I19" s="218">
        <v>0</v>
      </c>
      <c r="J19"/>
      <c r="K19"/>
    </row>
    <row r="20" spans="1:11">
      <c r="A20" s="221" t="s">
        <v>391</v>
      </c>
      <c r="B20" s="153" t="s">
        <v>140</v>
      </c>
      <c r="C20" s="153" t="s">
        <v>33</v>
      </c>
      <c r="D20" s="153">
        <v>-15</v>
      </c>
      <c r="E20" s="153">
        <v>5.13</v>
      </c>
      <c r="F20" s="153">
        <v>-76.95</v>
      </c>
      <c r="G20" s="153">
        <v>7.7869490733530604</v>
      </c>
      <c r="H20" s="153">
        <v>-9.8800000000000008</v>
      </c>
      <c r="I20" s="218">
        <v>0</v>
      </c>
      <c r="J20"/>
      <c r="K20"/>
    </row>
    <row r="21" spans="1:11">
      <c r="A21" s="221" t="s">
        <v>392</v>
      </c>
      <c r="B21" s="153" t="s">
        <v>140</v>
      </c>
      <c r="C21" s="153" t="s">
        <v>38</v>
      </c>
      <c r="D21" s="153">
        <v>-15</v>
      </c>
      <c r="E21" s="153">
        <v>9.5299999999999994</v>
      </c>
      <c r="F21" s="153">
        <v>-142.94999999999999</v>
      </c>
      <c r="G21" s="153">
        <v>1</v>
      </c>
      <c r="H21" s="153">
        <v>-142.94999999999999</v>
      </c>
      <c r="I21" s="218">
        <v>0</v>
      </c>
      <c r="J21"/>
      <c r="K21"/>
    </row>
    <row r="22" spans="1:11">
      <c r="A22" s="221">
        <v>883</v>
      </c>
      <c r="B22" s="153" t="s">
        <v>138</v>
      </c>
      <c r="C22" s="153" t="s">
        <v>33</v>
      </c>
      <c r="D22" s="153">
        <v>500000</v>
      </c>
      <c r="E22" s="153">
        <v>19.48</v>
      </c>
      <c r="F22" s="153">
        <v>9740000</v>
      </c>
      <c r="G22" s="153">
        <v>7.7869490733530604</v>
      </c>
      <c r="H22" s="153">
        <v>1250810.8</v>
      </c>
      <c r="I22" s="218">
        <v>0.64</v>
      </c>
      <c r="J22"/>
      <c r="K22"/>
    </row>
    <row r="23" spans="1:11">
      <c r="A23" s="221">
        <v>941</v>
      </c>
      <c r="B23" s="153" t="s">
        <v>138</v>
      </c>
      <c r="C23" s="153" t="s">
        <v>33</v>
      </c>
      <c r="D23" s="153">
        <v>125000</v>
      </c>
      <c r="E23" s="153">
        <v>74.3</v>
      </c>
      <c r="F23" s="153">
        <v>9287500</v>
      </c>
      <c r="G23" s="153">
        <v>7.7869490733530604</v>
      </c>
      <c r="H23" s="153">
        <v>1192700.75</v>
      </c>
      <c r="I23" s="218">
        <v>0.62</v>
      </c>
      <c r="J23"/>
      <c r="K23"/>
    </row>
    <row r="24" spans="1:11">
      <c r="A24" s="221" t="s">
        <v>406</v>
      </c>
      <c r="B24" s="153" t="s">
        <v>140</v>
      </c>
      <c r="C24" s="153" t="s">
        <v>33</v>
      </c>
      <c r="D24" s="153">
        <v>-50</v>
      </c>
      <c r="E24" s="153">
        <v>0.66</v>
      </c>
      <c r="F24" s="153">
        <v>-33</v>
      </c>
      <c r="G24" s="153">
        <v>7.7869490733530604</v>
      </c>
      <c r="H24" s="153">
        <v>-4.24</v>
      </c>
      <c r="I24" s="218">
        <v>0</v>
      </c>
      <c r="J24"/>
      <c r="K24"/>
    </row>
    <row r="25" spans="1:11">
      <c r="A25" s="221">
        <v>9618</v>
      </c>
      <c r="B25" s="153" t="s">
        <v>138</v>
      </c>
      <c r="C25" s="153" t="s">
        <v>33</v>
      </c>
      <c r="D25" s="153">
        <v>12500</v>
      </c>
      <c r="E25" s="153">
        <v>135.9</v>
      </c>
      <c r="F25" s="153">
        <v>1698750</v>
      </c>
      <c r="G25" s="153">
        <v>7.7869490733530604</v>
      </c>
      <c r="H25" s="153">
        <v>218153.48</v>
      </c>
      <c r="I25" s="218">
        <v>0.11</v>
      </c>
      <c r="J25"/>
      <c r="K25"/>
    </row>
    <row r="26" spans="1:11">
      <c r="A26" s="221">
        <v>992</v>
      </c>
      <c r="B26" s="153" t="s">
        <v>138</v>
      </c>
      <c r="C26" s="153" t="s">
        <v>33</v>
      </c>
      <c r="D26" s="153">
        <v>50000</v>
      </c>
      <c r="E26" s="153">
        <v>9.2799999999999994</v>
      </c>
      <c r="F26" s="153">
        <v>463999.99999999988</v>
      </c>
      <c r="G26" s="153">
        <v>7.7869490733530604</v>
      </c>
      <c r="H26" s="153">
        <v>59586.879999999997</v>
      </c>
      <c r="I26" s="218">
        <v>0.03</v>
      </c>
      <c r="J26"/>
      <c r="K26" s="153"/>
    </row>
    <row r="27" spans="1:11">
      <c r="A27" s="221">
        <v>9961</v>
      </c>
      <c r="B27" s="153" t="s">
        <v>138</v>
      </c>
      <c r="C27" s="153" t="s">
        <v>33</v>
      </c>
      <c r="D27" s="153">
        <v>9500</v>
      </c>
      <c r="E27" s="153">
        <v>504.5</v>
      </c>
      <c r="F27" s="153">
        <v>4792750</v>
      </c>
      <c r="G27" s="153">
        <v>7.7869490733530604</v>
      </c>
      <c r="H27" s="153">
        <v>615484.96</v>
      </c>
      <c r="I27" s="218">
        <v>0.32</v>
      </c>
      <c r="J27"/>
      <c r="K27"/>
    </row>
    <row r="28" spans="1:11">
      <c r="A28" s="221">
        <v>9988</v>
      </c>
      <c r="B28" s="153" t="s">
        <v>138</v>
      </c>
      <c r="C28" s="153" t="s">
        <v>33</v>
      </c>
      <c r="D28" s="153">
        <v>30000</v>
      </c>
      <c r="E28" s="153">
        <v>79.95</v>
      </c>
      <c r="F28" s="153">
        <v>2398500</v>
      </c>
      <c r="G28" s="153">
        <v>7.7869490733530604</v>
      </c>
      <c r="H28" s="153">
        <v>308015.37</v>
      </c>
      <c r="I28" s="218">
        <v>0.16</v>
      </c>
      <c r="J28"/>
      <c r="K28"/>
    </row>
    <row r="29" spans="1:11">
      <c r="A29" s="221" t="s">
        <v>292</v>
      </c>
      <c r="B29" s="153" t="s">
        <v>138</v>
      </c>
      <c r="C29" s="153" t="s">
        <v>37</v>
      </c>
      <c r="D29" s="153">
        <v>500000</v>
      </c>
      <c r="E29" s="153">
        <v>2.46</v>
      </c>
      <c r="F29" s="153">
        <v>1230000</v>
      </c>
      <c r="G29" s="153">
        <v>1.366568273750957</v>
      </c>
      <c r="H29" s="153">
        <v>900064.8</v>
      </c>
      <c r="I29" s="218">
        <v>0.46</v>
      </c>
      <c r="J29"/>
      <c r="K29"/>
    </row>
    <row r="30" spans="1:11">
      <c r="A30" s="221" t="s">
        <v>82</v>
      </c>
      <c r="B30" s="153" t="s">
        <v>23</v>
      </c>
      <c r="C30" s="153" t="s">
        <v>38</v>
      </c>
      <c r="D30" s="153">
        <v>2000</v>
      </c>
      <c r="E30" s="153">
        <v>233.28</v>
      </c>
      <c r="F30" s="153">
        <v>466560</v>
      </c>
      <c r="G30" s="153">
        <v>1</v>
      </c>
      <c r="H30" s="153">
        <v>466560</v>
      </c>
      <c r="I30" s="218">
        <v>0.24</v>
      </c>
      <c r="J30"/>
      <c r="K30"/>
    </row>
    <row r="31" spans="1:11">
      <c r="A31" s="221" t="s">
        <v>365</v>
      </c>
      <c r="B31" s="153" t="s">
        <v>23</v>
      </c>
      <c r="C31" s="153" t="s">
        <v>38</v>
      </c>
      <c r="D31" s="153">
        <v>2000</v>
      </c>
      <c r="E31" s="153">
        <v>217.76</v>
      </c>
      <c r="F31" s="153">
        <v>435520</v>
      </c>
      <c r="G31" s="153">
        <v>1</v>
      </c>
      <c r="H31" s="153">
        <v>435520</v>
      </c>
      <c r="I31" s="218">
        <v>0.22</v>
      </c>
      <c r="J31"/>
      <c r="K31"/>
    </row>
    <row r="32" spans="1:11">
      <c r="A32" s="221" t="s">
        <v>300</v>
      </c>
      <c r="B32" s="153" t="s">
        <v>23</v>
      </c>
      <c r="C32" s="153" t="s">
        <v>38</v>
      </c>
      <c r="D32" s="153">
        <v>500</v>
      </c>
      <c r="E32" s="153">
        <v>131.38999999999999</v>
      </c>
      <c r="F32" s="153">
        <v>65695</v>
      </c>
      <c r="G32" s="153">
        <v>1</v>
      </c>
      <c r="H32" s="153">
        <v>65695</v>
      </c>
      <c r="I32" s="218">
        <v>0.03</v>
      </c>
      <c r="J32"/>
      <c r="K32"/>
    </row>
    <row r="33" spans="1:11">
      <c r="A33" s="221" t="s">
        <v>382</v>
      </c>
      <c r="B33" s="153" t="s">
        <v>23</v>
      </c>
      <c r="C33" s="153" t="s">
        <v>38</v>
      </c>
      <c r="D33" s="153">
        <v>500</v>
      </c>
      <c r="E33" s="153">
        <v>736.29</v>
      </c>
      <c r="F33" s="153">
        <v>368145</v>
      </c>
      <c r="G33" s="153">
        <v>1</v>
      </c>
      <c r="H33" s="153">
        <v>368145</v>
      </c>
      <c r="I33" s="218">
        <v>0.19</v>
      </c>
      <c r="J33"/>
      <c r="K33"/>
    </row>
    <row r="34" spans="1:11">
      <c r="A34" s="221" t="s">
        <v>306</v>
      </c>
      <c r="B34" s="153" t="s">
        <v>138</v>
      </c>
      <c r="C34" s="153" t="s">
        <v>38</v>
      </c>
      <c r="D34" s="153">
        <v>2500</v>
      </c>
      <c r="E34" s="153">
        <v>16.649999999999999</v>
      </c>
      <c r="F34" s="153">
        <v>41625</v>
      </c>
      <c r="G34" s="153">
        <v>1</v>
      </c>
      <c r="H34" s="153">
        <v>41625</v>
      </c>
      <c r="I34" s="218">
        <v>0.02</v>
      </c>
      <c r="J34"/>
      <c r="K34"/>
    </row>
    <row r="35" spans="1:11">
      <c r="A35" s="221" t="s">
        <v>294</v>
      </c>
      <c r="B35" s="153" t="s">
        <v>23</v>
      </c>
      <c r="C35" s="153" t="s">
        <v>38</v>
      </c>
      <c r="D35" s="153">
        <v>2000</v>
      </c>
      <c r="E35" s="153">
        <v>450.03</v>
      </c>
      <c r="F35" s="153">
        <v>900060</v>
      </c>
      <c r="G35" s="153">
        <v>1</v>
      </c>
      <c r="H35" s="153">
        <v>900060</v>
      </c>
      <c r="I35" s="218">
        <v>0.46</v>
      </c>
      <c r="J35"/>
      <c r="K35"/>
    </row>
    <row r="36" spans="1:11">
      <c r="A36" s="221" t="s">
        <v>298</v>
      </c>
      <c r="B36" s="153" t="s">
        <v>23</v>
      </c>
      <c r="C36" s="153" t="s">
        <v>38</v>
      </c>
      <c r="D36" s="153">
        <v>2000</v>
      </c>
      <c r="E36" s="153">
        <v>169.32</v>
      </c>
      <c r="F36" s="153">
        <v>338640</v>
      </c>
      <c r="G36" s="153">
        <v>1</v>
      </c>
      <c r="H36" s="153">
        <v>338640</v>
      </c>
      <c r="I36" s="218">
        <v>0.17</v>
      </c>
      <c r="J36"/>
      <c r="K36"/>
    </row>
    <row r="37" spans="1:11">
      <c r="A37" s="221" t="s">
        <v>388</v>
      </c>
      <c r="B37" s="153" t="s">
        <v>23</v>
      </c>
      <c r="C37" s="153" t="s">
        <v>38</v>
      </c>
      <c r="D37" s="153">
        <v>800</v>
      </c>
      <c r="E37" s="153">
        <v>371.57</v>
      </c>
      <c r="F37" s="153">
        <v>297256</v>
      </c>
      <c r="G37" s="153">
        <v>1</v>
      </c>
      <c r="H37" s="153">
        <v>297256</v>
      </c>
      <c r="I37" s="218">
        <v>0.15</v>
      </c>
      <c r="J37"/>
      <c r="K37"/>
    </row>
    <row r="38" spans="1:11">
      <c r="A38" s="221" t="s">
        <v>305</v>
      </c>
      <c r="B38" s="153" t="s">
        <v>44</v>
      </c>
      <c r="C38" s="153" t="s">
        <v>38</v>
      </c>
      <c r="D38" s="153">
        <v>2000</v>
      </c>
      <c r="E38" s="153">
        <v>49.06</v>
      </c>
      <c r="F38" s="153">
        <v>98120</v>
      </c>
      <c r="G38" s="153">
        <v>1</v>
      </c>
      <c r="H38" s="153">
        <v>98120</v>
      </c>
      <c r="I38" s="218">
        <v>0.05</v>
      </c>
      <c r="J38"/>
      <c r="K38"/>
    </row>
    <row r="39" spans="1:11">
      <c r="A39" s="221" t="s">
        <v>371</v>
      </c>
      <c r="B39" s="153" t="s">
        <v>23</v>
      </c>
      <c r="C39" s="153" t="s">
        <v>38</v>
      </c>
      <c r="D39" s="153">
        <v>1000</v>
      </c>
      <c r="E39" s="153">
        <v>323.54000000000002</v>
      </c>
      <c r="F39" s="153">
        <v>323540</v>
      </c>
      <c r="G39" s="153">
        <v>1</v>
      </c>
      <c r="H39" s="308">
        <v>323540</v>
      </c>
      <c r="I39" s="218">
        <v>0.17</v>
      </c>
      <c r="J39"/>
      <c r="K39"/>
    </row>
    <row r="40" spans="1:11">
      <c r="A40" s="221" t="s">
        <v>285</v>
      </c>
      <c r="B40" s="153" t="s">
        <v>23</v>
      </c>
      <c r="C40" s="153" t="s">
        <v>38</v>
      </c>
      <c r="D40" s="153">
        <v>10000</v>
      </c>
      <c r="E40" s="153">
        <v>192.28</v>
      </c>
      <c r="F40" s="153">
        <v>1922800</v>
      </c>
      <c r="G40" s="153">
        <v>1</v>
      </c>
      <c r="H40" s="153">
        <v>1922800</v>
      </c>
      <c r="I40" s="218">
        <v>0.9900000000000001</v>
      </c>
      <c r="J40"/>
      <c r="K40"/>
    </row>
    <row r="41" spans="1:11">
      <c r="A41" s="221" t="s">
        <v>103</v>
      </c>
      <c r="B41" s="153" t="s">
        <v>42</v>
      </c>
      <c r="C41" s="153" t="s">
        <v>38</v>
      </c>
      <c r="D41" s="153">
        <v>38350</v>
      </c>
      <c r="E41" s="153">
        <v>77.98</v>
      </c>
      <c r="F41" s="153">
        <v>2990533</v>
      </c>
      <c r="G41" s="153">
        <v>1</v>
      </c>
      <c r="H41" s="153">
        <v>2990533</v>
      </c>
      <c r="I41" s="218">
        <v>1.54</v>
      </c>
      <c r="J41"/>
      <c r="K41"/>
    </row>
    <row r="42" spans="1:11">
      <c r="A42" s="221" t="s">
        <v>293</v>
      </c>
      <c r="B42" s="153" t="s">
        <v>138</v>
      </c>
      <c r="C42" s="153" t="s">
        <v>37</v>
      </c>
      <c r="D42" s="153">
        <v>50000</v>
      </c>
      <c r="E42" s="153">
        <v>43.9</v>
      </c>
      <c r="F42" s="153">
        <v>2195000</v>
      </c>
      <c r="G42" s="153">
        <v>1.366568273750957</v>
      </c>
      <c r="H42" s="308">
        <v>1606213.2</v>
      </c>
      <c r="I42" s="218">
        <v>0.83</v>
      </c>
      <c r="J42"/>
      <c r="K42"/>
    </row>
    <row r="43" spans="1:11">
      <c r="A43" s="221" t="s">
        <v>110</v>
      </c>
      <c r="B43" s="153" t="s">
        <v>44</v>
      </c>
      <c r="C43" s="153" t="s">
        <v>38</v>
      </c>
      <c r="D43" s="153">
        <v>55000</v>
      </c>
      <c r="E43" s="153">
        <v>26.66</v>
      </c>
      <c r="F43" s="153">
        <v>1466300</v>
      </c>
      <c r="G43" s="153">
        <v>1</v>
      </c>
      <c r="H43" s="153">
        <v>1466300</v>
      </c>
      <c r="I43" s="218">
        <v>0.76</v>
      </c>
      <c r="J43" s="153"/>
      <c r="K43"/>
    </row>
    <row r="44" spans="1:11">
      <c r="A44" s="221" t="s">
        <v>372</v>
      </c>
      <c r="B44" s="153" t="s">
        <v>139</v>
      </c>
      <c r="C44" s="153" t="s">
        <v>38</v>
      </c>
      <c r="D44" s="153">
        <v>2000</v>
      </c>
      <c r="E44" s="153">
        <v>425.15</v>
      </c>
      <c r="F44" s="153">
        <v>850300</v>
      </c>
      <c r="G44" s="153">
        <v>1</v>
      </c>
      <c r="H44" s="308">
        <v>850300</v>
      </c>
      <c r="I44" s="218">
        <v>0.44</v>
      </c>
      <c r="J44"/>
      <c r="K44"/>
    </row>
    <row r="45" spans="1:11">
      <c r="A45" s="221" t="s">
        <v>114</v>
      </c>
      <c r="B45" s="153" t="s">
        <v>139</v>
      </c>
      <c r="C45" s="153" t="s">
        <v>38</v>
      </c>
      <c r="D45" s="153">
        <v>30000</v>
      </c>
      <c r="E45" s="153">
        <v>43.71</v>
      </c>
      <c r="F45" s="153">
        <v>1311300</v>
      </c>
      <c r="G45" s="153">
        <v>1</v>
      </c>
      <c r="H45" s="153">
        <v>1311300</v>
      </c>
      <c r="I45" s="218">
        <v>0.67999999999999994</v>
      </c>
      <c r="J45"/>
      <c r="K45"/>
    </row>
    <row r="46" spans="1:11">
      <c r="A46" s="221" t="s">
        <v>375</v>
      </c>
      <c r="B46" s="153" t="s">
        <v>140</v>
      </c>
      <c r="C46" s="153" t="s">
        <v>38</v>
      </c>
      <c r="D46" s="153">
        <v>25</v>
      </c>
      <c r="E46" s="153">
        <v>12.5</v>
      </c>
      <c r="F46" s="153">
        <v>312.5</v>
      </c>
      <c r="G46" s="153">
        <v>1</v>
      </c>
      <c r="H46" s="153">
        <v>312.5</v>
      </c>
      <c r="I46" s="218">
        <v>0</v>
      </c>
      <c r="J46"/>
      <c r="K46"/>
    </row>
    <row r="47" spans="1:11">
      <c r="A47" s="221" t="s">
        <v>376</v>
      </c>
      <c r="B47" s="153" t="s">
        <v>155</v>
      </c>
      <c r="C47" s="153" t="s">
        <v>38</v>
      </c>
      <c r="D47" s="153">
        <v>15</v>
      </c>
      <c r="E47" s="153">
        <v>5882.25</v>
      </c>
      <c r="F47" s="153">
        <v>88233.75</v>
      </c>
      <c r="G47" s="153">
        <v>1</v>
      </c>
      <c r="H47" s="153">
        <v>88233.75</v>
      </c>
      <c r="I47" s="218">
        <v>0.05</v>
      </c>
      <c r="J47"/>
      <c r="K47"/>
    </row>
    <row r="48" spans="1:11">
      <c r="A48" s="221" t="s">
        <v>76</v>
      </c>
      <c r="B48" s="153" t="s">
        <v>42</v>
      </c>
      <c r="C48" s="153" t="s">
        <v>38</v>
      </c>
      <c r="D48" s="153">
        <v>150000</v>
      </c>
      <c r="E48" s="153">
        <v>17.57</v>
      </c>
      <c r="F48" s="153">
        <v>2635500</v>
      </c>
      <c r="G48" s="153">
        <v>1</v>
      </c>
      <c r="H48" s="153">
        <v>2635500</v>
      </c>
      <c r="I48" s="218">
        <v>1.36</v>
      </c>
      <c r="J48"/>
      <c r="K48"/>
    </row>
    <row r="49" spans="1:11">
      <c r="A49" s="221" t="s">
        <v>108</v>
      </c>
      <c r="B49" s="153" t="s">
        <v>44</v>
      </c>
      <c r="C49" s="153" t="s">
        <v>38</v>
      </c>
      <c r="D49" s="153">
        <v>69481</v>
      </c>
      <c r="E49" s="153">
        <v>247.03</v>
      </c>
      <c r="F49" s="153">
        <v>17163891.43</v>
      </c>
      <c r="G49" s="153">
        <v>1</v>
      </c>
      <c r="H49" s="308">
        <v>17163891.43</v>
      </c>
      <c r="I49" s="218">
        <v>8.85</v>
      </c>
      <c r="J49"/>
      <c r="K49"/>
    </row>
    <row r="50" spans="1:11">
      <c r="A50" s="221" t="s">
        <v>307</v>
      </c>
      <c r="B50" s="153" t="s">
        <v>23</v>
      </c>
      <c r="C50" s="153" t="s">
        <v>38</v>
      </c>
      <c r="D50" s="153">
        <v>3000</v>
      </c>
      <c r="E50" s="153">
        <v>191.05</v>
      </c>
      <c r="F50" s="153">
        <v>573150</v>
      </c>
      <c r="G50" s="153">
        <v>1</v>
      </c>
      <c r="H50" s="308">
        <v>573150</v>
      </c>
      <c r="I50" s="218">
        <v>0.3</v>
      </c>
      <c r="J50"/>
      <c r="K50"/>
    </row>
    <row r="51" spans="1:11">
      <c r="A51" s="221" t="s">
        <v>303</v>
      </c>
      <c r="B51" s="153" t="s">
        <v>23</v>
      </c>
      <c r="C51" s="153" t="s">
        <v>38</v>
      </c>
      <c r="D51" s="153">
        <v>2000</v>
      </c>
      <c r="E51" s="153">
        <v>571.53</v>
      </c>
      <c r="F51" s="153">
        <v>1143060</v>
      </c>
      <c r="G51" s="153">
        <v>1</v>
      </c>
      <c r="H51" s="153">
        <v>1143060</v>
      </c>
      <c r="I51" s="218">
        <v>0.59</v>
      </c>
      <c r="J51"/>
      <c r="K51"/>
    </row>
    <row r="52" spans="1:11">
      <c r="A52" s="221" t="s">
        <v>199</v>
      </c>
      <c r="B52" s="153" t="s">
        <v>44</v>
      </c>
      <c r="C52" s="153" t="s">
        <v>38</v>
      </c>
      <c r="D52" s="153">
        <v>11100</v>
      </c>
      <c r="E52" s="153">
        <v>146.68</v>
      </c>
      <c r="F52" s="153">
        <v>1628148</v>
      </c>
      <c r="G52" s="153">
        <v>1</v>
      </c>
      <c r="H52" s="153">
        <v>1628148</v>
      </c>
      <c r="I52" s="218">
        <v>0.84</v>
      </c>
      <c r="J52"/>
      <c r="K52"/>
    </row>
    <row r="53" spans="1:11">
      <c r="A53" s="221" t="s">
        <v>120</v>
      </c>
      <c r="B53" s="153" t="s">
        <v>44</v>
      </c>
      <c r="C53" s="153" t="s">
        <v>38</v>
      </c>
      <c r="D53" s="153">
        <v>55000</v>
      </c>
      <c r="E53" s="153">
        <v>26.69</v>
      </c>
      <c r="F53" s="153">
        <v>1467950</v>
      </c>
      <c r="G53" s="153">
        <v>1</v>
      </c>
      <c r="H53" s="153">
        <v>1467950</v>
      </c>
      <c r="I53" s="218">
        <v>0.76</v>
      </c>
      <c r="J53"/>
      <c r="K53"/>
    </row>
    <row r="54" spans="1:11">
      <c r="A54" s="221" t="s">
        <v>282</v>
      </c>
      <c r="B54" s="153" t="s">
        <v>44</v>
      </c>
      <c r="C54" s="153" t="s">
        <v>38</v>
      </c>
      <c r="D54" s="153">
        <v>55000</v>
      </c>
      <c r="E54" s="153">
        <v>54.83</v>
      </c>
      <c r="F54" s="153">
        <v>3015650</v>
      </c>
      <c r="G54" s="153">
        <v>1</v>
      </c>
      <c r="H54" s="308">
        <v>3015650</v>
      </c>
      <c r="I54" s="218">
        <v>1.56</v>
      </c>
      <c r="J54"/>
      <c r="K54"/>
    </row>
    <row r="55" spans="1:11">
      <c r="A55" s="221" t="s">
        <v>310</v>
      </c>
      <c r="B55" s="153" t="s">
        <v>23</v>
      </c>
      <c r="C55" s="153" t="s">
        <v>38</v>
      </c>
      <c r="D55" s="153">
        <v>1000</v>
      </c>
      <c r="E55" s="153">
        <v>145.25</v>
      </c>
      <c r="F55" s="153">
        <v>145250</v>
      </c>
      <c r="G55" s="153">
        <v>1</v>
      </c>
      <c r="H55" s="308">
        <v>145250</v>
      </c>
      <c r="I55" s="218">
        <v>6.9999999999999993E-2</v>
      </c>
      <c r="J55"/>
      <c r="K55"/>
    </row>
    <row r="56" spans="1:11">
      <c r="A56" s="221" t="s">
        <v>308</v>
      </c>
      <c r="B56" s="153" t="s">
        <v>139</v>
      </c>
      <c r="C56" s="153" t="s">
        <v>38</v>
      </c>
      <c r="D56" s="153">
        <v>11000</v>
      </c>
      <c r="E56" s="153">
        <v>97.41</v>
      </c>
      <c r="F56" s="153">
        <v>1071510</v>
      </c>
      <c r="G56" s="153">
        <v>1</v>
      </c>
      <c r="H56" s="308">
        <v>1071510</v>
      </c>
      <c r="I56" s="218">
        <v>0.54999999999999993</v>
      </c>
      <c r="J56"/>
      <c r="K56"/>
    </row>
    <row r="57" spans="1:11">
      <c r="A57" s="221" t="s">
        <v>296</v>
      </c>
      <c r="B57" s="153" t="s">
        <v>139</v>
      </c>
      <c r="C57" s="153" t="s">
        <v>38</v>
      </c>
      <c r="D57" s="153">
        <v>63000</v>
      </c>
      <c r="E57" s="153">
        <v>63.1</v>
      </c>
      <c r="F57" s="153">
        <v>3975300</v>
      </c>
      <c r="G57" s="153">
        <v>1</v>
      </c>
      <c r="H57" s="153">
        <v>3975300</v>
      </c>
      <c r="I57" s="218">
        <v>2.0499999999999998</v>
      </c>
      <c r="J57"/>
      <c r="K57"/>
    </row>
    <row r="58" spans="1:11">
      <c r="A58" s="221" t="s">
        <v>378</v>
      </c>
      <c r="B58" s="153" t="s">
        <v>140</v>
      </c>
      <c r="C58" s="153" t="s">
        <v>38</v>
      </c>
      <c r="D58" s="153">
        <v>-15</v>
      </c>
      <c r="E58" s="153">
        <v>0.7</v>
      </c>
      <c r="F58" s="153">
        <v>-10.5</v>
      </c>
      <c r="G58" s="153">
        <v>1</v>
      </c>
      <c r="H58" s="153">
        <v>-10.5</v>
      </c>
      <c r="I58" s="218">
        <v>0</v>
      </c>
      <c r="J58"/>
      <c r="K58"/>
    </row>
    <row r="59" spans="1:11">
      <c r="A59" s="221" t="s">
        <v>113</v>
      </c>
      <c r="B59" s="153" t="s">
        <v>42</v>
      </c>
      <c r="C59" s="153" t="s">
        <v>38</v>
      </c>
      <c r="D59" s="153">
        <v>21013</v>
      </c>
      <c r="E59" s="153">
        <v>47.63</v>
      </c>
      <c r="F59" s="153">
        <v>1000849.19</v>
      </c>
      <c r="G59" s="153">
        <v>1</v>
      </c>
      <c r="H59" s="153">
        <v>1000849.19</v>
      </c>
      <c r="I59" s="218">
        <v>0.52</v>
      </c>
      <c r="J59"/>
      <c r="K59"/>
    </row>
    <row r="60" spans="1:11">
      <c r="A60" s="221" t="s">
        <v>106</v>
      </c>
      <c r="B60" s="153" t="s">
        <v>139</v>
      </c>
      <c r="C60" s="153" t="s">
        <v>38</v>
      </c>
      <c r="D60" s="153">
        <v>36000</v>
      </c>
      <c r="E60" s="153">
        <v>219.72</v>
      </c>
      <c r="F60" s="153">
        <v>7909920</v>
      </c>
      <c r="G60" s="153">
        <v>1</v>
      </c>
      <c r="H60" s="153">
        <v>7909920</v>
      </c>
      <c r="I60" s="218">
        <v>4.08</v>
      </c>
      <c r="J60"/>
      <c r="K60"/>
    </row>
    <row r="61" spans="1:11">
      <c r="A61" s="221" t="s">
        <v>302</v>
      </c>
      <c r="B61" s="153" t="s">
        <v>23</v>
      </c>
      <c r="C61" s="153" t="s">
        <v>38</v>
      </c>
      <c r="D61" s="153">
        <v>4000</v>
      </c>
      <c r="E61" s="153">
        <v>247.47</v>
      </c>
      <c r="F61" s="153">
        <v>989880</v>
      </c>
      <c r="G61" s="153">
        <v>1</v>
      </c>
      <c r="H61" s="308">
        <v>989880</v>
      </c>
      <c r="I61" s="218">
        <v>0.51</v>
      </c>
      <c r="J61"/>
      <c r="K61"/>
    </row>
    <row r="62" spans="1:11">
      <c r="A62" s="221" t="s">
        <v>373</v>
      </c>
      <c r="B62" s="153" t="s">
        <v>23</v>
      </c>
      <c r="C62" s="153" t="s">
        <v>38</v>
      </c>
      <c r="D62" s="153">
        <v>5000</v>
      </c>
      <c r="E62" s="153">
        <v>62.04</v>
      </c>
      <c r="F62" s="153">
        <v>310200</v>
      </c>
      <c r="G62" s="153">
        <v>1</v>
      </c>
      <c r="H62" s="153">
        <v>310200</v>
      </c>
      <c r="I62" s="218">
        <v>0.16</v>
      </c>
      <c r="J62"/>
      <c r="K62"/>
    </row>
    <row r="63" spans="1:11">
      <c r="A63" s="221" t="s">
        <v>288</v>
      </c>
      <c r="B63" s="153" t="s">
        <v>23</v>
      </c>
      <c r="C63" s="153" t="s">
        <v>38</v>
      </c>
      <c r="D63" s="153">
        <v>400</v>
      </c>
      <c r="E63" s="153">
        <v>744.91</v>
      </c>
      <c r="F63" s="153">
        <v>297964</v>
      </c>
      <c r="G63" s="153">
        <v>1</v>
      </c>
      <c r="H63" s="153">
        <v>297964</v>
      </c>
      <c r="I63" s="218">
        <v>0.15</v>
      </c>
      <c r="J63"/>
      <c r="K63"/>
    </row>
    <row r="64" spans="1:11">
      <c r="A64" s="221" t="s">
        <v>107</v>
      </c>
      <c r="B64" s="153" t="s">
        <v>42</v>
      </c>
      <c r="C64" s="153" t="s">
        <v>38</v>
      </c>
      <c r="D64" s="153">
        <v>20000</v>
      </c>
      <c r="E64" s="153">
        <v>105.22</v>
      </c>
      <c r="F64" s="153">
        <v>2104400</v>
      </c>
      <c r="G64" s="153">
        <v>1</v>
      </c>
      <c r="H64" s="153">
        <v>2104400</v>
      </c>
      <c r="I64" s="218">
        <v>1.0900000000000001</v>
      </c>
      <c r="J64"/>
      <c r="K64"/>
    </row>
    <row r="65" spans="1:11">
      <c r="A65" s="221" t="s">
        <v>395</v>
      </c>
      <c r="B65" s="153" t="s">
        <v>42</v>
      </c>
      <c r="C65" s="153" t="s">
        <v>38</v>
      </c>
      <c r="D65" s="153">
        <v>4000</v>
      </c>
      <c r="E65" s="153">
        <v>90.46</v>
      </c>
      <c r="F65" s="153">
        <v>361840</v>
      </c>
      <c r="G65" s="153">
        <v>1</v>
      </c>
      <c r="H65" s="153">
        <v>361840</v>
      </c>
      <c r="I65" s="218">
        <v>0.19</v>
      </c>
      <c r="J65"/>
      <c r="K65"/>
    </row>
    <row r="66" spans="1:11">
      <c r="A66" s="221" t="s">
        <v>96</v>
      </c>
      <c r="B66" s="153" t="s">
        <v>23</v>
      </c>
      <c r="C66" s="153" t="s">
        <v>38</v>
      </c>
      <c r="D66" s="153">
        <v>5000</v>
      </c>
      <c r="E66" s="153">
        <v>281.58</v>
      </c>
      <c r="F66" s="153">
        <v>1407900</v>
      </c>
      <c r="G66" s="153">
        <v>1</v>
      </c>
      <c r="H66" s="153">
        <v>1407900</v>
      </c>
      <c r="I66" s="218">
        <v>0.73</v>
      </c>
      <c r="J66"/>
      <c r="K66"/>
    </row>
    <row r="67" spans="1:11">
      <c r="A67" s="221" t="s">
        <v>299</v>
      </c>
      <c r="B67" s="153" t="s">
        <v>140</v>
      </c>
      <c r="C67" s="153" t="s">
        <v>38</v>
      </c>
      <c r="D67" s="153">
        <v>10</v>
      </c>
      <c r="E67" s="153">
        <v>0</v>
      </c>
      <c r="F67" s="153">
        <v>0</v>
      </c>
      <c r="G67" s="153">
        <v>1</v>
      </c>
      <c r="H67" s="153">
        <v>0</v>
      </c>
      <c r="I67" s="218">
        <v>0</v>
      </c>
      <c r="J67"/>
      <c r="K67"/>
    </row>
    <row r="68" spans="1:11">
      <c r="A68" s="221" t="s">
        <v>289</v>
      </c>
      <c r="B68" s="153" t="s">
        <v>23</v>
      </c>
      <c r="C68" s="153" t="s">
        <v>38</v>
      </c>
      <c r="D68" s="153">
        <v>1700</v>
      </c>
      <c r="E68" s="153">
        <v>415.67</v>
      </c>
      <c r="F68" s="153">
        <v>706639</v>
      </c>
      <c r="G68" s="153">
        <v>1</v>
      </c>
      <c r="H68" s="308">
        <v>706639</v>
      </c>
      <c r="I68" s="218">
        <v>0.36</v>
      </c>
      <c r="J68"/>
      <c r="K68"/>
    </row>
    <row r="69" spans="1:11">
      <c r="A69" s="221" t="s">
        <v>379</v>
      </c>
      <c r="B69" s="153" t="s">
        <v>140</v>
      </c>
      <c r="C69" s="153" t="s">
        <v>38</v>
      </c>
      <c r="D69" s="153">
        <v>30</v>
      </c>
      <c r="E69" s="153">
        <v>24.5</v>
      </c>
      <c r="F69" s="153">
        <v>735</v>
      </c>
      <c r="G69" s="153">
        <v>1</v>
      </c>
      <c r="H69" s="308">
        <v>735</v>
      </c>
      <c r="I69" s="218">
        <v>0</v>
      </c>
      <c r="J69"/>
      <c r="K69"/>
    </row>
    <row r="70" spans="1:11">
      <c r="A70" s="221" t="s">
        <v>377</v>
      </c>
      <c r="B70" s="153" t="s">
        <v>155</v>
      </c>
      <c r="C70" s="153" t="s">
        <v>38</v>
      </c>
      <c r="D70" s="153">
        <v>30</v>
      </c>
      <c r="E70" s="153">
        <v>20919.5</v>
      </c>
      <c r="F70" s="153">
        <v>627585</v>
      </c>
      <c r="G70" s="153">
        <v>1</v>
      </c>
      <c r="H70" s="153">
        <v>627585</v>
      </c>
      <c r="I70" s="218">
        <v>0.32</v>
      </c>
      <c r="J70"/>
      <c r="K70"/>
    </row>
    <row r="71" spans="1:11">
      <c r="A71" s="221" t="s">
        <v>88</v>
      </c>
      <c r="B71" s="153" t="s">
        <v>23</v>
      </c>
      <c r="C71" s="153" t="s">
        <v>38</v>
      </c>
      <c r="D71" s="153">
        <v>172800</v>
      </c>
      <c r="E71" s="153">
        <v>131.76</v>
      </c>
      <c r="F71" s="153">
        <v>22768128</v>
      </c>
      <c r="G71" s="153">
        <v>1</v>
      </c>
      <c r="H71" s="153">
        <v>22768128</v>
      </c>
      <c r="I71" s="218">
        <v>11.74</v>
      </c>
      <c r="J71"/>
      <c r="K71"/>
    </row>
    <row r="72" spans="1:11">
      <c r="A72" s="221" t="s">
        <v>383</v>
      </c>
      <c r="B72" s="153" t="s">
        <v>140</v>
      </c>
      <c r="C72" s="153" t="s">
        <v>38</v>
      </c>
      <c r="D72" s="153">
        <v>-100</v>
      </c>
      <c r="E72" s="153">
        <v>1.66</v>
      </c>
      <c r="F72" s="153">
        <v>-166</v>
      </c>
      <c r="G72" s="153">
        <v>1</v>
      </c>
      <c r="H72" s="153">
        <v>-166</v>
      </c>
      <c r="I72" s="218">
        <v>0</v>
      </c>
      <c r="J72"/>
      <c r="K72"/>
    </row>
    <row r="73" spans="1:11">
      <c r="A73" s="221" t="s">
        <v>400</v>
      </c>
      <c r="B73" s="153" t="s">
        <v>140</v>
      </c>
      <c r="C73" s="153" t="s">
        <v>38</v>
      </c>
      <c r="D73" s="153">
        <v>100</v>
      </c>
      <c r="E73" s="153">
        <v>10.65</v>
      </c>
      <c r="F73" s="153">
        <v>1065</v>
      </c>
      <c r="G73" s="153">
        <v>1</v>
      </c>
      <c r="H73" s="153">
        <v>1065</v>
      </c>
      <c r="I73" s="218">
        <v>0</v>
      </c>
      <c r="J73"/>
      <c r="K73"/>
    </row>
    <row r="74" spans="1:11">
      <c r="A74" s="221" t="s">
        <v>374</v>
      </c>
      <c r="B74" s="153" t="s">
        <v>23</v>
      </c>
      <c r="C74" s="153" t="s">
        <v>38</v>
      </c>
      <c r="D74" s="153">
        <v>2000</v>
      </c>
      <c r="E74" s="153">
        <v>156.31</v>
      </c>
      <c r="F74" s="153">
        <v>312620</v>
      </c>
      <c r="G74" s="153">
        <v>1</v>
      </c>
      <c r="H74" s="153">
        <v>312620</v>
      </c>
      <c r="I74" s="218">
        <v>0.16</v>
      </c>
      <c r="J74"/>
      <c r="K74"/>
    </row>
    <row r="75" spans="1:11">
      <c r="A75" s="221" t="s">
        <v>309</v>
      </c>
      <c r="B75" s="153" t="s">
        <v>23</v>
      </c>
      <c r="C75" s="153" t="s">
        <v>38</v>
      </c>
      <c r="D75" s="153">
        <v>2500</v>
      </c>
      <c r="E75" s="153">
        <v>170.58</v>
      </c>
      <c r="F75" s="153">
        <v>426450.00000000012</v>
      </c>
      <c r="G75" s="153">
        <v>1</v>
      </c>
      <c r="H75" s="153">
        <v>426450</v>
      </c>
      <c r="I75" s="218">
        <v>0.22</v>
      </c>
      <c r="J75"/>
      <c r="K75"/>
    </row>
    <row r="76" spans="1:11">
      <c r="A76" s="221" t="s">
        <v>291</v>
      </c>
      <c r="B76" s="153" t="s">
        <v>138</v>
      </c>
      <c r="C76" s="153" t="s">
        <v>38</v>
      </c>
      <c r="D76" s="153">
        <v>11400</v>
      </c>
      <c r="E76" s="153">
        <v>98.13</v>
      </c>
      <c r="F76" s="153">
        <v>1118682</v>
      </c>
      <c r="G76" s="153">
        <v>1</v>
      </c>
      <c r="H76" s="153">
        <v>1118682</v>
      </c>
      <c r="I76" s="218">
        <v>0.57999999999999996</v>
      </c>
      <c r="J76"/>
      <c r="K76"/>
    </row>
    <row r="77" spans="1:11">
      <c r="A77" s="221" t="s">
        <v>401</v>
      </c>
      <c r="B77" s="153" t="s">
        <v>140</v>
      </c>
      <c r="C77" s="153" t="s">
        <v>38</v>
      </c>
      <c r="D77" s="153">
        <v>-14</v>
      </c>
      <c r="E77" s="153">
        <v>0.96</v>
      </c>
      <c r="F77" s="153">
        <v>-13.44</v>
      </c>
      <c r="G77" s="153">
        <v>1</v>
      </c>
      <c r="H77" s="153">
        <v>-13.44</v>
      </c>
      <c r="I77" s="218">
        <v>0</v>
      </c>
      <c r="J77"/>
      <c r="K77"/>
    </row>
    <row r="78" spans="1:11">
      <c r="A78" s="221" t="s">
        <v>385</v>
      </c>
      <c r="B78" s="153" t="s">
        <v>23</v>
      </c>
      <c r="C78" s="153" t="s">
        <v>38</v>
      </c>
      <c r="D78" s="153">
        <v>2500</v>
      </c>
      <c r="E78" s="153">
        <v>65.91</v>
      </c>
      <c r="F78" s="153">
        <v>164775</v>
      </c>
      <c r="G78" s="153">
        <v>1</v>
      </c>
      <c r="H78" s="153">
        <v>164775</v>
      </c>
      <c r="I78" s="218">
        <v>0.08</v>
      </c>
      <c r="J78"/>
      <c r="K78"/>
    </row>
    <row r="79" spans="1:11">
      <c r="A79" s="221" t="s">
        <v>25</v>
      </c>
      <c r="B79" s="153" t="s">
        <v>139</v>
      </c>
      <c r="C79" s="153" t="s">
        <v>38</v>
      </c>
      <c r="D79" s="153">
        <v>62000</v>
      </c>
      <c r="E79" s="153">
        <v>505.08</v>
      </c>
      <c r="F79" s="153">
        <v>31314960</v>
      </c>
      <c r="G79" s="153">
        <v>1</v>
      </c>
      <c r="H79" s="153">
        <v>31314960</v>
      </c>
      <c r="I79" s="218">
        <v>16.149999999999999</v>
      </c>
      <c r="J79"/>
      <c r="K79"/>
    </row>
    <row r="80" spans="1:11">
      <c r="A80" s="221" t="s">
        <v>402</v>
      </c>
      <c r="B80" s="153" t="s">
        <v>140</v>
      </c>
      <c r="C80" s="153" t="s">
        <v>38</v>
      </c>
      <c r="D80" s="153">
        <v>100</v>
      </c>
      <c r="E80" s="153">
        <v>35.520000000000003</v>
      </c>
      <c r="F80" s="153">
        <v>3552</v>
      </c>
      <c r="G80" s="153">
        <v>1</v>
      </c>
      <c r="H80" s="153">
        <v>3552</v>
      </c>
      <c r="I80" s="218">
        <v>0</v>
      </c>
      <c r="J80"/>
      <c r="K80"/>
    </row>
    <row r="81" spans="1:11">
      <c r="A81" s="221" t="s">
        <v>304</v>
      </c>
      <c r="B81" s="153" t="s">
        <v>23</v>
      </c>
      <c r="C81" s="153" t="s">
        <v>38</v>
      </c>
      <c r="D81" s="153">
        <v>5000</v>
      </c>
      <c r="E81" s="153">
        <v>119.47</v>
      </c>
      <c r="F81" s="153">
        <v>597350</v>
      </c>
      <c r="G81" s="153">
        <v>1</v>
      </c>
      <c r="H81" s="153">
        <v>597350</v>
      </c>
      <c r="I81" s="218">
        <v>0.31</v>
      </c>
      <c r="J81"/>
      <c r="K81"/>
    </row>
    <row r="82" spans="1:11">
      <c r="A82" s="221" t="s">
        <v>403</v>
      </c>
      <c r="B82" s="153" t="s">
        <v>140</v>
      </c>
      <c r="C82" s="153" t="s">
        <v>38</v>
      </c>
      <c r="D82" s="153">
        <v>-10</v>
      </c>
      <c r="E82" s="153">
        <v>0.37</v>
      </c>
      <c r="F82" s="153">
        <v>-3.7</v>
      </c>
      <c r="G82" s="153">
        <v>1</v>
      </c>
      <c r="H82" s="153">
        <v>-3.7</v>
      </c>
      <c r="I82" s="218">
        <v>0</v>
      </c>
      <c r="J82"/>
      <c r="K82"/>
    </row>
    <row r="83" spans="1:11">
      <c r="A83" s="221" t="s">
        <v>407</v>
      </c>
      <c r="B83" s="153" t="s">
        <v>140</v>
      </c>
      <c r="C83" s="153" t="s">
        <v>38</v>
      </c>
      <c r="D83" s="153">
        <v>-5</v>
      </c>
      <c r="E83" s="153">
        <v>1.57</v>
      </c>
      <c r="F83" s="153">
        <v>-7.8500000000000014</v>
      </c>
      <c r="G83" s="153">
        <v>1</v>
      </c>
      <c r="H83" s="153">
        <v>-7.85</v>
      </c>
      <c r="I83" s="218">
        <v>0</v>
      </c>
      <c r="J83"/>
      <c r="K83"/>
    </row>
    <row r="84" spans="1:11">
      <c r="A84" s="221" t="s">
        <v>396</v>
      </c>
      <c r="B84" s="153" t="s">
        <v>42</v>
      </c>
      <c r="C84" s="153" t="s">
        <v>38</v>
      </c>
      <c r="D84" s="153">
        <v>12000</v>
      </c>
      <c r="E84" s="153">
        <v>22.52</v>
      </c>
      <c r="F84" s="153">
        <v>270240</v>
      </c>
      <c r="G84" s="153">
        <v>1</v>
      </c>
      <c r="H84" s="153">
        <v>270240</v>
      </c>
      <c r="I84" s="218">
        <v>0.14000000000000001</v>
      </c>
      <c r="J84"/>
      <c r="K84"/>
    </row>
    <row r="85" spans="1:11">
      <c r="A85" s="221" t="s">
        <v>404</v>
      </c>
      <c r="B85" s="153" t="s">
        <v>23</v>
      </c>
      <c r="C85" s="153" t="s">
        <v>38</v>
      </c>
      <c r="D85" s="153">
        <v>500</v>
      </c>
      <c r="E85" s="153">
        <v>163.41</v>
      </c>
      <c r="F85" s="153">
        <v>81705</v>
      </c>
      <c r="G85" s="153">
        <v>1</v>
      </c>
      <c r="H85" s="153">
        <v>81705</v>
      </c>
      <c r="I85" s="218">
        <v>0.04</v>
      </c>
      <c r="J85"/>
      <c r="K85"/>
    </row>
    <row r="86" spans="1:11">
      <c r="A86" s="221" t="s">
        <v>405</v>
      </c>
      <c r="B86" s="153" t="s">
        <v>140</v>
      </c>
      <c r="C86" s="153" t="s">
        <v>38</v>
      </c>
      <c r="D86" s="153">
        <v>-5</v>
      </c>
      <c r="E86" s="153">
        <v>1.4</v>
      </c>
      <c r="F86" s="153">
        <v>-7</v>
      </c>
      <c r="G86" s="153">
        <v>1</v>
      </c>
      <c r="H86" s="153">
        <v>-7</v>
      </c>
      <c r="I86" s="218">
        <v>0</v>
      </c>
      <c r="J86"/>
      <c r="K86"/>
    </row>
    <row r="87" spans="1:11">
      <c r="A87" s="221" t="s">
        <v>397</v>
      </c>
      <c r="B87" s="153" t="s">
        <v>42</v>
      </c>
      <c r="C87" s="153" t="s">
        <v>38</v>
      </c>
      <c r="D87" s="153">
        <v>15000</v>
      </c>
      <c r="E87" s="153">
        <v>100.78</v>
      </c>
      <c r="F87" s="153">
        <v>1511700</v>
      </c>
      <c r="G87" s="153">
        <v>1</v>
      </c>
      <c r="H87" s="153">
        <v>1511700</v>
      </c>
      <c r="I87" s="218">
        <v>0.77999999999999992</v>
      </c>
      <c r="J87"/>
      <c r="K87"/>
    </row>
    <row r="88" spans="1:11">
      <c r="A88" s="221" t="s">
        <v>105</v>
      </c>
      <c r="B88" s="153" t="s">
        <v>42</v>
      </c>
      <c r="C88" s="153" t="s">
        <v>38</v>
      </c>
      <c r="D88" s="153">
        <v>52500</v>
      </c>
      <c r="E88" s="153">
        <v>85.29</v>
      </c>
      <c r="F88" s="153">
        <v>4477725</v>
      </c>
      <c r="G88" s="153">
        <v>1</v>
      </c>
      <c r="H88" s="153">
        <v>4477725</v>
      </c>
      <c r="I88" s="218">
        <v>2.31</v>
      </c>
      <c r="J88"/>
      <c r="K88"/>
    </row>
    <row r="89" spans="1:11">
      <c r="A89" s="221" t="s">
        <v>200</v>
      </c>
      <c r="B89" s="153" t="s">
        <v>23</v>
      </c>
      <c r="C89" s="153" t="s">
        <v>38</v>
      </c>
      <c r="D89" s="153">
        <v>96500</v>
      </c>
      <c r="E89" s="153">
        <v>201.45</v>
      </c>
      <c r="F89" s="153">
        <v>19439925</v>
      </c>
      <c r="G89" s="153">
        <v>1</v>
      </c>
      <c r="H89" s="153">
        <v>19439925</v>
      </c>
      <c r="I89" s="218">
        <v>10.02</v>
      </c>
      <c r="J89"/>
      <c r="K89"/>
    </row>
    <row r="90" spans="1:11">
      <c r="A90" s="221" t="s">
        <v>384</v>
      </c>
      <c r="B90" s="153" t="s">
        <v>140</v>
      </c>
      <c r="C90" s="153" t="s">
        <v>38</v>
      </c>
      <c r="D90" s="153">
        <v>-100</v>
      </c>
      <c r="E90" s="153">
        <v>1.76</v>
      </c>
      <c r="F90" s="153">
        <v>-176</v>
      </c>
      <c r="G90" s="153">
        <v>1</v>
      </c>
      <c r="H90" s="153">
        <v>-176</v>
      </c>
      <c r="I90" s="218">
        <v>0</v>
      </c>
      <c r="J90"/>
      <c r="K90"/>
    </row>
    <row r="91" spans="1:11">
      <c r="A91" s="221" t="s">
        <v>109</v>
      </c>
      <c r="B91" s="153" t="s">
        <v>42</v>
      </c>
      <c r="C91" s="153" t="s">
        <v>38</v>
      </c>
      <c r="D91" s="153">
        <v>40000</v>
      </c>
      <c r="E91" s="153">
        <v>36.76</v>
      </c>
      <c r="F91" s="153">
        <v>1470400</v>
      </c>
      <c r="G91" s="153">
        <v>1</v>
      </c>
      <c r="H91" s="153">
        <v>1470400</v>
      </c>
      <c r="I91" s="218">
        <v>0.76</v>
      </c>
      <c r="J91"/>
      <c r="K91"/>
    </row>
    <row r="92" spans="1:11">
      <c r="A92" s="221" t="s">
        <v>104</v>
      </c>
      <c r="B92" s="153" t="s">
        <v>42</v>
      </c>
      <c r="C92" s="153" t="s">
        <v>38</v>
      </c>
      <c r="D92" s="153">
        <v>30000</v>
      </c>
      <c r="E92" s="153">
        <v>79.25</v>
      </c>
      <c r="F92" s="153">
        <v>2377500</v>
      </c>
      <c r="G92" s="153">
        <v>1</v>
      </c>
      <c r="H92" s="153">
        <v>2377500</v>
      </c>
      <c r="I92" s="218">
        <v>1.23</v>
      </c>
      <c r="J92"/>
      <c r="K92"/>
    </row>
    <row r="93" spans="1:11">
      <c r="A93" s="221" t="s">
        <v>301</v>
      </c>
      <c r="B93" s="153" t="s">
        <v>23</v>
      </c>
      <c r="C93" s="153" t="s">
        <v>38</v>
      </c>
      <c r="D93" s="153">
        <v>1000</v>
      </c>
      <c r="E93" s="153">
        <v>33.93</v>
      </c>
      <c r="F93" s="153">
        <v>33930</v>
      </c>
      <c r="G93" s="153">
        <v>1</v>
      </c>
      <c r="H93" s="153">
        <v>33930</v>
      </c>
      <c r="I93" s="218">
        <v>0.02</v>
      </c>
      <c r="J93"/>
      <c r="K93"/>
    </row>
    <row r="94" spans="1:11">
      <c r="A94" s="221" t="s">
        <v>286</v>
      </c>
      <c r="B94" s="153" t="s">
        <v>139</v>
      </c>
      <c r="C94" s="153" t="s">
        <v>38</v>
      </c>
      <c r="D94" s="153">
        <v>5500</v>
      </c>
      <c r="E94" s="153">
        <v>106.94</v>
      </c>
      <c r="F94" s="153">
        <v>588170</v>
      </c>
      <c r="G94" s="153">
        <v>1</v>
      </c>
      <c r="H94" s="153">
        <v>588170</v>
      </c>
      <c r="I94" s="218">
        <v>0.3</v>
      </c>
      <c r="J94"/>
      <c r="K94"/>
    </row>
    <row r="95" spans="1:11">
      <c r="A95" s="221" t="s">
        <v>26</v>
      </c>
      <c r="B95" s="153" t="s">
        <v>139</v>
      </c>
      <c r="C95" s="153" t="s">
        <v>38</v>
      </c>
      <c r="D95" s="153">
        <v>67500</v>
      </c>
      <c r="E95" s="153">
        <v>91.22</v>
      </c>
      <c r="F95" s="153">
        <v>6157350</v>
      </c>
      <c r="G95" s="153">
        <v>1</v>
      </c>
      <c r="H95" s="153">
        <v>6157350</v>
      </c>
      <c r="I95" s="218">
        <v>3.18</v>
      </c>
      <c r="J95"/>
      <c r="K95"/>
    </row>
    <row r="96" spans="1:11">
      <c r="A96" s="221" t="s">
        <v>117</v>
      </c>
      <c r="B96" s="153" t="s">
        <v>139</v>
      </c>
      <c r="C96" s="153" t="s">
        <v>38</v>
      </c>
      <c r="D96" s="153">
        <v>199563</v>
      </c>
      <c r="E96" s="153">
        <v>48.25</v>
      </c>
      <c r="F96" s="153">
        <v>9628914.75</v>
      </c>
      <c r="G96" s="153">
        <v>1</v>
      </c>
      <c r="H96" s="153">
        <v>9628914.75</v>
      </c>
      <c r="I96" s="218">
        <v>4.97</v>
      </c>
      <c r="J96"/>
      <c r="K96"/>
    </row>
    <row r="97" spans="1:11">
      <c r="A97" s="221" t="s">
        <v>118</v>
      </c>
      <c r="B97" s="153" t="s">
        <v>139</v>
      </c>
      <c r="C97" s="153" t="s">
        <v>38</v>
      </c>
      <c r="D97" s="153">
        <v>24100</v>
      </c>
      <c r="E97" s="153">
        <v>227.76</v>
      </c>
      <c r="F97" s="153">
        <v>5489016</v>
      </c>
      <c r="G97" s="153">
        <v>1</v>
      </c>
      <c r="H97" s="153">
        <v>5489016</v>
      </c>
      <c r="I97" s="218">
        <v>2.83</v>
      </c>
      <c r="J97"/>
      <c r="K97"/>
    </row>
    <row r="98" spans="1:11">
      <c r="A98" s="221" t="s">
        <v>49</v>
      </c>
      <c r="B98" s="153" t="s">
        <v>44</v>
      </c>
      <c r="C98" s="153" t="s">
        <v>38</v>
      </c>
      <c r="D98" s="153">
        <v>6000</v>
      </c>
      <c r="E98" s="153">
        <v>75.680000000000007</v>
      </c>
      <c r="F98" s="153">
        <v>454080.00000000012</v>
      </c>
      <c r="G98" s="153">
        <v>1</v>
      </c>
      <c r="H98" s="308">
        <v>454080</v>
      </c>
      <c r="I98" s="218">
        <v>0.23</v>
      </c>
      <c r="J98"/>
      <c r="K98"/>
    </row>
    <row r="99" spans="1:11">
      <c r="A99" s="221" t="s">
        <v>115</v>
      </c>
      <c r="B99" s="153" t="s">
        <v>139</v>
      </c>
      <c r="C99" s="153" t="s">
        <v>38</v>
      </c>
      <c r="D99" s="153">
        <v>31500</v>
      </c>
      <c r="E99" s="153">
        <v>140</v>
      </c>
      <c r="F99" s="153">
        <v>4410000</v>
      </c>
      <c r="G99" s="153">
        <v>1</v>
      </c>
      <c r="H99" s="153">
        <v>4410000</v>
      </c>
      <c r="I99" s="218">
        <v>2.27</v>
      </c>
      <c r="J99"/>
      <c r="K99"/>
    </row>
    <row r="100" spans="1:11">
      <c r="A100" s="221" t="s">
        <v>131</v>
      </c>
      <c r="B100" s="153" t="s">
        <v>44</v>
      </c>
      <c r="C100" s="153" t="s">
        <v>38</v>
      </c>
      <c r="D100" s="153">
        <v>13500</v>
      </c>
      <c r="E100" s="153">
        <v>58.85</v>
      </c>
      <c r="F100" s="153">
        <v>794475</v>
      </c>
      <c r="G100" s="153">
        <v>1</v>
      </c>
      <c r="H100" s="153">
        <v>794475</v>
      </c>
      <c r="I100" s="218">
        <v>0.41</v>
      </c>
      <c r="J100"/>
      <c r="K100"/>
    </row>
    <row r="101" spans="1:11">
      <c r="A101" s="221" t="s">
        <v>366</v>
      </c>
      <c r="B101" s="153" t="s">
        <v>139</v>
      </c>
      <c r="C101" s="153" t="s">
        <v>38</v>
      </c>
      <c r="D101" s="153">
        <v>4300</v>
      </c>
      <c r="E101" s="153">
        <v>184.75</v>
      </c>
      <c r="F101" s="153">
        <v>794425</v>
      </c>
      <c r="G101" s="153">
        <v>1</v>
      </c>
      <c r="H101" s="308">
        <v>794425</v>
      </c>
      <c r="I101" s="218">
        <v>0.41</v>
      </c>
      <c r="J101"/>
      <c r="K101"/>
    </row>
    <row r="102" spans="1:11">
      <c r="A102" s="221" t="s">
        <v>367</v>
      </c>
      <c r="B102" s="153" t="s">
        <v>140</v>
      </c>
      <c r="C102" s="153" t="s">
        <v>38</v>
      </c>
      <c r="D102" s="153">
        <v>-5</v>
      </c>
      <c r="E102" s="153">
        <v>0.01</v>
      </c>
      <c r="F102" s="153">
        <v>-0.05</v>
      </c>
      <c r="G102" s="153">
        <v>1</v>
      </c>
      <c r="H102" s="308">
        <v>-0.05</v>
      </c>
      <c r="I102" s="218">
        <v>0</v>
      </c>
      <c r="J102"/>
      <c r="K102"/>
    </row>
    <row r="103" spans="1:11">
      <c r="A103" s="221" t="s">
        <v>284</v>
      </c>
      <c r="B103" s="153" t="s">
        <v>138</v>
      </c>
      <c r="C103" s="153" t="s">
        <v>37</v>
      </c>
      <c r="D103" s="153">
        <v>200000</v>
      </c>
      <c r="E103" s="153">
        <v>3.11</v>
      </c>
      <c r="F103" s="153">
        <v>622000</v>
      </c>
      <c r="G103" s="153">
        <v>1.366568273750957</v>
      </c>
      <c r="H103" s="153">
        <v>455154.72</v>
      </c>
      <c r="I103" s="218">
        <v>0.23</v>
      </c>
      <c r="J103"/>
      <c r="K103"/>
    </row>
    <row r="104" spans="1:11">
      <c r="A104" s="221"/>
      <c r="B104" s="153"/>
      <c r="C104" s="153"/>
      <c r="D104" s="153"/>
      <c r="E104" s="153"/>
      <c r="F104" s="153"/>
      <c r="G104" s="153"/>
      <c r="H104" s="153"/>
      <c r="I104" s="218"/>
      <c r="J104"/>
      <c r="K104"/>
    </row>
    <row r="105" spans="1:11">
      <c r="A105" s="221"/>
      <c r="B105" s="153"/>
      <c r="C105" s="153"/>
      <c r="D105" s="153"/>
      <c r="E105" s="153"/>
      <c r="F105" s="153"/>
      <c r="G105" s="153"/>
      <c r="H105" s="153"/>
      <c r="I105" s="218"/>
      <c r="J105"/>
      <c r="K105"/>
    </row>
    <row r="106" spans="1:11">
      <c r="A106" s="221"/>
      <c r="B106" s="153"/>
      <c r="C106" s="153"/>
      <c r="D106" s="153"/>
      <c r="E106" s="153"/>
      <c r="F106" s="153"/>
      <c r="G106" s="153"/>
      <c r="H106" s="153"/>
      <c r="I106" s="218"/>
      <c r="J106"/>
      <c r="K106"/>
    </row>
    <row r="107" spans="1:11">
      <c r="A107" s="221"/>
      <c r="B107" s="153"/>
      <c r="C107" s="153"/>
      <c r="D107" s="153"/>
      <c r="E107" s="153"/>
      <c r="F107" s="153"/>
      <c r="G107" s="153"/>
      <c r="H107" s="153"/>
      <c r="I107" s="218"/>
      <c r="J107"/>
      <c r="K107"/>
    </row>
    <row r="108" spans="1:11">
      <c r="A108" s="221"/>
      <c r="B108" s="153"/>
      <c r="C108" s="153"/>
      <c r="D108" s="153"/>
      <c r="E108" s="153"/>
      <c r="F108" s="153"/>
      <c r="G108" s="153"/>
      <c r="H108" s="153"/>
      <c r="I108" s="218"/>
      <c r="J108"/>
      <c r="K108"/>
    </row>
    <row r="109" spans="1:11">
      <c r="A109" s="221"/>
      <c r="B109" s="153"/>
      <c r="C109" s="153"/>
      <c r="D109" s="153"/>
      <c r="E109" s="153"/>
      <c r="F109" s="153"/>
      <c r="G109" s="153"/>
      <c r="H109" s="308"/>
      <c r="I109" s="218"/>
      <c r="J109"/>
      <c r="K109"/>
    </row>
    <row r="110" spans="1:11">
      <c r="A110" s="221"/>
      <c r="B110" s="153"/>
      <c r="C110" s="153"/>
      <c r="D110" s="153"/>
      <c r="E110" s="153"/>
      <c r="F110" s="153"/>
      <c r="G110" s="153"/>
      <c r="H110" s="308"/>
      <c r="I110" s="218"/>
      <c r="J110"/>
      <c r="K110"/>
    </row>
    <row r="111" spans="1:11">
      <c r="A111" s="221"/>
      <c r="B111" s="153"/>
      <c r="C111" s="153"/>
      <c r="D111" s="153"/>
      <c r="E111" s="153"/>
      <c r="F111" s="153"/>
      <c r="G111" s="153"/>
      <c r="H111" s="153"/>
      <c r="I111" s="218"/>
      <c r="J111"/>
      <c r="K111"/>
    </row>
    <row r="112" spans="1:11">
      <c r="A112" s="221"/>
      <c r="B112" s="153"/>
      <c r="C112" s="153"/>
      <c r="D112" s="153"/>
      <c r="E112" s="153"/>
      <c r="F112" s="153"/>
      <c r="G112" s="153"/>
      <c r="H112" s="153"/>
      <c r="I112" s="218"/>
      <c r="J112"/>
      <c r="K112"/>
    </row>
    <row r="113" spans="1:11">
      <c r="A113" s="221"/>
      <c r="B113" s="153"/>
      <c r="C113" s="153"/>
      <c r="D113" s="153"/>
      <c r="E113" s="153"/>
      <c r="F113" s="153"/>
      <c r="G113" s="153"/>
      <c r="H113" s="153"/>
      <c r="I113" s="218"/>
      <c r="J113"/>
      <c r="K113"/>
    </row>
    <row r="114" spans="1:11">
      <c r="A114" s="221"/>
      <c r="B114" s="153"/>
      <c r="C114" s="153"/>
      <c r="D114" s="153"/>
      <c r="E114" s="153"/>
      <c r="F114" s="153"/>
      <c r="G114" s="153"/>
      <c r="H114" s="153"/>
      <c r="I114" s="218"/>
      <c r="J114"/>
      <c r="K114"/>
    </row>
    <row r="115" spans="1:11">
      <c r="A115" s="221"/>
      <c r="B115" s="153"/>
      <c r="C115" s="153"/>
      <c r="D115" s="153"/>
      <c r="E115" s="153"/>
      <c r="F115" s="153"/>
      <c r="G115" s="153"/>
      <c r="H115" s="153"/>
      <c r="I115" s="218"/>
      <c r="J115"/>
      <c r="K115"/>
    </row>
    <row r="116" spans="1:11">
      <c r="A116" s="221"/>
      <c r="B116" s="153"/>
      <c r="C116" s="153"/>
      <c r="D116" s="153"/>
      <c r="E116" s="153"/>
      <c r="F116" s="153"/>
      <c r="G116" s="153"/>
      <c r="H116" s="153"/>
      <c r="I116" s="218"/>
      <c r="J116"/>
      <c r="K116"/>
    </row>
    <row r="117" spans="1:11">
      <c r="A117" s="221"/>
      <c r="B117" s="153"/>
      <c r="C117" s="153"/>
      <c r="D117" s="153"/>
      <c r="E117" s="153"/>
      <c r="F117" s="153"/>
      <c r="G117" s="153"/>
      <c r="H117" s="153"/>
      <c r="I117" s="218"/>
      <c r="J117"/>
      <c r="K117"/>
    </row>
    <row r="118" spans="1:11">
      <c r="A118" s="221"/>
      <c r="B118" s="153"/>
      <c r="C118" s="153"/>
      <c r="D118" s="153"/>
      <c r="E118" s="153"/>
      <c r="F118" s="153"/>
      <c r="G118" s="153"/>
      <c r="H118" s="153"/>
      <c r="I118" s="218"/>
      <c r="J118"/>
      <c r="K118"/>
    </row>
    <row r="119" spans="1:11">
      <c r="A119" s="221"/>
      <c r="B119" s="153"/>
      <c r="C119" s="153"/>
      <c r="D119" s="153"/>
      <c r="E119" s="153"/>
      <c r="F119" s="153"/>
      <c r="G119" s="153"/>
      <c r="H119" s="153"/>
      <c r="I119" s="218"/>
      <c r="J119"/>
      <c r="K119"/>
    </row>
    <row r="120" spans="1:11">
      <c r="A120" s="221"/>
      <c r="B120" s="153"/>
      <c r="C120" s="153"/>
      <c r="D120" s="153"/>
      <c r="E120" s="153"/>
      <c r="F120" s="153"/>
      <c r="G120" s="153"/>
      <c r="H120" s="308"/>
      <c r="I120" s="218"/>
      <c r="J120"/>
      <c r="K120"/>
    </row>
    <row r="121" spans="1:11">
      <c r="A121" s="221"/>
      <c r="B121" s="153"/>
      <c r="C121" s="153"/>
      <c r="D121" s="153"/>
      <c r="E121" s="153"/>
      <c r="F121" s="153"/>
      <c r="G121" s="153"/>
      <c r="H121" s="153"/>
      <c r="I121" s="218"/>
      <c r="J121"/>
      <c r="K121"/>
    </row>
    <row r="122" spans="1:11">
      <c r="A122" s="221"/>
      <c r="B122" s="153"/>
      <c r="C122" s="153"/>
      <c r="D122" s="153"/>
      <c r="E122" s="153"/>
      <c r="F122" s="153"/>
      <c r="G122" s="153"/>
      <c r="H122" s="308"/>
      <c r="I122" s="218"/>
      <c r="J122"/>
      <c r="K122"/>
    </row>
    <row r="123" spans="1:11">
      <c r="A123" s="221"/>
      <c r="B123" s="153"/>
      <c r="C123" s="153"/>
      <c r="D123" s="153"/>
      <c r="E123" s="153"/>
      <c r="F123" s="153"/>
      <c r="G123" s="153"/>
      <c r="H123" s="153"/>
      <c r="I123" s="218"/>
      <c r="J123"/>
      <c r="K123"/>
    </row>
    <row r="124" spans="1:11">
      <c r="A124" s="221"/>
      <c r="B124" s="153"/>
      <c r="C124" s="153"/>
      <c r="D124" s="153"/>
      <c r="E124" s="153"/>
      <c r="F124" s="153"/>
      <c r="G124" s="153"/>
      <c r="H124" s="153"/>
      <c r="I124" s="218"/>
      <c r="J124"/>
      <c r="K124"/>
    </row>
    <row r="125" spans="1:11">
      <c r="A125" s="221"/>
      <c r="B125" s="153"/>
      <c r="C125" s="153"/>
      <c r="D125" s="153"/>
      <c r="E125" s="153"/>
      <c r="F125" s="153"/>
      <c r="G125" s="153"/>
      <c r="H125" s="153"/>
      <c r="I125" s="218"/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308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308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308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308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308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308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308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308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308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308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308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308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308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308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308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308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308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308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308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308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308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308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308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308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308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308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308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308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308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308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308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308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308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308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308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308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308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308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308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308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308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308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308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308"/>
      <c r="I169" s="218"/>
    </row>
  </sheetData>
  <autoFilter ref="A2:I125" xr:uid="{F6DF4B25-B6CC-4ACC-B571-02DA8228728D}">
    <sortState xmlns:xlrd2="http://schemas.microsoft.com/office/spreadsheetml/2017/richdata2" ref="A39:I122">
      <sortCondition ref="H2:H125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8" sqref="G198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  <row r="181" spans="1:12">
      <c r="A181" s="170">
        <f>'Historical NAV'!A1173</f>
        <v>45665</v>
      </c>
      <c r="B181" s="159">
        <v>34995.08</v>
      </c>
      <c r="C181" s="159">
        <v>-141260.85</v>
      </c>
      <c r="D181" s="159">
        <v>-339750</v>
      </c>
      <c r="E181" s="159">
        <v>3413.76</v>
      </c>
      <c r="F181" s="159">
        <v>19055.3</v>
      </c>
      <c r="G181" s="159">
        <v>4150</v>
      </c>
      <c r="H181" s="159">
        <v>32633.85</v>
      </c>
      <c r="I181" s="159"/>
      <c r="J181" s="159"/>
      <c r="K181" s="159"/>
      <c r="L181" s="159">
        <f t="shared" ref="L181" si="26">SUM(B181:K181)</f>
        <v>-386762.86000000004</v>
      </c>
    </row>
    <row r="182" spans="1:12">
      <c r="A182" s="170">
        <f>'Historical NAV'!A1174</f>
        <v>45666</v>
      </c>
      <c r="B182" s="159">
        <v>0</v>
      </c>
      <c r="C182" s="159">
        <v>-19800.86</v>
      </c>
      <c r="D182" s="159">
        <v>-3207.77</v>
      </c>
      <c r="E182" s="159">
        <v>0</v>
      </c>
      <c r="F182" s="159">
        <v>0</v>
      </c>
      <c r="G182" s="159">
        <v>0</v>
      </c>
      <c r="H182" s="159">
        <v>5024.53</v>
      </c>
      <c r="I182" s="159"/>
      <c r="J182" s="159"/>
      <c r="K182" s="159"/>
      <c r="L182" s="159">
        <f t="shared" ref="L182" si="27">SUM(B182:K182)</f>
        <v>-17984.100000000002</v>
      </c>
    </row>
    <row r="183" spans="1:12">
      <c r="A183" s="170">
        <f>'Historical NAV'!A1175</f>
        <v>45667</v>
      </c>
      <c r="B183" s="159">
        <v>-1236187.71</v>
      </c>
      <c r="C183" s="159">
        <v>-306776.56</v>
      </c>
      <c r="D183" s="159">
        <v>-779219.46</v>
      </c>
      <c r="E183" s="159">
        <v>-113847.32</v>
      </c>
      <c r="F183" s="159">
        <v>223660.35</v>
      </c>
      <c r="G183" s="159">
        <v>-304450</v>
      </c>
      <c r="H183" s="159">
        <v>5086.0900000000047</v>
      </c>
      <c r="I183" s="159"/>
      <c r="J183" s="159"/>
      <c r="K183" s="159"/>
      <c r="L183" s="159">
        <f t="shared" ref="L183" si="28">SUM(B183:K183)</f>
        <v>-2511734.61</v>
      </c>
    </row>
    <row r="184" spans="1:12">
      <c r="A184" s="170">
        <f>'Historical NAV'!A1176</f>
        <v>45670</v>
      </c>
      <c r="B184" s="159">
        <v>123447.38</v>
      </c>
      <c r="C184" s="159">
        <v>-76042.03</v>
      </c>
      <c r="D184" s="159">
        <v>-1298384.46</v>
      </c>
      <c r="E184" s="159">
        <v>-37861.120000000003</v>
      </c>
      <c r="F184" s="159">
        <v>-165546.07</v>
      </c>
      <c r="G184" s="159">
        <v>-35062.5</v>
      </c>
      <c r="H184" s="159">
        <v>200153.05</v>
      </c>
      <c r="I184" s="159"/>
      <c r="J184" s="159"/>
      <c r="K184" s="159"/>
      <c r="L184" s="159">
        <f t="shared" ref="L184" si="29">SUM(B184:K184)</f>
        <v>-1289295.75</v>
      </c>
    </row>
    <row r="185" spans="1:12">
      <c r="A185" s="170">
        <f>'Historical NAV'!A1177</f>
        <v>45671</v>
      </c>
      <c r="B185" s="159">
        <v>313247.17</v>
      </c>
      <c r="C185" s="159">
        <v>296040.19</v>
      </c>
      <c r="D185" s="159">
        <v>-189569.1</v>
      </c>
      <c r="E185" s="159">
        <v>23961.02</v>
      </c>
      <c r="F185" s="159">
        <v>212715.49</v>
      </c>
      <c r="G185" s="159">
        <v>-10837.5</v>
      </c>
      <c r="H185" s="159">
        <v>-18519.38</v>
      </c>
      <c r="I185" s="159"/>
      <c r="J185" s="159"/>
      <c r="K185" s="159"/>
      <c r="L185" s="159">
        <f t="shared" ref="L185" si="30">SUM(B185:K185)</f>
        <v>627037.89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V25"/>
  <sheetViews>
    <sheetView showGridLines="0" zoomScale="85" zoomScaleNormal="85" workbookViewId="0">
      <selection activeCell="F29" sqref="F29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2">
      <c r="B2" s="273" t="s">
        <v>363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324</v>
      </c>
      <c r="O2" s="273"/>
      <c r="P2" s="273"/>
      <c r="Q2" s="273"/>
      <c r="S2" s="273" t="s">
        <v>315</v>
      </c>
      <c r="T2" s="279"/>
      <c r="U2" s="273"/>
    </row>
    <row r="3" spans="2:22">
      <c r="B3" s="109" t="s">
        <v>361</v>
      </c>
      <c r="C3" s="109" t="s">
        <v>362</v>
      </c>
      <c r="D3" s="109" t="s">
        <v>329</v>
      </c>
      <c r="E3" s="109" t="s">
        <v>330</v>
      </c>
      <c r="F3" s="109" t="s">
        <v>331</v>
      </c>
      <c r="G3" s="109" t="s">
        <v>332</v>
      </c>
      <c r="H3" s="109" t="s">
        <v>333</v>
      </c>
      <c r="I3" s="109" t="s">
        <v>334</v>
      </c>
      <c r="J3" s="109" t="s">
        <v>66</v>
      </c>
      <c r="K3" s="109" t="s">
        <v>66</v>
      </c>
      <c r="L3" s="109" t="s">
        <v>295</v>
      </c>
      <c r="M3" s="292"/>
      <c r="N3" s="109"/>
      <c r="O3" s="109" t="s">
        <v>381</v>
      </c>
      <c r="P3" s="109" t="s">
        <v>325</v>
      </c>
      <c r="Q3" s="109" t="s">
        <v>20</v>
      </c>
      <c r="S3" t="s">
        <v>316</v>
      </c>
      <c r="T3" s="280">
        <f>ROUND(VLOOKUP("Starting Value", 'Email input'!C:D, 2, FALSE),2)</f>
        <v>71204832.620000005</v>
      </c>
    </row>
    <row r="4" spans="2:22">
      <c r="B4" t="s">
        <v>381</v>
      </c>
      <c r="C4" t="s">
        <v>380</v>
      </c>
      <c r="D4" s="8">
        <f>IF(D18=0, "", D18)</f>
        <v>6.3647245670425387E-2</v>
      </c>
      <c r="E4" s="8">
        <f t="shared" ref="E4:L5" si="0">IF(E18=0, "", E18)</f>
        <v>-6.8668048756552358E-2</v>
      </c>
      <c r="F4" s="8">
        <f t="shared" ca="1" si="0"/>
        <v>-1.1710868064643625E-2</v>
      </c>
      <c r="G4" s="8" t="str">
        <f t="shared" si="0"/>
        <v/>
      </c>
      <c r="H4" s="8" t="str">
        <f t="shared" si="0"/>
        <v/>
      </c>
      <c r="I4" s="8">
        <f t="shared" ca="1" si="0"/>
        <v>1.0061118499425441E-2</v>
      </c>
      <c r="J4" s="8">
        <f t="shared" ca="1" si="0"/>
        <v>-2.0879466107363576E-2</v>
      </c>
      <c r="K4" s="8">
        <f ca="1">J4</f>
        <v>-2.0879466107363576E-2</v>
      </c>
      <c r="L4" s="8">
        <f t="shared" ca="1" si="0"/>
        <v>-2.0879466107363576E-2</v>
      </c>
      <c r="N4" t="s">
        <v>316</v>
      </c>
      <c r="O4" s="280">
        <f>T3</f>
        <v>71204832.620000005</v>
      </c>
      <c r="P4" s="293">
        <f>P16</f>
        <v>2151287.66</v>
      </c>
      <c r="Q4" s="280">
        <f>SUM(O4:P4)</f>
        <v>73356120.280000001</v>
      </c>
      <c r="S4" t="s">
        <v>314</v>
      </c>
      <c r="T4" s="286">
        <f>ROUND(VLOOKUP("Deposits &amp; Withdrawals", 'Email input'!C:D, 2, FALSE),2)</f>
        <v>-9000000</v>
      </c>
    </row>
    <row r="5" spans="2:22">
      <c r="B5" t="s">
        <v>325</v>
      </c>
      <c r="C5" t="s">
        <v>360</v>
      </c>
      <c r="D5" s="8">
        <f>D19</f>
        <v>0</v>
      </c>
      <c r="E5" s="8">
        <f t="shared" si="0"/>
        <v>-0.03</v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-0.03</v>
      </c>
      <c r="K5" s="8">
        <f>J5</f>
        <v>-0.03</v>
      </c>
      <c r="L5" s="8">
        <f>L19+J5</f>
        <v>-0.03</v>
      </c>
      <c r="N5" t="s">
        <v>314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410734.3542327258</v>
      </c>
      <c r="U5" s="8">
        <f>VLOOKUP("Commodities", 'Email input'!F:G, 2, FALSE)/100</f>
        <v>5.76834941E-3</v>
      </c>
    </row>
    <row r="6" spans="2:22">
      <c r="B6" t="s">
        <v>335</v>
      </c>
      <c r="C6" t="s">
        <v>359</v>
      </c>
      <c r="D6" s="8">
        <f t="array" ref="D6">IFERROR(_xll.BDP($B6,"INTERVAL_PERCENT_CHANGE", "END_DATE_OVERRIDE="&amp;TEXT(D$17,"yyyymmdd"), "START_DATE_OVERRIDE="&amp;TEXT(D$16,"yyyymmdd"))/100, "")</f>
        <v>1.0344071286361119E-2</v>
      </c>
      <c r="E6" s="8">
        <f t="array" ref="E6">IFERROR(_xll.BDP($B6,"INTERVAL_PERCENT_CHANGE", "END_DATE_OVERRIDE="&amp;TEXT(E$17,"yyyymmdd"), "START_DATE_OVERRIDE="&amp;TEXT(E$16,"yyyymmdd"))/100, "")</f>
        <v>-1.9424582707190829E-2</v>
      </c>
      <c r="F6" s="8">
        <f t="array" ref="F6">IFERROR(_xll.BDP($B6,"INTERVAL_PERCENT_CHANGE", "END_DATE_OVERRIDE="&amp;TEXT(F$17,"yyyymmdd"), "START_DATE_OVERRIDE="&amp;TEXT(F$16,"yyyymmdd"))/100, "")</f>
        <v>2.1086177544688195E-2</v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1.8312790000000002E-2</v>
      </c>
      <c r="J6" s="8">
        <f>_xll.BDP($B6,"CURRENT_TRR_MTD")/100</f>
        <v>1.2084850000000001E-2</v>
      </c>
      <c r="K6" s="8">
        <f>_xll.BDP(B6,"CHG_PCT_1M")/100</f>
        <v>-2.0442589999999997E-2</v>
      </c>
      <c r="L6" s="8">
        <f t="array" ref="L6">_xll.BDP($B6,"CHG_PCT_YTD")/100</f>
        <v>1.1609069999999999E-2</v>
      </c>
      <c r="N6" t="s">
        <v>326</v>
      </c>
      <c r="O6" s="278">
        <f>SUM(O4:O5)/SUM(O4:P5)</f>
        <v>0.96657213563154221</v>
      </c>
      <c r="P6" s="278">
        <f>SUM(P4:P5)/SUM(O4:P5)</f>
        <v>3.3427864368457856E-2</v>
      </c>
      <c r="Q6" s="278">
        <f>SUM(O6:P6)</f>
        <v>1</v>
      </c>
      <c r="S6" t="s">
        <v>317</v>
      </c>
      <c r="T6" s="286">
        <f>($T$3-T$4)*U6</f>
        <v>-1467338.172384134</v>
      </c>
      <c r="U6" s="8">
        <f>VLOOKUP("new_equity", 'Email input'!F:G, 2, FALSE)/100</f>
        <v>-1.829488479E-2</v>
      </c>
    </row>
    <row r="7" spans="2:22">
      <c r="B7" t="s">
        <v>336</v>
      </c>
      <c r="C7" t="s">
        <v>358</v>
      </c>
      <c r="D7" s="8">
        <f t="array" ref="D7">IFERROR(_xll.BDP($B7,"INTERVAL_PERCENT_CHANGE", "END_DATE_OVERRIDE="&amp;TEXT(D$17,"yyyymmdd"), "START_DATE_OVERRIDE="&amp;TEXT(D$16,"yyyymmdd"))/100, "")</f>
        <v>1.4943244795754157E-2</v>
      </c>
      <c r="E7" s="8">
        <f t="array" ref="E7">IFERROR(_xll.BDP($B7,"INTERVAL_PERCENT_CHANGE", "END_DATE_OVERRIDE="&amp;TEXT(E$17,"yyyymmdd"), "START_DATE_OVERRIDE="&amp;TEXT(E$16,"yyyymmdd"))/100, "")</f>
        <v>-2.2440983280628025E-2</v>
      </c>
      <c r="F7" s="8">
        <f t="array" ref="F7">IFERROR(_xll.BDP($B7,"INTERVAL_PERCENT_CHANGE", "END_DATE_OVERRIDE="&amp;TEXT(F$17,"yyyymmdd"), "START_DATE_OVERRIDE="&amp;TEXT(F$16,"yyyymmdd"))/100, "")</f>
        <v>1.8720158406874889E-2</v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2.3145470000000001E-2</v>
      </c>
      <c r="J7" s="8">
        <f t="array" ref="J7">_xll.BDP($B7,"CURRENT_TRR_MTD")/100</f>
        <v>1.0985169999999999E-2</v>
      </c>
      <c r="K7" s="8">
        <f>_xll.BDP(B7,"CHG_PCT_1M")/100</f>
        <v>-3.8866079999999997E-2</v>
      </c>
      <c r="L7" s="8">
        <f t="array" ref="L7">_xll.BDP($B7,"CHG_PCT_YTD")/100</f>
        <v>1.074043E-2</v>
      </c>
      <c r="N7" s="47" t="s">
        <v>95</v>
      </c>
      <c r="O7" s="295">
        <f ca="1">OFFSET('Historical NAV'!F1,COUNT('Historical NAV'!A:A),,,)</f>
        <v>607955.22135610133</v>
      </c>
      <c r="P7" s="296" t="s">
        <v>58</v>
      </c>
      <c r="Q7" s="297">
        <f ca="1">SUM(O7:P7)</f>
        <v>607955.22135610133</v>
      </c>
      <c r="S7" t="s">
        <v>318</v>
      </c>
      <c r="T7" s="286">
        <f>($T$3-T$4)*U7</f>
        <v>-238863.16117587624</v>
      </c>
      <c r="U7" s="8">
        <f>VLOOKUP("Fixed Income", 'Email input'!F:G, 2, FALSE)/100</f>
        <v>-2.9781642000000002E-3</v>
      </c>
    </row>
    <row r="8" spans="2:22">
      <c r="B8" t="s">
        <v>337</v>
      </c>
      <c r="C8" s="8" t="s">
        <v>338</v>
      </c>
      <c r="D8" s="8">
        <f t="array" ref="D8">IFERROR(_xll.BDP($B8,"INTERVAL_PERCENT_CHANGE", "END_DATE_OVERRIDE="&amp;TEXT(D$17,"yyyymmdd"), "START_DATE_OVERRIDE="&amp;TEXT(D$16,"yyyymmdd"))/100, "")</f>
        <v>7.9883922888550566E-3</v>
      </c>
      <c r="E8" s="8">
        <f t="array" ref="E8">IFERROR(_xll.BDP($B8,"INTERVAL_PERCENT_CHANGE", "END_DATE_OVERRIDE="&amp;TEXT(E$17,"yyyymmdd"), "START_DATE_OVERRIDE="&amp;TEXT(E$16,"yyyymmdd"))/100, "")</f>
        <v>-1.5860869565217445E-2</v>
      </c>
      <c r="F8" s="8">
        <f t="array" ref="F8">IFERROR(_xll.BDP($B8,"INTERVAL_PERCENT_CHANGE", "END_DATE_OVERRIDE="&amp;TEXT(F$17,"yyyymmdd"), "START_DATE_OVERRIDE="&amp;TEXT(F$16,"yyyymmdd"))/100, "")</f>
        <v>1.8011429441414598E-2</v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1.683983E-2</v>
      </c>
      <c r="J8" s="8">
        <f t="array" ref="J8">_xll.BDP($B8,"CURRENT_TRR_MTD")/100</f>
        <v>1.0406249999999999E-2</v>
      </c>
      <c r="K8" s="8">
        <f>_xll.BDP(B8,"CHG_PCT_1M")/100</f>
        <v>-2.1561880000000002E-2</v>
      </c>
      <c r="L8" s="8">
        <f t="array" ref="L8">_xll.BDP($B8,"CHG_PCT_YTD")/100</f>
        <v>9.8798260000000013E-3</v>
      </c>
      <c r="N8" t="s">
        <v>327</v>
      </c>
      <c r="O8" s="69">
        <f ca="1">OFFSET('Historical NAV'!J1,COUNT('Historical NAV'!A:A),,,)</f>
        <v>-1170671.1695560962</v>
      </c>
      <c r="P8" s="280">
        <f>SUM(P4:P5)*P9</f>
        <v>-64538.629800000002</v>
      </c>
      <c r="Q8" s="280">
        <f ca="1">SUM(O8:P8)</f>
        <v>-1235209.7993560962</v>
      </c>
      <c r="S8" s="47" t="s">
        <v>319</v>
      </c>
      <c r="T8" s="287">
        <f>($T$3-T$4)*U8</f>
        <v>-266904.12211125786</v>
      </c>
      <c r="U8" s="207">
        <f>VLOOKUP("Cash", 'Email input'!F:G, 2, FALSE)/100</f>
        <v>-3.3277810499999999E-3</v>
      </c>
    </row>
    <row r="9" spans="2:22">
      <c r="B9" t="s">
        <v>339</v>
      </c>
      <c r="C9" s="8" t="s">
        <v>340</v>
      </c>
      <c r="D9" s="8">
        <f t="array" ref="D9">IFERROR(_xll.BDP($B9,"INTERVAL_PERCENT_CHANGE", "END_DATE_OVERRIDE="&amp;TEXT(D$17,"yyyymmdd"), "START_DATE_OVERRIDE="&amp;TEXT(D$16,"yyyymmdd"))/100, "")</f>
        <v>-4.3127155859802721E-3</v>
      </c>
      <c r="E9" s="8">
        <f t="array" ref="E9">IFERROR(_xll.BDP($B9,"INTERVAL_PERCENT_CHANGE", "END_DATE_OVERRIDE="&amp;TEXT(E$17,"yyyymmdd"), "START_DATE_OVERRIDE="&amp;TEXT(E$16,"yyyymmdd"))/100, "")</f>
        <v>-1.0249612473892325E-2</v>
      </c>
      <c r="F9" s="8">
        <f t="array" ref="F9">IFERROR(_xll.BDP($B9,"INTERVAL_PERCENT_CHANGE", "END_DATE_OVERRIDE="&amp;TEXT(F$17,"yyyymmdd"), "START_DATE_OVERRIDE="&amp;TEXT(F$16,"yyyymmdd"))/100, "")</f>
        <v>6.7886220815286799E-3</v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7.6224769999999999E-3</v>
      </c>
      <c r="J9" s="8">
        <f t="array" ref="J9">_xll.BDP($B9,"CURRENT_TRR_MTD")/100</f>
        <v>-7.8280899999999994E-3</v>
      </c>
      <c r="K9" s="8">
        <f>_xll.BDP(B9,"CHG_PCT_1M")/100</f>
        <v>-2.0262220000000001E-2</v>
      </c>
      <c r="L9" s="8">
        <f t="array" ref="L9">_xll.BDP($B9,"CHG_PCT_YTD")/100</f>
        <v>-7.8280899999999994E-3</v>
      </c>
      <c r="N9" t="s">
        <v>328</v>
      </c>
      <c r="O9" s="8">
        <f ca="1">OFFSET('Historical NAV'!K1,COUNT('Historical NAV'!A:A),,,)</f>
        <v>-2.0879466107363576E-2</v>
      </c>
      <c r="P9" s="285">
        <f>J5</f>
        <v>-0.03</v>
      </c>
      <c r="S9" t="s">
        <v>320</v>
      </c>
      <c r="T9" s="288">
        <f>SUM(T5:T8)</f>
        <v>-1562371.1014385424</v>
      </c>
      <c r="V9" s="312">
        <f>T9/(T3+T4)</f>
        <v>-2.5116555026887269E-2</v>
      </c>
    </row>
    <row r="10" spans="2:22" ht="15.75" thickBot="1">
      <c r="B10" t="s">
        <v>356</v>
      </c>
      <c r="C10" s="8" t="s">
        <v>357</v>
      </c>
      <c r="D10" s="8">
        <f t="array" ref="D10">IFERROR(_xll.BDP($B10,"INTERVAL_PERCENT_CHANGE", "END_DATE_OVERRIDE="&amp;TEXT(D$17,"yyyymmdd"), "START_DATE_OVERRIDE="&amp;TEXT(D$16,"yyyymmdd"))/100, "")</f>
        <v>-2.7298197367181709E-3</v>
      </c>
      <c r="E10" s="8">
        <f t="array" ref="E10">IFERROR(_xll.BDP($B10,"INTERVAL_PERCENT_CHANGE", "END_DATE_OVERRIDE="&amp;TEXT(E$17,"yyyymmdd"), "START_DATE_OVERRIDE="&amp;TEXT(E$16,"yyyymmdd"))/100, "")</f>
        <v>4.060654980379011E-2</v>
      </c>
      <c r="F10" s="8">
        <f t="array" ref="F10">IFERROR(_xll.BDP($B10,"INTERVAL_PERCENT_CHANGE", "END_DATE_OVERRIDE="&amp;TEXT(F$17,"yyyymmdd"), "START_DATE_OVERRIDE="&amp;TEXT(F$16,"yyyymmdd"))/100, "")</f>
        <v>1.6109722911985352E-2</v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1.632653E-4</v>
      </c>
      <c r="J10" s="8">
        <f t="array" ref="J10">_xll.BDP($B10,"CURRENT_TRR_MTD")/100</f>
        <v>5.4483980000000001E-2</v>
      </c>
      <c r="K10" s="8">
        <f>_xll.BDP(B10,"CHG_PCT_1M")/100</f>
        <v>6.0784609999999996E-2</v>
      </c>
      <c r="L10" s="8">
        <f t="array" ref="L10">_xll.BDP($B10,"CHG_PCT_YTD")/100</f>
        <v>5.4483980000000001E-2</v>
      </c>
      <c r="N10" s="275" t="s">
        <v>323</v>
      </c>
      <c r="O10" s="281">
        <f ca="1">O4+O5+O8</f>
        <v>61034161.450443909</v>
      </c>
      <c r="P10" s="276">
        <f>P4+P5+P8</f>
        <v>2086749.0302000002</v>
      </c>
      <c r="Q10" s="281">
        <f ca="1">SUM(O10:P10)</f>
        <v>63120910.480643906</v>
      </c>
      <c r="S10" t="s">
        <v>321</v>
      </c>
      <c r="T10" s="286">
        <f>SUM('Email input'!D5:D8)</f>
        <v>-498093.4153772</v>
      </c>
      <c r="U10" s="8"/>
    </row>
    <row r="11" spans="2:22" ht="15.75" hidden="1" outlineLevel="1" thickTop="1">
      <c r="O11" s="283"/>
      <c r="P11" s="283"/>
      <c r="Q11" s="283"/>
      <c r="S11" t="s">
        <v>364</v>
      </c>
      <c r="T11" s="294">
        <v>1144139.5924409404</v>
      </c>
      <c r="U11" s="8"/>
    </row>
    <row r="12" spans="2:22" ht="15.75" collapsed="1" thickTop="1">
      <c r="S12" t="s">
        <v>322</v>
      </c>
      <c r="T12" s="280">
        <f>SUM('Email input'!D7:D9)</f>
        <v>-254346.24373720004</v>
      </c>
      <c r="U12" s="8"/>
    </row>
    <row r="13" spans="2:22" ht="15.75" thickBot="1">
      <c r="S13" s="275" t="s">
        <v>323</v>
      </c>
      <c r="T13" s="281">
        <f>T3+T4+T9+T10+T12+T11</f>
        <v>61034161.451888002</v>
      </c>
      <c r="U13" s="277"/>
    </row>
    <row r="14" spans="2:22" ht="15.75" thickTop="1"/>
    <row r="15" spans="2:22" s="289" customFormat="1">
      <c r="T15" s="290"/>
    </row>
    <row r="16" spans="2:22">
      <c r="B16" t="s">
        <v>352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351</v>
      </c>
      <c r="P16" s="310">
        <v>2151287.66</v>
      </c>
      <c r="S16" t="s">
        <v>350</v>
      </c>
      <c r="T16" s="282">
        <f ca="1">OFFSET('Historical NAV'!B1,COUNT('Historical NAV'!A:A),,,)</f>
        <v>61034161.451888002</v>
      </c>
    </row>
    <row r="17" spans="2:21">
      <c r="B17" t="s">
        <v>353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s="311">
        <v>46015</v>
      </c>
      <c r="T17" s="69">
        <f>T13</f>
        <v>61034161.451888002</v>
      </c>
    </row>
    <row r="18" spans="2:21">
      <c r="B18" t="s">
        <v>354</v>
      </c>
      <c r="D18" s="298">
        <v>6.3647245670425387E-2</v>
      </c>
      <c r="E18" s="298">
        <v>-6.8668048756552358E-2</v>
      </c>
      <c r="F18" s="298">
        <f ca="1">Dashboard!$B$4</f>
        <v>-1.1710868064643625E-2</v>
      </c>
      <c r="G18" s="298"/>
      <c r="H18" s="298"/>
      <c r="I18" s="8">
        <f ca="1">Dashboard!B9</f>
        <v>1.0061118499425441E-2</v>
      </c>
      <c r="J18" s="8">
        <f ca="1">Dashboard!B5</f>
        <v>-2.0879466107363576E-2</v>
      </c>
      <c r="K18" s="8"/>
      <c r="L18" s="69">
        <f ca="1">Dashboard!B6</f>
        <v>-2.0879466107363576E-2</v>
      </c>
      <c r="O18" s="69"/>
      <c r="T18" s="284">
        <f ca="1">T16-T17</f>
        <v>0</v>
      </c>
    </row>
    <row r="19" spans="2:21">
      <c r="B19" t="s">
        <v>355</v>
      </c>
      <c r="D19" s="298">
        <v>0</v>
      </c>
      <c r="E19" s="298">
        <v>-0.03</v>
      </c>
      <c r="F19" s="298"/>
      <c r="G19" s="298"/>
      <c r="H19" s="298"/>
      <c r="J19">
        <f>SUM(D19:H19)</f>
        <v>-0.03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4"/>
  <sheetViews>
    <sheetView workbookViewId="0">
      <selection activeCell="D5" sqref="D5:D7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368</v>
      </c>
      <c r="B1" s="282" t="s">
        <v>347</v>
      </c>
      <c r="C1" t="s">
        <v>369</v>
      </c>
      <c r="D1" s="282" t="s">
        <v>370</v>
      </c>
      <c r="F1" t="s">
        <v>150</v>
      </c>
      <c r="G1" t="s">
        <v>150</v>
      </c>
    </row>
    <row r="2" spans="1:7">
      <c r="A2" t="s">
        <v>368</v>
      </c>
      <c r="B2" s="282" t="s">
        <v>348</v>
      </c>
      <c r="C2" t="s">
        <v>341</v>
      </c>
      <c r="D2" s="282">
        <v>71204832.621444106</v>
      </c>
      <c r="F2" t="s">
        <v>347</v>
      </c>
      <c r="G2" t="s">
        <v>348</v>
      </c>
    </row>
    <row r="3" spans="1:7">
      <c r="A3" t="s">
        <v>368</v>
      </c>
      <c r="B3" s="282" t="s">
        <v>348</v>
      </c>
      <c r="C3" t="s">
        <v>342</v>
      </c>
      <c r="D3" s="282">
        <v>-953360.78695729002</v>
      </c>
      <c r="F3" t="s">
        <v>165</v>
      </c>
      <c r="G3" t="s">
        <v>20</v>
      </c>
    </row>
    <row r="4" spans="1:7">
      <c r="A4" t="s">
        <v>368</v>
      </c>
      <c r="B4" s="282" t="s">
        <v>348</v>
      </c>
      <c r="C4" t="s">
        <v>343</v>
      </c>
      <c r="D4" s="282">
        <v>-9000000</v>
      </c>
      <c r="F4" t="s">
        <v>44</v>
      </c>
      <c r="G4">
        <v>0.57683494099999999</v>
      </c>
    </row>
    <row r="5" spans="1:7">
      <c r="A5" t="s">
        <v>368</v>
      </c>
      <c r="B5" s="282" t="s">
        <v>348</v>
      </c>
      <c r="C5" t="s">
        <v>393</v>
      </c>
      <c r="D5" s="282">
        <v>49967.11</v>
      </c>
      <c r="F5" t="s">
        <v>318</v>
      </c>
      <c r="G5">
        <v>-0.29781642000000003</v>
      </c>
    </row>
    <row r="6" spans="1:7">
      <c r="A6" t="s">
        <v>368</v>
      </c>
      <c r="B6" s="282" t="s">
        <v>348</v>
      </c>
      <c r="C6" t="s">
        <v>394</v>
      </c>
      <c r="D6" s="282">
        <v>-10420.459999999999</v>
      </c>
      <c r="F6" t="s">
        <v>319</v>
      </c>
      <c r="G6">
        <v>-0.33277810499999999</v>
      </c>
    </row>
    <row r="7" spans="1:7">
      <c r="A7" t="s">
        <v>368</v>
      </c>
      <c r="B7" s="282" t="s">
        <v>348</v>
      </c>
      <c r="C7" t="s">
        <v>344</v>
      </c>
      <c r="D7" s="282">
        <v>3350.4273134999999</v>
      </c>
    </row>
    <row r="8" spans="1:7">
      <c r="A8" t="s">
        <v>368</v>
      </c>
      <c r="B8" s="282" t="s">
        <v>348</v>
      </c>
      <c r="C8" t="s">
        <v>390</v>
      </c>
      <c r="D8" s="282">
        <v>-540990.49269069999</v>
      </c>
      <c r="F8" t="s">
        <v>349</v>
      </c>
      <c r="G8">
        <v>-1.8294884789999999</v>
      </c>
    </row>
    <row r="9" spans="1:7">
      <c r="A9" t="s">
        <v>368</v>
      </c>
      <c r="B9" s="282" t="s">
        <v>348</v>
      </c>
      <c r="C9" t="s">
        <v>345</v>
      </c>
      <c r="D9" s="282">
        <v>283293.82163999998</v>
      </c>
    </row>
    <row r="10" spans="1:7">
      <c r="A10" t="s">
        <v>368</v>
      </c>
      <c r="B10" s="282" t="s">
        <v>348</v>
      </c>
      <c r="C10" t="s">
        <v>43</v>
      </c>
      <c r="D10" s="282">
        <v>-188.39</v>
      </c>
    </row>
    <row r="11" spans="1:7">
      <c r="A11" t="s">
        <v>368</v>
      </c>
      <c r="B11" s="282" t="s">
        <v>348</v>
      </c>
      <c r="C11" t="s">
        <v>18</v>
      </c>
      <c r="D11" s="282">
        <v>-1926.8120183999999</v>
      </c>
    </row>
    <row r="12" spans="1:7">
      <c r="A12" t="s">
        <v>368</v>
      </c>
      <c r="B12" s="282" t="s">
        <v>348</v>
      </c>
      <c r="C12" t="s">
        <v>389</v>
      </c>
      <c r="D12" s="282">
        <v>-402.28285942999997</v>
      </c>
    </row>
    <row r="13" spans="1:7">
      <c r="A13" t="s">
        <v>368</v>
      </c>
      <c r="B13" s="282" t="s">
        <v>348</v>
      </c>
      <c r="C13" t="s">
        <v>346</v>
      </c>
      <c r="D13" s="282">
        <v>6.6960161999999999</v>
      </c>
    </row>
    <row r="14" spans="1:7">
      <c r="A14" t="s">
        <v>368</v>
      </c>
      <c r="B14" s="282" t="s">
        <v>348</v>
      </c>
      <c r="C14" t="s">
        <v>323</v>
      </c>
      <c r="D14" s="282">
        <v>61034161.451888002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A655" sqref="A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61034161.451888002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-1170671.1695560962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-2.0879466107363576E-2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2.4432308578313355E-2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1.0061118499425441E-2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24" t="s">
        <v>10</v>
      </c>
      <c r="D2" s="325"/>
      <c r="E2" s="324" t="s">
        <v>11</v>
      </c>
      <c r="F2" s="325"/>
      <c r="G2" s="324" t="s">
        <v>12</v>
      </c>
      <c r="H2" s="326"/>
      <c r="I2" s="326"/>
      <c r="J2" s="326"/>
      <c r="K2" s="325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20" t="s">
        <v>129</v>
      </c>
      <c r="O3" s="320"/>
      <c r="P3" s="320"/>
      <c r="Q3" s="320"/>
      <c r="R3" s="320"/>
      <c r="S3" s="320"/>
      <c r="T3" s="320"/>
      <c r="U3" s="320"/>
      <c r="V3" s="320"/>
      <c r="W3" s="320"/>
      <c r="X3" s="320"/>
      <c r="Z3" s="2"/>
      <c r="AA3" s="2"/>
    </row>
    <row r="4" spans="1:27" ht="16.5" customHeight="1">
      <c r="B4" s="323" t="s">
        <v>23</v>
      </c>
      <c r="C4" s="323"/>
      <c r="D4" s="323"/>
      <c r="E4" s="323"/>
      <c r="F4" s="323"/>
      <c r="G4" s="323"/>
      <c r="H4" s="323"/>
      <c r="I4" s="323"/>
      <c r="J4" s="323"/>
      <c r="K4" s="323"/>
      <c r="L4" s="323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21" t="s">
        <v>130</v>
      </c>
      <c r="O52" s="321"/>
      <c r="P52" s="321"/>
      <c r="Q52" s="321"/>
      <c r="R52" s="322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20" t="s">
        <v>244</v>
      </c>
      <c r="O53" s="320"/>
      <c r="P53" s="320"/>
      <c r="Q53" s="320"/>
      <c r="R53" s="320"/>
      <c r="S53" s="320"/>
      <c r="T53" s="320"/>
      <c r="U53" s="320"/>
      <c r="V53" s="320"/>
      <c r="W53" s="320"/>
      <c r="X53" s="320"/>
    </row>
    <row r="54" spans="2:24" ht="15" customHeight="1">
      <c r="B54" s="316" t="s">
        <v>27</v>
      </c>
      <c r="C54" s="316"/>
      <c r="D54" s="316"/>
      <c r="E54" s="316"/>
      <c r="F54" s="317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23" t="s">
        <v>129</v>
      </c>
      <c r="C55" s="323"/>
      <c r="D55" s="323"/>
      <c r="E55" s="323"/>
      <c r="F55" s="323"/>
      <c r="G55" s="323"/>
      <c r="H55" s="323"/>
      <c r="I55" s="323"/>
      <c r="J55" s="323"/>
      <c r="K55" s="323"/>
      <c r="L55" s="323"/>
      <c r="N55" s="321" t="s">
        <v>246</v>
      </c>
      <c r="O55" s="321"/>
      <c r="P55" s="321"/>
      <c r="Q55" s="321"/>
      <c r="R55" s="322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20" t="s">
        <v>247</v>
      </c>
      <c r="O56" s="320"/>
      <c r="P56" s="320"/>
      <c r="Q56" s="320"/>
      <c r="R56" s="320"/>
      <c r="S56" s="320"/>
      <c r="T56" s="320"/>
      <c r="U56" s="320"/>
      <c r="V56" s="320"/>
      <c r="W56" s="320"/>
      <c r="X56" s="320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21" t="s">
        <v>266</v>
      </c>
      <c r="O75" s="321"/>
      <c r="P75" s="321"/>
      <c r="Q75" s="321"/>
      <c r="R75" s="322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16" t="s">
        <v>130</v>
      </c>
      <c r="C104" s="316"/>
      <c r="D104" s="316"/>
      <c r="E104" s="316"/>
      <c r="F104" s="317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23" t="s">
        <v>244</v>
      </c>
      <c r="C105" s="323"/>
      <c r="D105" s="323"/>
      <c r="E105" s="323"/>
      <c r="F105" s="323"/>
      <c r="G105" s="323"/>
      <c r="H105" s="323"/>
      <c r="I105" s="323"/>
      <c r="J105" s="323"/>
      <c r="K105" s="323"/>
      <c r="L105" s="323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16" t="s">
        <v>246</v>
      </c>
      <c r="C107" s="316"/>
      <c r="D107" s="316"/>
      <c r="E107" s="316"/>
      <c r="F107" s="317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23" t="s">
        <v>247</v>
      </c>
      <c r="C108" s="323"/>
      <c r="D108" s="323"/>
      <c r="E108" s="323"/>
      <c r="F108" s="323"/>
      <c r="G108" s="323"/>
      <c r="H108" s="323"/>
      <c r="I108" s="323"/>
      <c r="J108" s="323"/>
      <c r="K108" s="323"/>
      <c r="L108" s="323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16" t="s">
        <v>266</v>
      </c>
      <c r="C127" s="316"/>
      <c r="D127" s="316"/>
      <c r="E127" s="316"/>
      <c r="F127" s="317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23" t="s">
        <v>28</v>
      </c>
      <c r="C128" s="323"/>
      <c r="D128" s="323"/>
      <c r="E128" s="323"/>
      <c r="F128" s="323"/>
      <c r="G128" s="323"/>
      <c r="H128" s="323"/>
      <c r="I128" s="323"/>
      <c r="J128" s="323"/>
      <c r="K128" s="323"/>
      <c r="L128" s="323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16" t="s">
        <v>39</v>
      </c>
      <c r="C139" s="316"/>
      <c r="D139" s="316"/>
      <c r="E139" s="316"/>
      <c r="F139" s="317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16" t="s">
        <v>40</v>
      </c>
      <c r="C140" s="316"/>
      <c r="D140" s="316"/>
      <c r="E140" s="316"/>
      <c r="F140" s="317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18" t="s">
        <v>41</v>
      </c>
      <c r="C141" s="318"/>
      <c r="D141" s="318"/>
      <c r="E141" s="318"/>
      <c r="F141" s="318"/>
      <c r="G141" s="318"/>
      <c r="H141" s="318"/>
      <c r="I141" s="318"/>
      <c r="J141" s="319"/>
      <c r="K141" s="191">
        <v>-854078.19</v>
      </c>
      <c r="L141" s="192"/>
      <c r="T141" s="3"/>
    </row>
    <row r="142" spans="2:20">
      <c r="B142" s="318" t="s">
        <v>43</v>
      </c>
      <c r="C142" s="318"/>
      <c r="D142" s="318"/>
      <c r="E142" s="318"/>
      <c r="F142" s="318"/>
      <c r="G142" s="318"/>
      <c r="H142" s="318"/>
      <c r="I142" s="318"/>
      <c r="J142" s="319"/>
      <c r="K142" s="189">
        <v>-167.75</v>
      </c>
      <c r="L142" s="192"/>
    </row>
    <row r="143" spans="2:20">
      <c r="B143" s="316" t="s">
        <v>133</v>
      </c>
      <c r="C143" s="316"/>
      <c r="D143" s="316"/>
      <c r="E143" s="316"/>
      <c r="F143" s="316"/>
      <c r="G143" s="316"/>
      <c r="H143" s="316"/>
      <c r="I143" s="316"/>
      <c r="J143" s="317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04:F104"/>
    <mergeCell ref="B105:L105"/>
    <mergeCell ref="C2:D2"/>
    <mergeCell ref="E2:F2"/>
    <mergeCell ref="G2:K2"/>
    <mergeCell ref="B4:L4"/>
    <mergeCell ref="B54:F54"/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5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5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>
        <f>'Historical NAV'!A1171</f>
        <v>45663</v>
      </c>
      <c r="B1171" s="173">
        <f>'Historical NAV'!B1171</f>
        <v>68445979.203684106</v>
      </c>
      <c r="C1171" s="173">
        <f>'Historical NAV'!C1171</f>
        <v>0</v>
      </c>
      <c r="D1171" s="173" t="e">
        <f>'Historical NAV'!#REF!</f>
        <v>#REF!</v>
      </c>
      <c r="E1171" s="173" t="e">
        <f>'Historical NAV'!#REF!</f>
        <v>#REF!</v>
      </c>
      <c r="F1171" s="67">
        <f t="shared" ref="F1171" si="676">B1171</f>
        <v>68445979.203684106</v>
      </c>
      <c r="G1171" s="67">
        <f t="shared" ref="G1171" si="677">IF(MONTH(A1171)=MONTH(A1170),G1170,F1170)</f>
        <v>71204832.621444106</v>
      </c>
      <c r="H1171" s="176">
        <f>B1171-C1171-F1170-'Daily P&amp;L breakdown'!H179</f>
        <v>2194542.165305505</v>
      </c>
      <c r="I1171" s="70">
        <f t="shared" ref="I1171" si="678">H1171/B1170</f>
        <v>3.3076155892345291E-2</v>
      </c>
      <c r="J1171" s="67">
        <f t="shared" ref="J1171" si="679">IF(MONTH(A1171)=MONTH(A1170),J1170+H1171,H1171)</f>
        <v>6225896.3922400083</v>
      </c>
      <c r="K1171" s="70">
        <f t="shared" ref="K1171" si="680">(1+K1170)*(1+I1171)-1</f>
        <v>0.1837522696202778</v>
      </c>
      <c r="L1171" s="70">
        <f t="shared" ref="L1171" si="681">1+I1171</f>
        <v>1.0330761558923454</v>
      </c>
      <c r="M1171" s="70">
        <f>PRODUCT($L$2:L1171)-1</f>
        <v>0.52849832292843635</v>
      </c>
      <c r="N1171" s="70">
        <f>PRODUCT($L$909:L1171)-1</f>
        <v>0.20784051022815997</v>
      </c>
      <c r="O1171" s="70">
        <f>AVERAGE($I$909:I1171)*252</f>
        <v>0.30507259563367295</v>
      </c>
      <c r="P1171" s="70">
        <f>STDEV($I$909:I1171)*252^0.5</f>
        <v>0.49730505932978669</v>
      </c>
      <c r="Q1171" s="67">
        <f t="shared" ref="Q1171" si="682">B1171-C1171-F1140</f>
        <v>-6910836.8264842927</v>
      </c>
      <c r="R1171" s="70">
        <f t="shared" ref="R1171" si="683">Q1171/B1140</f>
        <v>-9.170818501298679E-2</v>
      </c>
      <c r="S1171" s="67">
        <f t="shared" ref="S1171" si="684">B1171-C1171-F1080</f>
        <v>8182113.0878064036</v>
      </c>
      <c r="T1171" s="70">
        <f t="shared" ref="T1171" si="685">S1171/B1080</f>
        <v>0.13577146000015197</v>
      </c>
      <c r="U1171" s="67">
        <f t="shared" ref="U1171" si="686">B1171-C1171-F805</f>
        <v>30675369.54368411</v>
      </c>
      <c r="V1171" s="70">
        <f t="shared" ref="V1171" si="687">U1171/B805</f>
        <v>0.81214917682861976</v>
      </c>
      <c r="W1171" s="87">
        <f t="shared" ref="W1171" si="688">O1171/P1171</f>
        <v>0.61345162272190912</v>
      </c>
      <c r="X1171" s="142">
        <f t="shared" si="192"/>
        <v>1.7857142857142857E-4</v>
      </c>
      <c r="Y1171" s="139">
        <f t="shared" ref="Y1171" si="689">I1171-X1171</f>
        <v>3.289758446377386E-2</v>
      </c>
      <c r="Z1171" s="139">
        <f t="shared" ref="Z1171" si="690">IF(Y1171&lt;0,Y1171,0)</f>
        <v>0</v>
      </c>
      <c r="AA1171" s="139">
        <f t="shared" ref="AA1171" si="691">Z1171^2</f>
        <v>0</v>
      </c>
      <c r="AB1171" s="144">
        <f t="shared" ref="AB1171" si="692">AVERAGE(Y918:Y1171)/AVERAGE(AA918:AA1171)</f>
        <v>3.1426886188258916</v>
      </c>
      <c r="AC1171" s="144">
        <f t="shared" ref="AC1171" si="693">AVERAGE(I1140:I1171)-_xlfn.NORM.S.INV(0.95)*_xlfn.STDEV.S(I1140:I1171)</f>
        <v>-3.6820617686536827E-2</v>
      </c>
      <c r="AD1171" s="144">
        <f t="shared" ref="AD1171" si="694">AVERAGE(I1080:I1171)-_xlfn.NORM.S.INV(0.95)*_xlfn.STDEV.S(I1080:I1171)</f>
        <v>-4.2442355476737872E-2</v>
      </c>
      <c r="AE1171" s="144">
        <f t="shared" ref="AE1171" si="695">AVERAGE(I805:I1171)-_xlfn.NORM.S.INV(0.95)*_xlfn.STDEV.S(I805:I1171)</f>
        <v>-4.791201617788983E-2</v>
      </c>
    </row>
    <row r="1172" spans="1:31">
      <c r="A1172" s="172">
        <f>'Historical NAV'!A1172</f>
        <v>45664</v>
      </c>
      <c r="B1172" s="173">
        <f>'Historical NAV'!B1172</f>
        <v>64784770.194913499</v>
      </c>
      <c r="C1172" s="173">
        <f>'Historical NAV'!C1172</f>
        <v>0</v>
      </c>
      <c r="D1172" s="173" t="e">
        <f>'Historical NAV'!#REF!</f>
        <v>#REF!</v>
      </c>
      <c r="E1172" s="173" t="e">
        <f>'Historical NAV'!#REF!</f>
        <v>#REF!</v>
      </c>
      <c r="F1172" s="67">
        <f t="shared" ref="F1172" si="696">B1172</f>
        <v>64784770.194913499</v>
      </c>
      <c r="G1172" s="67">
        <f t="shared" ref="G1172" si="697">IF(MONTH(A1172)=MONTH(A1171),G1171,F1171)</f>
        <v>71204832.621444106</v>
      </c>
      <c r="H1172" s="176">
        <f>B1172-C1172-F1171-'Daily P&amp;L breakdown'!H180</f>
        <v>-3736400.5787706072</v>
      </c>
      <c r="I1172" s="70">
        <f t="shared" ref="I1172" si="698">H1172/B1171</f>
        <v>-5.4589044122689612E-2</v>
      </c>
      <c r="J1172" s="67">
        <f t="shared" ref="J1172" si="699">IF(MONTH(A1172)=MONTH(A1171),J1171+H1172,H1172)</f>
        <v>2489495.8134694011</v>
      </c>
      <c r="K1172" s="70">
        <f t="shared" ref="K1172" si="700">(1+K1171)*(1+I1172)-1</f>
        <v>0.11913236474364242</v>
      </c>
      <c r="L1172" s="70">
        <f t="shared" ref="L1172" si="701">1+I1172</f>
        <v>0.94541095587731039</v>
      </c>
      <c r="M1172" s="70">
        <f>PRODUCT($L$2:L1172)-1</f>
        <v>0.44505906053663891</v>
      </c>
      <c r="N1172" s="70">
        <f>PRODUCT($L$909:L1172)-1</f>
        <v>0.14190565132214306</v>
      </c>
      <c r="O1172" s="70">
        <f>AVERAGE($I$909:I1172)*252</f>
        <v>0.25180929368461435</v>
      </c>
      <c r="P1172" s="70">
        <f>STDEV($I$909:I1172)*252^0.5</f>
        <v>0.49934361374627606</v>
      </c>
      <c r="Q1172" s="67">
        <f t="shared" ref="Q1172" si="702">B1172-C1172-F1141</f>
        <v>-10346761.451548494</v>
      </c>
      <c r="R1172" s="70">
        <f t="shared" ref="R1172" si="703">Q1172/B1141</f>
        <v>-0.13771530041788696</v>
      </c>
      <c r="S1172" s="67">
        <f t="shared" ref="S1172" si="704">B1172-C1172-F1081</f>
        <v>2579762.032191202</v>
      </c>
      <c r="T1172" s="70">
        <f t="shared" ref="T1172" si="705">S1172/B1081</f>
        <v>4.1471934630131282E-2</v>
      </c>
      <c r="U1172" s="67">
        <f t="shared" ref="U1172" si="706">B1172-C1172-F806</f>
        <v>27644989.484913498</v>
      </c>
      <c r="V1172" s="70">
        <f t="shared" ref="V1172" si="707">U1172/B806</f>
        <v>0.74434983073203764</v>
      </c>
      <c r="W1172" s="87">
        <f t="shared" ref="W1172" si="708">O1172/P1172</f>
        <v>0.50428059306784767</v>
      </c>
      <c r="X1172" s="142">
        <f t="shared" si="192"/>
        <v>1.7857142857142857E-4</v>
      </c>
      <c r="Y1172" s="139">
        <f t="shared" ref="Y1172" si="709">I1172-X1172</f>
        <v>-5.4767615551261042E-2</v>
      </c>
      <c r="Z1172" s="139">
        <f t="shared" ref="Z1172" si="710">IF(Y1172&lt;0,Y1172,0)</f>
        <v>-5.4767615551261042E-2</v>
      </c>
      <c r="AA1172" s="139">
        <f t="shared" ref="AA1172" si="711">Z1172^2</f>
        <v>2.9994917131707303E-3</v>
      </c>
      <c r="AB1172" s="144">
        <f t="shared" ref="AB1172" si="712">AVERAGE(Y919:Y1172)/AVERAGE(AA919:AA1172)</f>
        <v>2.6792493827861774</v>
      </c>
      <c r="AC1172" s="144">
        <f t="shared" ref="AC1172" si="713">AVERAGE(I1141:I1172)-_xlfn.NORM.S.INV(0.95)*_xlfn.STDEV.S(I1141:I1172)</f>
        <v>-4.2017401515694407E-2</v>
      </c>
      <c r="AD1172" s="144">
        <f t="shared" ref="AD1172" si="714">AVERAGE(I1081:I1172)-_xlfn.NORM.S.INV(0.95)*_xlfn.STDEV.S(I1081:I1172)</f>
        <v>-4.3756650009922543E-2</v>
      </c>
      <c r="AE1172" s="144">
        <f t="shared" ref="AE1172" si="715">AVERAGE(I806:I1172)-_xlfn.NORM.S.INV(0.95)*_xlfn.STDEV.S(I806:I1172)</f>
        <v>-4.8275884064888239E-2</v>
      </c>
    </row>
    <row r="1173" spans="1:31">
      <c r="A1173" s="172">
        <f>'Historical NAV'!A1173</f>
        <v>45665</v>
      </c>
      <c r="B1173" s="173">
        <f>'Historical NAV'!B1173</f>
        <v>64378423.867367402</v>
      </c>
      <c r="C1173" s="173">
        <f>'Historical NAV'!C1173</f>
        <v>0</v>
      </c>
      <c r="D1173" s="173" t="e">
        <f>'Historical NAV'!#REF!</f>
        <v>#REF!</v>
      </c>
      <c r="E1173" s="173" t="e">
        <f>'Historical NAV'!#REF!</f>
        <v>#REF!</v>
      </c>
      <c r="F1173" s="67">
        <f t="shared" ref="F1173" si="716">B1173</f>
        <v>64378423.867367402</v>
      </c>
      <c r="G1173" s="67">
        <f t="shared" ref="G1173" si="717">IF(MONTH(A1173)=MONTH(A1172),G1172,F1172)</f>
        <v>71204832.621444106</v>
      </c>
      <c r="H1173" s="176">
        <f>B1173-C1173-F1172-'Daily P&amp;L breakdown'!H181</f>
        <v>-438980.17754609731</v>
      </c>
      <c r="I1173" s="70">
        <f t="shared" ref="I1173" si="718">H1173/B1172</f>
        <v>-6.7759779995416785E-3</v>
      </c>
      <c r="J1173" s="67">
        <f t="shared" ref="J1173" si="719">IF(MONTH(A1173)=MONTH(A1172),J1172+H1173,H1173)</f>
        <v>2050515.6359233037</v>
      </c>
      <c r="K1173" s="70">
        <f t="shared" ref="K1173" si="720">(1+K1172)*(1+I1173)-1</f>
        <v>0.1115491484615645</v>
      </c>
      <c r="L1173" s="70">
        <f t="shared" ref="L1173" si="721">1+I1173</f>
        <v>0.99322402200045834</v>
      </c>
      <c r="M1173" s="70">
        <f>PRODUCT($L$2:L1173)-1</f>
        <v>0.43526737213440425</v>
      </c>
      <c r="N1173" s="70">
        <f>PRODUCT($L$909:L1173)-1</f>
        <v>0.13416812375123199</v>
      </c>
      <c r="O1173" s="70">
        <f>AVERAGE($I$909:I1173)*252</f>
        <v>0.24441549840322147</v>
      </c>
      <c r="P1173" s="70">
        <f>STDEV($I$909:I1173)*252^0.5</f>
        <v>0.49845465988978127</v>
      </c>
      <c r="Q1173" s="67">
        <f t="shared" ref="Q1173" si="722">B1173-C1173-F1142</f>
        <v>-9402758.5361699015</v>
      </c>
      <c r="R1173" s="70">
        <f t="shared" ref="R1173" si="723">Q1173/B1142</f>
        <v>-0.1274411473205003</v>
      </c>
      <c r="S1173" s="67">
        <f t="shared" ref="S1173" si="724">B1173-C1173-F1082</f>
        <v>2417034.1727496982</v>
      </c>
      <c r="T1173" s="70">
        <f t="shared" ref="T1173" si="725">S1173/B1082</f>
        <v>3.9008714695752775E-2</v>
      </c>
      <c r="U1173" s="67">
        <f t="shared" ref="U1173" si="726">B1173-C1173-F807</f>
        <v>27318552.547367401</v>
      </c>
      <c r="V1173" s="70">
        <f t="shared" ref="V1173" si="727">U1173/B807</f>
        <v>0.73714644909261928</v>
      </c>
      <c r="W1173" s="87">
        <f t="shared" ref="W1173" si="728">O1173/P1173</f>
        <v>0.49034650103836291</v>
      </c>
      <c r="X1173" s="142">
        <f t="shared" si="192"/>
        <v>1.7857142857142857E-4</v>
      </c>
      <c r="Y1173" s="139">
        <f t="shared" ref="Y1173" si="729">I1173-X1173</f>
        <v>-6.9545494281131074E-3</v>
      </c>
      <c r="Z1173" s="139">
        <f t="shared" ref="Z1173" si="730">IF(Y1173&lt;0,Y1173,0)</f>
        <v>-6.9545494281131074E-3</v>
      </c>
      <c r="AA1173" s="139">
        <f t="shared" ref="AA1173" si="731">Z1173^2</f>
        <v>4.8365757748068348E-5</v>
      </c>
      <c r="AB1173" s="144">
        <f t="shared" ref="AB1173" si="732">AVERAGE(Y920:Y1173)/AVERAGE(AA920:AA1173)</f>
        <v>2.6293408551529258</v>
      </c>
      <c r="AC1173" s="144">
        <f t="shared" ref="AC1173" si="733">AVERAGE(I1142:I1173)-_xlfn.NORM.S.INV(0.95)*_xlfn.STDEV.S(I1142:I1173)</f>
        <v>-4.2149742913038885E-2</v>
      </c>
      <c r="AD1173" s="144">
        <f t="shared" ref="AD1173" si="734">AVERAGE(I1082:I1173)-_xlfn.NORM.S.INV(0.95)*_xlfn.STDEV.S(I1082:I1173)</f>
        <v>-4.3917580521928332E-2</v>
      </c>
      <c r="AE1173" s="144">
        <f t="shared" ref="AE1173" si="735">AVERAGE(I807:I1173)-_xlfn.NORM.S.INV(0.95)*_xlfn.STDEV.S(I807:I1173)</f>
        <v>-4.8229076455636608E-2</v>
      </c>
    </row>
    <row r="1174" spans="1:31">
      <c r="A1174" s="172">
        <f>'Historical NAV'!A1174</f>
        <v>45666</v>
      </c>
      <c r="B1174" s="173">
        <f>'Historical NAV'!B1174</f>
        <v>64340660.011150397</v>
      </c>
      <c r="C1174" s="173">
        <f>'Historical NAV'!C1174</f>
        <v>0</v>
      </c>
      <c r="D1174" s="173" t="e">
        <f>'Historical NAV'!#REF!</f>
        <v>#REF!</v>
      </c>
      <c r="E1174" s="173" t="e">
        <f>'Historical NAV'!#REF!</f>
        <v>#REF!</v>
      </c>
      <c r="F1174" s="67">
        <f t="shared" ref="F1174" si="736">B1174</f>
        <v>64340660.011150397</v>
      </c>
      <c r="G1174" s="67">
        <f t="shared" ref="G1174" si="737">IF(MONTH(A1174)=MONTH(A1173),G1173,F1173)</f>
        <v>71204832.621444106</v>
      </c>
      <c r="H1174" s="176">
        <f>B1174-C1174-F1173-'Daily P&amp;L breakdown'!H182</f>
        <v>-42788.386217004358</v>
      </c>
      <c r="I1174" s="70">
        <f t="shared" ref="I1174" si="738">H1174/B1173</f>
        <v>-6.6463861099111561E-4</v>
      </c>
      <c r="J1174" s="67">
        <f t="shared" ref="J1174" si="739">IF(MONTH(A1174)=MONTH(A1173),J1173+H1174,H1174)</f>
        <v>2007727.2497062993</v>
      </c>
      <c r="K1174" s="70">
        <f t="shared" ref="K1174" si="740">(1+K1173)*(1+I1174)-1</f>
        <v>0.11081036997948268</v>
      </c>
      <c r="L1174" s="70">
        <f t="shared" ref="L1174" si="741">1+I1174</f>
        <v>0.99933536138900891</v>
      </c>
      <c r="M1174" s="70">
        <f>PRODUCT($L$2:L1174)-1</f>
        <v>0.43431343802178812</v>
      </c>
      <c r="N1174" s="70">
        <f>PRODUCT($L$909:L1174)-1</f>
        <v>0.13341431182483166</v>
      </c>
      <c r="O1174" s="70">
        <f>AVERAGE($I$909:I1174)*252</f>
        <v>0.24286698551460123</v>
      </c>
      <c r="P1174" s="70">
        <f>STDEV($I$909:I1174)*252^0.5</f>
        <v>0.49751583422874729</v>
      </c>
      <c r="Q1174" s="67">
        <f t="shared" ref="Q1174" si="742">B1174-C1174-F1143</f>
        <v>-9648307.5048066005</v>
      </c>
      <c r="R1174" s="70">
        <f t="shared" ref="R1174" si="743">Q1174/B1143</f>
        <v>-0.13040197516914634</v>
      </c>
      <c r="S1174" s="67">
        <f t="shared" ref="S1174" si="744">B1174-C1174-F1083</f>
        <v>8642026.9040554985</v>
      </c>
      <c r="T1174" s="70">
        <f t="shared" ref="T1174" si="745">S1174/B1083</f>
        <v>0.15515689384044642</v>
      </c>
      <c r="U1174" s="67">
        <f t="shared" ref="U1174" si="746">B1174-C1174-F808</f>
        <v>27830965.941150397</v>
      </c>
      <c r="V1174" s="70">
        <f t="shared" ref="V1174" si="747">U1174/B808</f>
        <v>0.76228976029736417</v>
      </c>
      <c r="W1174" s="87">
        <f t="shared" ref="W1174" si="748">O1174/P1174</f>
        <v>0.48815930831848886</v>
      </c>
      <c r="X1174" s="142">
        <f t="shared" si="192"/>
        <v>1.7857142857142857E-4</v>
      </c>
      <c r="Y1174" s="139">
        <f t="shared" ref="Y1174" si="749">I1174-X1174</f>
        <v>-8.4321003956254416E-4</v>
      </c>
      <c r="Z1174" s="139">
        <f t="shared" ref="Z1174" si="750">IF(Y1174&lt;0,Y1174,0)</f>
        <v>-8.4321003956254416E-4</v>
      </c>
      <c r="AA1174" s="139">
        <f t="shared" ref="AA1174" si="751">Z1174^2</f>
        <v>7.1100317081906732E-7</v>
      </c>
      <c r="AB1174" s="144">
        <f t="shared" ref="AB1174" si="752">AVERAGE(Y921:Y1174)/AVERAGE(AA921:AA1174)</f>
        <v>2.7960136083032743</v>
      </c>
      <c r="AC1174" s="144">
        <f t="shared" ref="AC1174" si="753">AVERAGE(I1143:I1174)-_xlfn.NORM.S.INV(0.95)*_xlfn.STDEV.S(I1143:I1174)</f>
        <v>-4.1166355493530662E-2</v>
      </c>
      <c r="AD1174" s="144">
        <f t="shared" ref="AD1174" si="754">AVERAGE(I1083:I1174)-_xlfn.NORM.S.INV(0.95)*_xlfn.STDEV.S(I1083:I1174)</f>
        <v>-4.3872376842952081E-2</v>
      </c>
      <c r="AE1174" s="144">
        <f t="shared" ref="AE1174" si="755">AVERAGE(I808:I1174)-_xlfn.NORM.S.INV(0.95)*_xlfn.STDEV.S(I808:I1174)</f>
        <v>-4.822433292430009E-2</v>
      </c>
    </row>
    <row r="1175" spans="1:31">
      <c r="A1175" s="172">
        <f>'Historical NAV'!A1175</f>
        <v>45667</v>
      </c>
      <c r="B1175" s="173">
        <f>'Historical NAV'!B1175</f>
        <v>61771085.473509103</v>
      </c>
      <c r="C1175" s="173">
        <f>'Historical NAV'!C1175</f>
        <v>0</v>
      </c>
      <c r="D1175" s="173" t="e">
        <f>'Historical NAV'!#REF!</f>
        <v>#REF!</v>
      </c>
      <c r="E1175" s="173" t="e">
        <f>'Historical NAV'!#REF!</f>
        <v>#REF!</v>
      </c>
      <c r="F1175" s="67">
        <f t="shared" ref="F1175" si="756">B1175</f>
        <v>61771085.473509103</v>
      </c>
      <c r="G1175" s="67">
        <f t="shared" ref="G1175" si="757">IF(MONTH(A1175)=MONTH(A1174),G1174,F1174)</f>
        <v>71204832.621444106</v>
      </c>
      <c r="H1175" s="176">
        <f>B1175-C1175-F1174-'Daily P&amp;L breakdown'!H183</f>
        <v>-2574660.6276412942</v>
      </c>
      <c r="I1175" s="70">
        <f t="shared" ref="I1175" si="758">H1175/B1174</f>
        <v>-4.0016074239759107E-2</v>
      </c>
      <c r="J1175" s="67">
        <f t="shared" ref="J1175" si="759">IF(MONTH(A1175)=MONTH(A1174),J1174+H1175,H1175)</f>
        <v>-566933.37793499487</v>
      </c>
      <c r="K1175" s="70">
        <f t="shared" ref="K1175" si="760">(1+K1174)*(1+I1175)-1</f>
        <v>6.636009974808954E-2</v>
      </c>
      <c r="L1175" s="70">
        <f t="shared" ref="L1175" si="761">1+I1175</f>
        <v>0.95998392576024094</v>
      </c>
      <c r="M1175" s="70">
        <f>PRODUCT($L$2:L1175)-1</f>
        <v>0.3769178450028241</v>
      </c>
      <c r="N1175" s="70">
        <f>PRODUCT($L$909:L1175)-1</f>
        <v>8.8059520578443795E-2</v>
      </c>
      <c r="O1175" s="70">
        <f>AVERAGE($I$909:I1175)*252</f>
        <v>0.20418939115529822</v>
      </c>
      <c r="P1175" s="70">
        <f>STDEV($I$909:I1175)*252^0.5</f>
        <v>0.49817313534291119</v>
      </c>
      <c r="Q1175" s="67">
        <f t="shared" ref="Q1175" si="762">B1175-C1175-F1144</f>
        <v>-11775306.090390891</v>
      </c>
      <c r="R1175" s="70">
        <f t="shared" ref="R1175" si="763">Q1175/B1144</f>
        <v>-0.16010719003338242</v>
      </c>
      <c r="S1175" s="67">
        <f t="shared" ref="S1175" si="764">B1175-C1175-F1084</f>
        <v>7389575.1075270995</v>
      </c>
      <c r="T1175" s="70">
        <f t="shared" ref="T1175" si="765">S1175/B1084</f>
        <v>0.13588396235772077</v>
      </c>
      <c r="U1175" s="67">
        <f t="shared" ref="U1175" si="766">B1175-C1175-F809</f>
        <v>24695822.163509101</v>
      </c>
      <c r="V1175" s="70">
        <f t="shared" ref="V1175" si="767">U1175/B809</f>
        <v>0.66609971066201712</v>
      </c>
      <c r="W1175" s="87">
        <f t="shared" ref="W1175" si="768">O1175/P1175</f>
        <v>0.40987635958078517</v>
      </c>
      <c r="X1175" s="142">
        <f t="shared" si="192"/>
        <v>1.7857142857142857E-4</v>
      </c>
      <c r="Y1175" s="139">
        <f t="shared" ref="Y1175" si="769">I1175-X1175</f>
        <v>-4.0194645668330538E-2</v>
      </c>
      <c r="Z1175" s="139">
        <f t="shared" ref="Z1175" si="770">IF(Y1175&lt;0,Y1175,0)</f>
        <v>-4.0194645668330538E-2</v>
      </c>
      <c r="AA1175" s="139">
        <f t="shared" ref="AA1175" si="771">Z1175^2</f>
        <v>1.6156095404026428E-3</v>
      </c>
      <c r="AB1175" s="144">
        <f t="shared" ref="AB1175" si="772">AVERAGE(Y922:Y1175)/AVERAGE(AA922:AA1175)</f>
        <v>2.5483552618007828</v>
      </c>
      <c r="AC1175" s="144">
        <f t="shared" ref="AC1175" si="773">AVERAGE(I1144:I1175)-_xlfn.NORM.S.INV(0.95)*_xlfn.STDEV.S(I1144:I1175)</f>
        <v>-4.4083723390437861E-2</v>
      </c>
      <c r="AD1175" s="144">
        <f t="shared" ref="AD1175" si="774">AVERAGE(I1084:I1175)-_xlfn.NORM.S.INV(0.95)*_xlfn.STDEV.S(I1084:I1175)</f>
        <v>-4.0487680398896803E-2</v>
      </c>
      <c r="AE1175" s="144">
        <f t="shared" ref="AE1175" si="775">AVERAGE(I809:I1175)-_xlfn.NORM.S.INV(0.95)*_xlfn.STDEV.S(I809:I1175)</f>
        <v>-4.8401301310148602E-2</v>
      </c>
    </row>
    <row r="1176" spans="1:31">
      <c r="A1176" s="172"/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172"/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6:31">
      <c r="F1221" s="67"/>
      <c r="G1221" s="67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6:31">
      <c r="F1222" s="67"/>
      <c r="G1222" s="67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6:31">
      <c r="F1223" s="67"/>
      <c r="G1223" s="67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  <c r="AD1223" s="144"/>
      <c r="AE1223" s="144"/>
    </row>
    <row r="1224" spans="6:31">
      <c r="F1224" s="67"/>
      <c r="G1224" s="67"/>
      <c r="H1224" s="67"/>
      <c r="I1224" s="70"/>
      <c r="J1224" s="67"/>
      <c r="K1224" s="70"/>
      <c r="L1224" s="70"/>
      <c r="M1224" s="70"/>
      <c r="N1224" s="70"/>
      <c r="O1224" s="70"/>
      <c r="P1224" s="70"/>
      <c r="Q1224" s="67"/>
      <c r="R1224" s="70"/>
      <c r="S1224" s="67"/>
      <c r="T1224" s="70"/>
      <c r="U1224" s="67"/>
      <c r="V1224" s="70"/>
      <c r="W1224" s="87"/>
      <c r="X1224" s="142"/>
      <c r="Y1224" s="139"/>
      <c r="Z1224" s="139"/>
      <c r="AA1224" s="139"/>
      <c r="AB1224" s="144"/>
      <c r="AC1224" s="144"/>
      <c r="AD1224" s="144"/>
      <c r="AE1224" s="144"/>
    </row>
    <row r="1225" spans="6:31">
      <c r="F1225" s="67"/>
      <c r="G1225" s="67"/>
      <c r="H1225" s="67"/>
      <c r="I1225" s="70"/>
      <c r="J1225" s="67"/>
      <c r="K1225" s="70"/>
      <c r="L1225" s="70"/>
      <c r="M1225" s="70"/>
      <c r="N1225" s="70"/>
      <c r="O1225" s="70"/>
      <c r="P1225" s="70"/>
      <c r="Q1225" s="67"/>
      <c r="R1225" s="70"/>
      <c r="S1225" s="67"/>
      <c r="T1225" s="70"/>
      <c r="U1225" s="67"/>
      <c r="V1225" s="70"/>
      <c r="W1225" s="87"/>
      <c r="X1225" s="142"/>
      <c r="Y1225" s="139"/>
      <c r="Z1225" s="139"/>
      <c r="AA1225" s="139"/>
      <c r="AB1225" s="144"/>
      <c r="AC1225" s="144"/>
      <c r="AD1225" s="144"/>
      <c r="AE1225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29" t="s">
        <v>20</v>
      </c>
      <c r="D5" s="329"/>
      <c r="E5" s="330"/>
      <c r="F5" s="13" t="s">
        <v>46</v>
      </c>
      <c r="G5" s="13" t="s">
        <v>47</v>
      </c>
      <c r="H5" s="13" t="s">
        <v>48</v>
      </c>
      <c r="J5" s="41" t="s">
        <v>92</v>
      </c>
      <c r="K5" s="355" t="s">
        <v>93</v>
      </c>
      <c r="L5" s="355"/>
      <c r="M5" s="355"/>
      <c r="N5" s="355"/>
      <c r="O5" s="355"/>
    </row>
    <row r="6" spans="1:15">
      <c r="A6" s="356" t="s">
        <v>50</v>
      </c>
      <c r="B6" s="357"/>
      <c r="C6" s="346">
        <f ca="1">SUM(F6:H6)</f>
        <v>86672148.311444104</v>
      </c>
      <c r="D6" s="347"/>
      <c r="E6" s="348"/>
      <c r="F6" s="346">
        <f ca="1">OFFSET('Historical NAV'!E1, COUNT('Historical NAV'!A:A),,,)</f>
        <v>71204832.621444106</v>
      </c>
      <c r="G6" s="346">
        <v>15365477.27</v>
      </c>
      <c r="H6" s="346">
        <v>101838.42</v>
      </c>
      <c r="K6" s="355"/>
      <c r="L6" s="355"/>
      <c r="M6" s="355"/>
      <c r="N6" s="355"/>
      <c r="O6" s="355"/>
    </row>
    <row r="7" spans="1:15">
      <c r="A7" s="356"/>
      <c r="B7" s="357"/>
      <c r="C7" s="346"/>
      <c r="D7" s="347"/>
      <c r="E7" s="348"/>
      <c r="F7" s="346"/>
      <c r="G7" s="346"/>
      <c r="H7" s="346"/>
    </row>
    <row r="8" spans="1:15">
      <c r="A8" s="352" t="s">
        <v>52</v>
      </c>
      <c r="B8" s="333"/>
      <c r="C8" s="349">
        <f ca="1">SUM(F8:H8)</f>
        <v>1</v>
      </c>
      <c r="D8" s="350"/>
      <c r="E8" s="351"/>
      <c r="F8" s="349">
        <f ca="1">F6/$C$6</f>
        <v>0.82154226021466104</v>
      </c>
      <c r="G8" s="349">
        <f ca="1">G6/$C$6</f>
        <v>0.17728275541049623</v>
      </c>
      <c r="H8" s="349">
        <f ca="1">H6/$C$6</f>
        <v>1.1749843748427469E-3</v>
      </c>
    </row>
    <row r="9" spans="1:15">
      <c r="A9" s="352"/>
      <c r="B9" s="333"/>
      <c r="C9" s="349"/>
      <c r="D9" s="350"/>
      <c r="E9" s="351"/>
      <c r="F9" s="349"/>
      <c r="G9" s="349"/>
      <c r="H9" s="349"/>
    </row>
    <row r="10" spans="1:15">
      <c r="A10" s="335" t="s">
        <v>53</v>
      </c>
      <c r="B10" s="336"/>
      <c r="C10" s="358" t="e">
        <f ca="1">SUM(F10:H10)</f>
        <v>#REF!</v>
      </c>
      <c r="D10" s="359"/>
      <c r="E10" s="360"/>
      <c r="F10" s="358">
        <f ca="1">OFFSET('Historical NAV'!B1, COUNT('Historical NAV'!A:A),,,)</f>
        <v>61034161.451888002</v>
      </c>
      <c r="G10" s="358" t="e">
        <f>G6+G12</f>
        <v>#REF!</v>
      </c>
      <c r="H10" s="358" t="e">
        <f>H6+H12</f>
        <v>#REF!</v>
      </c>
    </row>
    <row r="11" spans="1:15">
      <c r="A11" s="335"/>
      <c r="B11" s="336"/>
      <c r="C11" s="358"/>
      <c r="D11" s="359"/>
      <c r="E11" s="360"/>
      <c r="F11" s="358"/>
      <c r="G11" s="358"/>
      <c r="H11" s="358"/>
    </row>
    <row r="12" spans="1:15">
      <c r="A12" s="352" t="s">
        <v>54</v>
      </c>
      <c r="B12" s="333"/>
      <c r="C12" s="334" t="e">
        <f ca="1">SUM(F12:H12)</f>
        <v>#REF!</v>
      </c>
      <c r="D12" s="353"/>
      <c r="E12" s="354"/>
      <c r="F12" s="334">
        <f ca="1">OFFSET('Historical NAV'!J1, COUNT('Historical NAV'!A:A),,,)</f>
        <v>-1170671.1695560962</v>
      </c>
      <c r="G12" s="361" t="e">
        <f>G14*G6</f>
        <v>#REF!</v>
      </c>
      <c r="H12" s="334" t="e">
        <f>H14*H6</f>
        <v>#REF!</v>
      </c>
    </row>
    <row r="13" spans="1:15">
      <c r="A13" s="352"/>
      <c r="B13" s="333"/>
      <c r="C13" s="334"/>
      <c r="D13" s="353"/>
      <c r="E13" s="354"/>
      <c r="F13" s="334"/>
      <c r="G13" s="361"/>
      <c r="H13" s="334"/>
    </row>
    <row r="14" spans="1:15">
      <c r="A14" s="335" t="s">
        <v>94</v>
      </c>
      <c r="B14" s="336"/>
      <c r="C14" s="343" t="e">
        <f ca="1">C12/C6</f>
        <v>#REF!</v>
      </c>
      <c r="D14" s="344"/>
      <c r="E14" s="345"/>
      <c r="F14" s="339">
        <f ca="1">OFFSET('Historical NAV'!K1, COUNT('Historical NAV'!A:A),,,)</f>
        <v>-2.0879466107363576E-2</v>
      </c>
      <c r="G14" s="39" t="e">
        <f>IB_html!#REF!</f>
        <v>#REF!</v>
      </c>
      <c r="H14" s="14" t="e">
        <f>IB_html!#REF!</f>
        <v>#REF!</v>
      </c>
    </row>
    <row r="15" spans="1:15">
      <c r="A15" s="335"/>
      <c r="B15" s="336"/>
      <c r="C15" s="343"/>
      <c r="D15" s="344"/>
      <c r="E15" s="345"/>
      <c r="F15" s="339"/>
      <c r="G15" s="15" t="e">
        <f>IB_html!#REF!</f>
        <v>#REF!</v>
      </c>
      <c r="H15" s="15" t="e">
        <f>IB_html!#REF!</f>
        <v>#REF!</v>
      </c>
    </row>
    <row r="16" spans="1:15">
      <c r="A16" s="333" t="s">
        <v>95</v>
      </c>
      <c r="B16" s="333"/>
      <c r="C16" s="16"/>
      <c r="D16" s="16"/>
      <c r="E16" s="17"/>
      <c r="F16" s="334">
        <f ca="1">OFFSET('Historical NAV'!F1, COUNT('Historical NAV'!A:A),,,)</f>
        <v>607955.22135610133</v>
      </c>
      <c r="G16" s="334"/>
      <c r="H16" s="334"/>
      <c r="N16" s="8"/>
    </row>
    <row r="17" spans="1:11">
      <c r="A17" s="333"/>
      <c r="B17" s="333"/>
      <c r="C17" s="16"/>
      <c r="D17" s="16"/>
      <c r="E17" s="17"/>
      <c r="F17" s="334"/>
      <c r="G17" s="334"/>
      <c r="H17" s="334"/>
    </row>
    <row r="18" spans="1:11">
      <c r="A18" s="335" t="s">
        <v>57</v>
      </c>
      <c r="B18" s="336"/>
      <c r="C18" s="18"/>
      <c r="D18" s="18"/>
      <c r="E18" s="19"/>
      <c r="F18" s="339">
        <f ca="1">OFFSET('Historical NAV'!G1, COUNT('Historical NAV'!A:A),,,)</f>
        <v>1.0061118499425441E-2</v>
      </c>
      <c r="G18" s="341"/>
      <c r="H18" s="341"/>
    </row>
    <row r="19" spans="1:11">
      <c r="A19" s="337"/>
      <c r="B19" s="338"/>
      <c r="C19" s="20"/>
      <c r="D19" s="20"/>
      <c r="E19" s="21"/>
      <c r="F19" s="340"/>
      <c r="G19" s="342"/>
      <c r="H19" s="342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29" t="s">
        <v>59</v>
      </c>
      <c r="B21" s="330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31" t="s">
        <v>57</v>
      </c>
      <c r="B22" s="332"/>
      <c r="C22" s="25">
        <f>_xll.BDP(C27,$A27)/100</f>
        <v>1.8312790000000002E-2</v>
      </c>
      <c r="D22" s="25">
        <f>_xll.BDP(D27,$A27)/100</f>
        <v>2.4513259999999999E-2</v>
      </c>
      <c r="E22" s="26">
        <f>_xll.BDP(E27,$A27)/100</f>
        <v>1.654042E-2</v>
      </c>
      <c r="F22" s="27">
        <f>_xll.BDP(F27,$A27)/100</f>
        <v>1.3109999999999999E-3</v>
      </c>
      <c r="G22" s="27">
        <f>_xll.BDP(G27,$A27)/100</f>
        <v>1.632653E-4</v>
      </c>
      <c r="H22" s="25">
        <f>_xll.BDP(H27,$A27)/100</f>
        <v>2.7500229168577447E-5</v>
      </c>
    </row>
    <row r="23" spans="1:11">
      <c r="A23" s="327" t="s">
        <v>66</v>
      </c>
      <c r="B23" s="328"/>
      <c r="C23" s="28">
        <f>_xll.BDP(C27,$A28)/100</f>
        <v>1.1609069999999999E-2</v>
      </c>
      <c r="D23" s="28">
        <f>_xll.BDP(D27,$A28)/100</f>
        <v>1.037976E-2</v>
      </c>
      <c r="E23" s="29">
        <f>_xll.BDP(E27,$A28)/100</f>
        <v>1.592066E-2</v>
      </c>
      <c r="F23" s="30">
        <f>_xll.BDP(F27,$A28)/100</f>
        <v>1.9741999999999999E-2</v>
      </c>
      <c r="G23" s="30">
        <f>_xll.BDP(G27,$A28)/100</f>
        <v>5.4483980000000001E-2</v>
      </c>
      <c r="H23" s="28">
        <f>_xll.BDP(H27,$A28)/100</f>
        <v>5.5859227372865757E-3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  <mergeCell ref="C6:E7"/>
    <mergeCell ref="F6:F7"/>
    <mergeCell ref="G6:G7"/>
    <mergeCell ref="G8:G9"/>
    <mergeCell ref="C8:E9"/>
    <mergeCell ref="F8:F9"/>
    <mergeCell ref="G18:G19"/>
    <mergeCell ref="H18:H19"/>
    <mergeCell ref="A14:B15"/>
    <mergeCell ref="C14:E15"/>
    <mergeCell ref="F14:F15"/>
    <mergeCell ref="G16:G17"/>
    <mergeCell ref="H16:H17"/>
    <mergeCell ref="A23:B23"/>
    <mergeCell ref="A21:B21"/>
    <mergeCell ref="A22:B22"/>
    <mergeCell ref="A16:B17"/>
    <mergeCell ref="F16:F17"/>
    <mergeCell ref="A18:B19"/>
    <mergeCell ref="F18:F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2025-01-16T05:16:02Z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