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ukhe\Downloads\"/>
    </mc:Choice>
  </mc:AlternateContent>
  <xr:revisionPtr revIDLastSave="0" documentId="13_ncr:1_{63B6F23B-0193-4ABA-968E-0FB040FF7E71}" xr6:coauthVersionLast="47" xr6:coauthVersionMax="47" xr10:uidLastSave="{00000000-0000-0000-0000-000000000000}"/>
  <bookViews>
    <workbookView xWindow="-108" yWindow="-108" windowWidth="23256" windowHeight="12456" xr2:uid="{00000000-000D-0000-FFFF-FFFF00000000}"/>
  </bookViews>
  <sheets>
    <sheet name="Home" sheetId="8" r:id="rId1"/>
    <sheet name="Dashboard" sheetId="5" r:id="rId2"/>
    <sheet name="Raw Data" sheetId="1" r:id="rId3"/>
    <sheet name="Data Cleaning Process" sheetId="13" r:id="rId4"/>
    <sheet name="Cleaned Data" sheetId="2" r:id="rId5"/>
    <sheet name="My Holdings" sheetId="3" r:id="rId6"/>
    <sheet name="Portfolio Analysis" sheetId="4" r:id="rId7"/>
  </sheets>
  <definedNames>
    <definedName name="_xlcn.WorksheetConnection_stock_market_orders_with_sector.xlsxholdingTable1" hidden="1">holdingTable[]</definedName>
    <definedName name="_xlcn.WorksheetConnection_stock_market_orders_with_sector.xlsxorderTable1" hidden="1">orderTable[]</definedName>
    <definedName name="Slicer_Return">#N/A</definedName>
    <definedName name="Slicer_Sector">#N/A</definedName>
    <definedName name="Slicer_Sector1">#N/A</definedName>
    <definedName name="Slicer_Stock_Name">#N/A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Table" name="orderTable" connection="WorksheetConnection_stock_market_orders_with_sector.xlsx!orderTable"/>
          <x15:modelTable id="holdingTable" name="holdingTable" connection="WorksheetConnection_stock_market_orders_with_sector.xlsx!holdingTable"/>
        </x15:modelTables>
        <x15:modelRelationships>
          <x15:modelRelationship fromTable="orderTable" fromColumn="Stock_Name" toTable="holdingTable" toColumn="Stock_Name"/>
        </x15:modelRelationships>
        <x15:extLst>
          <ext xmlns:x16="http://schemas.microsoft.com/office/spreadsheetml/2014/11/main" uri="{9835A34E-60A6-4A7C-AAB8-D5F71C897F49}">
            <x16:modelTimeGroupings>
              <x16:modelTimeGrouping tableName="orderTabl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0" i="3" l="1" a="1"/>
  <c r="I30" i="3" s="1"/>
  <c r="I29" i="3" a="1"/>
  <c r="I29" i="3" s="1"/>
  <c r="I28" i="3" a="1"/>
  <c r="I28" i="3" s="1"/>
  <c r="I27" i="3" a="1"/>
  <c r="I27" i="3" s="1"/>
  <c r="L27" i="3" s="1"/>
  <c r="I26" i="3" a="1"/>
  <c r="I26" i="3" s="1"/>
  <c r="I25" i="3" a="1"/>
  <c r="I25" i="3" s="1"/>
  <c r="I24" i="3" a="1"/>
  <c r="I24" i="3" s="1"/>
  <c r="I23" i="3" a="1"/>
  <c r="I23" i="3" s="1"/>
  <c r="I22" i="3" a="1"/>
  <c r="I22" i="3" s="1"/>
  <c r="I21" i="3" a="1"/>
  <c r="I21" i="3" s="1"/>
  <c r="I20" i="3" a="1"/>
  <c r="I20" i="3" s="1"/>
  <c r="I19" i="3" a="1"/>
  <c r="I19" i="3" s="1"/>
  <c r="I18" i="3" a="1"/>
  <c r="I18" i="3" s="1"/>
  <c r="I17" i="3" a="1"/>
  <c r="I17" i="3" s="1"/>
  <c r="I16" i="3" a="1"/>
  <c r="I16" i="3" s="1"/>
  <c r="U16" i="3" a="1"/>
  <c r="U16" i="3" s="1"/>
  <c r="U17" i="3" a="1"/>
  <c r="U17" i="3" s="1"/>
  <c r="U18" i="3" a="1"/>
  <c r="U18" i="3" s="1"/>
  <c r="U19" i="3" a="1"/>
  <c r="U19" i="3" s="1"/>
  <c r="U20" i="3" a="1"/>
  <c r="U20" i="3" s="1"/>
  <c r="U21" i="3" a="1"/>
  <c r="U21" i="3" s="1"/>
  <c r="U22" i="3" a="1"/>
  <c r="U22" i="3" s="1"/>
  <c r="U23" i="3" a="1"/>
  <c r="U23" i="3" s="1"/>
  <c r="U24" i="3" a="1"/>
  <c r="U24" i="3" s="1"/>
  <c r="U25" i="3" a="1"/>
  <c r="U25" i="3" s="1"/>
  <c r="U26" i="3" a="1"/>
  <c r="U26" i="3" s="1"/>
  <c r="U28" i="3" a="1"/>
  <c r="U28" i="3" s="1"/>
  <c r="U29" i="3" a="1"/>
  <c r="U29" i="3" s="1"/>
  <c r="U30" i="3" a="1"/>
  <c r="U30" i="3" s="1"/>
  <c r="U27" i="3" a="1"/>
  <c r="U27" i="3" s="1"/>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18" i="2"/>
  <c r="V17" i="3" a="1"/>
  <c r="V17" i="3" s="1"/>
  <c r="V18" i="3" a="1"/>
  <c r="V18" i="3" s="1"/>
  <c r="V19" i="3" a="1"/>
  <c r="V19" i="3" s="1"/>
  <c r="V20" i="3" a="1"/>
  <c r="V20" i="3" s="1"/>
  <c r="V21" i="3" a="1"/>
  <c r="V21" i="3" s="1"/>
  <c r="V22" i="3" a="1"/>
  <c r="V22" i="3" s="1"/>
  <c r="V23" i="3" a="1"/>
  <c r="V23" i="3" s="1"/>
  <c r="V24" i="3" a="1"/>
  <c r="V24" i="3" s="1"/>
  <c r="V25" i="3" a="1"/>
  <c r="V25" i="3" s="1"/>
  <c r="V26" i="3" a="1"/>
  <c r="V26" i="3" s="1"/>
  <c r="V28" i="3" a="1"/>
  <c r="V28" i="3" s="1"/>
  <c r="V29" i="3" a="1"/>
  <c r="V29" i="3" s="1"/>
  <c r="V30" i="3" a="1"/>
  <c r="V30" i="3" s="1"/>
  <c r="V27" i="3" a="1"/>
  <c r="V27" i="3" s="1"/>
  <c r="V16" i="3" a="1"/>
  <c r="V16" i="3" s="1"/>
  <c r="P14" i="2"/>
  <c r="P13" i="2" s="1"/>
  <c r="P12" i="2" s="1"/>
  <c r="P20" i="2"/>
  <c r="P19" i="2" s="1"/>
  <c r="P18" i="2" s="1"/>
  <c r="P17" i="2" s="1"/>
  <c r="P16" i="2" s="1"/>
  <c r="P15" i="2" s="1"/>
  <c r="P41" i="2"/>
  <c r="P40" i="2" s="1"/>
  <c r="P39" i="2" s="1"/>
  <c r="P38" i="2" s="1"/>
  <c r="P37" i="2" s="1"/>
  <c r="P36" i="2" s="1"/>
  <c r="P35" i="2" s="1"/>
  <c r="P34" i="2" s="1"/>
  <c r="P33" i="2" s="1"/>
  <c r="P32" i="2" s="1"/>
  <c r="P31" i="2" s="1"/>
  <c r="P30" i="2" s="1"/>
  <c r="P29" i="2" s="1"/>
  <c r="P28" i="2" s="1"/>
  <c r="P27" i="2" s="1"/>
  <c r="P26" i="2" s="1"/>
  <c r="P25" i="2" s="1"/>
  <c r="P24" i="2" s="1"/>
  <c r="P23" i="2" s="1"/>
  <c r="P22" i="2" s="1"/>
  <c r="P21" i="2" s="1"/>
  <c r="P49" i="2"/>
  <c r="P63" i="2"/>
  <c r="P62" i="2" s="1"/>
  <c r="P61" i="2" s="1"/>
  <c r="P60" i="2" s="1"/>
  <c r="P59" i="2" s="1"/>
  <c r="P58" i="2" s="1"/>
  <c r="P57" i="2" s="1"/>
  <c r="P56" i="2" s="1"/>
  <c r="P55" i="2" s="1"/>
  <c r="P54" i="2" s="1"/>
  <c r="P53" i="2" s="1"/>
  <c r="P52" i="2" s="1"/>
  <c r="P51" i="2" s="1"/>
  <c r="P50" i="2" s="1"/>
  <c r="P73" i="2"/>
  <c r="P72" i="2" s="1"/>
  <c r="P71" i="2" s="1"/>
  <c r="P70" i="2" s="1"/>
  <c r="P69" i="2" s="1"/>
  <c r="P68" i="2" s="1"/>
  <c r="P67" i="2" s="1"/>
  <c r="P66" i="2" s="1"/>
  <c r="P65" i="2" s="1"/>
  <c r="P64" i="2" s="1"/>
  <c r="P86" i="2"/>
  <c r="P85" i="2" s="1"/>
  <c r="P84" i="2" s="1"/>
  <c r="P83" i="2" s="1"/>
  <c r="P82" i="2" s="1"/>
  <c r="P81" i="2" s="1"/>
  <c r="P80" i="2" s="1"/>
  <c r="P79" i="2" s="1"/>
  <c r="P78" i="2" s="1"/>
  <c r="P77" i="2" s="1"/>
  <c r="P76" i="2" s="1"/>
  <c r="P75" i="2" s="1"/>
  <c r="P74" i="2" s="1"/>
  <c r="P93" i="2"/>
  <c r="P92" i="2" s="1"/>
  <c r="P91" i="2" s="1"/>
  <c r="P90" i="2" s="1"/>
  <c r="P89" i="2" s="1"/>
  <c r="P88" i="2" s="1"/>
  <c r="P87" i="2" s="1"/>
  <c r="P101" i="2"/>
  <c r="P100" i="2" s="1"/>
  <c r="P99" i="2" s="1"/>
  <c r="P98" i="2" s="1"/>
  <c r="P97" i="2" s="1"/>
  <c r="P96" i="2" s="1"/>
  <c r="P95" i="2" s="1"/>
  <c r="P94" i="2" s="1"/>
  <c r="P110" i="2"/>
  <c r="P109" i="2" s="1"/>
  <c r="P108" i="2" s="1"/>
  <c r="P107" i="2" s="1"/>
  <c r="P106" i="2" s="1"/>
  <c r="P105" i="2" s="1"/>
  <c r="P104" i="2" s="1"/>
  <c r="P103" i="2" s="1"/>
  <c r="P102" i="2" s="1"/>
  <c r="P117" i="2"/>
  <c r="P116" i="2" s="1"/>
  <c r="P115" i="2" s="1"/>
  <c r="P114" i="2" s="1"/>
  <c r="P113" i="2" s="1"/>
  <c r="P112" i="2" s="1"/>
  <c r="P111" i="2" s="1"/>
  <c r="P125" i="2"/>
  <c r="P124" i="2" s="1"/>
  <c r="P123" i="2" s="1"/>
  <c r="P122" i="2" s="1"/>
  <c r="P121" i="2" s="1"/>
  <c r="P120" i="2" s="1"/>
  <c r="P119" i="2" s="1"/>
  <c r="P137" i="2"/>
  <c r="P136" i="2" s="1"/>
  <c r="P135" i="2" s="1"/>
  <c r="P134" i="2" s="1"/>
  <c r="P133" i="2" s="1"/>
  <c r="P132" i="2" s="1"/>
  <c r="P131" i="2" s="1"/>
  <c r="P130" i="2" s="1"/>
  <c r="P129" i="2" s="1"/>
  <c r="P128" i="2" s="1"/>
  <c r="P127" i="2" s="1"/>
  <c r="P126" i="2" s="1"/>
  <c r="P148" i="2"/>
  <c r="P147" i="2" s="1"/>
  <c r="P146" i="2" s="1"/>
  <c r="P145" i="2" s="1"/>
  <c r="P144" i="2" s="1"/>
  <c r="P143" i="2" s="1"/>
  <c r="P142" i="2" s="1"/>
  <c r="P141" i="2" s="1"/>
  <c r="P140" i="2" s="1"/>
  <c r="P139" i="2" s="1"/>
  <c r="P138" i="2" s="1"/>
  <c r="P118" i="2"/>
  <c r="Q211" i="1"/>
  <c r="Q212" i="1"/>
  <c r="O212" i="1"/>
  <c r="P212" i="1" s="1"/>
  <c r="R212" i="1"/>
  <c r="S212"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10" i="1"/>
  <c r="S10" i="1" s="1"/>
  <c r="O211" i="1"/>
  <c r="P211" i="1" s="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P41" i="1" s="1"/>
  <c r="O42" i="1"/>
  <c r="O43" i="1"/>
  <c r="O44" i="1"/>
  <c r="O45" i="1"/>
  <c r="O46" i="1"/>
  <c r="O47" i="1"/>
  <c r="O48" i="1"/>
  <c r="O49" i="1"/>
  <c r="O50" i="1"/>
  <c r="P50" i="1" s="1"/>
  <c r="O51" i="1"/>
  <c r="O52" i="1"/>
  <c r="O53" i="1"/>
  <c r="O54" i="1"/>
  <c r="O55" i="1"/>
  <c r="O56" i="1"/>
  <c r="O57" i="1"/>
  <c r="O58" i="1"/>
  <c r="O59" i="1"/>
  <c r="O60" i="1"/>
  <c r="P60" i="1" s="1"/>
  <c r="O61" i="1"/>
  <c r="O62" i="1"/>
  <c r="O63" i="1"/>
  <c r="O64" i="1"/>
  <c r="O65" i="1"/>
  <c r="O66" i="1"/>
  <c r="O67" i="1"/>
  <c r="O68" i="1"/>
  <c r="O69" i="1"/>
  <c r="P69" i="1" s="1"/>
  <c r="O70" i="1"/>
  <c r="O71" i="1"/>
  <c r="O72" i="1"/>
  <c r="O73" i="1"/>
  <c r="O74" i="1"/>
  <c r="O75" i="1"/>
  <c r="O76" i="1"/>
  <c r="O77" i="1"/>
  <c r="O78" i="1"/>
  <c r="O79" i="1"/>
  <c r="O80" i="1"/>
  <c r="O81" i="1"/>
  <c r="O82" i="1"/>
  <c r="O83" i="1"/>
  <c r="P83" i="1" s="1"/>
  <c r="O84" i="1"/>
  <c r="O85" i="1"/>
  <c r="O86" i="1"/>
  <c r="O87" i="1"/>
  <c r="O88" i="1"/>
  <c r="O89" i="1"/>
  <c r="O90" i="1"/>
  <c r="O91" i="1"/>
  <c r="O92" i="1"/>
  <c r="O93" i="1"/>
  <c r="O94" i="1"/>
  <c r="O95" i="1"/>
  <c r="P95" i="1" s="1"/>
  <c r="O96" i="1"/>
  <c r="O97" i="1"/>
  <c r="O98" i="1"/>
  <c r="O99" i="1"/>
  <c r="O100" i="1"/>
  <c r="O101" i="1"/>
  <c r="O102" i="1"/>
  <c r="O103" i="1"/>
  <c r="O104" i="1"/>
  <c r="O105" i="1"/>
  <c r="O106" i="1"/>
  <c r="O107" i="1"/>
  <c r="O108" i="1"/>
  <c r="P108" i="1" s="1"/>
  <c r="O109" i="1"/>
  <c r="O110" i="1"/>
  <c r="O111" i="1"/>
  <c r="O112" i="1"/>
  <c r="O113" i="1"/>
  <c r="O114" i="1"/>
  <c r="O115" i="1"/>
  <c r="O116" i="1"/>
  <c r="O117" i="1"/>
  <c r="P117" i="1" s="1"/>
  <c r="O118" i="1"/>
  <c r="O119" i="1"/>
  <c r="O120" i="1"/>
  <c r="O121" i="1"/>
  <c r="O122" i="1"/>
  <c r="O123" i="1"/>
  <c r="O124" i="1"/>
  <c r="O125" i="1"/>
  <c r="O126" i="1"/>
  <c r="O127" i="1"/>
  <c r="P127" i="1" s="1"/>
  <c r="O128" i="1"/>
  <c r="O129" i="1"/>
  <c r="O130" i="1"/>
  <c r="O131" i="1"/>
  <c r="O132" i="1"/>
  <c r="O133" i="1"/>
  <c r="O134" i="1"/>
  <c r="O135" i="1"/>
  <c r="O136" i="1"/>
  <c r="P136" i="1" s="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Q2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10" i="1"/>
  <c r="O10" i="1"/>
  <c r="L20" i="3" l="1"/>
  <c r="L24" i="3"/>
  <c r="L28" i="3"/>
  <c r="L19" i="3"/>
  <c r="L23" i="3"/>
  <c r="L17" i="3"/>
  <c r="L21" i="3"/>
  <c r="L25" i="3"/>
  <c r="L29" i="3"/>
  <c r="L18" i="3"/>
  <c r="L22" i="3"/>
  <c r="L26" i="3"/>
  <c r="L30" i="3"/>
  <c r="N24" i="3"/>
  <c r="N17" i="3"/>
  <c r="N20" i="3"/>
  <c r="N27" i="3"/>
  <c r="N23" i="3"/>
  <c r="N19" i="3"/>
  <c r="N28" i="3"/>
  <c r="N30" i="3"/>
  <c r="N26" i="3"/>
  <c r="N22" i="3"/>
  <c r="N18" i="3"/>
  <c r="N29" i="3"/>
  <c r="N25" i="3"/>
  <c r="N21" i="3"/>
  <c r="P48" i="2"/>
  <c r="P47" i="2" s="1"/>
  <c r="P46" i="2" s="1"/>
  <c r="P45" i="2" s="1"/>
  <c r="P44" i="2" s="1"/>
  <c r="P43" i="2" s="1"/>
  <c r="P42" i="2" s="1"/>
  <c r="N16" i="3"/>
  <c r="J16" i="3"/>
  <c r="L16" i="3"/>
  <c r="K26" i="3"/>
  <c r="M26" i="3" s="1"/>
  <c r="K24" i="3"/>
  <c r="M24" i="3" s="1"/>
  <c r="K30" i="3"/>
  <c r="K22" i="3"/>
  <c r="K28" i="3"/>
  <c r="M28" i="3" s="1"/>
  <c r="K20" i="3"/>
  <c r="M20" i="3" s="1"/>
  <c r="K27" i="3"/>
  <c r="M27" i="3" s="1"/>
  <c r="K23" i="3"/>
  <c r="M23" i="3" s="1"/>
  <c r="K19" i="3"/>
  <c r="M19" i="3" s="1"/>
  <c r="K18" i="3"/>
  <c r="M18" i="3" s="1"/>
  <c r="K29" i="3"/>
  <c r="M29" i="3" s="1"/>
  <c r="K25" i="3"/>
  <c r="K21" i="3"/>
  <c r="K17" i="3"/>
  <c r="K16" i="3"/>
  <c r="J29" i="3"/>
  <c r="J25" i="3"/>
  <c r="J21" i="3"/>
  <c r="J17" i="3"/>
  <c r="J28" i="3"/>
  <c r="J24" i="3"/>
  <c r="J20" i="3"/>
  <c r="J27" i="3"/>
  <c r="J23" i="3"/>
  <c r="J19" i="3"/>
  <c r="J30" i="3"/>
  <c r="J26" i="3"/>
  <c r="J22" i="3"/>
  <c r="J18" i="3"/>
  <c r="P49" i="1"/>
  <c r="P48" i="1" s="1"/>
  <c r="P47" i="1" s="1"/>
  <c r="P46" i="1" s="1"/>
  <c r="P45" i="1" s="1"/>
  <c r="P44" i="1" s="1"/>
  <c r="P43" i="1" s="1"/>
  <c r="P42" i="1" s="1"/>
  <c r="T212" i="1"/>
  <c r="U212" i="1" s="1"/>
  <c r="V212" i="1" s="1"/>
  <c r="S121" i="1"/>
  <c r="T211" i="1"/>
  <c r="U211" i="1" s="1"/>
  <c r="V211" i="1" s="1"/>
  <c r="P126" i="1"/>
  <c r="P125" i="1" s="1"/>
  <c r="P124" i="1" s="1"/>
  <c r="P123" i="1" s="1"/>
  <c r="P122" i="1" s="1"/>
  <c r="P121" i="1" s="1"/>
  <c r="P120" i="1" s="1"/>
  <c r="P119" i="1" s="1"/>
  <c r="P118" i="1" s="1"/>
  <c r="P94" i="1"/>
  <c r="P93" i="1" s="1"/>
  <c r="P92" i="1" s="1"/>
  <c r="P91" i="1" s="1"/>
  <c r="P90" i="1" s="1"/>
  <c r="P89" i="1" s="1"/>
  <c r="P88" i="1" s="1"/>
  <c r="P87" i="1" s="1"/>
  <c r="P86" i="1" s="1"/>
  <c r="P85" i="1" s="1"/>
  <c r="P84" i="1" s="1"/>
  <c r="P82" i="1"/>
  <c r="P81" i="1" s="1"/>
  <c r="P80" i="1" s="1"/>
  <c r="P79" i="1" s="1"/>
  <c r="P78" i="1" s="1"/>
  <c r="P77" i="1" s="1"/>
  <c r="P76" i="1" s="1"/>
  <c r="P75" i="1" s="1"/>
  <c r="P74" i="1" s="1"/>
  <c r="P73" i="1" s="1"/>
  <c r="P72" i="1" s="1"/>
  <c r="P71" i="1" s="1"/>
  <c r="P70" i="1" s="1"/>
  <c r="S164" i="1"/>
  <c r="P116" i="1"/>
  <c r="P115" i="1" s="1"/>
  <c r="P114" i="1" s="1"/>
  <c r="P113" i="1" s="1"/>
  <c r="P112" i="1" s="1"/>
  <c r="P111" i="1" s="1"/>
  <c r="P110" i="1" s="1"/>
  <c r="P109" i="1" s="1"/>
  <c r="P135" i="1"/>
  <c r="P134" i="1" s="1"/>
  <c r="P133" i="1" s="1"/>
  <c r="P132" i="1" s="1"/>
  <c r="P131" i="1" s="1"/>
  <c r="P130" i="1" s="1"/>
  <c r="P129" i="1" s="1"/>
  <c r="P128" i="1" s="1"/>
  <c r="T128" i="1" s="1"/>
  <c r="U128" i="1" s="1"/>
  <c r="V128" i="1" s="1"/>
  <c r="P107" i="1"/>
  <c r="P106" i="1" s="1"/>
  <c r="P59" i="1"/>
  <c r="P58" i="1" s="1"/>
  <c r="P57" i="1" s="1"/>
  <c r="P56" i="1" s="1"/>
  <c r="P55" i="1" s="1"/>
  <c r="P54" i="1" s="1"/>
  <c r="P53" i="1" s="1"/>
  <c r="P52" i="1" s="1"/>
  <c r="P51" i="1" s="1"/>
  <c r="T51" i="1" s="1"/>
  <c r="U51" i="1" s="1"/>
  <c r="V51" i="1" s="1"/>
  <c r="P40" i="1"/>
  <c r="P39" i="1" s="1"/>
  <c r="P38" i="1" s="1"/>
  <c r="P37" i="1" s="1"/>
  <c r="P36" i="1" s="1"/>
  <c r="P35" i="1" s="1"/>
  <c r="P34" i="1" s="1"/>
  <c r="P33" i="1" s="1"/>
  <c r="P32" i="1" s="1"/>
  <c r="P31" i="1" s="1"/>
  <c r="P30" i="1" s="1"/>
  <c r="P29" i="1" s="1"/>
  <c r="P28" i="1" s="1"/>
  <c r="P27" i="1" s="1"/>
  <c r="P26" i="1" s="1"/>
  <c r="P25" i="1" s="1"/>
  <c r="P24" i="1" s="1"/>
  <c r="P23" i="1" s="1"/>
  <c r="P22" i="1" s="1"/>
  <c r="P21" i="1" s="1"/>
  <c r="P20" i="1" s="1"/>
  <c r="T20" i="1" s="1"/>
  <c r="U20" i="1" s="1"/>
  <c r="V20" i="1" s="1"/>
  <c r="P210" i="1"/>
  <c r="P209" i="1" s="1"/>
  <c r="P208" i="1" s="1"/>
  <c r="P207" i="1" s="1"/>
  <c r="P206" i="1" s="1"/>
  <c r="P205" i="1" s="1"/>
  <c r="P204" i="1" s="1"/>
  <c r="P203" i="1" s="1"/>
  <c r="P202" i="1" s="1"/>
  <c r="P201" i="1" s="1"/>
  <c r="P200" i="1" s="1"/>
  <c r="P199" i="1" s="1"/>
  <c r="P198" i="1" s="1"/>
  <c r="P197" i="1" s="1"/>
  <c r="P196" i="1" s="1"/>
  <c r="P195" i="1" s="1"/>
  <c r="P194" i="1" s="1"/>
  <c r="P193" i="1" s="1"/>
  <c r="P192" i="1" s="1"/>
  <c r="P191" i="1" s="1"/>
  <c r="P190" i="1" s="1"/>
  <c r="P189" i="1" s="1"/>
  <c r="P188" i="1" s="1"/>
  <c r="P187" i="1" s="1"/>
  <c r="P186" i="1" s="1"/>
  <c r="P68" i="1"/>
  <c r="P67" i="1" s="1"/>
  <c r="P66" i="1" s="1"/>
  <c r="P65" i="1" s="1"/>
  <c r="P64" i="1" s="1"/>
  <c r="P63" i="1" s="1"/>
  <c r="P62" i="1" s="1"/>
  <c r="P61" i="1" s="1"/>
  <c r="T83" i="1"/>
  <c r="U83" i="1" s="1"/>
  <c r="V83" i="1" s="1"/>
  <c r="T95" i="1"/>
  <c r="U95" i="1" s="1"/>
  <c r="V95" i="1" s="1"/>
  <c r="T127" i="1"/>
  <c r="U127" i="1" s="1"/>
  <c r="V127" i="1" s="1"/>
  <c r="T50" i="1"/>
  <c r="U50" i="1" s="1"/>
  <c r="V50" i="1" s="1"/>
  <c r="T117" i="1"/>
  <c r="U117" i="1" s="1"/>
  <c r="V117" i="1" s="1"/>
  <c r="T69" i="1"/>
  <c r="U69" i="1" s="1"/>
  <c r="V69" i="1" s="1"/>
  <c r="T41" i="1"/>
  <c r="U41" i="1" s="1"/>
  <c r="V41" i="1" s="1"/>
  <c r="T136" i="1"/>
  <c r="U136" i="1" s="1"/>
  <c r="V136" i="1" s="1"/>
  <c r="T108" i="1"/>
  <c r="U108" i="1" s="1"/>
  <c r="V108" i="1" s="1"/>
  <c r="T60" i="1"/>
  <c r="U60" i="1" s="1"/>
  <c r="V60" i="1" s="1"/>
  <c r="M22" i="3" l="1"/>
  <c r="M17" i="3"/>
  <c r="P105" i="1"/>
  <c r="P104" i="1" s="1"/>
  <c r="T106" i="1"/>
  <c r="U106" i="1" s="1"/>
  <c r="V106" i="1" s="1"/>
  <c r="M21" i="3"/>
  <c r="M25" i="3"/>
  <c r="M30" i="3"/>
  <c r="O29" i="3"/>
  <c r="P29" i="3" s="1"/>
  <c r="O30" i="3"/>
  <c r="O27" i="3"/>
  <c r="P27" i="3" s="1"/>
  <c r="O18" i="3"/>
  <c r="P18" i="3" s="1"/>
  <c r="O28" i="3"/>
  <c r="P28" i="3" s="1"/>
  <c r="Q28" i="3" s="1"/>
  <c r="O20" i="3"/>
  <c r="P20" i="3" s="1"/>
  <c r="Q20" i="3" s="1"/>
  <c r="O21" i="3"/>
  <c r="O22" i="3"/>
  <c r="O19" i="3"/>
  <c r="P19" i="3" s="1"/>
  <c r="O17" i="3"/>
  <c r="O25" i="3"/>
  <c r="P25" i="3" s="1"/>
  <c r="O26" i="3"/>
  <c r="P26" i="3" s="1"/>
  <c r="Q26" i="3" s="1"/>
  <c r="O23" i="3"/>
  <c r="P23" i="3" s="1"/>
  <c r="O24" i="3"/>
  <c r="P24" i="3" s="1"/>
  <c r="Q24" i="3" s="1"/>
  <c r="P185" i="1"/>
  <c r="P184" i="1" s="1"/>
  <c r="P183" i="1" s="1"/>
  <c r="P182" i="1" s="1"/>
  <c r="P181" i="1" s="1"/>
  <c r="P180" i="1" s="1"/>
  <c r="P179" i="1" s="1"/>
  <c r="T186" i="1"/>
  <c r="U186" i="1" s="1"/>
  <c r="V186" i="1" s="1"/>
  <c r="P19" i="1"/>
  <c r="T121" i="1"/>
  <c r="U121" i="1" s="1"/>
  <c r="V121" i="1" s="1"/>
  <c r="P14" i="1"/>
  <c r="O16" i="3"/>
  <c r="T52" i="1"/>
  <c r="U52" i="1" s="1"/>
  <c r="V52" i="1" s="1"/>
  <c r="M16" i="3"/>
  <c r="T132" i="1"/>
  <c r="U132" i="1" s="1"/>
  <c r="V132" i="1" s="1"/>
  <c r="T133" i="1"/>
  <c r="U133" i="1" s="1"/>
  <c r="V133" i="1" s="1"/>
  <c r="T135" i="1"/>
  <c r="U135" i="1" s="1"/>
  <c r="V135" i="1" s="1"/>
  <c r="T131" i="1"/>
  <c r="U131" i="1" s="1"/>
  <c r="V131" i="1" s="1"/>
  <c r="T105" i="1"/>
  <c r="U105" i="1" s="1"/>
  <c r="V105" i="1" s="1"/>
  <c r="T107" i="1"/>
  <c r="U107" i="1" s="1"/>
  <c r="V107" i="1" s="1"/>
  <c r="T130" i="1"/>
  <c r="U130" i="1" s="1"/>
  <c r="V130" i="1" s="1"/>
  <c r="T129" i="1"/>
  <c r="U129" i="1" s="1"/>
  <c r="V129" i="1" s="1"/>
  <c r="T134" i="1"/>
  <c r="U134" i="1" s="1"/>
  <c r="V134" i="1" s="1"/>
  <c r="T198" i="1"/>
  <c r="U198" i="1" s="1"/>
  <c r="V198" i="1" s="1"/>
  <c r="T166" i="1"/>
  <c r="U166" i="1" s="1"/>
  <c r="V166" i="1" s="1"/>
  <c r="T59" i="1"/>
  <c r="U59" i="1" s="1"/>
  <c r="V59" i="1" s="1"/>
  <c r="T57" i="1"/>
  <c r="U57" i="1" s="1"/>
  <c r="V57" i="1" s="1"/>
  <c r="T54" i="1"/>
  <c r="U54" i="1" s="1"/>
  <c r="V54" i="1" s="1"/>
  <c r="T58" i="1"/>
  <c r="U58" i="1" s="1"/>
  <c r="V58" i="1" s="1"/>
  <c r="T56" i="1"/>
  <c r="U56" i="1" s="1"/>
  <c r="V56" i="1" s="1"/>
  <c r="T53" i="1"/>
  <c r="U53" i="1" s="1"/>
  <c r="V53" i="1" s="1"/>
  <c r="T55" i="1"/>
  <c r="U55" i="1" s="1"/>
  <c r="V55" i="1" s="1"/>
  <c r="T210" i="1"/>
  <c r="U210" i="1" s="1"/>
  <c r="V210" i="1" s="1"/>
  <c r="T209" i="1"/>
  <c r="U209" i="1" s="1"/>
  <c r="V209" i="1" s="1"/>
  <c r="T197" i="1"/>
  <c r="U197" i="1" s="1"/>
  <c r="V197" i="1" s="1"/>
  <c r="T126" i="1"/>
  <c r="U126" i="1" s="1"/>
  <c r="V126" i="1" s="1"/>
  <c r="T40" i="1"/>
  <c r="U40" i="1" s="1"/>
  <c r="V40" i="1" s="1"/>
  <c r="T49" i="1"/>
  <c r="U49" i="1" s="1"/>
  <c r="V49" i="1" s="1"/>
  <c r="T68" i="1"/>
  <c r="U68" i="1" s="1"/>
  <c r="V68" i="1" s="1"/>
  <c r="T82" i="1"/>
  <c r="U82" i="1" s="1"/>
  <c r="V82" i="1" s="1"/>
  <c r="T116" i="1"/>
  <c r="U116" i="1" s="1"/>
  <c r="V116" i="1" s="1"/>
  <c r="T94" i="1"/>
  <c r="U94" i="1" s="1"/>
  <c r="V94" i="1" s="1"/>
  <c r="P17" i="3" l="1"/>
  <c r="P22" i="3"/>
  <c r="Q22" i="3" s="1"/>
  <c r="P21" i="3"/>
  <c r="Q21" i="3" s="1"/>
  <c r="T104" i="1"/>
  <c r="U104" i="1" s="1"/>
  <c r="V104" i="1" s="1"/>
  <c r="P103" i="1"/>
  <c r="P18" i="1"/>
  <c r="T19" i="1"/>
  <c r="U19" i="1" s="1"/>
  <c r="V19" i="1" s="1"/>
  <c r="P30" i="3"/>
  <c r="Q30" i="3" s="1"/>
  <c r="T185" i="1"/>
  <c r="U185" i="1" s="1"/>
  <c r="V185" i="1" s="1"/>
  <c r="T14" i="1"/>
  <c r="U14" i="1" s="1"/>
  <c r="V14" i="1" s="1"/>
  <c r="P13" i="1"/>
  <c r="P178" i="1"/>
  <c r="T179" i="1"/>
  <c r="U179" i="1" s="1"/>
  <c r="V179" i="1" s="1"/>
  <c r="Q23" i="3"/>
  <c r="M32" i="3"/>
  <c r="O11" i="5" s="1"/>
  <c r="Q27" i="3"/>
  <c r="Q18" i="3"/>
  <c r="Q19" i="3"/>
  <c r="O32" i="3"/>
  <c r="G11" i="5" s="1"/>
  <c r="Q25" i="3"/>
  <c r="Q17" i="3"/>
  <c r="Q29" i="3"/>
  <c r="P16" i="3"/>
  <c r="T196" i="1"/>
  <c r="U196" i="1" s="1"/>
  <c r="V196" i="1" s="1"/>
  <c r="T184" i="1"/>
  <c r="U184" i="1" s="1"/>
  <c r="V184" i="1" s="1"/>
  <c r="T208" i="1"/>
  <c r="U208" i="1" s="1"/>
  <c r="V208" i="1" s="1"/>
  <c r="T93" i="1"/>
  <c r="U93" i="1" s="1"/>
  <c r="V93" i="1" s="1"/>
  <c r="T81" i="1"/>
  <c r="U81" i="1" s="1"/>
  <c r="V81" i="1" s="1"/>
  <c r="T67" i="1"/>
  <c r="U67" i="1" s="1"/>
  <c r="V67" i="1" s="1"/>
  <c r="T48" i="1"/>
  <c r="U48" i="1" s="1"/>
  <c r="V48" i="1" s="1"/>
  <c r="T125" i="1"/>
  <c r="U125" i="1" s="1"/>
  <c r="V125" i="1" s="1"/>
  <c r="T115" i="1"/>
  <c r="U115" i="1" s="1"/>
  <c r="V115" i="1" s="1"/>
  <c r="T39" i="1"/>
  <c r="U39" i="1" s="1"/>
  <c r="V39" i="1" s="1"/>
  <c r="P102" i="1" l="1"/>
  <c r="T103" i="1"/>
  <c r="U103" i="1" s="1"/>
  <c r="V103" i="1" s="1"/>
  <c r="P17" i="1"/>
  <c r="T18" i="1"/>
  <c r="U18" i="1" s="1"/>
  <c r="V18" i="1" s="1"/>
  <c r="P177" i="1"/>
  <c r="T178" i="1"/>
  <c r="U178" i="1" s="1"/>
  <c r="V178" i="1" s="1"/>
  <c r="P12" i="1"/>
  <c r="T13" i="1"/>
  <c r="U13" i="1" s="1"/>
  <c r="V13" i="1" s="1"/>
  <c r="P32" i="3"/>
  <c r="W11" i="5" s="1"/>
  <c r="W8" i="5" s="1"/>
  <c r="Q16" i="3"/>
  <c r="T207" i="1"/>
  <c r="U207" i="1" s="1"/>
  <c r="V207" i="1" s="1"/>
  <c r="T183" i="1"/>
  <c r="U183" i="1" s="1"/>
  <c r="V183" i="1" s="1"/>
  <c r="T195" i="1"/>
  <c r="U195" i="1" s="1"/>
  <c r="V195" i="1" s="1"/>
  <c r="T114" i="1"/>
  <c r="U114" i="1" s="1"/>
  <c r="V114" i="1" s="1"/>
  <c r="T47" i="1"/>
  <c r="U47" i="1" s="1"/>
  <c r="V47" i="1" s="1"/>
  <c r="T80" i="1"/>
  <c r="U80" i="1" s="1"/>
  <c r="V80" i="1" s="1"/>
  <c r="T38" i="1"/>
  <c r="U38" i="1" s="1"/>
  <c r="V38" i="1" s="1"/>
  <c r="T124" i="1"/>
  <c r="U124" i="1" s="1"/>
  <c r="V124" i="1" s="1"/>
  <c r="T66" i="1"/>
  <c r="U66" i="1" s="1"/>
  <c r="V66" i="1" s="1"/>
  <c r="T92" i="1"/>
  <c r="U92" i="1" s="1"/>
  <c r="V92" i="1" s="1"/>
  <c r="T102" i="1" l="1"/>
  <c r="U102" i="1" s="1"/>
  <c r="V102" i="1" s="1"/>
  <c r="P101" i="1"/>
  <c r="T17" i="1"/>
  <c r="U17" i="1" s="1"/>
  <c r="V17" i="1" s="1"/>
  <c r="P16" i="1"/>
  <c r="Q32" i="3"/>
  <c r="AE11" i="5" s="1"/>
  <c r="P11" i="1"/>
  <c r="T12" i="1"/>
  <c r="U12" i="1" s="1"/>
  <c r="V12" i="1" s="1"/>
  <c r="P176" i="1"/>
  <c r="T177" i="1"/>
  <c r="U177" i="1" s="1"/>
  <c r="V177" i="1" s="1"/>
  <c r="T194" i="1"/>
  <c r="U194" i="1" s="1"/>
  <c r="V194" i="1" s="1"/>
  <c r="T182" i="1"/>
  <c r="U182" i="1" s="1"/>
  <c r="V182" i="1" s="1"/>
  <c r="T206" i="1"/>
  <c r="U206" i="1" s="1"/>
  <c r="V206" i="1" s="1"/>
  <c r="T65" i="1"/>
  <c r="U65" i="1" s="1"/>
  <c r="V65" i="1" s="1"/>
  <c r="T79" i="1"/>
  <c r="U79" i="1" s="1"/>
  <c r="V79" i="1" s="1"/>
  <c r="T113" i="1"/>
  <c r="U113" i="1" s="1"/>
  <c r="V113" i="1" s="1"/>
  <c r="T91" i="1"/>
  <c r="U91" i="1" s="1"/>
  <c r="V91" i="1" s="1"/>
  <c r="T123" i="1"/>
  <c r="U123" i="1" s="1"/>
  <c r="V123" i="1" s="1"/>
  <c r="T37" i="1"/>
  <c r="U37" i="1" s="1"/>
  <c r="V37" i="1" s="1"/>
  <c r="T46" i="1"/>
  <c r="U46" i="1" s="1"/>
  <c r="V46" i="1" s="1"/>
  <c r="T101" i="1" l="1"/>
  <c r="U101" i="1" s="1"/>
  <c r="V101" i="1" s="1"/>
  <c r="P100" i="1"/>
  <c r="T16" i="1"/>
  <c r="U16" i="1" s="1"/>
  <c r="V16" i="1" s="1"/>
  <c r="P15" i="1"/>
  <c r="T15" i="1" s="1"/>
  <c r="U15" i="1" s="1"/>
  <c r="V15" i="1" s="1"/>
  <c r="P175" i="1"/>
  <c r="T176" i="1"/>
  <c r="U176" i="1" s="1"/>
  <c r="V176" i="1" s="1"/>
  <c r="P10" i="1"/>
  <c r="T10" i="1" s="1"/>
  <c r="U10" i="1" s="1"/>
  <c r="V10" i="1" s="1"/>
  <c r="T11" i="1"/>
  <c r="U11" i="1" s="1"/>
  <c r="V11" i="1" s="1"/>
  <c r="T205" i="1"/>
  <c r="U205" i="1" s="1"/>
  <c r="V205" i="1" s="1"/>
  <c r="T180" i="1"/>
  <c r="U180" i="1" s="1"/>
  <c r="V180" i="1" s="1"/>
  <c r="T181" i="1"/>
  <c r="U181" i="1" s="1"/>
  <c r="V181" i="1" s="1"/>
  <c r="T193" i="1"/>
  <c r="U193" i="1" s="1"/>
  <c r="V193" i="1" s="1"/>
  <c r="T45" i="1"/>
  <c r="U45" i="1" s="1"/>
  <c r="V45" i="1" s="1"/>
  <c r="T122" i="1"/>
  <c r="U122" i="1" s="1"/>
  <c r="V122" i="1" s="1"/>
  <c r="T112" i="1"/>
  <c r="U112" i="1" s="1"/>
  <c r="V112" i="1" s="1"/>
  <c r="T36" i="1"/>
  <c r="U36" i="1" s="1"/>
  <c r="V36" i="1" s="1"/>
  <c r="T90" i="1"/>
  <c r="U90" i="1" s="1"/>
  <c r="V90" i="1" s="1"/>
  <c r="T78" i="1"/>
  <c r="U78" i="1" s="1"/>
  <c r="V78" i="1" s="1"/>
  <c r="T64" i="1"/>
  <c r="U64" i="1" s="1"/>
  <c r="V64" i="1" s="1"/>
  <c r="T100" i="1" l="1"/>
  <c r="U100" i="1" s="1"/>
  <c r="V100" i="1" s="1"/>
  <c r="P99" i="1"/>
  <c r="P174" i="1"/>
  <c r="T175" i="1"/>
  <c r="U175" i="1" s="1"/>
  <c r="V175" i="1" s="1"/>
  <c r="T192" i="1"/>
  <c r="U192" i="1" s="1"/>
  <c r="V192" i="1" s="1"/>
  <c r="T204" i="1"/>
  <c r="U204" i="1" s="1"/>
  <c r="V204" i="1" s="1"/>
  <c r="T63" i="1"/>
  <c r="U63" i="1" s="1"/>
  <c r="V63" i="1" s="1"/>
  <c r="T89" i="1"/>
  <c r="U89" i="1" s="1"/>
  <c r="V89" i="1" s="1"/>
  <c r="T120" i="1"/>
  <c r="U120" i="1" s="1"/>
  <c r="V120" i="1" s="1"/>
  <c r="T77" i="1"/>
  <c r="U77" i="1" s="1"/>
  <c r="V77" i="1" s="1"/>
  <c r="T35" i="1"/>
  <c r="U35" i="1" s="1"/>
  <c r="V35" i="1" s="1"/>
  <c r="T111" i="1"/>
  <c r="U111" i="1" s="1"/>
  <c r="V111" i="1" s="1"/>
  <c r="T44" i="1"/>
  <c r="U44" i="1" s="1"/>
  <c r="V44" i="1" s="1"/>
  <c r="T99" i="1" l="1"/>
  <c r="U99" i="1" s="1"/>
  <c r="V99" i="1" s="1"/>
  <c r="P98" i="1"/>
  <c r="P173" i="1"/>
  <c r="T174" i="1"/>
  <c r="U174" i="1" s="1"/>
  <c r="V174" i="1" s="1"/>
  <c r="T203" i="1"/>
  <c r="U203" i="1" s="1"/>
  <c r="V203" i="1" s="1"/>
  <c r="T191" i="1"/>
  <c r="U191" i="1" s="1"/>
  <c r="V191" i="1" s="1"/>
  <c r="T42" i="1"/>
  <c r="U42" i="1" s="1"/>
  <c r="V42" i="1" s="1"/>
  <c r="T43" i="1"/>
  <c r="U43" i="1" s="1"/>
  <c r="V43" i="1" s="1"/>
  <c r="T34" i="1"/>
  <c r="U34" i="1" s="1"/>
  <c r="V34" i="1" s="1"/>
  <c r="T118" i="1"/>
  <c r="U118" i="1" s="1"/>
  <c r="V118" i="1" s="1"/>
  <c r="T119" i="1"/>
  <c r="U119" i="1" s="1"/>
  <c r="V119" i="1" s="1"/>
  <c r="T88" i="1"/>
  <c r="U88" i="1" s="1"/>
  <c r="V88" i="1" s="1"/>
  <c r="T109" i="1"/>
  <c r="U109" i="1" s="1"/>
  <c r="V109" i="1" s="1"/>
  <c r="T110" i="1"/>
  <c r="U110" i="1" s="1"/>
  <c r="V110" i="1" s="1"/>
  <c r="T76" i="1"/>
  <c r="U76" i="1" s="1"/>
  <c r="V76" i="1" s="1"/>
  <c r="T61" i="1"/>
  <c r="U61" i="1" s="1"/>
  <c r="V61" i="1" s="1"/>
  <c r="T62" i="1"/>
  <c r="U62" i="1" s="1"/>
  <c r="V62" i="1" s="1"/>
  <c r="T98" i="1" l="1"/>
  <c r="U98" i="1" s="1"/>
  <c r="V98" i="1" s="1"/>
  <c r="P97" i="1"/>
  <c r="P172" i="1"/>
  <c r="T173" i="1"/>
  <c r="U173" i="1" s="1"/>
  <c r="V173" i="1" s="1"/>
  <c r="T202" i="1"/>
  <c r="U202" i="1" s="1"/>
  <c r="V202" i="1" s="1"/>
  <c r="T190" i="1"/>
  <c r="U190" i="1" s="1"/>
  <c r="V190" i="1" s="1"/>
  <c r="T75" i="1"/>
  <c r="U75" i="1" s="1"/>
  <c r="V75" i="1" s="1"/>
  <c r="T87" i="1"/>
  <c r="U87" i="1" s="1"/>
  <c r="V87" i="1" s="1"/>
  <c r="T33" i="1"/>
  <c r="U33" i="1" s="1"/>
  <c r="V33" i="1" s="1"/>
  <c r="T97" i="1" l="1"/>
  <c r="U97" i="1" s="1"/>
  <c r="V97" i="1" s="1"/>
  <c r="P96" i="1"/>
  <c r="T96" i="1" s="1"/>
  <c r="U96" i="1" s="1"/>
  <c r="V96" i="1" s="1"/>
  <c r="P171" i="1"/>
  <c r="T172" i="1"/>
  <c r="U172" i="1" s="1"/>
  <c r="V172" i="1" s="1"/>
  <c r="T189" i="1"/>
  <c r="U189" i="1" s="1"/>
  <c r="V189" i="1" s="1"/>
  <c r="T201" i="1"/>
  <c r="U201" i="1" s="1"/>
  <c r="V201" i="1" s="1"/>
  <c r="T86" i="1"/>
  <c r="U86" i="1" s="1"/>
  <c r="V86" i="1" s="1"/>
  <c r="T32" i="1"/>
  <c r="U32" i="1" s="1"/>
  <c r="V32" i="1" s="1"/>
  <c r="T74" i="1"/>
  <c r="U74" i="1" s="1"/>
  <c r="V74" i="1" s="1"/>
  <c r="P170" i="1" l="1"/>
  <c r="T171" i="1"/>
  <c r="U171" i="1" s="1"/>
  <c r="V171" i="1" s="1"/>
  <c r="T199" i="1"/>
  <c r="U199" i="1" s="1"/>
  <c r="V199" i="1" s="1"/>
  <c r="T200" i="1"/>
  <c r="U200" i="1" s="1"/>
  <c r="V200" i="1" s="1"/>
  <c r="T187" i="1"/>
  <c r="U187" i="1" s="1"/>
  <c r="V187" i="1" s="1"/>
  <c r="T188" i="1"/>
  <c r="U188" i="1" s="1"/>
  <c r="V188" i="1" s="1"/>
  <c r="T31" i="1"/>
  <c r="U31" i="1" s="1"/>
  <c r="V31" i="1" s="1"/>
  <c r="T73" i="1"/>
  <c r="U73" i="1" s="1"/>
  <c r="V73" i="1" s="1"/>
  <c r="T84" i="1"/>
  <c r="U84" i="1" s="1"/>
  <c r="V84" i="1" s="1"/>
  <c r="T85" i="1"/>
  <c r="U85" i="1" s="1"/>
  <c r="V85" i="1" s="1"/>
  <c r="P169" i="1" l="1"/>
  <c r="T170" i="1"/>
  <c r="U170" i="1" s="1"/>
  <c r="V170" i="1" s="1"/>
  <c r="T72" i="1"/>
  <c r="U72" i="1" s="1"/>
  <c r="V72" i="1" s="1"/>
  <c r="T30" i="1"/>
  <c r="U30" i="1" s="1"/>
  <c r="V30" i="1" s="1"/>
  <c r="P168" i="1" l="1"/>
  <c r="T169" i="1"/>
  <c r="U169" i="1" s="1"/>
  <c r="V169" i="1" s="1"/>
  <c r="T29" i="1"/>
  <c r="U29" i="1" s="1"/>
  <c r="V29" i="1" s="1"/>
  <c r="T70" i="1"/>
  <c r="U70" i="1" s="1"/>
  <c r="V70" i="1" s="1"/>
  <c r="T71" i="1"/>
  <c r="U71" i="1" s="1"/>
  <c r="V71" i="1" s="1"/>
  <c r="T168" i="1" l="1"/>
  <c r="U168" i="1" s="1"/>
  <c r="V168" i="1" s="1"/>
  <c r="P167" i="1"/>
  <c r="T28" i="1"/>
  <c r="U28" i="1" s="1"/>
  <c r="V28" i="1" s="1"/>
  <c r="P166" i="1" l="1"/>
  <c r="P165" i="1" s="1"/>
  <c r="T167" i="1"/>
  <c r="U167" i="1" s="1"/>
  <c r="V167" i="1" s="1"/>
  <c r="T27" i="1"/>
  <c r="U27" i="1" s="1"/>
  <c r="V27" i="1" s="1"/>
  <c r="T165" i="1" l="1"/>
  <c r="U165" i="1" s="1"/>
  <c r="V165" i="1" s="1"/>
  <c r="P164" i="1"/>
  <c r="T26" i="1"/>
  <c r="U26" i="1" s="1"/>
  <c r="V26" i="1" s="1"/>
  <c r="P163" i="1" l="1"/>
  <c r="T164" i="1"/>
  <c r="U164" i="1" s="1"/>
  <c r="V164" i="1" s="1"/>
  <c r="T25" i="1"/>
  <c r="U25" i="1" s="1"/>
  <c r="V25" i="1" s="1"/>
  <c r="P162" i="1" l="1"/>
  <c r="T163" i="1"/>
  <c r="U163" i="1" s="1"/>
  <c r="V163" i="1" s="1"/>
  <c r="T24" i="1"/>
  <c r="U24" i="1" s="1"/>
  <c r="V24" i="1" s="1"/>
  <c r="P161" i="1" l="1"/>
  <c r="T162" i="1"/>
  <c r="U162" i="1" s="1"/>
  <c r="V162" i="1" s="1"/>
  <c r="T23" i="1"/>
  <c r="U23" i="1" s="1"/>
  <c r="V23" i="1" s="1"/>
  <c r="P160" i="1" l="1"/>
  <c r="T161" i="1"/>
  <c r="U161" i="1" s="1"/>
  <c r="V161" i="1" s="1"/>
  <c r="T21" i="1"/>
  <c r="U21" i="1" s="1"/>
  <c r="V21" i="1" s="1"/>
  <c r="T22" i="1"/>
  <c r="U22" i="1" s="1"/>
  <c r="V22" i="1" s="1"/>
  <c r="P159" i="1" l="1"/>
  <c r="T160" i="1"/>
  <c r="U160" i="1" s="1"/>
  <c r="V160" i="1" s="1"/>
  <c r="P158" i="1" l="1"/>
  <c r="T159" i="1"/>
  <c r="U159" i="1" s="1"/>
  <c r="V159" i="1" s="1"/>
  <c r="P157" i="1" l="1"/>
  <c r="T158" i="1"/>
  <c r="U158" i="1" s="1"/>
  <c r="V158" i="1" s="1"/>
  <c r="P156" i="1" l="1"/>
  <c r="T157" i="1"/>
  <c r="U157" i="1" s="1"/>
  <c r="V157" i="1" s="1"/>
  <c r="P155" i="1" l="1"/>
  <c r="T156" i="1"/>
  <c r="U156" i="1" s="1"/>
  <c r="V156" i="1" s="1"/>
  <c r="P154" i="1" l="1"/>
  <c r="T155" i="1"/>
  <c r="U155" i="1" s="1"/>
  <c r="V155" i="1" s="1"/>
  <c r="P153" i="1" l="1"/>
  <c r="T154" i="1"/>
  <c r="U154" i="1" s="1"/>
  <c r="V154" i="1" s="1"/>
  <c r="P152" i="1" l="1"/>
  <c r="T153" i="1"/>
  <c r="U153" i="1" s="1"/>
  <c r="V153" i="1" s="1"/>
  <c r="P151" i="1" l="1"/>
  <c r="T152" i="1"/>
  <c r="U152" i="1" s="1"/>
  <c r="V152" i="1" s="1"/>
  <c r="P150" i="1" l="1"/>
  <c r="T151" i="1"/>
  <c r="U151" i="1" s="1"/>
  <c r="V151" i="1" s="1"/>
  <c r="P149" i="1" l="1"/>
  <c r="T150" i="1"/>
  <c r="U150" i="1" s="1"/>
  <c r="V150" i="1" s="1"/>
  <c r="P148" i="1" l="1"/>
  <c r="T149" i="1"/>
  <c r="U149" i="1" s="1"/>
  <c r="V149" i="1" s="1"/>
  <c r="P147" i="1" l="1"/>
  <c r="T148" i="1"/>
  <c r="U148" i="1" s="1"/>
  <c r="V148" i="1" s="1"/>
  <c r="P146" i="1" l="1"/>
  <c r="T147" i="1"/>
  <c r="U147" i="1" s="1"/>
  <c r="V147" i="1" s="1"/>
  <c r="P145" i="1" l="1"/>
  <c r="T146" i="1"/>
  <c r="U146" i="1" s="1"/>
  <c r="V146" i="1" s="1"/>
  <c r="P144" i="1" l="1"/>
  <c r="T145" i="1"/>
  <c r="U145" i="1" s="1"/>
  <c r="V145" i="1" s="1"/>
  <c r="P143" i="1" l="1"/>
  <c r="T144" i="1"/>
  <c r="U144" i="1" s="1"/>
  <c r="V144" i="1" s="1"/>
  <c r="P142" i="1" l="1"/>
  <c r="T143" i="1"/>
  <c r="U143" i="1" s="1"/>
  <c r="V143" i="1" s="1"/>
  <c r="P141" i="1" l="1"/>
  <c r="T142" i="1"/>
  <c r="U142" i="1" s="1"/>
  <c r="V142" i="1" s="1"/>
  <c r="P140" i="1" l="1"/>
  <c r="T141" i="1"/>
  <c r="U141" i="1" s="1"/>
  <c r="V141" i="1" s="1"/>
  <c r="P139" i="1" l="1"/>
  <c r="T140" i="1"/>
  <c r="U140" i="1" s="1"/>
  <c r="V140" i="1" s="1"/>
  <c r="P138" i="1" l="1"/>
  <c r="T139" i="1"/>
  <c r="U139" i="1" s="1"/>
  <c r="V139" i="1" s="1"/>
  <c r="P137" i="1" l="1"/>
  <c r="T137" i="1" s="1"/>
  <c r="U137" i="1" s="1"/>
  <c r="V137" i="1" s="1"/>
  <c r="T138" i="1"/>
  <c r="U138" i="1" s="1"/>
  <c r="V13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2F4175-7AF1-4FB3-9F3E-AFA8ACAAF4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B9985D5-440F-4149-A7D0-843B165C93C2}" name="WorksheetConnection_stock_market_orders_with_sector.xlsx!holdingTable" type="102" refreshedVersion="8" minRefreshableVersion="5">
    <extLst>
      <ext xmlns:x15="http://schemas.microsoft.com/office/spreadsheetml/2010/11/main" uri="{DE250136-89BD-433C-8126-D09CA5730AF9}">
        <x15:connection id="holdingTable">
          <x15:rangePr sourceName="_xlcn.WorksheetConnection_stock_market_orders_with_sector.xlsxholdingTable1"/>
        </x15:connection>
      </ext>
    </extLst>
  </connection>
  <connection id="3" xr16:uid="{5015C56F-BE74-4510-A7B5-140A18E51448}" name="WorksheetConnection_stock_market_orders_with_sector.xlsx!orderTable" type="102" refreshedVersion="8" minRefreshableVersion="5">
    <extLst>
      <ext xmlns:x15="http://schemas.microsoft.com/office/spreadsheetml/2010/11/main" uri="{DE250136-89BD-433C-8126-D09CA5730AF9}">
        <x15:connection id="orderTable" autoDelete="1">
          <x15:rangePr sourceName="_xlcn.WorksheetConnection_stock_market_orders_with_sector.xlsxorder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futureMetadata>
  <cellMetadata count="1">
    <bk>
      <rc t="1" v="0"/>
    </bk>
  </cellMetadata>
  <valueMetadata count="15">
    <bk>
      <rc t="2" v="0"/>
    </bk>
    <bk>
      <rc t="2" v="1"/>
    </bk>
    <bk>
      <rc t="2" v="2"/>
    </bk>
    <bk>
      <rc t="2" v="3"/>
    </bk>
    <bk>
      <rc t="2" v="4"/>
    </bk>
    <bk>
      <rc t="2" v="5"/>
    </bk>
    <bk>
      <rc t="2" v="6"/>
    </bk>
    <bk>
      <rc t="2" v="7"/>
    </bk>
    <bk>
      <rc t="2" v="8"/>
    </bk>
    <bk>
      <rc t="2" v="9"/>
    </bk>
    <bk>
      <rc t="2" v="10"/>
    </bk>
    <bk>
      <rc t="2" v="11"/>
    </bk>
    <bk>
      <rc t="2" v="12"/>
    </bk>
    <bk>
      <rc t="2" v="13"/>
    </bk>
    <bk>
      <rc t="2" v="14"/>
    </bk>
  </valueMetadata>
</metadata>
</file>

<file path=xl/sharedStrings.xml><?xml version="1.0" encoding="utf-8"?>
<sst xmlns="http://schemas.openxmlformats.org/spreadsheetml/2006/main" count="2970" uniqueCount="684">
  <si>
    <t>Order_ID</t>
  </si>
  <si>
    <t>Date</t>
  </si>
  <si>
    <t>Sector</t>
  </si>
  <si>
    <t>Stock_Name</t>
  </si>
  <si>
    <t>Buy_Price</t>
  </si>
  <si>
    <t>Sell_Price</t>
  </si>
  <si>
    <t>Quantity</t>
  </si>
  <si>
    <t>Order_Type</t>
  </si>
  <si>
    <t>ORD1077</t>
  </si>
  <si>
    <t>2025-01-01</t>
  </si>
  <si>
    <t>Telecom</t>
  </si>
  <si>
    <t>BHARTIARTL</t>
  </si>
  <si>
    <t>SELL</t>
  </si>
  <si>
    <t>ORD1164</t>
  </si>
  <si>
    <t>Infrastructure</t>
  </si>
  <si>
    <t>LT</t>
  </si>
  <si>
    <t>ORD1193</t>
  </si>
  <si>
    <t>2025-01-04</t>
  </si>
  <si>
    <t>Automobile</t>
  </si>
  <si>
    <t>MARUTI</t>
  </si>
  <si>
    <t>ORD1027</t>
  </si>
  <si>
    <t>2025-01-05</t>
  </si>
  <si>
    <t>Retail</t>
  </si>
  <si>
    <t>TITAN</t>
  </si>
  <si>
    <t>BUY</t>
  </si>
  <si>
    <t>ORD1107</t>
  </si>
  <si>
    <t>Pharma</t>
  </si>
  <si>
    <t>SUNPHARMA</t>
  </si>
  <si>
    <t>ORD1149</t>
  </si>
  <si>
    <t>2025-01-07</t>
  </si>
  <si>
    <t>IT</t>
  </si>
  <si>
    <t>TCS</t>
  </si>
  <si>
    <t>ORD1195</t>
  </si>
  <si>
    <t>Banking</t>
  </si>
  <si>
    <t>AXISBANK</t>
  </si>
  <si>
    <t>ORD1006</t>
  </si>
  <si>
    <t>2025-01-12</t>
  </si>
  <si>
    <t>HDFCBANK</t>
  </si>
  <si>
    <t>ORD1167</t>
  </si>
  <si>
    <t>FMCG</t>
  </si>
  <si>
    <t>ITC</t>
  </si>
  <si>
    <t>ORD1019</t>
  </si>
  <si>
    <t>2025-01-13</t>
  </si>
  <si>
    <t>ORD1089</t>
  </si>
  <si>
    <t>ORD1048</t>
  </si>
  <si>
    <t>2025-01-15</t>
  </si>
  <si>
    <t>ORD1146</t>
  </si>
  <si>
    <t>2025-01-16</t>
  </si>
  <si>
    <t>ICICIBANK</t>
  </si>
  <si>
    <t>ORD1029</t>
  </si>
  <si>
    <t>2025-01-18</t>
  </si>
  <si>
    <t>NESTLEIND</t>
  </si>
  <si>
    <t>ORD1163</t>
  </si>
  <si>
    <t>ORD1054</t>
  </si>
  <si>
    <t>2025-01-19</t>
  </si>
  <si>
    <t>INFY</t>
  </si>
  <si>
    <t>ORD1034</t>
  </si>
  <si>
    <t>Energy</t>
  </si>
  <si>
    <t>RELIANCE</t>
  </si>
  <si>
    <t>ORD1042</t>
  </si>
  <si>
    <t>2025-01-20</t>
  </si>
  <si>
    <t>ORD1009</t>
  </si>
  <si>
    <t>2025-01-21</t>
  </si>
  <si>
    <t>ORD1007</t>
  </si>
  <si>
    <t>Finance</t>
  </si>
  <si>
    <t>BAJFINANCE</t>
  </si>
  <si>
    <t>ORD1136</t>
  </si>
  <si>
    <t>2025-01-22</t>
  </si>
  <si>
    <t>ORD1152</t>
  </si>
  <si>
    <t>2025-01-24</t>
  </si>
  <si>
    <t>SBIN</t>
  </si>
  <si>
    <t>ORD1061</t>
  </si>
  <si>
    <t>ORD1188</t>
  </si>
  <si>
    <t>WIPRO</t>
  </si>
  <si>
    <t>ORD1043</t>
  </si>
  <si>
    <t>ORD1198</t>
  </si>
  <si>
    <t>2025-01-25</t>
  </si>
  <si>
    <t>ORD1169</t>
  </si>
  <si>
    <t>2025-01-26</t>
  </si>
  <si>
    <t>ORD1005</t>
  </si>
  <si>
    <t>2025-01-27</t>
  </si>
  <si>
    <t>Paints</t>
  </si>
  <si>
    <t>ASIANPAINT</t>
  </si>
  <si>
    <t>ORD1114</t>
  </si>
  <si>
    <t>ORD1040</t>
  </si>
  <si>
    <t>2025-01-28</t>
  </si>
  <si>
    <t>ORD1023</t>
  </si>
  <si>
    <t>2025-01-29</t>
  </si>
  <si>
    <t>ORD1191</t>
  </si>
  <si>
    <t>2025-01-30</t>
  </si>
  <si>
    <t>Cement</t>
  </si>
  <si>
    <t>ULTRACEMCO</t>
  </si>
  <si>
    <t>ORD1158</t>
  </si>
  <si>
    <t>2025-02-01</t>
  </si>
  <si>
    <t>KOTAKBANK</t>
  </si>
  <si>
    <t>ORD1104</t>
  </si>
  <si>
    <t>2025-02-04</t>
  </si>
  <si>
    <t>ORD1041</t>
  </si>
  <si>
    <t>2025-02-05</t>
  </si>
  <si>
    <t>ORD1197</t>
  </si>
  <si>
    <t>ORD1046</t>
  </si>
  <si>
    <t>2025-02-09</t>
  </si>
  <si>
    <t>ORD1092</t>
  </si>
  <si>
    <t>2025-02-10</t>
  </si>
  <si>
    <t>ORD1004</t>
  </si>
  <si>
    <t>ORD1153</t>
  </si>
  <si>
    <t>2025-02-11</t>
  </si>
  <si>
    <t>ORD1102</t>
  </si>
  <si>
    <t>2025-02-12</t>
  </si>
  <si>
    <t>ORD1111</t>
  </si>
  <si>
    <t>ORD1190</t>
  </si>
  <si>
    <t>ORD1121</t>
  </si>
  <si>
    <t>2025-02-16</t>
  </si>
  <si>
    <t>ORD1166</t>
  </si>
  <si>
    <t>2025-02-18</t>
  </si>
  <si>
    <t>ORD1128</t>
  </si>
  <si>
    <t>2025-02-19</t>
  </si>
  <si>
    <t>ORD1189</t>
  </si>
  <si>
    <t>2025-02-21</t>
  </si>
  <si>
    <t>ORD1031</t>
  </si>
  <si>
    <t>2025-02-24</t>
  </si>
  <si>
    <t>ORD1015</t>
  </si>
  <si>
    <t>ORD1044</t>
  </si>
  <si>
    <t>ORD1036</t>
  </si>
  <si>
    <t>ORD1003</t>
  </si>
  <si>
    <t>2025-02-26</t>
  </si>
  <si>
    <t>ORD1000</t>
  </si>
  <si>
    <t>2025-02-27</t>
  </si>
  <si>
    <t>ORD1014</t>
  </si>
  <si>
    <t>2025-02-28</t>
  </si>
  <si>
    <t>ORD1185</t>
  </si>
  <si>
    <t>ORD1174</t>
  </si>
  <si>
    <t>ORD1002</t>
  </si>
  <si>
    <t>2025-03-01</t>
  </si>
  <si>
    <t>ORD1179</t>
  </si>
  <si>
    <t>ORD1141</t>
  </si>
  <si>
    <t>2025-03-03</t>
  </si>
  <si>
    <t>ORD1028</t>
  </si>
  <si>
    <t>ORD1037</t>
  </si>
  <si>
    <t>2025-03-04</t>
  </si>
  <si>
    <t>ORD1134</t>
  </si>
  <si>
    <t>2025-03-06</t>
  </si>
  <si>
    <t>ORD1074</t>
  </si>
  <si>
    <t>2025-03-08</t>
  </si>
  <si>
    <t>ORD1058</t>
  </si>
  <si>
    <t>2025-03-09</t>
  </si>
  <si>
    <t>ORD1157</t>
  </si>
  <si>
    <t>2025-03-10</t>
  </si>
  <si>
    <t>ORD1059</t>
  </si>
  <si>
    <t>2025-03-11</t>
  </si>
  <si>
    <t>ORD1129</t>
  </si>
  <si>
    <t>2025-03-12</t>
  </si>
  <si>
    <t>ORD1184</t>
  </si>
  <si>
    <t>ORD1131</t>
  </si>
  <si>
    <t>ORD1106</t>
  </si>
  <si>
    <t>2025-03-13</t>
  </si>
  <si>
    <t>ORD1151</t>
  </si>
  <si>
    <t>ORD1143</t>
  </si>
  <si>
    <t>2025-03-15</t>
  </si>
  <si>
    <t>Power</t>
  </si>
  <si>
    <t>POWERGRID</t>
  </si>
  <si>
    <t>ORD1176</t>
  </si>
  <si>
    <t>2025-03-17</t>
  </si>
  <si>
    <t>ORD1130</t>
  </si>
  <si>
    <t>ORD1079</t>
  </si>
  <si>
    <t>2025-03-18</t>
  </si>
  <si>
    <t>ORD1182</t>
  </si>
  <si>
    <t>2025-03-19</t>
  </si>
  <si>
    <t>ORD1139</t>
  </si>
  <si>
    <t>2025-03-20</t>
  </si>
  <si>
    <t>ORD1187</t>
  </si>
  <si>
    <t>2025-03-21</t>
  </si>
  <si>
    <t>ORD1047</t>
  </si>
  <si>
    <t>2025-03-22</t>
  </si>
  <si>
    <t>ORD1119</t>
  </si>
  <si>
    <t>2025-03-24</t>
  </si>
  <si>
    <t>ORD1105</t>
  </si>
  <si>
    <t>2025-03-25</t>
  </si>
  <si>
    <t>ORD1097</t>
  </si>
  <si>
    <t>2025-03-26</t>
  </si>
  <si>
    <t>ORD1035</t>
  </si>
  <si>
    <t>ORD1033</t>
  </si>
  <si>
    <t>2025-03-28</t>
  </si>
  <si>
    <t>ORD1171</t>
  </si>
  <si>
    <t>ORD1075</t>
  </si>
  <si>
    <t>2025-03-30</t>
  </si>
  <si>
    <t>ORD1115</t>
  </si>
  <si>
    <t>ORD1055</t>
  </si>
  <si>
    <t>2025-03-31</t>
  </si>
  <si>
    <t>ORD1071</t>
  </si>
  <si>
    <t>ORD1073</t>
  </si>
  <si>
    <t>ORD1127</t>
  </si>
  <si>
    <t>2025-04-01</t>
  </si>
  <si>
    <t>ORD1066</t>
  </si>
  <si>
    <t>2025-04-02</t>
  </si>
  <si>
    <t>ORD1070</t>
  </si>
  <si>
    <t>2025-04-08</t>
  </si>
  <si>
    <t>ORD1076</t>
  </si>
  <si>
    <t>2025-04-09</t>
  </si>
  <si>
    <t>ORD1045</t>
  </si>
  <si>
    <t>2025-04-10</t>
  </si>
  <si>
    <t>ORD1103</t>
  </si>
  <si>
    <t>2025-04-11</t>
  </si>
  <si>
    <t>ORD1016</t>
  </si>
  <si>
    <t>2025-04-12</t>
  </si>
  <si>
    <t>ORD1113</t>
  </si>
  <si>
    <t>ORD1072</t>
  </si>
  <si>
    <t>2025-04-13</t>
  </si>
  <si>
    <t>ORD1155</t>
  </si>
  <si>
    <t>2025-04-14</t>
  </si>
  <si>
    <t>ORD1068</t>
  </si>
  <si>
    <t>2025-04-16</t>
  </si>
  <si>
    <t>ORD1069</t>
  </si>
  <si>
    <t>ORD1100</t>
  </si>
  <si>
    <t>2025-04-18</t>
  </si>
  <si>
    <t>ORD1098</t>
  </si>
  <si>
    <t>ORD1117</t>
  </si>
  <si>
    <t>2025-04-21</t>
  </si>
  <si>
    <t>ORD1065</t>
  </si>
  <si>
    <t>ORD1082</t>
  </si>
  <si>
    <t>ORD1101</t>
  </si>
  <si>
    <t>2025-04-22</t>
  </si>
  <si>
    <t>ORD1094</t>
  </si>
  <si>
    <t>2025-04-23</t>
  </si>
  <si>
    <t>ORD1056</t>
  </si>
  <si>
    <t>ORD1148</t>
  </si>
  <si>
    <t>ORD1032</t>
  </si>
  <si>
    <t>ORD1175</t>
  </si>
  <si>
    <t>2025-04-24</t>
  </si>
  <si>
    <t>ORD1124</t>
  </si>
  <si>
    <t>2025-04-25</t>
  </si>
  <si>
    <t>ORD1138</t>
  </si>
  <si>
    <t>2025-04-26</t>
  </si>
  <si>
    <t>ORD1162</t>
  </si>
  <si>
    <t>2025-04-27</t>
  </si>
  <si>
    <t>ORD1053</t>
  </si>
  <si>
    <t>2025-04-28</t>
  </si>
  <si>
    <t>ORD1160</t>
  </si>
  <si>
    <t>2025-04-29</t>
  </si>
  <si>
    <t>ORD1120</t>
  </si>
  <si>
    <t>ORD1180</t>
  </si>
  <si>
    <t>2025-04-30</t>
  </si>
  <si>
    <t>ORD1133</t>
  </si>
  <si>
    <t>2025-05-01</t>
  </si>
  <si>
    <t>ORD1086</t>
  </si>
  <si>
    <t>2025-05-02</t>
  </si>
  <si>
    <t>ORD1126</t>
  </si>
  <si>
    <t>ORD1099</t>
  </si>
  <si>
    <t>2025-05-03</t>
  </si>
  <si>
    <t>ORD1123</t>
  </si>
  <si>
    <t>2025-05-06</t>
  </si>
  <si>
    <t>ORD1135</t>
  </si>
  <si>
    <t>ORD1168</t>
  </si>
  <si>
    <t>2025-05-07</t>
  </si>
  <si>
    <t>ORD1024</t>
  </si>
  <si>
    <t>2025-05-09</t>
  </si>
  <si>
    <t>ORD1116</t>
  </si>
  <si>
    <t>2025-05-10</t>
  </si>
  <si>
    <t>ORD1161</t>
  </si>
  <si>
    <t>2025-05-11</t>
  </si>
  <si>
    <t>ORD1084</t>
  </si>
  <si>
    <t>2025-05-12</t>
  </si>
  <si>
    <t>ORD1156</t>
  </si>
  <si>
    <t>2025-05-13</t>
  </si>
  <si>
    <t>ORD1021</t>
  </si>
  <si>
    <t>2025-05-16</t>
  </si>
  <si>
    <t>ORD1177</t>
  </si>
  <si>
    <t>ORD1012</t>
  </si>
  <si>
    <t>2025-05-17</t>
  </si>
  <si>
    <t>ORD1165</t>
  </si>
  <si>
    <t>2025-05-18</t>
  </si>
  <si>
    <t>ORD1026</t>
  </si>
  <si>
    <t>2025-05-19</t>
  </si>
  <si>
    <t>ORD1173</t>
  </si>
  <si>
    <t>ORD1095</t>
  </si>
  <si>
    <t>ORD1064</t>
  </si>
  <si>
    <t>2025-05-20</t>
  </si>
  <si>
    <t>ORD1030</t>
  </si>
  <si>
    <t>2025-05-21</t>
  </si>
  <si>
    <t>ORD1154</t>
  </si>
  <si>
    <t>ORD1080</t>
  </si>
  <si>
    <t>2025-05-22</t>
  </si>
  <si>
    <t>ORD1159</t>
  </si>
  <si>
    <t>ORD1122</t>
  </si>
  <si>
    <t>2025-05-23</t>
  </si>
  <si>
    <t>ORD1017</t>
  </si>
  <si>
    <t>2025-05-24</t>
  </si>
  <si>
    <t>ORD1063</t>
  </si>
  <si>
    <t>ORD1110</t>
  </si>
  <si>
    <t>2025-05-25</t>
  </si>
  <si>
    <t>ORD1183</t>
  </si>
  <si>
    <t>2025-05-27</t>
  </si>
  <si>
    <t>ORD1008</t>
  </si>
  <si>
    <t>2025-05-28</t>
  </si>
  <si>
    <t>ORD1150</t>
  </si>
  <si>
    <t>ORD1050</t>
  </si>
  <si>
    <t>2025-05-29</t>
  </si>
  <si>
    <t>ORD1112</t>
  </si>
  <si>
    <t>ORD1018</t>
  </si>
  <si>
    <t>2025-05-30</t>
  </si>
  <si>
    <t>ORD1194</t>
  </si>
  <si>
    <t>ORD1181</t>
  </si>
  <si>
    <t>2025-05-31</t>
  </si>
  <si>
    <t>ORD1001</t>
  </si>
  <si>
    <t>2025-06-01</t>
  </si>
  <si>
    <t>ORD1020</t>
  </si>
  <si>
    <t>2025-06-02</t>
  </si>
  <si>
    <t>ORD1049</t>
  </si>
  <si>
    <t>ORD1137</t>
  </si>
  <si>
    <t>2025-06-05</t>
  </si>
  <si>
    <t>ORD1091</t>
  </si>
  <si>
    <t>2025-06-06</t>
  </si>
  <si>
    <t>ORD1118</t>
  </si>
  <si>
    <t>2025-06-07</t>
  </si>
  <si>
    <t>ORD1081</t>
  </si>
  <si>
    <t>ORD1067</t>
  </si>
  <si>
    <t>2025-06-08</t>
  </si>
  <si>
    <t>ORD1178</t>
  </si>
  <si>
    <t>ORD1109</t>
  </si>
  <si>
    <t>2025-06-09</t>
  </si>
  <si>
    <t>ORD1140</t>
  </si>
  <si>
    <t>2025-06-10</t>
  </si>
  <si>
    <t>ORD1144</t>
  </si>
  <si>
    <t>ORD1010</t>
  </si>
  <si>
    <t>2025-06-12</t>
  </si>
  <si>
    <t>ORD1132</t>
  </si>
  <si>
    <t>2025-06-13</t>
  </si>
  <si>
    <t>ORD1025</t>
  </si>
  <si>
    <t>ORD1013</t>
  </si>
  <si>
    <t>ORD1093</t>
  </si>
  <si>
    <t>ORD1062</t>
  </si>
  <si>
    <t>ORD1196</t>
  </si>
  <si>
    <t>2025-06-15</t>
  </si>
  <si>
    <t>ORD1145</t>
  </si>
  <si>
    <t>ORD1108</t>
  </si>
  <si>
    <t>2025-06-16</t>
  </si>
  <si>
    <t>ORD1088</t>
  </si>
  <si>
    <t>2025-06-17</t>
  </si>
  <si>
    <t>ORD1170</t>
  </si>
  <si>
    <t>ORD1051</t>
  </si>
  <si>
    <t>2025-06-18</t>
  </si>
  <si>
    <t>ORD1038</t>
  </si>
  <si>
    <t>ORD1057</t>
  </si>
  <si>
    <t>2025-06-20</t>
  </si>
  <si>
    <t>ORD1090</t>
  </si>
  <si>
    <t>ORD1078</t>
  </si>
  <si>
    <t>ORD1011</t>
  </si>
  <si>
    <t>2025-06-21</t>
  </si>
  <si>
    <t>ORD1199</t>
  </si>
  <si>
    <t>ORD1052</t>
  </si>
  <si>
    <t>ORD1039</t>
  </si>
  <si>
    <t>2025-06-22</t>
  </si>
  <si>
    <t>ORD1083</t>
  </si>
  <si>
    <t>ORD1085</t>
  </si>
  <si>
    <t>ORD1172</t>
  </si>
  <si>
    <t>ORD1186</t>
  </si>
  <si>
    <t>2025-06-23</t>
  </si>
  <si>
    <t>ORD1192</t>
  </si>
  <si>
    <t>ORD1022</t>
  </si>
  <si>
    <t>2025-06-24</t>
  </si>
  <si>
    <t>ORD1060</t>
  </si>
  <si>
    <t>2025-06-25</t>
  </si>
  <si>
    <t>ORD1142</t>
  </si>
  <si>
    <t>2025-06-26</t>
  </si>
  <si>
    <t>ORD1147</t>
  </si>
  <si>
    <t>ORD1096</t>
  </si>
  <si>
    <t>2025-06-27</t>
  </si>
  <si>
    <t>ORD1125</t>
  </si>
  <si>
    <t>ORD1087</t>
  </si>
  <si>
    <t>2025-06-28</t>
  </si>
  <si>
    <t>Cleaned_Order_Type</t>
  </si>
  <si>
    <t>SELLA</t>
  </si>
  <si>
    <t>BUYY</t>
  </si>
  <si>
    <t>SEL</t>
  </si>
  <si>
    <t>Sell</t>
  </si>
  <si>
    <t>buy</t>
  </si>
  <si>
    <t>Sl</t>
  </si>
  <si>
    <t>by</t>
  </si>
  <si>
    <t>BuY</t>
  </si>
  <si>
    <t>B</t>
  </si>
  <si>
    <t>Bub</t>
  </si>
  <si>
    <t>sale</t>
  </si>
  <si>
    <t>Curr_Hold</t>
  </si>
  <si>
    <t>Buy</t>
  </si>
  <si>
    <t>Date_format</t>
  </si>
  <si>
    <t>2025-01-11</t>
  </si>
  <si>
    <t>Reason_1</t>
  </si>
  <si>
    <t>2025-04-17</t>
  </si>
  <si>
    <t>Reason_2</t>
  </si>
  <si>
    <t>Reason_3</t>
  </si>
  <si>
    <t>NULL</t>
  </si>
  <si>
    <t>Reason_4</t>
  </si>
  <si>
    <t xml:space="preserve">Resolved Mistyped Values </t>
  </si>
  <si>
    <t>Converted text to Actual Date format</t>
  </si>
  <si>
    <t>Order_ID Missing</t>
  </si>
  <si>
    <t>Both Buy_Price &amp; Sell_Price is Missing</t>
  </si>
  <si>
    <t>Quantity Missing</t>
  </si>
  <si>
    <t>Cummulative quantity</t>
  </si>
  <si>
    <t>Cannot SELL before BUYING</t>
  </si>
  <si>
    <t>Decision</t>
  </si>
  <si>
    <t>KEEP</t>
  </si>
  <si>
    <t>After DELETING &amp; Replacing NULL</t>
  </si>
  <si>
    <t>Curr_holding</t>
  </si>
  <si>
    <t>BP*Qty</t>
  </si>
  <si>
    <t>Return %</t>
  </si>
  <si>
    <t>Totals</t>
  </si>
  <si>
    <t>Ticker symbol</t>
  </si>
  <si>
    <t>Avg_Buy_Price</t>
  </si>
  <si>
    <t>Total_Investment</t>
  </si>
  <si>
    <t>Current_Price</t>
  </si>
  <si>
    <t>Market_Value</t>
  </si>
  <si>
    <t>Profit/Loss</t>
  </si>
  <si>
    <t>Row Labels</t>
  </si>
  <si>
    <t>Grand Total</t>
  </si>
  <si>
    <t>(All)</t>
  </si>
  <si>
    <t>Investment</t>
  </si>
  <si>
    <t>Current Value</t>
  </si>
  <si>
    <t>Sector Wise Allocation</t>
  </si>
  <si>
    <t>Sum of Profit/Loss</t>
  </si>
  <si>
    <t>Total Investment Vs Total Market Value Vs Profit/Loss</t>
  </si>
  <si>
    <t>Total Market Value</t>
  </si>
  <si>
    <t>Total Investment</t>
  </si>
  <si>
    <t>Return On Investment</t>
  </si>
  <si>
    <t>Jan</t>
  </si>
  <si>
    <t>Feb</t>
  </si>
  <si>
    <t>Mar</t>
  </si>
  <si>
    <t>Apr</t>
  </si>
  <si>
    <t>May</t>
  </si>
  <si>
    <t>Jun</t>
  </si>
  <si>
    <t>Column Labels</t>
  </si>
  <si>
    <t>Sum of Quantity</t>
  </si>
  <si>
    <t>Investment vs Profit / Loss</t>
  </si>
  <si>
    <t>P/L</t>
  </si>
  <si>
    <t>Stock Name</t>
  </si>
  <si>
    <t>Monthly Buy+Sell</t>
  </si>
  <si>
    <t>Investment Vs P/L</t>
  </si>
  <si>
    <t>Quantity in Hold</t>
  </si>
  <si>
    <t>📈  STOCK MARKET PORTFOLIO TRACKER  &amp;  RETURN ANALYZER</t>
  </si>
  <si>
    <t>Metric</t>
  </si>
  <si>
    <t>Detail / Value</t>
  </si>
  <si>
    <t>Notes</t>
  </si>
  <si>
    <t>Source Sheet</t>
  </si>
  <si>
    <t>Raw Order_List</t>
  </si>
  <si>
    <t>Original unprocessed trading order records</t>
  </si>
  <si>
    <t>Output Sheet</t>
  </si>
  <si>
    <t>Cleaned_Order_List</t>
  </si>
  <si>
    <t>Validated, clean records ready for analysis</t>
  </si>
  <si>
    <t>Raw Total Rows</t>
  </si>
  <si>
    <t>203 data rows  (excl. header)</t>
  </si>
  <si>
    <t>All orders before any cleaning applied</t>
  </si>
  <si>
    <t>Cleaned Rows Retained</t>
  </si>
  <si>
    <t>137 rows  (KEEP decision)</t>
  </si>
  <si>
    <t>54 rows removed via DELETE; some rows fully filtered</t>
  </si>
  <si>
    <t>Stocks Covered</t>
  </si>
  <si>
    <t>21 stocks across 13 sectors</t>
  </si>
  <si>
    <t>ASIANPAINT, AXISBANK, BAJFINANCE … WIPRO etc.</t>
  </si>
  <si>
    <t>Raw Columns (Input)</t>
  </si>
  <si>
    <t>Order_ID · Date · Sector · Stock_Name
Buy_Price · Sell_Price · Quantity · Order_Type</t>
  </si>
  <si>
    <t>8 core input columns</t>
  </si>
  <si>
    <t>Helper Columns Added
(Raw Sheet)</t>
  </si>
  <si>
    <t>Cleaned_Order_Type · Curr_Hold · Date_format
Reason_1 · Reason_2 · Reason_3 · Reason_4 · Decision</t>
  </si>
  <si>
    <t>8 columns documenting every cleaning decision</t>
  </si>
  <si>
    <t>Cleaned Output Columns</t>
  </si>
  <si>
    <t>Order_ID · Date · Sector · Stock_Name · Buy_Price
Sell_Price · Quantity · Order_Type · Curr_holding · BP*Qty</t>
  </si>
  <si>
    <t>10 final columns incl. 2 newly derived</t>
  </si>
  <si>
    <t>Issue / Problem</t>
  </si>
  <si>
    <t>Description &amp; Real Examples from Data</t>
  </si>
  <si>
    <t>Column(s)</t>
  </si>
  <si>
    <t>Count</t>
  </si>
  <si>
    <t>1</t>
  </si>
  <si>
    <t>Misspelled / Inconsistent
Order Types</t>
  </si>
  <si>
    <t>Order_Type contained 12+ non-standard variants instead of clean BUY/SELL:
"B" (ORD1076) · "Buy" (ORD1073) · "BUYY" (ORD1011) · "buy" (ORD1124)
"BuY" (ORD1191) · "Bub" (ORD1135) · "by" (ORD1169)
"SEL" (ORD1057) · "Sell" (ORD1098) · "SELLA" (ORD1079) · "Sl" (ORD1141) · "sale" (ORD1120)</t>
  </si>
  <si>
    <t>12 variants</t>
  </si>
  <si>
    <t>Cleaned_
Order_Type</t>
  </si>
  <si>
    <t>2</t>
  </si>
  <si>
    <t>"NULL" Text Strings
in Price Columns</t>
  </si>
  <si>
    <t>Buy_Price and/or Sell_Price stored as the literal text "NULL" rather than a blank.
Makes numeric operations (SUM, AVG, VLOOKUP) fail completely.
Expected: BUY orders → Buy_Price numeric, Sell_Price blank (and vice-versa).</t>
  </si>
  <si>
    <t>Buy_Price
Sell_Price</t>
  </si>
  <si>
    <t>94 Buy NULLs
106 Sell NULLs</t>
  </si>
  <si>
    <t>3</t>
  </si>
  <si>
    <t>Both Prices Missing
Simultaneously</t>
  </si>
  <si>
    <t>Three specific rows had "NULL" in BOTH Buy_Price AND Sell_Price:
  ORD1148 (MARUTI · SELL · Qty 80)
  NULL Order_ID (Finance · SELL · Qty 20)
  NULL Order_ID (SUNPHARMA · buy · Qty NULL)
Record is financially meaningless without any price.</t>
  </si>
  <si>
    <t>Buy_Price &amp;
Sell_Price</t>
  </si>
  <si>
    <t>3 rows</t>
  </si>
  <si>
    <t>Reason_2
→ INVALID</t>
  </si>
  <si>
    <t>4</t>
  </si>
  <si>
    <t>Date Stored as
Plain Text String</t>
  </si>
  <si>
    <t>All Date values stored as text strings e.g. "2025-04-09" instead of proper
Excel date serial numbers. Prevents date arithmetic, chronological sorting,
and timeline-based analysis.
Converted values stored in new Date_format column as datetime objects.</t>
  </si>
  <si>
    <t>All 203 rows</t>
  </si>
  <si>
    <t>Date_format
column</t>
  </si>
  <si>
    <t>5</t>
  </si>
  <si>
    <t>Negative Cumulative
Holdings (Oversell)</t>
  </si>
  <si>
    <t>Curr_Hold tracks running cumulative quantity per stock (date-ordered).
When a SELL makes Curr_Hold &lt; 0, it means selling shares never purchased.
Examples: ORD1079 (ASIANPAINT → −10) · ORD1005 (ASIANPAINT → −50)
All 9 BHARTIARTL orders · All 11 HDFCBANK orders become negative.</t>
  </si>
  <si>
    <t>Derived:
Curr_Hold</t>
  </si>
  <si>
    <t>53 rows</t>
  </si>
  <si>
    <t>Reason_3
→ INVALID</t>
  </si>
  <si>
    <t>6</t>
  </si>
  <si>
    <t>Missing / NULL
Order_ID</t>
  </si>
  <si>
    <t>Two rows had Order_ID = "NULL" — completely untraceable, unauditable orders.
One NULL row also had NULL Stock_Name; another was for SUNPHARMA.</t>
  </si>
  <si>
    <t>2 rows</t>
  </si>
  <si>
    <t>Reason_1
→ INVALID</t>
  </si>
  <si>
    <t>7</t>
  </si>
  <si>
    <t>Missing Quantity</t>
  </si>
  <si>
    <t>One row (NULL Order_ID · SUNPHARMA · "buy") had Quantity = "NULL".
Cannot calculate position size, trade value, or holdings without quantity.</t>
  </si>
  <si>
    <t>1 row</t>
  </si>
  <si>
    <t>Reason_4
→ INVALID</t>
  </si>
  <si>
    <t xml:space="preserve">   3 ›  STEP-BY-STEP CLEANING PROCESS APPLIED</t>
  </si>
  <si>
    <t>Step</t>
  </si>
  <si>
    <t>Action Taken</t>
  </si>
  <si>
    <t>Rule / Logic Applied</t>
  </si>
  <si>
    <t>Raw Value (Before)</t>
  </si>
  <si>
    <t>Clean Value (After)</t>
  </si>
  <si>
    <t>Helper Column</t>
  </si>
  <si>
    <t>Standardise
Order Type</t>
  </si>
  <si>
    <t>All Order_Type variants mapped to canonical BUY or SELL using
case-insensitive pattern matching:
"B","Buy","buy","BuY","Bub","BUYY","by"  →  BUY
"Sell","SEL","SELLA","Sl","sale"  →  SELL
Result stored in Cleaned_Order_Type column (raw value preserved).</t>
  </si>
  <si>
    <t>"B","BUYY","by"
"SEL","Sl","sale"</t>
  </si>
  <si>
    <t>"BUY" or "SELL"
(uniform uppercase)</t>
  </si>
  <si>
    <t>Cleaned_Order_Type
"Resolved Mistyped Values"</t>
  </si>
  <si>
    <t>Replace NULL Strings
with Blank Cells</t>
  </si>
  <si>
    <t>Text "NULL" in Buy_Price / Sell_Price replaced with empty cells.
BUY orders → Buy_Price = numeric value, Sell_Price = blank
SELL orders → Sell_Price = numeric value, Buy_Price = blank
Enables numeric formulas, aggregations and filters to function.</t>
  </si>
  <si>
    <t>Buy_Price = "NULL"
or Sell_Price = "NULL"</t>
  </si>
  <si>
    <t>Blank cell or actual
numeric price value</t>
  </si>
  <si>
    <t>—  (applied in-place
in price columns)</t>
  </si>
  <si>
    <t>Convert Date Text
to Excel Date Format</t>
  </si>
  <si>
    <t>Date column stored as plain text strings ("2025-04-09").
Converted to proper Excel datetime serial values via DATEVALUE().
Enables chronological sorting, date filtering, day-count arithmetic.
Stored in Date_format column; used in Cleaned sheet.</t>
  </si>
  <si>
    <t>"2025-04-09"
(text string)</t>
  </si>
  <si>
    <t>datetime(2025,4,9)
= serial 45756
= Apr 09 2025</t>
  </si>
  <si>
    <t>Date_format
"Converted text to
Actual Date format"</t>
  </si>
  <si>
    <t>Flag Missing
Order_ID  (Reason_1)</t>
  </si>
  <si>
    <t>Check: IF Order_ID = "NULL" OR blank  →  Reason_1 = "INVALID"
Else  →  Reason_1 = "VALID"
Orders without an ID are untraceable and unauditable.</t>
  </si>
  <si>
    <t>Order_ID = "NULL"
or blank</t>
  </si>
  <si>
    <t>Reason_1 = "INVALID"
→ Decision = DELETE</t>
  </si>
  <si>
    <t>Reason_1
"Order_ID Missing"</t>
  </si>
  <si>
    <t>Flag Both-Prices-
Missing  (Reason_2)</t>
  </si>
  <si>
    <t>Check: IF Buy_Price = "NULL" AND Sell_Price = "NULL"  →  Reason_2 = "INVALID"
A record with no price data has zero financial value.
Single-price missing is acceptable (BUY has Buy_Price, SELL has Sell_Price).</t>
  </si>
  <si>
    <t>Buy_Price="NULL"
AND Sell_Price="NULL"</t>
  </si>
  <si>
    <t>Reason_2 = "INVALID"
→ Decision = DELETE</t>
  </si>
  <si>
    <t>Reason_2
"Both Buy_Price &amp;
Sell_Price Missing"</t>
  </si>
  <si>
    <t>Flag Oversell /
Negative Holdings  (Reason_3)</t>
  </si>
  <si>
    <t>Curr_Hold = running cumulative Quantity per stock (date-ascending order):
  +Qty for BUY orders,  −Qty for SELL orders
IF Curr_Hold &lt; 0  →  Reason_3 = "INVALID"  (selling shares never owned)
E.g. BHARTIARTL and HDFCBANK had negative holdings from the very first trade.</t>
  </si>
  <si>
    <t>SELL reduces
Curr_Hold below 0</t>
  </si>
  <si>
    <t>Reason_3 = "INVALID"
→ Decision = DELETE</t>
  </si>
  <si>
    <t>Reason_3
"Cannot SELL
before BUYING"</t>
  </si>
  <si>
    <t>Flag Missing
Quantity  (Reason_4)</t>
  </si>
  <si>
    <t>Check: IF Quantity = "NULL" OR blank  →  Reason_4 = "INVALID"
Without quantity, position size, trade value (BP*Qty), and Curr_Hold
cannot be computed.
NOTE: Reason_4 co-fires with Reason_3 on all 54 delete rows
(cascade effect — negative holding also implies qty problem).</t>
  </si>
  <si>
    <t>Quantity = "NULL"
or blank</t>
  </si>
  <si>
    <t>Reason_4 = "INVALID"
→ Decision = DELETE</t>
  </si>
  <si>
    <t>Reason_4
"Quantity Missing"</t>
  </si>
  <si>
    <t>8</t>
  </si>
  <si>
    <t>Apply Final Decision
&amp; Build Cleaned Sheet</t>
  </si>
  <si>
    <t>Decision = "KEEP" if ALL of Reason_1–4 = "VALID"
Decision = "DELETE" if ANY Reason = "INVALID"
KEEP rows copied to Cleaned_Order_List sheet.
Two new columns added in cleaned sheet:
  • Curr_holding — recalculated cumulative qty on clean rows only
  • BP*Qty — Buy_Price × Quantity (trade cost value for BUY orders)</t>
  </si>
  <si>
    <t>203 raw records with
quality issues present</t>
  </si>
  <si>
    <t>137 clean records
with BP*Qty added</t>
  </si>
  <si>
    <t>Decision
(KEEP / DELETE)</t>
  </si>
  <si>
    <t>Reason Col</t>
  </si>
  <si>
    <t>Checks For</t>
  </si>
  <si>
    <t>"VALID" Condition</t>
  </si>
  <si>
    <t>"INVALID" Condition</t>
  </si>
  <si>
    <t>Rows Flagged</t>
  </si>
  <si>
    <t>Impact on Decision</t>
  </si>
  <si>
    <t>Order_ID present</t>
  </si>
  <si>
    <t>Order_ID is non-NULL and non-blank</t>
  </si>
  <si>
    <t>Order_ID = "NULL" or missing</t>
  </si>
  <si>
    <t>→ DELETE</t>
  </si>
  <si>
    <t>Price data present</t>
  </si>
  <si>
    <t>At least one price column has a numeric value</t>
  </si>
  <si>
    <t>Both Buy_Price AND Sell_Price = "NULL"</t>
  </si>
  <si>
    <t>Holdings non-negative</t>
  </si>
  <si>
    <t>Cumulative Curr_Hold ≥ 0 after applying this trade</t>
  </si>
  <si>
    <t>Curr_Hold &lt; 0  (oversell detected)</t>
  </si>
  <si>
    <t>Quantity present</t>
  </si>
  <si>
    <t>Quantity is a valid non-NULL numeric value</t>
  </si>
  <si>
    <t>Quantity = "NULL" or blank</t>
  </si>
  <si>
    <t>54 rows*</t>
  </si>
  <si>
    <t>Final verdict</t>
  </si>
  <si>
    <t>ALL 4 Reasons = "VALID"  →  "KEEP"</t>
  </si>
  <si>
    <t>ANY Reason = "INVALID"  →  "DELETE"</t>
  </si>
  <si>
    <t>54 DELETE
149 KEEP</t>
  </si>
  <si>
    <t>Copied to
Cleaned sheet</t>
  </si>
  <si>
    <t>✔  AFTER CLEANING</t>
  </si>
  <si>
    <t>Order_Type (Raw)</t>
  </si>
  <si>
    <t>Date (Raw)</t>
  </si>
  <si>
    <t>Order_Type (Clean)</t>
  </si>
  <si>
    <t>Date (Clean)</t>
  </si>
  <si>
    <t>Issue Fixed / Reason</t>
  </si>
  <si>
    <t>B  (typo)</t>
  </si>
  <si>
    <t>2025-04-09
(text)</t>
  </si>
  <si>
    <t>KEEP  ✔</t>
  </si>
  <si>
    <t>Apr 09 2025
(date serial)</t>
  </si>
  <si>
    <t>Order_Type "B" → BUY</t>
  </si>
  <si>
    <t>BUYY  (typo)</t>
  </si>
  <si>
    <t>2025-06-21
(text)</t>
  </si>
  <si>
    <t>Jun 21 2025
(date serial)</t>
  </si>
  <si>
    <t>Order_Type "BUYY" → BUY</t>
  </si>
  <si>
    <t>sale  (typo)</t>
  </si>
  <si>
    <t>2025-04-29
(text)</t>
  </si>
  <si>
    <t>Apr 29 2025
(date serial)</t>
  </si>
  <si>
    <t>Order_Type "sale" → SELL</t>
  </si>
  <si>
    <t>SELLA (typo)</t>
  </si>
  <si>
    <t>2025-03-18
(text)</t>
  </si>
  <si>
    <t>DELETE  ✘</t>
  </si>
  <si>
    <t>—</t>
  </si>
  <si>
    <t>Neg. holding (−10) · R3=INVALID</t>
  </si>
  <si>
    <t>Sl  (typo)</t>
  </si>
  <si>
    <t>2025-03-03
(text)</t>
  </si>
  <si>
    <t>Neg. holding (−120) · R3=INVALID</t>
  </si>
  <si>
    <t>2025-03-13
(text)</t>
  </si>
  <si>
    <t>Missing Order_ID + both prices NULL</t>
  </si>
  <si>
    <t>2025-04-23
(text)</t>
  </si>
  <si>
    <t>Both Buy_Price &amp; Sell_Price = NULL</t>
  </si>
  <si>
    <t>Column Name</t>
  </si>
  <si>
    <t>Sheet</t>
  </si>
  <si>
    <t>Formula / Derivation Logic</t>
  </si>
  <si>
    <t>Purpose</t>
  </si>
  <si>
    <t>UPPER pattern-match on Order_Type:
"B/Buy/buy/BuY/Bub/BUYY/by" → "BUY"   |   "Sell/SEL/SELLA/Sl/sale" → "SELL"</t>
  </si>
  <si>
    <t>Uniform BUY/SELL field for all downstream logic and the cleaned sheet</t>
  </si>
  <si>
    <t>Per-stock cumulative sum sorted by Date ascending:
IF(Order_Type="BUY", +Qty, −Qty)  running total restarted per stock</t>
  </si>
  <si>
    <t>Track running inventory; detect oversell (Reason_3 check)</t>
  </si>
  <si>
    <t>DATEVALUE(Date)  — converts text "YYYY-MM-DD" to Excel date serial
e.g. "2025-04-09" → 45756 → displays as Apr 09 2025</t>
  </si>
  <si>
    <t>Enable proper date sorting, filtering, timeline analysis</t>
  </si>
  <si>
    <t>IF(OR(Order_ID="NULL", Order_ID=""), "INVALID", "VALID")</t>
  </si>
  <si>
    <t>Flag records with untraceable / unauditable missing Order_ID</t>
  </si>
  <si>
    <t>IF(AND(Buy_Price="NULL", Sell_Price="NULL"), "INVALID", "VALID")</t>
  </si>
  <si>
    <t>Flag records where both prices are absent (no financial value)</t>
  </si>
  <si>
    <t>IF(Curr_Hold &lt; 0, "INVALID", "VALID")</t>
  </si>
  <si>
    <t>Flag records causing impossible negative stock holdings (oversell)</t>
  </si>
  <si>
    <t>IF(OR(Quantity="NULL", Quantity=""), "INVALID", "VALID")</t>
  </si>
  <si>
    <t>Flag records where trade quantity is missing (position size unknown)</t>
  </si>
  <si>
    <t>IF(AND(Reason_1="VALID", Reason_2="VALID", Reason_3="VALID", Reason_4="VALID"),
"KEEP", "DELETE")</t>
  </si>
  <si>
    <t>Final verdict; only KEEP rows are copied to Cleaned_Order_List</t>
  </si>
  <si>
    <t>Same cumulative qty logic as Curr_Hold but recalculated on KEEP rows only
(negative-holding rows already excluded)</t>
  </si>
  <si>
    <t>Final per-stock portfolio position after full cleaning</t>
  </si>
  <si>
    <t>IF(Order_Type="BUY", Buy_Price × Quantity, "")  — blank for SELL orders</t>
  </si>
  <si>
    <t>Trade cost value for BUY orders; feeds Total_Investment in portfolio sheet</t>
  </si>
  <si>
    <t>Category</t>
  </si>
  <si>
    <t>Pct of Raw</t>
  </si>
  <si>
    <t>Total Raw Records</t>
  </si>
  <si>
    <t>100 %</t>
  </si>
  <si>
    <t>All records in Raw Order_List (excluding header row)</t>
  </si>
  <si>
    <t>Records Retained  (KEEP)</t>
  </si>
  <si>
    <t>73.4 %</t>
  </si>
  <si>
    <t>Passed all 4 validation rules → copied to Cleaned_Order_List</t>
  </si>
  <si>
    <t>Records Removed  (DELETE)</t>
  </si>
  <si>
    <t>26.6 %</t>
  </si>
  <si>
    <t>Failed ≥ 1 validation rule → excluded from cleaned data</t>
  </si>
  <si>
    <t>Order_Type variants found</t>
  </si>
  <si>
    <t>12 non-standard variants standardised to BUY / SELL</t>
  </si>
  <si>
    <t>Rows with NULL Buy_Price</t>
  </si>
  <si>
    <t>46.3 %</t>
  </si>
  <si>
    <t>Text "NULL" replaced with blank; numeric value in Sell_Price</t>
  </si>
  <si>
    <t>Rows with NULL Sell_Price</t>
  </si>
  <si>
    <t>52.2 %</t>
  </si>
  <si>
    <t>Text "NULL" replaced with blank; numeric value in Buy_Price</t>
  </si>
  <si>
    <t>Rows with BOTH prices NULL</t>
  </si>
  <si>
    <t>1.5 %</t>
  </si>
  <si>
    <t>Reason_2 = INVALID → DELETE</t>
  </si>
  <si>
    <t>Rows with negative holdings</t>
  </si>
  <si>
    <t>26.1 %</t>
  </si>
  <si>
    <t>Cannot SELL before BUYING → Reason_3 = INVALID → DELETE</t>
  </si>
  <si>
    <t>Rows with missing Order_ID</t>
  </si>
  <si>
    <t>1.0 %</t>
  </si>
  <si>
    <t>Untraceable orders → Reason_1 = INVALID → DELETE</t>
  </si>
  <si>
    <t>Rows with missing Quantity</t>
  </si>
  <si>
    <t>0.5 %</t>
  </si>
  <si>
    <t>Unknown position size → Reason_4 = INVALID → DELETE</t>
  </si>
  <si>
    <t>New helper columns added (Raw sheet)</t>
  </si>
  <si>
    <t>Cleaned_Order_Type, Curr_Hold, Date_format, Reason_1–4, Decision</t>
  </si>
  <si>
    <t>New derived columns (Cleaned sheet)</t>
  </si>
  <si>
    <t>Curr_holding, BP*Qty</t>
  </si>
  <si>
    <t>Sl No</t>
  </si>
  <si>
    <t xml:space="preserve">    DATASET OVERVIEW</t>
  </si>
  <si>
    <t xml:space="preserve">    RAW DATA QUALITY ISSUES IDENTIFIED</t>
  </si>
  <si>
    <t xml:space="preserve">   CLEANING SUMMARY — RECORDS DISPOSITION &amp; ISSUE COUNTS</t>
  </si>
  <si>
    <t xml:space="preserve">  NEW &amp; DERIVED COLUMNS ADDED DURING CLEANING</t>
  </si>
  <si>
    <t xml:space="preserve">   BEFORE vs AFTER  —  REAL SAMPLE ROW COMPARISONS</t>
  </si>
  <si>
    <t>RAW DATA  (issues present)</t>
  </si>
  <si>
    <t xml:space="preserve">   VALIDATION RULE MATRIX  —  Reason Columns &amp; Decision Logic</t>
  </si>
  <si>
    <t>My Holdings</t>
  </si>
  <si>
    <t>Live Stock DATA</t>
  </si>
  <si>
    <t>Raw Data</t>
  </si>
  <si>
    <t>Cleaned Data</t>
  </si>
  <si>
    <t>Count of Days (Date)</t>
  </si>
  <si>
    <t>Sector VS Month VS Days</t>
  </si>
  <si>
    <t>Sector Vs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</si>
</sst>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14009]dd\-mm\-yyyy;@"/>
    <numFmt numFmtId="166" formatCode="[$-14009]dd\-mm\-yy;@"/>
    <numFmt numFmtId="167" formatCode="_ [$₹-44D]\ * #,##0.00_ ;_ [$₹-44D]\ * \-#,##0.00_ ;_ [$₹-44D]\ * &quot;-&quot;??_ ;_ @_ "/>
    <numFmt numFmtId="168" formatCode="[$₹-439]#,##0.00"/>
  </numFmts>
  <fonts count="40" x14ac:knownFonts="1">
    <font>
      <sz val="11"/>
      <color theme="1"/>
      <name val="Calibri"/>
      <family val="2"/>
      <scheme val="minor"/>
    </font>
    <font>
      <sz val="11"/>
      <color theme="1"/>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theme="0"/>
      <name val="Calibri"/>
      <family val="2"/>
    </font>
    <font>
      <sz val="8"/>
      <name val="Calibri"/>
      <family val="2"/>
      <scheme val="minor"/>
    </font>
    <font>
      <b/>
      <sz val="14"/>
      <color theme="1"/>
      <name val="Calibri"/>
      <family val="2"/>
      <scheme val="minor"/>
    </font>
    <font>
      <b/>
      <sz val="20"/>
      <color theme="0"/>
      <name val="Calibri"/>
      <family val="2"/>
      <scheme val="minor"/>
    </font>
    <font>
      <sz val="20"/>
      <color theme="0"/>
      <name val="Calibri"/>
      <family val="2"/>
      <scheme val="minor"/>
    </font>
    <font>
      <b/>
      <sz val="18"/>
      <color theme="0"/>
      <name val="Calibri"/>
      <family val="2"/>
      <scheme val="minor"/>
    </font>
    <font>
      <b/>
      <sz val="28"/>
      <color rgb="FF007BFF"/>
      <name val="Calibri"/>
      <family val="2"/>
      <scheme val="minor"/>
    </font>
    <font>
      <b/>
      <sz val="48"/>
      <color theme="0"/>
      <name val="Calibri"/>
      <family val="2"/>
      <scheme val="minor"/>
    </font>
    <font>
      <b/>
      <sz val="10"/>
      <color rgb="FFFFFFFF"/>
      <name val="Calibri"/>
    </font>
    <font>
      <b/>
      <sz val="11"/>
      <color rgb="FFFFFFFF"/>
      <name val="Arial Black"/>
      <family val="2"/>
    </font>
    <font>
      <sz val="11"/>
      <color theme="1"/>
      <name val="Arial Black"/>
      <family val="2"/>
    </font>
    <font>
      <b/>
      <sz val="11"/>
      <color rgb="FF1A2535"/>
      <name val="Arial Black"/>
      <family val="2"/>
    </font>
    <font>
      <b/>
      <sz val="11"/>
      <color rgb="FF0A7B6C"/>
      <name val="Arial Black"/>
      <family val="2"/>
    </font>
    <font>
      <b/>
      <sz val="11"/>
      <name val="Arial Black"/>
      <family val="2"/>
    </font>
    <font>
      <sz val="11"/>
      <name val="Arial Black"/>
      <family val="2"/>
    </font>
    <font>
      <i/>
      <sz val="11"/>
      <name val="Arial Black"/>
      <family val="2"/>
    </font>
    <font>
      <b/>
      <sz val="11"/>
      <color rgb="FFC0392B"/>
      <name val="Arial Black"/>
      <family val="2"/>
    </font>
    <font>
      <b/>
      <sz val="11"/>
      <color rgb="FF5B2D8E"/>
      <name val="Arial Black"/>
      <family val="2"/>
    </font>
    <font>
      <sz val="11"/>
      <color rgb="FF1A2535"/>
      <name val="Arial Black"/>
      <family val="2"/>
    </font>
    <font>
      <sz val="11"/>
      <color rgb="FF1E7E45"/>
      <name val="Arial Black"/>
      <family val="2"/>
    </font>
    <font>
      <sz val="11"/>
      <color rgb="FFC0392B"/>
      <name val="Arial Black"/>
      <family val="2"/>
    </font>
    <font>
      <b/>
      <sz val="11"/>
      <color rgb="FFD4860A"/>
      <name val="Arial Black"/>
      <family val="2"/>
    </font>
    <font>
      <i/>
      <sz val="11"/>
      <color rgb="FF777777"/>
      <name val="Arial Black"/>
      <family val="2"/>
    </font>
    <font>
      <b/>
      <sz val="11"/>
      <color rgb="FF1E7E45"/>
      <name val="Arial Black"/>
      <family val="2"/>
    </font>
    <font>
      <sz val="11"/>
      <color rgb="FF333333"/>
      <name val="Arial Black"/>
      <family val="2"/>
    </font>
    <font>
      <sz val="20"/>
      <color theme="1"/>
      <name val="Calibri"/>
      <family val="2"/>
      <scheme val="minor"/>
    </font>
    <font>
      <b/>
      <sz val="11"/>
      <name val="Calibri"/>
      <family val="2"/>
      <scheme val="minor"/>
    </font>
    <font>
      <sz val="11"/>
      <name val="Calibri"/>
      <family val="2"/>
      <scheme val="minor"/>
    </font>
    <font>
      <sz val="48"/>
      <color theme="1"/>
      <name val="Algerian"/>
      <family val="5"/>
    </font>
    <font>
      <sz val="48"/>
      <name val="Algerian"/>
      <family val="5"/>
    </font>
    <font>
      <b/>
      <sz val="20"/>
      <name val="Calibri"/>
      <family val="2"/>
      <scheme val="minor"/>
    </font>
    <font>
      <b/>
      <sz val="20"/>
      <color theme="1"/>
      <name val="Calibri"/>
      <family val="2"/>
      <scheme val="minor"/>
    </font>
    <font>
      <sz val="22"/>
      <name val="Calibri"/>
      <family val="2"/>
      <scheme val="minor"/>
    </font>
  </fonts>
  <fills count="26">
    <fill>
      <patternFill patternType="none"/>
    </fill>
    <fill>
      <patternFill patternType="gray125"/>
    </fill>
    <fill>
      <patternFill patternType="solid">
        <fgColor rgb="FFFFC7CE"/>
      </patternFill>
    </fill>
    <fill>
      <patternFill patternType="solid">
        <fgColor rgb="FFFFEB9C"/>
      </patternFill>
    </fill>
    <fill>
      <patternFill patternType="solid">
        <fgColor theme="1" tint="0.14999847407452621"/>
        <bgColor indexed="64"/>
      </patternFill>
    </fill>
    <fill>
      <patternFill patternType="solid">
        <fgColor rgb="FF007BFF"/>
        <bgColor indexed="64"/>
      </patternFill>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00B0F0"/>
        <bgColor indexed="64"/>
      </patternFill>
    </fill>
    <fill>
      <patternFill patternType="solid">
        <fgColor rgb="FF0D1B2A"/>
      </patternFill>
    </fill>
    <fill>
      <patternFill patternType="solid">
        <fgColor rgb="FF0A7B6C"/>
      </patternFill>
    </fill>
    <fill>
      <patternFill patternType="solid">
        <fgColor rgb="FFEEF2F7"/>
      </patternFill>
    </fill>
    <fill>
      <patternFill patternType="solid">
        <fgColor rgb="FFFFFFFF"/>
      </patternFill>
    </fill>
    <fill>
      <patternFill patternType="solid">
        <fgColor rgb="FFC0392B"/>
      </patternFill>
    </fill>
    <fill>
      <patternFill patternType="solid">
        <fgColor rgb="FFFAE0DD"/>
      </patternFill>
    </fill>
    <fill>
      <patternFill patternType="solid">
        <fgColor rgb="FFD8F0EA"/>
      </patternFill>
    </fill>
    <fill>
      <patternFill patternType="solid">
        <fgColor rgb="FFD4860A"/>
      </patternFill>
    </fill>
    <fill>
      <patternFill patternType="solid">
        <fgColor rgb="FFFDF4DC"/>
      </patternFill>
    </fill>
    <fill>
      <patternFill patternType="solid">
        <fgColor rgb="FF1E7E45"/>
      </patternFill>
    </fill>
    <fill>
      <patternFill patternType="solid">
        <fgColor rgb="FFD6EFE1"/>
      </patternFill>
    </fill>
    <fill>
      <patternFill patternType="solid">
        <fgColor theme="2" tint="-9.9978637043366805E-2"/>
        <bgColor indexed="64"/>
      </patternFill>
    </fill>
    <fill>
      <patternFill patternType="solid">
        <fgColor theme="2" tint="-0.249977111117893"/>
        <bgColor indexed="64"/>
      </patternFill>
    </fill>
    <fill>
      <patternFill patternType="solid">
        <fgColor rgb="FF121212"/>
        <bgColor indexed="64"/>
      </patternFill>
    </fill>
    <fill>
      <patternFill patternType="solid">
        <fgColor theme="8" tint="0.59999389629810485"/>
        <bgColor indexed="64"/>
      </patternFill>
    </fill>
  </fills>
  <borders count="4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theme="1"/>
      </right>
      <top style="thin">
        <color theme="1"/>
      </top>
      <bottom style="thin">
        <color theme="1"/>
      </bottom>
      <diagonal/>
    </border>
    <border>
      <left/>
      <right style="thin">
        <color auto="1"/>
      </right>
      <top/>
      <bottom style="thin">
        <color auto="1"/>
      </bottom>
      <diagonal/>
    </border>
    <border>
      <left style="thin">
        <color auto="1"/>
      </left>
      <right/>
      <top/>
      <bottom style="thin">
        <color auto="1"/>
      </bottom>
      <diagonal/>
    </border>
    <border>
      <left/>
      <right/>
      <top style="thick">
        <color theme="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1" tint="0.249977111117893"/>
      </left>
      <right/>
      <top style="medium">
        <color theme="1" tint="0.249977111117893"/>
      </top>
      <bottom/>
      <diagonal/>
    </border>
    <border>
      <left/>
      <right/>
      <top style="medium">
        <color theme="1" tint="0.249977111117893"/>
      </top>
      <bottom/>
      <diagonal/>
    </border>
    <border>
      <left/>
      <right style="medium">
        <color theme="1" tint="0.249977111117893"/>
      </right>
      <top style="medium">
        <color theme="1" tint="0.249977111117893"/>
      </top>
      <bottom/>
      <diagonal/>
    </border>
    <border>
      <left style="medium">
        <color theme="1" tint="0.249977111117893"/>
      </left>
      <right/>
      <top/>
      <bottom/>
      <diagonal/>
    </border>
    <border>
      <left/>
      <right style="medium">
        <color theme="1" tint="0.249977111117893"/>
      </right>
      <top/>
      <bottom/>
      <diagonal/>
    </border>
    <border>
      <left style="medium">
        <color theme="1" tint="0.249977111117893"/>
      </left>
      <right/>
      <top/>
      <bottom style="medium">
        <color theme="1" tint="0.249977111117893"/>
      </bottom>
      <diagonal/>
    </border>
    <border>
      <left/>
      <right/>
      <top/>
      <bottom style="medium">
        <color theme="1" tint="0.249977111117893"/>
      </bottom>
      <diagonal/>
    </border>
    <border>
      <left/>
      <right style="medium">
        <color theme="1" tint="0.249977111117893"/>
      </right>
      <top/>
      <bottom style="medium">
        <color theme="1" tint="0.249977111117893"/>
      </bottom>
      <diagonal/>
    </border>
    <border>
      <left/>
      <right/>
      <top/>
      <bottom style="thin">
        <color indexed="64"/>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9BAAB8"/>
      </left>
      <right style="thin">
        <color rgb="FF9BAAB8"/>
      </right>
      <top style="thin">
        <color rgb="FF9BAAB8"/>
      </top>
      <bottom style="thin">
        <color rgb="FF9BAAB8"/>
      </bottom>
      <diagonal/>
    </border>
    <border>
      <left/>
      <right/>
      <top style="thin">
        <color rgb="FF9BAAB8"/>
      </top>
      <bottom style="thin">
        <color rgb="FF9BAAB8"/>
      </bottom>
      <diagonal/>
    </border>
    <border>
      <left/>
      <right style="thin">
        <color rgb="FF9BAAB8"/>
      </right>
      <top style="thin">
        <color rgb="FF9BAAB8"/>
      </top>
      <bottom style="thin">
        <color rgb="FF9BAAB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FFFFFF"/>
      </left>
      <right/>
      <top style="thin">
        <color rgb="FFFFFFFF"/>
      </top>
      <bottom style="thin">
        <color rgb="FF9BAAB8"/>
      </bottom>
      <diagonal/>
    </border>
    <border>
      <left/>
      <right style="thin">
        <color rgb="FFFFFFFF"/>
      </right>
      <top style="thin">
        <color rgb="FFFFFFFF"/>
      </top>
      <bottom style="thin">
        <color rgb="FF9BAAB8"/>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cellStyleXfs>
  <cellXfs count="234">
    <xf numFmtId="0" fontId="0" fillId="0" borderId="0" xfId="0"/>
    <xf numFmtId="0" fontId="7" fillId="0" borderId="2" xfId="0" applyFont="1" applyBorder="1" applyAlignment="1">
      <alignment horizontal="center" vertical="top"/>
    </xf>
    <xf numFmtId="0" fontId="4" fillId="4" borderId="0" xfId="0" applyFont="1" applyFill="1"/>
    <xf numFmtId="165" fontId="0" fillId="0" borderId="0" xfId="0" applyNumberFormat="1"/>
    <xf numFmtId="0" fontId="4" fillId="4" borderId="4" xfId="0" applyFont="1" applyFill="1" applyBorder="1"/>
    <xf numFmtId="0" fontId="0" fillId="0" borderId="3" xfId="0" applyBorder="1"/>
    <xf numFmtId="0" fontId="1" fillId="0" borderId="0" xfId="3" applyFont="1" applyFill="1"/>
    <xf numFmtId="166" fontId="0" fillId="0" borderId="0" xfId="0" applyNumberFormat="1"/>
    <xf numFmtId="0" fontId="7" fillId="0" borderId="15" xfId="0" applyFont="1" applyBorder="1" applyAlignment="1">
      <alignment horizontal="center" vertical="top"/>
    </xf>
    <xf numFmtId="0" fontId="7" fillId="0" borderId="16" xfId="0" applyFont="1" applyBorder="1" applyAlignment="1">
      <alignment horizontal="center" vertical="top"/>
    </xf>
    <xf numFmtId="10" fontId="0" fillId="0" borderId="0" xfId="2" applyNumberFormat="1" applyFont="1" applyFill="1" applyBorder="1"/>
    <xf numFmtId="164" fontId="0" fillId="0" borderId="0" xfId="0" applyNumberFormat="1"/>
    <xf numFmtId="0" fontId="6" fillId="0" borderId="0" xfId="0" applyFont="1" applyAlignment="1">
      <alignment horizontal="center"/>
    </xf>
    <xf numFmtId="0" fontId="0" fillId="6" borderId="0" xfId="0" applyFill="1"/>
    <xf numFmtId="0" fontId="0" fillId="0" borderId="17" xfId="0" applyBorder="1"/>
    <xf numFmtId="0" fontId="0" fillId="8" borderId="0" xfId="0" applyFill="1"/>
    <xf numFmtId="0" fontId="0" fillId="8" borderId="17" xfId="0" applyFill="1" applyBorder="1"/>
    <xf numFmtId="10" fontId="5" fillId="0" borderId="0" xfId="2" applyNumberFormat="1" applyFont="1" applyBorder="1"/>
    <xf numFmtId="0" fontId="4" fillId="0" borderId="0" xfId="0" applyFont="1"/>
    <xf numFmtId="0" fontId="0" fillId="0" borderId="0" xfId="0" applyAlignment="1">
      <alignment horizontal="left"/>
    </xf>
    <xf numFmtId="0" fontId="15" fillId="0" borderId="35" xfId="0" applyFont="1" applyBorder="1" applyAlignment="1">
      <alignment horizontal="center" vertical="center"/>
    </xf>
    <xf numFmtId="0" fontId="16" fillId="11" borderId="35" xfId="0" applyFont="1" applyFill="1" applyBorder="1" applyAlignment="1">
      <alignment horizontal="center" vertical="center" wrapText="1"/>
    </xf>
    <xf numFmtId="0" fontId="18" fillId="13" borderId="38" xfId="0" applyFont="1" applyFill="1" applyBorder="1" applyAlignment="1">
      <alignment horizontal="left" vertical="center" wrapText="1"/>
    </xf>
    <xf numFmtId="0" fontId="18" fillId="14" borderId="38" xfId="0" applyFont="1" applyFill="1" applyBorder="1" applyAlignment="1">
      <alignment horizontal="left" vertical="center" wrapText="1"/>
    </xf>
    <xf numFmtId="0" fontId="17" fillId="0" borderId="0" xfId="0" applyFont="1" applyAlignment="1">
      <alignment horizontal="left" wrapText="1"/>
    </xf>
    <xf numFmtId="0" fontId="16" fillId="15" borderId="35" xfId="0" applyFont="1" applyFill="1" applyBorder="1" applyAlignment="1">
      <alignment horizontal="left" vertical="center" wrapText="1"/>
    </xf>
    <xf numFmtId="0" fontId="20" fillId="15" borderId="38" xfId="0" applyFont="1" applyFill="1" applyBorder="1" applyAlignment="1">
      <alignment horizontal="center" vertical="center" wrapText="1"/>
    </xf>
    <xf numFmtId="0" fontId="20" fillId="16" borderId="38" xfId="0" applyFont="1" applyFill="1" applyBorder="1" applyAlignment="1">
      <alignment horizontal="center" vertical="center" wrapText="1"/>
    </xf>
    <xf numFmtId="0" fontId="21" fillId="16" borderId="38" xfId="0" applyFont="1" applyFill="1" applyBorder="1" applyAlignment="1">
      <alignment horizontal="center" vertical="center" wrapText="1"/>
    </xf>
    <xf numFmtId="0" fontId="20" fillId="14" borderId="38" xfId="0" applyFont="1" applyFill="1" applyBorder="1" applyAlignment="1">
      <alignment horizontal="center" vertical="center" wrapText="1"/>
    </xf>
    <xf numFmtId="0" fontId="21" fillId="14" borderId="38" xfId="0" applyFont="1" applyFill="1" applyBorder="1" applyAlignment="1">
      <alignment horizontal="center" vertical="center" wrapText="1"/>
    </xf>
    <xf numFmtId="0" fontId="16" fillId="12" borderId="35" xfId="0" applyFont="1" applyFill="1" applyBorder="1" applyAlignment="1">
      <alignment horizontal="center" vertical="center" wrapText="1"/>
    </xf>
    <xf numFmtId="0" fontId="20" fillId="12" borderId="38" xfId="0" applyFont="1" applyFill="1" applyBorder="1" applyAlignment="1">
      <alignment horizontal="center" vertical="center" wrapText="1"/>
    </xf>
    <xf numFmtId="0" fontId="20" fillId="17" borderId="38" xfId="0" applyFont="1" applyFill="1" applyBorder="1" applyAlignment="1">
      <alignment horizontal="center" vertical="center" wrapText="1"/>
    </xf>
    <xf numFmtId="0" fontId="21" fillId="17" borderId="38" xfId="0" applyFont="1" applyFill="1" applyBorder="1" applyAlignment="1">
      <alignment horizontal="center" vertical="center" wrapText="1"/>
    </xf>
    <xf numFmtId="0" fontId="16" fillId="18" borderId="35" xfId="0" applyFont="1" applyFill="1" applyBorder="1" applyAlignment="1">
      <alignment horizontal="center" vertical="center" wrapText="1"/>
    </xf>
    <xf numFmtId="0" fontId="24" fillId="19" borderId="38" xfId="0" applyFont="1" applyFill="1" applyBorder="1" applyAlignment="1">
      <alignment horizontal="center" vertical="center" wrapText="1"/>
    </xf>
    <xf numFmtId="0" fontId="25" fillId="19" borderId="38" xfId="0" applyFont="1" applyFill="1" applyBorder="1" applyAlignment="1">
      <alignment horizontal="center" vertical="center" wrapText="1"/>
    </xf>
    <xf numFmtId="0" fontId="27" fillId="19" borderId="38" xfId="0" applyFont="1" applyFill="1" applyBorder="1" applyAlignment="1">
      <alignment horizontal="center" vertical="center" wrapText="1"/>
    </xf>
    <xf numFmtId="0" fontId="28" fillId="19" borderId="38" xfId="0" applyFont="1" applyFill="1" applyBorder="1" applyAlignment="1">
      <alignment horizontal="center" vertical="center" wrapText="1"/>
    </xf>
    <xf numFmtId="0" fontId="23" fillId="19" borderId="38" xfId="0" applyFont="1" applyFill="1" applyBorder="1" applyAlignment="1">
      <alignment horizontal="center" vertical="center" wrapText="1"/>
    </xf>
    <xf numFmtId="0" fontId="24" fillId="14" borderId="38" xfId="0" applyFont="1" applyFill="1" applyBorder="1" applyAlignment="1">
      <alignment horizontal="center" vertical="center" wrapText="1"/>
    </xf>
    <xf numFmtId="0" fontId="25" fillId="14" borderId="38" xfId="0" applyFont="1" applyFill="1" applyBorder="1" applyAlignment="1">
      <alignment horizontal="center" vertical="center" wrapText="1"/>
    </xf>
    <xf numFmtId="0" fontId="27" fillId="14" borderId="38" xfId="0" applyFont="1" applyFill="1" applyBorder="1" applyAlignment="1">
      <alignment horizontal="center" vertical="center" wrapText="1"/>
    </xf>
    <xf numFmtId="0" fontId="28" fillId="14" borderId="38" xfId="0" applyFont="1" applyFill="1" applyBorder="1" applyAlignment="1">
      <alignment horizontal="center" vertical="center" wrapText="1"/>
    </xf>
    <xf numFmtId="0" fontId="23" fillId="14" borderId="38" xfId="0" applyFont="1" applyFill="1" applyBorder="1" applyAlignment="1">
      <alignment horizontal="center" vertical="center" wrapText="1"/>
    </xf>
    <xf numFmtId="0" fontId="19" fillId="19" borderId="38" xfId="0" applyFont="1" applyFill="1" applyBorder="1" applyAlignment="1">
      <alignment horizontal="center" vertical="center" wrapText="1"/>
    </xf>
    <xf numFmtId="0" fontId="16" fillId="15" borderId="35" xfId="0" applyFont="1" applyFill="1" applyBorder="1" applyAlignment="1">
      <alignment horizontal="center" vertical="center" wrapText="1"/>
    </xf>
    <xf numFmtId="0" fontId="16" fillId="20" borderId="35" xfId="0" applyFont="1" applyFill="1" applyBorder="1" applyAlignment="1">
      <alignment horizontal="center" vertical="center" wrapText="1"/>
    </xf>
    <xf numFmtId="0" fontId="26" fillId="21" borderId="38" xfId="0" applyFont="1" applyFill="1" applyBorder="1" applyAlignment="1">
      <alignment horizontal="center" vertical="center" wrapText="1"/>
    </xf>
    <xf numFmtId="0" fontId="30" fillId="21" borderId="38" xfId="0" applyFont="1" applyFill="1" applyBorder="1" applyAlignment="1">
      <alignment horizontal="center" vertical="center" wrapText="1"/>
    </xf>
    <xf numFmtId="0" fontId="27" fillId="16" borderId="38" xfId="0" applyFont="1" applyFill="1" applyBorder="1" applyAlignment="1">
      <alignment horizontal="center" vertical="center" wrapText="1"/>
    </xf>
    <xf numFmtId="0" fontId="19" fillId="17" borderId="38" xfId="0" applyFont="1" applyFill="1" applyBorder="1" applyAlignment="1">
      <alignment horizontal="center" vertical="center" wrapText="1"/>
    </xf>
    <xf numFmtId="0" fontId="25" fillId="17" borderId="38" xfId="0" applyFont="1" applyFill="1" applyBorder="1" applyAlignment="1">
      <alignment horizontal="center" vertical="center" wrapText="1"/>
    </xf>
    <xf numFmtId="0" fontId="19" fillId="14" borderId="38" xfId="0" applyFont="1" applyFill="1" applyBorder="1" applyAlignment="1">
      <alignment horizontal="center" vertical="center" wrapText="1"/>
    </xf>
    <xf numFmtId="0" fontId="20" fillId="13" borderId="38" xfId="0" applyFont="1" applyFill="1" applyBorder="1" applyAlignment="1">
      <alignment horizontal="center" vertical="center" wrapText="1"/>
    </xf>
    <xf numFmtId="0" fontId="21" fillId="13" borderId="38" xfId="0" applyFont="1" applyFill="1" applyBorder="1" applyAlignment="1">
      <alignment horizontal="center" vertical="center" wrapText="1"/>
    </xf>
    <xf numFmtId="0" fontId="0" fillId="0" borderId="1" xfId="0" applyBorder="1"/>
    <xf numFmtId="0" fontId="0" fillId="0" borderId="0" xfId="0" applyAlignment="1">
      <alignment horizontal="center"/>
    </xf>
    <xf numFmtId="0" fontId="34" fillId="0" borderId="0" xfId="0" applyFont="1"/>
    <xf numFmtId="0" fontId="5" fillId="0" borderId="1" xfId="0" applyFont="1" applyBorder="1" applyAlignment="1">
      <alignment horizontal="center" vertical="center"/>
    </xf>
    <xf numFmtId="0" fontId="14" fillId="0" borderId="19" xfId="0" applyFont="1" applyBorder="1" applyAlignment="1">
      <alignment vertical="center"/>
    </xf>
    <xf numFmtId="0" fontId="14" fillId="0" borderId="20" xfId="0" applyFont="1" applyBorder="1" applyAlignment="1">
      <alignment vertical="center"/>
    </xf>
    <xf numFmtId="0" fontId="14" fillId="0" borderId="0" xfId="0" applyFont="1" applyAlignment="1">
      <alignment vertical="center"/>
    </xf>
    <xf numFmtId="0" fontId="14" fillId="0" borderId="22" xfId="0" applyFont="1" applyBorder="1" applyAlignment="1">
      <alignment vertical="center"/>
    </xf>
    <xf numFmtId="0" fontId="14" fillId="0" borderId="24" xfId="0" applyFont="1" applyBorder="1" applyAlignment="1">
      <alignment vertical="center"/>
    </xf>
    <xf numFmtId="0" fontId="14" fillId="0" borderId="25" xfId="0" applyFont="1" applyBorder="1" applyAlignment="1">
      <alignment vertical="center"/>
    </xf>
    <xf numFmtId="0" fontId="7" fillId="0" borderId="1" xfId="0" applyFont="1" applyBorder="1" applyAlignment="1">
      <alignment horizontal="center" vertical="top"/>
    </xf>
    <xf numFmtId="0" fontId="3" fillId="3" borderId="1" xfId="4" applyBorder="1"/>
    <xf numFmtId="0" fontId="2" fillId="2" borderId="1" xfId="3" applyBorder="1"/>
    <xf numFmtId="166" fontId="0" fillId="0" borderId="0" xfId="0" applyNumberFormat="1" applyAlignment="1">
      <alignment horizontal="center"/>
    </xf>
    <xf numFmtId="0" fontId="1" fillId="0" borderId="0" xfId="3" applyFont="1" applyFill="1" applyBorder="1" applyAlignment="1">
      <alignment horizontal="center"/>
    </xf>
    <xf numFmtId="0" fontId="14" fillId="0" borderId="18" xfId="0" applyFont="1" applyBorder="1" applyAlignment="1">
      <alignment vertical="center"/>
    </xf>
    <xf numFmtId="0" fontId="14" fillId="0" borderId="21" xfId="0" applyFont="1" applyBorder="1" applyAlignment="1">
      <alignment vertical="center"/>
    </xf>
    <xf numFmtId="0" fontId="0" fillId="23" borderId="5" xfId="0" applyFill="1" applyBorder="1"/>
    <xf numFmtId="166" fontId="0" fillId="23" borderId="5" xfId="0" applyNumberFormat="1" applyFill="1" applyBorder="1"/>
    <xf numFmtId="166" fontId="0" fillId="23" borderId="12" xfId="0" applyNumberFormat="1" applyFill="1" applyBorder="1"/>
    <xf numFmtId="0" fontId="0" fillId="23" borderId="6" xfId="0" applyFill="1" applyBorder="1"/>
    <xf numFmtId="166" fontId="0" fillId="23" borderId="1" xfId="0" applyNumberFormat="1" applyFill="1" applyBorder="1"/>
    <xf numFmtId="0" fontId="0" fillId="23" borderId="14" xfId="0" applyFill="1" applyBorder="1"/>
    <xf numFmtId="166" fontId="0" fillId="23" borderId="13" xfId="0" applyNumberFormat="1" applyFill="1" applyBorder="1"/>
    <xf numFmtId="0" fontId="4" fillId="9" borderId="10" xfId="0" applyFont="1" applyFill="1" applyBorder="1" applyAlignment="1">
      <alignment horizontal="center" vertical="center"/>
    </xf>
    <xf numFmtId="0" fontId="4" fillId="9" borderId="7" xfId="0" applyFont="1" applyFill="1" applyBorder="1" applyAlignment="1">
      <alignment horizontal="center" vertical="center"/>
    </xf>
    <xf numFmtId="0" fontId="4" fillId="9" borderId="11" xfId="0" applyFont="1" applyFill="1" applyBorder="1" applyAlignment="1">
      <alignment horizontal="center" vertical="center"/>
    </xf>
    <xf numFmtId="0" fontId="4" fillId="9" borderId="9" xfId="0" applyFont="1" applyFill="1" applyBorder="1" applyAlignment="1">
      <alignment horizontal="center" vertical="center"/>
    </xf>
    <xf numFmtId="0" fontId="4" fillId="9" borderId="6" xfId="0" applyFont="1" applyFill="1" applyBorder="1" applyAlignment="1">
      <alignment horizontal="center" vertical="center"/>
    </xf>
    <xf numFmtId="0" fontId="10" fillId="0" borderId="0" xfId="0" applyFont="1" applyAlignment="1">
      <alignment vertical="center"/>
    </xf>
    <xf numFmtId="0" fontId="37" fillId="25" borderId="1" xfId="0" applyFont="1" applyFill="1" applyBorder="1" applyAlignment="1">
      <alignment horizontal="center"/>
    </xf>
    <xf numFmtId="2" fontId="32" fillId="25" borderId="1" xfId="0" applyNumberFormat="1" applyFont="1" applyFill="1" applyBorder="1" applyAlignment="1">
      <alignment horizontal="center"/>
    </xf>
    <xf numFmtId="0" fontId="32" fillId="25" borderId="1" xfId="0" applyFont="1" applyFill="1" applyBorder="1" applyAlignment="1">
      <alignment horizontal="center"/>
    </xf>
    <xf numFmtId="164" fontId="32" fillId="25" borderId="1" xfId="1" applyFont="1" applyFill="1" applyBorder="1" applyAlignment="1">
      <alignment horizontal="center"/>
    </xf>
    <xf numFmtId="10" fontId="32" fillId="25" borderId="1" xfId="2" applyNumberFormat="1" applyFont="1" applyFill="1" applyBorder="1" applyAlignment="1">
      <alignment horizontal="center"/>
    </xf>
    <xf numFmtId="0" fontId="38" fillId="25" borderId="1" xfId="0" applyFont="1" applyFill="1" applyBorder="1" applyAlignment="1">
      <alignment horizontal="center" vertical="center"/>
    </xf>
    <xf numFmtId="2" fontId="38" fillId="25" borderId="1" xfId="0" applyNumberFormat="1" applyFont="1" applyFill="1" applyBorder="1" applyAlignment="1">
      <alignment horizontal="center" vertical="center"/>
    </xf>
    <xf numFmtId="10" fontId="38" fillId="25" borderId="1" xfId="2" applyNumberFormat="1" applyFont="1" applyFill="1" applyBorder="1" applyAlignment="1">
      <alignment horizontal="center" vertical="center"/>
    </xf>
    <xf numFmtId="0" fontId="39" fillId="25" borderId="1" xfId="0" applyFont="1" applyFill="1" applyBorder="1" applyAlignment="1">
      <alignment horizontal="center" vertical="center"/>
    </xf>
    <xf numFmtId="0" fontId="39" fillId="25" borderId="1" xfId="0" applyFont="1" applyFill="1" applyBorder="1" applyAlignment="1">
      <alignment vertical="center"/>
    </xf>
    <xf numFmtId="2" fontId="39" fillId="25" borderId="1" xfId="0" applyNumberFormat="1" applyFont="1" applyFill="1" applyBorder="1" applyAlignment="1">
      <alignment vertical="center"/>
    </xf>
    <xf numFmtId="167" fontId="39" fillId="25" borderId="1" xfId="0" applyNumberFormat="1" applyFont="1" applyFill="1" applyBorder="1" applyAlignment="1">
      <alignment vertical="center"/>
    </xf>
    <xf numFmtId="0" fontId="11" fillId="0" borderId="28" xfId="0" applyFont="1" applyBorder="1" applyAlignment="1">
      <alignment vertical="center"/>
    </xf>
    <xf numFmtId="0" fontId="11" fillId="0" borderId="0" xfId="0" applyFont="1" applyAlignment="1">
      <alignment vertical="center"/>
    </xf>
    <xf numFmtId="0" fontId="33" fillId="23" borderId="1" xfId="0" applyFont="1" applyFill="1" applyBorder="1" applyAlignment="1">
      <alignment horizontal="center" vertical="center"/>
    </xf>
    <xf numFmtId="164" fontId="33" fillId="23" borderId="1" xfId="0" applyNumberFormat="1" applyFont="1" applyFill="1" applyBorder="1" applyAlignment="1">
      <alignment horizontal="center" vertical="center"/>
    </xf>
    <xf numFmtId="0" fontId="34" fillId="23" borderId="1" xfId="0" applyFont="1" applyFill="1" applyBorder="1"/>
    <xf numFmtId="0" fontId="34" fillId="23" borderId="1" xfId="0" applyFont="1" applyFill="1" applyBorder="1" applyAlignment="1">
      <alignment horizontal="center" vertical="center"/>
    </xf>
    <xf numFmtId="0" fontId="0" fillId="23" borderId="1" xfId="0" applyFill="1" applyBorder="1" applyAlignment="1">
      <alignment horizontal="center" vertical="center"/>
    </xf>
    <xf numFmtId="164" fontId="0" fillId="23" borderId="1" xfId="0" applyNumberFormat="1" applyFill="1" applyBorder="1" applyAlignment="1">
      <alignment horizontal="center" vertical="center"/>
    </xf>
    <xf numFmtId="164" fontId="34" fillId="23" borderId="1" xfId="0" applyNumberFormat="1" applyFont="1" applyFill="1" applyBorder="1" applyAlignment="1">
      <alignment horizontal="center" vertical="center"/>
    </xf>
    <xf numFmtId="0" fontId="5" fillId="23" borderId="1" xfId="0" applyFont="1" applyFill="1" applyBorder="1" applyAlignment="1">
      <alignment horizontal="center" vertical="center"/>
    </xf>
    <xf numFmtId="0" fontId="0" fillId="23" borderId="1" xfId="0" applyFill="1" applyBorder="1" applyAlignment="1">
      <alignment horizontal="center"/>
    </xf>
    <xf numFmtId="0" fontId="0" fillId="0" borderId="0" xfId="0" applyAlignment="1">
      <alignment wrapText="1"/>
    </xf>
    <xf numFmtId="0" fontId="10" fillId="5" borderId="0" xfId="0" applyFont="1" applyFill="1" applyAlignment="1">
      <alignment horizontal="center" vertical="center"/>
    </xf>
    <xf numFmtId="0" fontId="10" fillId="5" borderId="26" xfId="0" applyFont="1" applyFill="1" applyBorder="1" applyAlignment="1">
      <alignment horizontal="center" vertical="center"/>
    </xf>
    <xf numFmtId="0" fontId="10" fillId="5" borderId="27" xfId="0" applyFont="1" applyFill="1" applyBorder="1" applyAlignment="1">
      <alignment horizontal="center" vertical="center"/>
    </xf>
    <xf numFmtId="0" fontId="10" fillId="5" borderId="28" xfId="0" applyFont="1" applyFill="1" applyBorder="1" applyAlignment="1">
      <alignment horizontal="center" vertical="center"/>
    </xf>
    <xf numFmtId="0" fontId="10" fillId="5" borderId="29" xfId="0" applyFont="1" applyFill="1" applyBorder="1" applyAlignment="1">
      <alignment horizontal="center" vertical="center"/>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33" xfId="0" applyFont="1" applyFill="1" applyBorder="1" applyAlignment="1">
      <alignment horizontal="center" vertical="center"/>
    </xf>
    <xf numFmtId="10" fontId="13" fillId="7" borderId="18" xfId="2" applyNumberFormat="1" applyFont="1" applyFill="1" applyBorder="1" applyAlignment="1">
      <alignment horizontal="center" vertical="center"/>
    </xf>
    <xf numFmtId="10" fontId="13" fillId="7" borderId="19" xfId="2" applyNumberFormat="1" applyFont="1" applyFill="1" applyBorder="1" applyAlignment="1">
      <alignment horizontal="center" vertical="center"/>
    </xf>
    <xf numFmtId="10" fontId="13" fillId="7" borderId="20" xfId="2" applyNumberFormat="1" applyFont="1" applyFill="1" applyBorder="1" applyAlignment="1">
      <alignment horizontal="center" vertical="center"/>
    </xf>
    <xf numFmtId="10" fontId="13" fillId="7" borderId="21" xfId="2" applyNumberFormat="1" applyFont="1" applyFill="1" applyBorder="1" applyAlignment="1">
      <alignment horizontal="center" vertical="center"/>
    </xf>
    <xf numFmtId="10" fontId="13" fillId="7" borderId="0" xfId="2" applyNumberFormat="1" applyFont="1" applyFill="1" applyBorder="1" applyAlignment="1">
      <alignment horizontal="center" vertical="center"/>
    </xf>
    <xf numFmtId="10" fontId="13" fillId="7" borderId="22" xfId="2" applyNumberFormat="1" applyFont="1" applyFill="1" applyBorder="1" applyAlignment="1">
      <alignment horizontal="center" vertical="center"/>
    </xf>
    <xf numFmtId="10" fontId="13" fillId="7" borderId="23" xfId="2" applyNumberFormat="1" applyFont="1" applyFill="1" applyBorder="1" applyAlignment="1">
      <alignment horizontal="center" vertical="center"/>
    </xf>
    <xf numFmtId="10" fontId="13" fillId="7" borderId="24" xfId="2" applyNumberFormat="1" applyFont="1" applyFill="1" applyBorder="1" applyAlignment="1">
      <alignment horizontal="center" vertical="center"/>
    </xf>
    <xf numFmtId="10" fontId="13" fillId="7" borderId="25" xfId="2" applyNumberFormat="1" applyFont="1" applyFill="1" applyBorder="1" applyAlignment="1">
      <alignment horizontal="center" vertical="center"/>
    </xf>
    <xf numFmtId="0" fontId="14" fillId="9" borderId="18" xfId="0" applyFont="1" applyFill="1" applyBorder="1" applyAlignment="1">
      <alignment horizontal="center" vertical="center"/>
    </xf>
    <xf numFmtId="0" fontId="14" fillId="9" borderId="19" xfId="0" applyFont="1" applyFill="1" applyBorder="1" applyAlignment="1">
      <alignment horizontal="center" vertical="center"/>
    </xf>
    <xf numFmtId="0" fontId="14" fillId="9" borderId="20" xfId="0" applyFont="1" applyFill="1" applyBorder="1" applyAlignment="1">
      <alignment horizontal="center" vertical="center"/>
    </xf>
    <xf numFmtId="0" fontId="14" fillId="9" borderId="21" xfId="0" applyFont="1" applyFill="1" applyBorder="1" applyAlignment="1">
      <alignment horizontal="center" vertical="center"/>
    </xf>
    <xf numFmtId="0" fontId="14" fillId="9" borderId="0" xfId="0" applyFont="1" applyFill="1" applyAlignment="1">
      <alignment horizontal="center" vertical="center"/>
    </xf>
    <xf numFmtId="0" fontId="14" fillId="9" borderId="22" xfId="0" applyFont="1" applyFill="1" applyBorder="1" applyAlignment="1">
      <alignment horizontal="center" vertical="center"/>
    </xf>
    <xf numFmtId="0" fontId="14" fillId="9" borderId="23" xfId="0" applyFont="1" applyFill="1" applyBorder="1" applyAlignment="1">
      <alignment horizontal="center" vertical="center"/>
    </xf>
    <xf numFmtId="0" fontId="14" fillId="9" borderId="24" xfId="0" applyFont="1" applyFill="1" applyBorder="1" applyAlignment="1">
      <alignment horizontal="center" vertical="center"/>
    </xf>
    <xf numFmtId="0" fontId="14" fillId="9" borderId="25" xfId="0" applyFont="1" applyFill="1" applyBorder="1" applyAlignment="1">
      <alignment horizontal="center" vertical="center"/>
    </xf>
    <xf numFmtId="168" fontId="13" fillId="7" borderId="21" xfId="0" applyNumberFormat="1" applyFont="1" applyFill="1" applyBorder="1" applyAlignment="1">
      <alignment horizontal="center" vertical="center"/>
    </xf>
    <xf numFmtId="168" fontId="13" fillId="7" borderId="0" xfId="0" applyNumberFormat="1" applyFont="1" applyFill="1" applyAlignment="1">
      <alignment horizontal="center"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20" xfId="0" applyFont="1" applyFill="1" applyBorder="1" applyAlignment="1">
      <alignment horizontal="center" vertical="center"/>
    </xf>
    <xf numFmtId="0" fontId="12" fillId="5" borderId="21" xfId="0" applyFont="1" applyFill="1" applyBorder="1" applyAlignment="1">
      <alignment horizontal="center" vertical="center"/>
    </xf>
    <xf numFmtId="0" fontId="12" fillId="5" borderId="0" xfId="0" applyFont="1" applyFill="1" applyAlignment="1">
      <alignment horizontal="center" vertical="center"/>
    </xf>
    <xf numFmtId="0" fontId="12" fillId="5" borderId="22" xfId="0" applyFont="1" applyFill="1" applyBorder="1" applyAlignment="1">
      <alignment horizontal="center" vertical="center"/>
    </xf>
    <xf numFmtId="0" fontId="12" fillId="5" borderId="23" xfId="0" applyFont="1" applyFill="1" applyBorder="1" applyAlignment="1">
      <alignment horizontal="center" vertical="center"/>
    </xf>
    <xf numFmtId="0" fontId="12" fillId="5" borderId="24" xfId="0" applyFont="1" applyFill="1" applyBorder="1" applyAlignment="1">
      <alignment horizontal="center" vertical="center"/>
    </xf>
    <xf numFmtId="0" fontId="12" fillId="5" borderId="25" xfId="0" applyFont="1" applyFill="1" applyBorder="1" applyAlignment="1">
      <alignment horizontal="center" vertical="center"/>
    </xf>
    <xf numFmtId="168" fontId="13" fillId="7" borderId="18" xfId="0" applyNumberFormat="1" applyFont="1" applyFill="1" applyBorder="1" applyAlignment="1">
      <alignment horizontal="center" vertical="center"/>
    </xf>
    <xf numFmtId="168" fontId="13" fillId="7" borderId="19" xfId="0" applyNumberFormat="1" applyFont="1" applyFill="1" applyBorder="1" applyAlignment="1">
      <alignment horizontal="center" vertical="center"/>
    </xf>
    <xf numFmtId="168" fontId="13" fillId="7" borderId="20" xfId="0" applyNumberFormat="1" applyFont="1" applyFill="1" applyBorder="1" applyAlignment="1">
      <alignment horizontal="center" vertical="center"/>
    </xf>
    <xf numFmtId="168" fontId="13" fillId="7" borderId="22" xfId="0" applyNumberFormat="1" applyFont="1" applyFill="1" applyBorder="1" applyAlignment="1">
      <alignment horizontal="center" vertical="center"/>
    </xf>
    <xf numFmtId="168" fontId="13" fillId="7" borderId="23" xfId="0" applyNumberFormat="1" applyFont="1" applyFill="1" applyBorder="1" applyAlignment="1">
      <alignment horizontal="center" vertical="center"/>
    </xf>
    <xf numFmtId="168" fontId="13" fillId="7" borderId="24" xfId="0" applyNumberFormat="1" applyFont="1" applyFill="1" applyBorder="1" applyAlignment="1">
      <alignment horizontal="center" vertical="center"/>
    </xf>
    <xf numFmtId="168" fontId="13" fillId="7" borderId="25" xfId="0" applyNumberFormat="1" applyFont="1" applyFill="1" applyBorder="1" applyAlignment="1">
      <alignment horizontal="center" vertical="center"/>
    </xf>
    <xf numFmtId="0" fontId="12" fillId="10" borderId="18" xfId="0" applyFont="1" applyFill="1" applyBorder="1" applyAlignment="1">
      <alignment horizontal="center" vertical="center"/>
    </xf>
    <xf numFmtId="0" fontId="12" fillId="10" borderId="19" xfId="0" applyFont="1" applyFill="1" applyBorder="1" applyAlignment="1">
      <alignment horizontal="center" vertical="center"/>
    </xf>
    <xf numFmtId="0" fontId="12" fillId="10" borderId="20" xfId="0" applyFont="1" applyFill="1" applyBorder="1" applyAlignment="1">
      <alignment horizontal="center" vertical="center"/>
    </xf>
    <xf numFmtId="0" fontId="12" fillId="10" borderId="21" xfId="0" applyFont="1" applyFill="1" applyBorder="1" applyAlignment="1">
      <alignment horizontal="center" vertical="center"/>
    </xf>
    <xf numFmtId="0" fontId="12" fillId="10" borderId="0" xfId="0" applyFont="1" applyFill="1" applyAlignment="1">
      <alignment horizontal="center" vertical="center"/>
    </xf>
    <xf numFmtId="0" fontId="12" fillId="10" borderId="22" xfId="0" applyFont="1" applyFill="1" applyBorder="1" applyAlignment="1">
      <alignment horizontal="center" vertical="center"/>
    </xf>
    <xf numFmtId="0" fontId="12" fillId="10" borderId="23" xfId="0" applyFont="1" applyFill="1" applyBorder="1" applyAlignment="1">
      <alignment horizontal="center" vertical="center"/>
    </xf>
    <xf numFmtId="0" fontId="12" fillId="10" borderId="24" xfId="0" applyFont="1" applyFill="1" applyBorder="1" applyAlignment="1">
      <alignment horizontal="center" vertical="center"/>
    </xf>
    <xf numFmtId="0" fontId="12" fillId="10" borderId="25" xfId="0" applyFont="1" applyFill="1" applyBorder="1" applyAlignment="1">
      <alignment horizontal="center" vertical="center"/>
    </xf>
    <xf numFmtId="0" fontId="14" fillId="9" borderId="18" xfId="0" applyFont="1" applyFill="1" applyBorder="1" applyAlignment="1">
      <alignment horizontal="center" vertical="center" wrapText="1"/>
    </xf>
    <xf numFmtId="0" fontId="14" fillId="9" borderId="19"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4" fillId="9" borderId="21" xfId="0" applyFont="1" applyFill="1" applyBorder="1" applyAlignment="1">
      <alignment horizontal="center" vertical="center" wrapText="1"/>
    </xf>
    <xf numFmtId="0" fontId="14" fillId="9" borderId="0" xfId="0" applyFont="1" applyFill="1" applyAlignment="1">
      <alignment horizontal="center" vertical="center" wrapText="1"/>
    </xf>
    <xf numFmtId="0" fontId="14" fillId="9" borderId="22" xfId="0" applyFont="1" applyFill="1" applyBorder="1" applyAlignment="1">
      <alignment horizontal="center" vertical="center" wrapText="1"/>
    </xf>
    <xf numFmtId="0" fontId="14" fillId="9" borderId="23" xfId="0" applyFont="1" applyFill="1" applyBorder="1" applyAlignment="1">
      <alignment horizontal="center" vertical="center" wrapText="1"/>
    </xf>
    <xf numFmtId="0" fontId="14" fillId="9" borderId="24" xfId="0" applyFont="1" applyFill="1" applyBorder="1" applyAlignment="1">
      <alignment horizontal="center" vertical="center" wrapText="1"/>
    </xf>
    <xf numFmtId="0" fontId="14" fillId="9" borderId="25" xfId="0" applyFont="1" applyFill="1" applyBorder="1" applyAlignment="1">
      <alignment horizontal="center" vertical="center" wrapText="1"/>
    </xf>
    <xf numFmtId="0" fontId="35" fillId="22" borderId="1" xfId="0" applyFont="1" applyFill="1" applyBorder="1" applyAlignment="1">
      <alignment horizontal="center" vertical="center"/>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9" fillId="0" borderId="0" xfId="0" applyFont="1" applyAlignment="1">
      <alignment horizontal="center" vertical="center" wrapText="1"/>
    </xf>
    <xf numFmtId="0" fontId="20" fillId="13" borderId="38" xfId="0" applyFont="1" applyFill="1" applyBorder="1" applyAlignment="1">
      <alignment horizontal="left" vertical="center" wrapText="1"/>
    </xf>
    <xf numFmtId="0" fontId="21" fillId="0" borderId="39" xfId="0" applyFont="1" applyBorder="1" applyAlignment="1">
      <alignment horizontal="left" wrapText="1"/>
    </xf>
    <xf numFmtId="0" fontId="21" fillId="0" borderId="40" xfId="0" applyFont="1" applyBorder="1" applyAlignment="1">
      <alignment horizontal="left" wrapText="1"/>
    </xf>
    <xf numFmtId="0" fontId="21" fillId="13" borderId="38" xfId="0" applyFont="1" applyFill="1" applyBorder="1" applyAlignment="1">
      <alignment horizontal="left" vertical="center" wrapText="1"/>
    </xf>
    <xf numFmtId="0" fontId="20" fillId="14" borderId="38" xfId="0" applyFont="1" applyFill="1" applyBorder="1" applyAlignment="1">
      <alignment horizontal="left" vertical="center" wrapText="1"/>
    </xf>
    <xf numFmtId="0" fontId="21" fillId="14" borderId="38" xfId="0" applyFont="1" applyFill="1" applyBorder="1" applyAlignment="1">
      <alignment horizontal="left" vertical="center" wrapText="1"/>
    </xf>
    <xf numFmtId="0" fontId="16" fillId="15" borderId="0" xfId="0" applyFont="1" applyFill="1" applyAlignment="1">
      <alignment horizontal="center" vertical="center" wrapText="1"/>
    </xf>
    <xf numFmtId="0" fontId="17" fillId="0" borderId="0" xfId="0" applyFont="1" applyAlignment="1">
      <alignment horizontal="center" wrapText="1"/>
    </xf>
    <xf numFmtId="0" fontId="16" fillId="11" borderId="0" xfId="0" applyFont="1" applyFill="1" applyAlignment="1">
      <alignment horizontal="center" vertical="center" wrapText="1"/>
    </xf>
    <xf numFmtId="0" fontId="16" fillId="11" borderId="35" xfId="0" applyFont="1" applyFill="1" applyBorder="1" applyAlignment="1">
      <alignment horizontal="center" vertical="center" wrapText="1"/>
    </xf>
    <xf numFmtId="0" fontId="17" fillId="0" borderId="36" xfId="0" applyFont="1" applyBorder="1" applyAlignment="1">
      <alignment horizontal="center" wrapText="1"/>
    </xf>
    <xf numFmtId="0" fontId="17" fillId="0" borderId="37" xfId="0" applyFont="1" applyBorder="1" applyAlignment="1">
      <alignment horizontal="center" wrapText="1"/>
    </xf>
    <xf numFmtId="0" fontId="16" fillId="18" borderId="35" xfId="0" applyFont="1" applyFill="1" applyBorder="1" applyAlignment="1">
      <alignment horizontal="center" vertical="center" wrapText="1"/>
    </xf>
    <xf numFmtId="0" fontId="16" fillId="15" borderId="35" xfId="0" applyFont="1" applyFill="1" applyBorder="1" applyAlignment="1">
      <alignment horizontal="left" vertical="center" wrapText="1"/>
    </xf>
    <xf numFmtId="0" fontId="17" fillId="0" borderId="36" xfId="0" applyFont="1" applyBorder="1" applyAlignment="1">
      <alignment horizontal="left" wrapText="1"/>
    </xf>
    <xf numFmtId="0" fontId="17" fillId="0" borderId="37" xfId="0" applyFont="1" applyBorder="1" applyAlignment="1">
      <alignment horizontal="left" wrapText="1"/>
    </xf>
    <xf numFmtId="0" fontId="21" fillId="16" borderId="38" xfId="0" applyFont="1" applyFill="1" applyBorder="1" applyAlignment="1">
      <alignment horizontal="center" vertical="center" wrapText="1"/>
    </xf>
    <xf numFmtId="0" fontId="21" fillId="0" borderId="40" xfId="0" applyFont="1" applyBorder="1" applyAlignment="1">
      <alignment horizontal="center" wrapText="1"/>
    </xf>
    <xf numFmtId="0" fontId="21" fillId="14" borderId="38" xfId="0" applyFont="1" applyFill="1" applyBorder="1" applyAlignment="1">
      <alignment horizontal="center" vertical="center" wrapText="1"/>
    </xf>
    <xf numFmtId="0" fontId="16" fillId="12" borderId="0" xfId="0" applyFont="1" applyFill="1" applyAlignment="1">
      <alignment horizontal="left" vertical="center" wrapText="1"/>
    </xf>
    <xf numFmtId="0" fontId="17" fillId="0" borderId="0" xfId="0" applyFont="1" applyAlignment="1">
      <alignment horizontal="left" wrapText="1"/>
    </xf>
    <xf numFmtId="0" fontId="16" fillId="12" borderId="35" xfId="0" applyFont="1" applyFill="1" applyBorder="1" applyAlignment="1">
      <alignment horizontal="center" vertical="center" wrapText="1"/>
    </xf>
    <xf numFmtId="0" fontId="16" fillId="15" borderId="44" xfId="0" applyFont="1" applyFill="1" applyBorder="1" applyAlignment="1">
      <alignment horizontal="center" vertical="center" wrapText="1"/>
    </xf>
    <xf numFmtId="0" fontId="16" fillId="15" borderId="45" xfId="0" applyFont="1" applyFill="1" applyBorder="1" applyAlignment="1">
      <alignment horizontal="center" vertical="center" wrapText="1"/>
    </xf>
    <xf numFmtId="0" fontId="21" fillId="17" borderId="38" xfId="0" applyFont="1" applyFill="1" applyBorder="1" applyAlignment="1">
      <alignment horizontal="center" vertical="center" wrapText="1"/>
    </xf>
    <xf numFmtId="0" fontId="16" fillId="18" borderId="0" xfId="0" applyFont="1" applyFill="1" applyAlignment="1">
      <alignment horizontal="center" vertical="center" wrapText="1"/>
    </xf>
    <xf numFmtId="0" fontId="31" fillId="17" borderId="38" xfId="0" applyFont="1" applyFill="1" applyBorder="1" applyAlignment="1">
      <alignment horizontal="center" vertical="center" wrapText="1"/>
    </xf>
    <xf numFmtId="0" fontId="17" fillId="0" borderId="39" xfId="0" applyFont="1" applyBorder="1" applyAlignment="1">
      <alignment horizontal="center" wrapText="1"/>
    </xf>
    <xf numFmtId="0" fontId="17" fillId="0" borderId="40" xfId="0" applyFont="1" applyBorder="1" applyAlignment="1">
      <alignment horizontal="center" wrapText="1"/>
    </xf>
    <xf numFmtId="0" fontId="25" fillId="17" borderId="38" xfId="0" applyFont="1" applyFill="1" applyBorder="1" applyAlignment="1">
      <alignment horizontal="center" vertical="center" wrapText="1"/>
    </xf>
    <xf numFmtId="0" fontId="31" fillId="14" borderId="38" xfId="0" applyFont="1" applyFill="1" applyBorder="1" applyAlignment="1">
      <alignment horizontal="center" vertical="center" wrapText="1"/>
    </xf>
    <xf numFmtId="0" fontId="25" fillId="14" borderId="38" xfId="0" applyFont="1" applyFill="1" applyBorder="1" applyAlignment="1">
      <alignment horizontal="center" vertical="center" wrapText="1"/>
    </xf>
    <xf numFmtId="0" fontId="26" fillId="19" borderId="38" xfId="0" applyFont="1" applyFill="1" applyBorder="1" applyAlignment="1">
      <alignment horizontal="center" vertical="center" wrapText="1"/>
    </xf>
    <xf numFmtId="0" fontId="26" fillId="14" borderId="38" xfId="0" applyFont="1" applyFill="1" applyBorder="1" applyAlignment="1">
      <alignment horizontal="center" vertical="center" wrapText="1"/>
    </xf>
    <xf numFmtId="0" fontId="29" fillId="0" borderId="0" xfId="0" applyFont="1" applyAlignment="1">
      <alignment horizontal="left" vertical="center" wrapText="1"/>
    </xf>
    <xf numFmtId="0" fontId="16" fillId="15" borderId="35" xfId="0" applyFont="1" applyFill="1" applyBorder="1" applyAlignment="1">
      <alignment horizontal="center" vertical="center" wrapText="1"/>
    </xf>
    <xf numFmtId="0" fontId="16" fillId="20" borderId="35" xfId="0" applyFont="1" applyFill="1" applyBorder="1" applyAlignment="1">
      <alignment horizontal="center" vertical="center" wrapText="1"/>
    </xf>
    <xf numFmtId="0" fontId="16" fillId="12" borderId="0" xfId="0" applyFont="1" applyFill="1" applyAlignment="1">
      <alignment horizontal="center" vertical="center" wrapText="1"/>
    </xf>
    <xf numFmtId="0" fontId="22" fillId="13" borderId="38" xfId="0" applyFont="1" applyFill="1" applyBorder="1" applyAlignment="1">
      <alignment horizontal="center" vertical="center" wrapText="1"/>
    </xf>
    <xf numFmtId="0" fontId="21" fillId="0" borderId="39" xfId="0" applyFont="1" applyBorder="1" applyAlignment="1">
      <alignment horizontal="center" wrapText="1"/>
    </xf>
    <xf numFmtId="0" fontId="20" fillId="14" borderId="38" xfId="0" applyFont="1" applyFill="1" applyBorder="1" applyAlignment="1">
      <alignment horizontal="center" vertical="center" wrapText="1"/>
    </xf>
    <xf numFmtId="0" fontId="22" fillId="14" borderId="38" xfId="0" applyFont="1" applyFill="1" applyBorder="1" applyAlignment="1">
      <alignment horizontal="center" vertical="center" wrapText="1"/>
    </xf>
    <xf numFmtId="0" fontId="20" fillId="13" borderId="38" xfId="0" applyFont="1" applyFill="1" applyBorder="1" applyAlignment="1">
      <alignment horizontal="center" vertical="center" wrapText="1"/>
    </xf>
    <xf numFmtId="0" fontId="35" fillId="23" borderId="1" xfId="0" applyFont="1" applyFill="1" applyBorder="1" applyAlignment="1">
      <alignment horizontal="center" vertical="center"/>
    </xf>
    <xf numFmtId="0" fontId="14" fillId="24" borderId="19" xfId="0" applyFont="1" applyFill="1" applyBorder="1" applyAlignment="1">
      <alignment horizontal="center" vertical="center"/>
    </xf>
    <xf numFmtId="0" fontId="14" fillId="24" borderId="0" xfId="0" applyFont="1" applyFill="1" applyAlignment="1">
      <alignment horizontal="center" vertical="center"/>
    </xf>
    <xf numFmtId="0" fontId="14" fillId="24" borderId="34" xfId="0" applyFont="1" applyFill="1" applyBorder="1" applyAlignment="1">
      <alignment horizontal="center" vertical="center"/>
    </xf>
    <xf numFmtId="0" fontId="35" fillId="25" borderId="1" xfId="0" applyFont="1" applyFill="1" applyBorder="1" applyAlignment="1">
      <alignment horizontal="center" vertical="center"/>
    </xf>
    <xf numFmtId="0" fontId="0" fillId="25" borderId="1" xfId="0" applyFill="1" applyBorder="1" applyAlignment="1">
      <alignment horizontal="center" vertical="center"/>
    </xf>
    <xf numFmtId="0" fontId="36" fillId="25" borderId="1" xfId="0" applyFont="1" applyFill="1" applyBorder="1" applyAlignment="1">
      <alignment horizontal="center" vertical="center"/>
    </xf>
    <xf numFmtId="0" fontId="32" fillId="25" borderId="41" xfId="0" applyFont="1" applyFill="1" applyBorder="1" applyAlignment="1">
      <alignment horizontal="center" vertical="center"/>
    </xf>
    <xf numFmtId="0" fontId="32" fillId="25" borderId="42" xfId="0" applyFont="1" applyFill="1" applyBorder="1" applyAlignment="1">
      <alignment horizontal="center" vertical="center"/>
    </xf>
    <xf numFmtId="0" fontId="32" fillId="25" borderId="43" xfId="0" applyFont="1" applyFill="1" applyBorder="1" applyAlignment="1">
      <alignment horizontal="center" vertical="center"/>
    </xf>
    <xf numFmtId="0" fontId="10" fillId="9" borderId="0" xfId="0" applyFont="1" applyFill="1" applyAlignment="1">
      <alignment horizontal="center" vertical="center"/>
    </xf>
    <xf numFmtId="0" fontId="11" fillId="9" borderId="0" xfId="0" applyFont="1" applyFill="1" applyAlignment="1">
      <alignment horizontal="center" vertical="center"/>
    </xf>
  </cellXfs>
  <cellStyles count="5">
    <cellStyle name="Bad" xfId="3" builtinId="27"/>
    <cellStyle name="Comma" xfId="1" builtinId="3"/>
    <cellStyle name="Neutral" xfId="4" builtinId="28"/>
    <cellStyle name="Normal" xfId="0" builtinId="0"/>
    <cellStyle name="Percent" xfId="2" builtinId="5"/>
  </cellStyles>
  <dxfs count="40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B050"/>
      </font>
    </dxf>
    <dxf>
      <font>
        <color rgb="FFC00000"/>
      </font>
    </dxf>
    <dxf>
      <font>
        <color theme="0"/>
      </font>
      <fill>
        <patternFill>
          <bgColor rgb="FF00B050"/>
        </patternFill>
      </fill>
    </dxf>
    <dxf>
      <font>
        <color theme="0"/>
      </font>
      <fill>
        <patternFill>
          <bgColor rgb="FFFF0000"/>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ont>
        <b/>
      </font>
    </dxf>
    <dxf>
      <font>
        <b/>
      </font>
    </dxf>
    <dxf>
      <font>
        <b/>
      </font>
    </dxf>
    <dxf>
      <font>
        <b/>
      </font>
    </dxf>
    <dxf>
      <font>
        <b/>
      </font>
    </dxf>
    <dxf>
      <font>
        <b/>
      </font>
    </dxf>
    <dxf>
      <font>
        <color auto="1"/>
      </font>
    </dxf>
    <dxf>
      <font>
        <color auto="1"/>
      </font>
    </dxf>
    <dxf>
      <font>
        <color auto="1"/>
      </font>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2" tint="-0.249977111117893"/>
        </patternFill>
      </fill>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ont>
        <b/>
      </font>
    </dxf>
    <dxf>
      <font>
        <color auto="1"/>
      </font>
    </dxf>
    <dxf>
      <font>
        <color auto="1"/>
      </font>
    </dxf>
    <dxf>
      <font>
        <color auto="1"/>
      </font>
    </dxf>
    <dxf>
      <font>
        <color auto="1"/>
      </font>
    </dxf>
    <dxf>
      <font>
        <color auto="1"/>
      </font>
    </dxf>
    <dxf>
      <font>
        <color auto="1"/>
      </font>
    </dxf>
    <dxf>
      <font>
        <color auto="1"/>
      </font>
    </dxf>
    <dxf>
      <font>
        <color auto="1"/>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auto="1"/>
      </font>
    </dxf>
    <dxf>
      <font>
        <color auto="1"/>
      </font>
    </dxf>
    <dxf>
      <font>
        <color auto="1"/>
      </font>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20"/>
        <color theme="1"/>
        <name val="Calibri"/>
        <family val="2"/>
        <scheme val="minor"/>
      </font>
      <numFmt numFmtId="14" formatCode="0.00%"/>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theme="8" tint="0.59999389629810485"/>
        </patternFill>
      </fill>
      <alignment horizontal="center" textRotation="0" wrapText="0" indent="0" justifyLastLine="0" shrinkToFit="0" readingOrder="0"/>
    </dxf>
    <dxf>
      <font>
        <b/>
        <i val="0"/>
        <strike val="0"/>
        <condense val="0"/>
        <extend val="0"/>
        <outline val="0"/>
        <shadow val="0"/>
        <u val="none"/>
        <vertAlign val="baseline"/>
        <sz val="20"/>
        <color auto="1"/>
        <name val="Calibri"/>
        <family val="2"/>
        <scheme val="minor"/>
      </font>
      <fill>
        <patternFill patternType="solid">
          <fgColor indexed="64"/>
          <bgColor theme="8" tint="0.59999389629810485"/>
        </patternFill>
      </fill>
      <alignment horizont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22"/>
        <color auto="1"/>
        <name val="Calibri"/>
        <family val="2"/>
        <scheme val="minor"/>
      </font>
      <numFmt numFmtId="167" formatCode="_ [$₹-44D]\ * #,##0.00_ ;_ [$₹-44D]\ * \-#,##0.00_ ;_ [$₹-44D]\ * &quot;-&quot;??_ ;_ @_ "/>
      <fill>
        <patternFill patternType="solid">
          <fgColor indexed="64"/>
          <bgColor theme="8" tint="0.5999938962981048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2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2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strike val="0"/>
        <outline val="0"/>
        <shadow val="0"/>
        <u val="none"/>
        <vertAlign val="baseline"/>
        <sz val="22"/>
        <color auto="1"/>
        <name val="Calibri"/>
        <family val="2"/>
        <scheme val="minor"/>
      </font>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6" formatCode="[$-14009]dd\-mm\-yy;@"/>
      <alignment horizontal="center" textRotation="0" wrapText="0" indent="0" justifyLastLine="0" shrinkToFit="0" readingOrder="0"/>
    </dxf>
    <dxf>
      <alignment horizont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14009]dd\-mm\-yy;@"/>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0070C0"/>
        </patternFill>
      </fill>
    </dxf>
  </dxfs>
  <tableStyles count="2" defaultTableStyle="TableStyleMedium9" defaultPivotStyle="PivotStyleLight16">
    <tableStyle name="Slicer Style 1" pivot="0" table="0" count="1" xr9:uid="{0F62A95D-2FEA-4C92-A008-6D5D6EFA3FA2}">
      <tableStyleElement type="wholeTable" dxfId="407"/>
    </tableStyle>
    <tableStyle name="Slicer Style 2" pivot="0" table="0" count="0" xr9:uid="{59C4FA88-54F0-4976-86FD-7644CB93EABD}"/>
  </tableStyles>
  <colors>
    <mruColors>
      <color rgb="FF121212"/>
      <color rgb="FF00B050"/>
      <color rgb="FF00FF00"/>
      <color rgb="FF08E22C"/>
      <color rgb="FF00E676"/>
      <color rgb="FF007BFF"/>
      <color rgb="FFF3F4F2"/>
      <color rgb="FFF1F1F1"/>
      <color rgb="FFF0F0F0"/>
      <color rgb="FFE0E0E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ichStyles" Target="richData/richStyles.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microsoft.com/office/2017/06/relationships/rdRichValueStructure" Target="richData/rdrichvaluestructure.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'Portfolio Analysis'!$I$9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4D-4C25-9472-0161D118D95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4D-4C25-9472-0161D118D95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B4D-4C25-9472-0161D118D95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B4D-4C25-9472-0161D118D95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B4D-4C25-9472-0161D118D95A}"/>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1B4D-4C25-9472-0161D118D95A}"/>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B4D-4C25-9472-0161D118D95A}"/>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1B4D-4C25-9472-0161D118D95A}"/>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1B4D-4C25-9472-0161D118D95A}"/>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1B4D-4C25-9472-0161D118D9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'Portfolio Analysis'!$H$10:$H$20</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Analysis'!$I$10:$I$20</c:f>
              <c:numCache>
                <c:formatCode>_(* #,##0.00_);_(* \(#,##0.00\);_(* "-"??_);_(@_)</c:formatCode>
                <c:ptCount val="10"/>
                <c:pt idx="0">
                  <c:v>120864</c:v>
                </c:pt>
                <c:pt idx="1">
                  <c:v>364509.1</c:v>
                </c:pt>
                <c:pt idx="2">
                  <c:v>399879.15</c:v>
                </c:pt>
                <c:pt idx="3">
                  <c:v>486320.8</c:v>
                </c:pt>
                <c:pt idx="4">
                  <c:v>604572.35</c:v>
                </c:pt>
                <c:pt idx="5">
                  <c:v>360103.2</c:v>
                </c:pt>
                <c:pt idx="6">
                  <c:v>658232.05000000005</c:v>
                </c:pt>
                <c:pt idx="7">
                  <c:v>70381.850000000006</c:v>
                </c:pt>
                <c:pt idx="8">
                  <c:v>252926.1</c:v>
                </c:pt>
                <c:pt idx="9">
                  <c:v>215340</c:v>
                </c:pt>
              </c:numCache>
            </c:numRef>
          </c:val>
          <c:extLst>
            <c:ext xmlns:c16="http://schemas.microsoft.com/office/drawing/2014/chart" uri="{C3380CC4-5D6E-409C-BE32-E72D297353CC}">
              <c16:uniqueId val="{00000014-1B4D-4C25-9472-0161D118D95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[Sarthak &amp; Surojit_Excel Final Proect Original Copy.xlsx]Portfolio Analysis!PivotTable4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spPr>
          <a:solidFill>
            <a:schemeClr val="tx1">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a:outerShdw blurRad="57150" dist="19050" dir="5400000" algn="ctr" rotWithShape="0">
              <a:srgbClr val="000000">
                <a:alpha val="63000"/>
              </a:srgbClr>
            </a:outerShdw>
          </a:effectLst>
        </c:spPr>
      </c:pivotFmt>
      <c:pivotFmt>
        <c:idx val="49"/>
        <c:spPr>
          <a:solidFill>
            <a:srgbClr val="C00000"/>
          </a:solidFill>
          <a:ln>
            <a:noFill/>
          </a:ln>
          <a:effectLst>
            <a:outerShdw blurRad="57150" dist="19050" dir="5400000" algn="ctr" rotWithShape="0">
              <a:srgbClr val="000000">
                <a:alpha val="63000"/>
              </a:srgbClr>
            </a:outerShdw>
          </a:effectLst>
        </c:spPr>
      </c:pivotFmt>
      <c:pivotFmt>
        <c:idx val="50"/>
        <c:spPr>
          <a:solidFill>
            <a:srgbClr val="C00000"/>
          </a:solidFill>
          <a:ln>
            <a:noFill/>
          </a:ln>
          <a:effectLst>
            <a:outerShdw blurRad="57150" dist="19050" dir="5400000" algn="ctr" rotWithShape="0">
              <a:srgbClr val="000000">
                <a:alpha val="63000"/>
              </a:srgbClr>
            </a:outerShdw>
          </a:effectLst>
        </c:spPr>
      </c:pivotFmt>
      <c:pivotFmt>
        <c:idx val="51"/>
        <c:spPr>
          <a:solidFill>
            <a:srgbClr val="C00000"/>
          </a:solidFill>
          <a:ln>
            <a:noFill/>
          </a:ln>
          <a:effectLst>
            <a:outerShdw blurRad="57150" dist="19050" dir="5400000" algn="ctr" rotWithShape="0">
              <a:srgbClr val="000000">
                <a:alpha val="63000"/>
              </a:srgbClr>
            </a:outerShdw>
          </a:effectLst>
        </c:spPr>
      </c:pivotFmt>
      <c:pivotFmt>
        <c:idx val="52"/>
        <c:spPr>
          <a:solidFill>
            <a:srgbClr val="C00000"/>
          </a:solidFill>
          <a:ln>
            <a:noFill/>
          </a:ln>
          <a:effectLst>
            <a:outerShdw blurRad="57150" dist="19050" dir="5400000" algn="ctr" rotWithShape="0">
              <a:srgbClr val="000000">
                <a:alpha val="63000"/>
              </a:srgbClr>
            </a:outerShdw>
          </a:effectLst>
        </c:spPr>
      </c:pivotFmt>
      <c:pivotFmt>
        <c:idx val="53"/>
        <c:spPr>
          <a:solidFill>
            <a:srgbClr val="00B050"/>
          </a:solidFill>
          <a:ln>
            <a:noFill/>
          </a:ln>
          <a:effectLst>
            <a:outerShdw blurRad="57150" dist="19050" dir="5400000" algn="ctr" rotWithShape="0">
              <a:srgbClr val="000000">
                <a:alpha val="63000"/>
              </a:srgbClr>
            </a:outerShdw>
          </a:effectLst>
        </c:spPr>
      </c:pivotFmt>
      <c:pivotFmt>
        <c:idx val="54"/>
        <c:spPr>
          <a:solidFill>
            <a:srgbClr val="00B050"/>
          </a:solidFill>
          <a:ln>
            <a:noFill/>
          </a:ln>
          <a:effectLst>
            <a:outerShdw blurRad="57150" dist="19050" dir="5400000" algn="ctr" rotWithShape="0">
              <a:srgbClr val="000000">
                <a:alpha val="63000"/>
              </a:srgbClr>
            </a:outerShdw>
          </a:effectLst>
        </c:spPr>
      </c:pivotFmt>
      <c:pivotFmt>
        <c:idx val="55"/>
        <c:spPr>
          <a:solidFill>
            <a:srgbClr val="C000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819761329937462E-2"/>
          <c:y val="0.15332193547154674"/>
          <c:w val="0.78263660817115921"/>
          <c:h val="0.7533381726489522"/>
        </c:manualLayout>
      </c:layout>
      <c:barChart>
        <c:barDir val="col"/>
        <c:grouping val="clustered"/>
        <c:varyColors val="0"/>
        <c:ser>
          <c:idx val="0"/>
          <c:order val="0"/>
          <c:tx>
            <c:strRef>
              <c:f>'Portfolio Analysis'!$I$28</c:f>
              <c:strCache>
                <c:ptCount val="1"/>
                <c:pt idx="0">
                  <c:v>Investment</c:v>
                </c:pt>
              </c:strCache>
            </c:strRef>
          </c:tx>
          <c:spPr>
            <a:solidFill>
              <a:schemeClr val="tx1">
                <a:lumMod val="50000"/>
                <a:lumOff val="50000"/>
              </a:schemeClr>
            </a:solidFill>
            <a:ln>
              <a:noFill/>
            </a:ln>
            <a:effectLst>
              <a:outerShdw blurRad="57150" dist="19050" dir="5400000" algn="ctr" rotWithShape="0">
                <a:srgbClr val="000000">
                  <a:alpha val="63000"/>
                </a:srgbClr>
              </a:outerShdw>
            </a:effectLst>
          </c:spPr>
          <c:invertIfNegative val="0"/>
          <c:cat>
            <c:multiLvlStrRef>
              <c:f>'Portfolio Analysis'!$H$29:$H$59</c:f>
              <c:multiLvlStrCache>
                <c:ptCount val="15"/>
                <c:lvl>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lvl>
                <c:lvl>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lvl>
              </c:multiLvlStrCache>
            </c:multiLvlStrRef>
          </c:cat>
          <c:val>
            <c:numRef>
              <c:f>'Portfolio Analysis'!$I$29:$I$59</c:f>
              <c:numCache>
                <c:formatCode>_(* #,##0.00_);_(* \(#,##0.00\);_(* "-"??_);_(@_)</c:formatCode>
                <c:ptCount val="15"/>
                <c:pt idx="0">
                  <c:v>70381.850000000006</c:v>
                </c:pt>
                <c:pt idx="1">
                  <c:v>112392.5</c:v>
                </c:pt>
                <c:pt idx="2">
                  <c:v>486320.8</c:v>
                </c:pt>
                <c:pt idx="3">
                  <c:v>140626.19999999998</c:v>
                </c:pt>
                <c:pt idx="4">
                  <c:v>282807.25</c:v>
                </c:pt>
                <c:pt idx="5">
                  <c:v>525990</c:v>
                </c:pt>
                <c:pt idx="6">
                  <c:v>30694.400000000001</c:v>
                </c:pt>
                <c:pt idx="7">
                  <c:v>360103.2</c:v>
                </c:pt>
                <c:pt idx="8">
                  <c:v>120864</c:v>
                </c:pt>
                <c:pt idx="9">
                  <c:v>78582.350000000006</c:v>
                </c:pt>
                <c:pt idx="10">
                  <c:v>252926.1</c:v>
                </c:pt>
                <c:pt idx="11">
                  <c:v>80796</c:v>
                </c:pt>
                <c:pt idx="12">
                  <c:v>215340</c:v>
                </c:pt>
                <c:pt idx="13">
                  <c:v>399879.15</c:v>
                </c:pt>
                <c:pt idx="14">
                  <c:v>375424.8</c:v>
                </c:pt>
              </c:numCache>
            </c:numRef>
          </c:val>
          <c:extLst>
            <c:ext xmlns:c16="http://schemas.microsoft.com/office/drawing/2014/chart" uri="{C3380CC4-5D6E-409C-BE32-E72D297353CC}">
              <c16:uniqueId val="{00000000-49CB-4CB4-A3B7-194A23191542}"/>
            </c:ext>
          </c:extLst>
        </c:ser>
        <c:ser>
          <c:idx val="1"/>
          <c:order val="1"/>
          <c:tx>
            <c:strRef>
              <c:f>'Portfolio Analysis'!$J$28</c:f>
              <c:strCache>
                <c:ptCount val="1"/>
                <c:pt idx="0">
                  <c:v>Current Value</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multiLvlStrRef>
              <c:f>'Portfolio Analysis'!$H$29:$H$59</c:f>
              <c:multiLvlStrCache>
                <c:ptCount val="15"/>
                <c:lvl>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lvl>
                <c:lvl>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lvl>
              </c:multiLvlStrCache>
            </c:multiLvlStrRef>
          </c:cat>
          <c:val>
            <c:numRef>
              <c:f>'Portfolio Analysis'!$J$29:$J$59</c:f>
              <c:numCache>
                <c:formatCode>_(* #,##0.00_);_(* \(#,##0.00\);_(* "-"??_);_(@_)</c:formatCode>
                <c:ptCount val="15"/>
                <c:pt idx="0">
                  <c:v>93516.5</c:v>
                </c:pt>
                <c:pt idx="1">
                  <c:v>65204.999999999993</c:v>
                </c:pt>
                <c:pt idx="2">
                  <c:v>260722</c:v>
                </c:pt>
                <c:pt idx="3">
                  <c:v>209995.5</c:v>
                </c:pt>
                <c:pt idx="4">
                  <c:v>318972.5</c:v>
                </c:pt>
                <c:pt idx="5">
                  <c:v>109481.25</c:v>
                </c:pt>
                <c:pt idx="6">
                  <c:v>7774</c:v>
                </c:pt>
                <c:pt idx="7">
                  <c:v>1072587.5</c:v>
                </c:pt>
                <c:pt idx="8">
                  <c:v>1069120</c:v>
                </c:pt>
                <c:pt idx="9">
                  <c:v>78512.5</c:v>
                </c:pt>
                <c:pt idx="10">
                  <c:v>31515.749999999996</c:v>
                </c:pt>
                <c:pt idx="11">
                  <c:v>96780</c:v>
                </c:pt>
                <c:pt idx="12">
                  <c:v>413789.99999999994</c:v>
                </c:pt>
                <c:pt idx="13">
                  <c:v>2396245</c:v>
                </c:pt>
                <c:pt idx="14">
                  <c:v>48379.200000000004</c:v>
                </c:pt>
              </c:numCache>
            </c:numRef>
          </c:val>
          <c:extLst>
            <c:ext xmlns:c16="http://schemas.microsoft.com/office/drawing/2014/chart" uri="{C3380CC4-5D6E-409C-BE32-E72D297353CC}">
              <c16:uniqueId val="{00000001-49CB-4CB4-A3B7-194A23191542}"/>
            </c:ext>
          </c:extLst>
        </c:ser>
        <c:ser>
          <c:idx val="2"/>
          <c:order val="2"/>
          <c:tx>
            <c:strRef>
              <c:f>'Portfolio Analysis'!$K$28</c:f>
              <c:strCache>
                <c:ptCount val="1"/>
                <c:pt idx="0">
                  <c:v>Sum of Profit/Loss</c:v>
                </c:pt>
              </c:strCache>
            </c:strRef>
          </c:tx>
          <c:spPr>
            <a:solidFill>
              <a:srgbClr val="00B050"/>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CB-4CB4-A3B7-194A23191542}"/>
              </c:ext>
            </c:extLst>
          </c:dPt>
          <c:dPt>
            <c:idx val="2"/>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CB-4CB4-A3B7-194A23191542}"/>
              </c:ext>
            </c:extLst>
          </c:dPt>
          <c:dPt>
            <c:idx val="5"/>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CB-4CB4-A3B7-194A23191542}"/>
              </c:ext>
            </c:extLst>
          </c:dPt>
          <c:dPt>
            <c:idx val="6"/>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E4-4B75-8BAB-355C7C7C22F4}"/>
              </c:ext>
            </c:extLst>
          </c:dPt>
          <c:dPt>
            <c:idx val="10"/>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CB-4CB4-A3B7-194A23191542}"/>
              </c:ext>
            </c:extLst>
          </c:dPt>
          <c:dPt>
            <c:idx val="1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9CB-4CB4-A3B7-194A23191542}"/>
              </c:ext>
            </c:extLst>
          </c:dPt>
          <c:cat>
            <c:multiLvlStrRef>
              <c:f>'Portfolio Analysis'!$H$29:$H$59</c:f>
              <c:multiLvlStrCache>
                <c:ptCount val="15"/>
                <c:lvl>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lvl>
                <c:lvl>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lvl>
              </c:multiLvlStrCache>
            </c:multiLvlStrRef>
          </c:cat>
          <c:val>
            <c:numRef>
              <c:f>'Portfolio Analysis'!$K$29:$K$59</c:f>
              <c:numCache>
                <c:formatCode>_(* #,##0.00_);_(* \(#,##0.00\);_(* "-"??_);_(@_)</c:formatCode>
                <c:ptCount val="15"/>
                <c:pt idx="0">
                  <c:v>23134.649999999994</c:v>
                </c:pt>
                <c:pt idx="1">
                  <c:v>-47187.500000000007</c:v>
                </c:pt>
                <c:pt idx="2">
                  <c:v>-225598.8</c:v>
                </c:pt>
                <c:pt idx="3">
                  <c:v>69369.300000000017</c:v>
                </c:pt>
                <c:pt idx="4">
                  <c:v>36165.25</c:v>
                </c:pt>
                <c:pt idx="5">
                  <c:v>-416508.75</c:v>
                </c:pt>
                <c:pt idx="6">
                  <c:v>-22920.400000000001</c:v>
                </c:pt>
                <c:pt idx="7">
                  <c:v>712484.3</c:v>
                </c:pt>
                <c:pt idx="8">
                  <c:v>948256</c:v>
                </c:pt>
                <c:pt idx="9">
                  <c:v>-69.850000000005821</c:v>
                </c:pt>
                <c:pt idx="10">
                  <c:v>-221410.35</c:v>
                </c:pt>
                <c:pt idx="11">
                  <c:v>15984</c:v>
                </c:pt>
                <c:pt idx="12">
                  <c:v>198449.99999999994</c:v>
                </c:pt>
                <c:pt idx="13">
                  <c:v>1996365.85</c:v>
                </c:pt>
                <c:pt idx="14">
                  <c:v>-327045.59999999998</c:v>
                </c:pt>
              </c:numCache>
            </c:numRef>
          </c:val>
          <c:extLst>
            <c:ext xmlns:c16="http://schemas.microsoft.com/office/drawing/2014/chart" uri="{C3380CC4-5D6E-409C-BE32-E72D297353CC}">
              <c16:uniqueId val="{0000000C-49CB-4CB4-A3B7-194A23191542}"/>
            </c:ext>
          </c:extLst>
        </c:ser>
        <c:dLbls>
          <c:showLegendKey val="0"/>
          <c:showVal val="0"/>
          <c:showCatName val="0"/>
          <c:showSerName val="0"/>
          <c:showPercent val="0"/>
          <c:showBubbleSize val="0"/>
        </c:dLbls>
        <c:gapWidth val="100"/>
        <c:overlap val="-24"/>
        <c:axId val="86226255"/>
        <c:axId val="86220975"/>
      </c:barChart>
      <c:catAx>
        <c:axId val="8622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6220975"/>
        <c:crosses val="autoZero"/>
        <c:auto val="1"/>
        <c:lblAlgn val="ctr"/>
        <c:lblOffset val="100"/>
        <c:noMultiLvlLbl val="0"/>
      </c:catAx>
      <c:valAx>
        <c:axId val="862209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622625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6839072941257855"/>
          <c:y val="0.44958285214348209"/>
          <c:w val="0.12614100671886011"/>
          <c:h val="0.14478862642169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4124882788616"/>
          <c:y val="0.11180893424075986"/>
          <c:w val="0.68374518913978244"/>
          <c:h val="0.79659784000330935"/>
        </c:manualLayout>
      </c:layout>
      <c:lineChart>
        <c:grouping val="standard"/>
        <c:varyColors val="0"/>
        <c:ser>
          <c:idx val="0"/>
          <c:order val="0"/>
          <c:tx>
            <c:strRef>
              <c:f>'Portfolio Analysis'!$S$9</c:f>
              <c:strCache>
                <c:ptCount val="1"/>
                <c:pt idx="0">
                  <c:v>Investment</c:v>
                </c:pt>
              </c:strCache>
            </c:strRef>
          </c:tx>
          <c:spPr>
            <a:ln w="38100" cap="rnd">
              <a:solidFill>
                <a:schemeClr val="accent1"/>
              </a:solidFill>
              <a:round/>
            </a:ln>
            <a:effectLst/>
          </c:spPr>
          <c:marker>
            <c:symbol val="circle"/>
            <c:size val="8"/>
            <c:spPr>
              <a:solidFill>
                <a:schemeClr val="accent1"/>
              </a:solidFill>
              <a:ln>
                <a:noFill/>
              </a:ln>
              <a:effectLst/>
            </c:spPr>
          </c:marker>
          <c:cat>
            <c:strRef>
              <c:f>'Portfolio Analysis'!$R$10:$R$25</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Analysis'!$S$10:$S$25</c:f>
              <c:numCache>
                <c:formatCode>_(* #,##0.00_);_(* \(#,##0.00\);_(* "-"??_);_(@_)</c:formatCode>
                <c:ptCount val="15"/>
                <c:pt idx="0">
                  <c:v>70381.850000000006</c:v>
                </c:pt>
                <c:pt idx="1">
                  <c:v>112392.5</c:v>
                </c:pt>
                <c:pt idx="2">
                  <c:v>486320.8</c:v>
                </c:pt>
                <c:pt idx="3">
                  <c:v>140626.19999999998</c:v>
                </c:pt>
                <c:pt idx="4">
                  <c:v>282807.25</c:v>
                </c:pt>
                <c:pt idx="5">
                  <c:v>525990</c:v>
                </c:pt>
                <c:pt idx="6">
                  <c:v>30694.400000000001</c:v>
                </c:pt>
                <c:pt idx="7">
                  <c:v>360103.2</c:v>
                </c:pt>
                <c:pt idx="8">
                  <c:v>120864</c:v>
                </c:pt>
                <c:pt idx="9">
                  <c:v>78582.350000000006</c:v>
                </c:pt>
                <c:pt idx="10">
                  <c:v>252926.1</c:v>
                </c:pt>
                <c:pt idx="11">
                  <c:v>80796</c:v>
                </c:pt>
                <c:pt idx="12">
                  <c:v>215340</c:v>
                </c:pt>
                <c:pt idx="13">
                  <c:v>399879.15</c:v>
                </c:pt>
                <c:pt idx="14">
                  <c:v>375424.8</c:v>
                </c:pt>
              </c:numCache>
            </c:numRef>
          </c:val>
          <c:smooth val="0"/>
          <c:extLst>
            <c:ext xmlns:c16="http://schemas.microsoft.com/office/drawing/2014/chart" uri="{C3380CC4-5D6E-409C-BE32-E72D297353CC}">
              <c16:uniqueId val="{00000000-0E2E-43E9-A8E0-FC9D49E66FE2}"/>
            </c:ext>
          </c:extLst>
        </c:ser>
        <c:ser>
          <c:idx val="1"/>
          <c:order val="1"/>
          <c:tx>
            <c:strRef>
              <c:f>'Portfolio Analysis'!$T$9</c:f>
              <c:strCache>
                <c:ptCount val="1"/>
                <c:pt idx="0">
                  <c:v>P/L</c:v>
                </c:pt>
              </c:strCache>
            </c:strRef>
          </c:tx>
          <c:spPr>
            <a:ln w="38100" cap="rnd">
              <a:solidFill>
                <a:schemeClr val="accent2"/>
              </a:solidFill>
              <a:round/>
            </a:ln>
            <a:effectLst/>
          </c:spPr>
          <c:marker>
            <c:symbol val="circle"/>
            <c:size val="8"/>
            <c:spPr>
              <a:solidFill>
                <a:schemeClr val="accent2"/>
              </a:solidFill>
              <a:ln>
                <a:noFill/>
              </a:ln>
              <a:effectLst/>
            </c:spPr>
          </c:marker>
          <c:cat>
            <c:strRef>
              <c:f>'Portfolio Analysis'!$R$10:$R$25</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Analysis'!$T$10:$T$25</c:f>
              <c:numCache>
                <c:formatCode>_(* #,##0.00_);_(* \(#,##0.00\);_(* "-"??_);_(@_)</c:formatCode>
                <c:ptCount val="15"/>
                <c:pt idx="0">
                  <c:v>23134.649999999994</c:v>
                </c:pt>
                <c:pt idx="1">
                  <c:v>-47187.500000000007</c:v>
                </c:pt>
                <c:pt idx="2">
                  <c:v>-225598.8</c:v>
                </c:pt>
                <c:pt idx="3">
                  <c:v>69369.300000000017</c:v>
                </c:pt>
                <c:pt idx="4">
                  <c:v>36165.25</c:v>
                </c:pt>
                <c:pt idx="5">
                  <c:v>-416508.75</c:v>
                </c:pt>
                <c:pt idx="6">
                  <c:v>-22920.400000000001</c:v>
                </c:pt>
                <c:pt idx="7">
                  <c:v>712484.3</c:v>
                </c:pt>
                <c:pt idx="8">
                  <c:v>948256</c:v>
                </c:pt>
                <c:pt idx="9">
                  <c:v>-69.850000000005821</c:v>
                </c:pt>
                <c:pt idx="10">
                  <c:v>-221410.35</c:v>
                </c:pt>
                <c:pt idx="11">
                  <c:v>15984</c:v>
                </c:pt>
                <c:pt idx="12">
                  <c:v>198449.99999999994</c:v>
                </c:pt>
                <c:pt idx="13">
                  <c:v>1996365.85</c:v>
                </c:pt>
                <c:pt idx="14">
                  <c:v>-327045.59999999998</c:v>
                </c:pt>
              </c:numCache>
            </c:numRef>
          </c:val>
          <c:smooth val="0"/>
          <c:extLst>
            <c:ext xmlns:c16="http://schemas.microsoft.com/office/drawing/2014/chart" uri="{C3380CC4-5D6E-409C-BE32-E72D297353CC}">
              <c16:uniqueId val="{00000001-0E2E-43E9-A8E0-FC9D49E66FE2}"/>
            </c:ext>
          </c:extLst>
        </c:ser>
        <c:dLbls>
          <c:showLegendKey val="0"/>
          <c:showVal val="0"/>
          <c:showCatName val="0"/>
          <c:showSerName val="0"/>
          <c:showPercent val="0"/>
          <c:showBubbleSize val="0"/>
        </c:dLbls>
        <c:marker val="1"/>
        <c:smooth val="0"/>
        <c:axId val="1229200415"/>
        <c:axId val="1229185055"/>
      </c:lineChart>
      <c:catAx>
        <c:axId val="122920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29185055"/>
        <c:crosses val="autoZero"/>
        <c:auto val="1"/>
        <c:lblAlgn val="ctr"/>
        <c:lblOffset val="100"/>
        <c:noMultiLvlLbl val="0"/>
      </c:catAx>
      <c:valAx>
        <c:axId val="1229185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0041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1684432809007534"/>
          <c:y val="0.42023750025041517"/>
          <c:w val="0.17170786025977819"/>
          <c:h val="0.159524999499169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Analysis!PivotTable10</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5674446133192"/>
          <c:y val="0.10760415662327923"/>
          <c:w val="0.70370873710325033"/>
          <c:h val="0.8608335743746317"/>
        </c:manualLayout>
      </c:layout>
      <c:barChart>
        <c:barDir val="bar"/>
        <c:grouping val="clustered"/>
        <c:varyColors val="0"/>
        <c:ser>
          <c:idx val="0"/>
          <c:order val="0"/>
          <c:tx>
            <c:strRef>
              <c:f>'Portfolio Analysis'!$AB$10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'Portfolio Analysis'!$AA$11:$AA$26</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Analysis'!$AB$11:$AB$26</c:f>
              <c:numCache>
                <c:formatCode>General</c:formatCode>
                <c:ptCount val="15"/>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numCache>
            </c:numRef>
          </c:val>
          <c:extLst>
            <c:ext xmlns:c16="http://schemas.microsoft.com/office/drawing/2014/chart" uri="{C3380CC4-5D6E-409C-BE32-E72D297353CC}">
              <c16:uniqueId val="{00000000-7417-4D3D-B327-5562CC41037D}"/>
            </c:ext>
          </c:extLst>
        </c:ser>
        <c:dLbls>
          <c:dLblPos val="inEnd"/>
          <c:showLegendKey val="0"/>
          <c:showVal val="1"/>
          <c:showCatName val="0"/>
          <c:showSerName val="0"/>
          <c:showPercent val="0"/>
          <c:showBubbleSize val="0"/>
        </c:dLbls>
        <c:gapWidth val="115"/>
        <c:overlap val="-20"/>
        <c:axId val="957403487"/>
        <c:axId val="957411647"/>
      </c:barChart>
      <c:catAx>
        <c:axId val="957403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7411647"/>
        <c:crosses val="autoZero"/>
        <c:auto val="1"/>
        <c:lblAlgn val="ctr"/>
        <c:lblOffset val="100"/>
        <c:noMultiLvlLbl val="0"/>
      </c:catAx>
      <c:valAx>
        <c:axId val="95741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40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65000"/>
          <a:lumOff val="3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'Portfolio Analysis'!$AE$46:$AE$47</c:f>
              <c:strCache>
                <c:ptCount val="1"/>
                <c:pt idx="0">
                  <c:v>Jan</c:v>
                </c:pt>
              </c:strCache>
            </c:strRef>
          </c:tx>
          <c:spPr>
            <a:solidFill>
              <a:schemeClr val="accent1"/>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Analysis'!$AE$48:$AE$58</c:f>
              <c:numCache>
                <c:formatCode>General</c:formatCode>
                <c:ptCount val="10"/>
                <c:pt idx="0">
                  <c:v>2</c:v>
                </c:pt>
                <c:pt idx="1">
                  <c:v>3</c:v>
                </c:pt>
                <c:pt idx="2">
                  <c:v>1</c:v>
                </c:pt>
                <c:pt idx="3">
                  <c:v>2</c:v>
                </c:pt>
                <c:pt idx="4">
                  <c:v>1</c:v>
                </c:pt>
                <c:pt idx="6">
                  <c:v>5</c:v>
                </c:pt>
                <c:pt idx="9">
                  <c:v>1</c:v>
                </c:pt>
              </c:numCache>
            </c:numRef>
          </c:val>
          <c:extLst>
            <c:ext xmlns:c16="http://schemas.microsoft.com/office/drawing/2014/chart" uri="{C3380CC4-5D6E-409C-BE32-E72D297353CC}">
              <c16:uniqueId val="{00000000-86F9-4E4B-A52D-AC85C9B0F8FC}"/>
            </c:ext>
          </c:extLst>
        </c:ser>
        <c:ser>
          <c:idx val="1"/>
          <c:order val="1"/>
          <c:tx>
            <c:strRef>
              <c:f>'Portfolio Analysis'!$AF$46:$AF$47</c:f>
              <c:strCache>
                <c:ptCount val="1"/>
                <c:pt idx="0">
                  <c:v>Feb</c:v>
                </c:pt>
              </c:strCache>
            </c:strRef>
          </c:tx>
          <c:spPr>
            <a:solidFill>
              <a:schemeClr val="accent2"/>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Analysis'!$AF$48:$AF$58</c:f>
              <c:numCache>
                <c:formatCode>General</c:formatCode>
                <c:ptCount val="10"/>
                <c:pt idx="0">
                  <c:v>1</c:v>
                </c:pt>
                <c:pt idx="1">
                  <c:v>2</c:v>
                </c:pt>
                <c:pt idx="2">
                  <c:v>1</c:v>
                </c:pt>
                <c:pt idx="3">
                  <c:v>2</c:v>
                </c:pt>
                <c:pt idx="4">
                  <c:v>3</c:v>
                </c:pt>
                <c:pt idx="5">
                  <c:v>2</c:v>
                </c:pt>
                <c:pt idx="6">
                  <c:v>4</c:v>
                </c:pt>
                <c:pt idx="7">
                  <c:v>1</c:v>
                </c:pt>
                <c:pt idx="9">
                  <c:v>2</c:v>
                </c:pt>
              </c:numCache>
            </c:numRef>
          </c:val>
          <c:extLst>
            <c:ext xmlns:c16="http://schemas.microsoft.com/office/drawing/2014/chart" uri="{C3380CC4-5D6E-409C-BE32-E72D297353CC}">
              <c16:uniqueId val="{00000001-86F9-4E4B-A52D-AC85C9B0F8FC}"/>
            </c:ext>
          </c:extLst>
        </c:ser>
        <c:ser>
          <c:idx val="2"/>
          <c:order val="2"/>
          <c:tx>
            <c:strRef>
              <c:f>'Portfolio Analysis'!$AG$46:$AG$47</c:f>
              <c:strCache>
                <c:ptCount val="1"/>
                <c:pt idx="0">
                  <c:v>Mar</c:v>
                </c:pt>
              </c:strCache>
            </c:strRef>
          </c:tx>
          <c:spPr>
            <a:solidFill>
              <a:schemeClr val="accent3"/>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Analysis'!$AG$48:$AG$58</c:f>
              <c:numCache>
                <c:formatCode>General</c:formatCode>
                <c:ptCount val="10"/>
                <c:pt idx="0">
                  <c:v>1</c:v>
                </c:pt>
                <c:pt idx="1">
                  <c:v>8</c:v>
                </c:pt>
                <c:pt idx="2">
                  <c:v>3</c:v>
                </c:pt>
                <c:pt idx="3">
                  <c:v>4</c:v>
                </c:pt>
                <c:pt idx="4">
                  <c:v>2</c:v>
                </c:pt>
                <c:pt idx="5">
                  <c:v>1</c:v>
                </c:pt>
                <c:pt idx="6">
                  <c:v>2</c:v>
                </c:pt>
                <c:pt idx="7">
                  <c:v>1</c:v>
                </c:pt>
              </c:numCache>
            </c:numRef>
          </c:val>
          <c:extLst>
            <c:ext xmlns:c16="http://schemas.microsoft.com/office/drawing/2014/chart" uri="{C3380CC4-5D6E-409C-BE32-E72D297353CC}">
              <c16:uniqueId val="{00000002-86F9-4E4B-A52D-AC85C9B0F8FC}"/>
            </c:ext>
          </c:extLst>
        </c:ser>
        <c:ser>
          <c:idx val="3"/>
          <c:order val="3"/>
          <c:tx>
            <c:strRef>
              <c:f>'Portfolio Analysis'!$AH$46:$AH$47</c:f>
              <c:strCache>
                <c:ptCount val="1"/>
                <c:pt idx="0">
                  <c:v>Apr</c:v>
                </c:pt>
              </c:strCache>
            </c:strRef>
          </c:tx>
          <c:spPr>
            <a:solidFill>
              <a:schemeClr val="accent4"/>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Analysis'!$AH$48:$AH$58</c:f>
              <c:numCache>
                <c:formatCode>General</c:formatCode>
                <c:ptCount val="10"/>
                <c:pt idx="0">
                  <c:v>2</c:v>
                </c:pt>
                <c:pt idx="1">
                  <c:v>4</c:v>
                </c:pt>
                <c:pt idx="3">
                  <c:v>3</c:v>
                </c:pt>
                <c:pt idx="4">
                  <c:v>3</c:v>
                </c:pt>
                <c:pt idx="5">
                  <c:v>1</c:v>
                </c:pt>
                <c:pt idx="6">
                  <c:v>5</c:v>
                </c:pt>
                <c:pt idx="7">
                  <c:v>1</c:v>
                </c:pt>
                <c:pt idx="8">
                  <c:v>1</c:v>
                </c:pt>
                <c:pt idx="9">
                  <c:v>1</c:v>
                </c:pt>
              </c:numCache>
            </c:numRef>
          </c:val>
          <c:extLst>
            <c:ext xmlns:c16="http://schemas.microsoft.com/office/drawing/2014/chart" uri="{C3380CC4-5D6E-409C-BE32-E72D297353CC}">
              <c16:uniqueId val="{00000003-86F9-4E4B-A52D-AC85C9B0F8FC}"/>
            </c:ext>
          </c:extLst>
        </c:ser>
        <c:ser>
          <c:idx val="4"/>
          <c:order val="4"/>
          <c:tx>
            <c:strRef>
              <c:f>'Portfolio Analysis'!$AI$46:$AI$47</c:f>
              <c:strCache>
                <c:ptCount val="1"/>
                <c:pt idx="0">
                  <c:v>May</c:v>
                </c:pt>
              </c:strCache>
            </c:strRef>
          </c:tx>
          <c:spPr>
            <a:solidFill>
              <a:schemeClr val="accent5"/>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Analysis'!$AI$48:$AI$58</c:f>
              <c:numCache>
                <c:formatCode>General</c:formatCode>
                <c:ptCount val="10"/>
                <c:pt idx="0">
                  <c:v>2</c:v>
                </c:pt>
                <c:pt idx="1">
                  <c:v>6</c:v>
                </c:pt>
                <c:pt idx="2">
                  <c:v>5</c:v>
                </c:pt>
                <c:pt idx="3">
                  <c:v>5</c:v>
                </c:pt>
                <c:pt idx="4">
                  <c:v>3</c:v>
                </c:pt>
                <c:pt idx="5">
                  <c:v>2</c:v>
                </c:pt>
                <c:pt idx="6">
                  <c:v>3</c:v>
                </c:pt>
                <c:pt idx="8">
                  <c:v>1</c:v>
                </c:pt>
                <c:pt idx="9">
                  <c:v>1</c:v>
                </c:pt>
              </c:numCache>
            </c:numRef>
          </c:val>
          <c:extLst>
            <c:ext xmlns:c16="http://schemas.microsoft.com/office/drawing/2014/chart" uri="{C3380CC4-5D6E-409C-BE32-E72D297353CC}">
              <c16:uniqueId val="{00000004-86F9-4E4B-A52D-AC85C9B0F8FC}"/>
            </c:ext>
          </c:extLst>
        </c:ser>
        <c:ser>
          <c:idx val="5"/>
          <c:order val="5"/>
          <c:tx>
            <c:strRef>
              <c:f>'Portfolio Analysis'!$AJ$46:$AJ$47</c:f>
              <c:strCache>
                <c:ptCount val="1"/>
                <c:pt idx="0">
                  <c:v>Jun</c:v>
                </c:pt>
              </c:strCache>
            </c:strRef>
          </c:tx>
          <c:spPr>
            <a:solidFill>
              <a:schemeClr val="accent6"/>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Analysis'!$AJ$48:$AJ$58</c:f>
              <c:numCache>
                <c:formatCode>General</c:formatCode>
                <c:ptCount val="10"/>
                <c:pt idx="1">
                  <c:v>5</c:v>
                </c:pt>
                <c:pt idx="2">
                  <c:v>2</c:v>
                </c:pt>
                <c:pt idx="3">
                  <c:v>5</c:v>
                </c:pt>
                <c:pt idx="4">
                  <c:v>7</c:v>
                </c:pt>
                <c:pt idx="5">
                  <c:v>1</c:v>
                </c:pt>
                <c:pt idx="6">
                  <c:v>6</c:v>
                </c:pt>
                <c:pt idx="8">
                  <c:v>5</c:v>
                </c:pt>
                <c:pt idx="9">
                  <c:v>2</c:v>
                </c:pt>
              </c:numCache>
            </c:numRef>
          </c:val>
          <c:extLst>
            <c:ext xmlns:c16="http://schemas.microsoft.com/office/drawing/2014/chart" uri="{C3380CC4-5D6E-409C-BE32-E72D297353CC}">
              <c16:uniqueId val="{00000005-86F9-4E4B-A52D-AC85C9B0F8FC}"/>
            </c:ext>
          </c:extLst>
        </c:ser>
        <c:dLbls>
          <c:showLegendKey val="0"/>
          <c:showVal val="0"/>
          <c:showCatName val="0"/>
          <c:showSerName val="0"/>
          <c:showPercent val="0"/>
          <c:showBubbleSize val="0"/>
        </c:dLbls>
        <c:gapWidth val="219"/>
        <c:axId val="331900943"/>
        <c:axId val="331919663"/>
      </c:barChart>
      <c:catAx>
        <c:axId val="3319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19663"/>
        <c:crosses val="autoZero"/>
        <c:auto val="1"/>
        <c:lblAlgn val="ctr"/>
        <c:lblOffset val="100"/>
        <c:noMultiLvlLbl val="0"/>
      </c:catAx>
      <c:valAx>
        <c:axId val="33191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0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Analysis!PivotTable3</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200466840906695"/>
          <c:y val="5.5335066777892163E-2"/>
          <c:w val="0.32886028840509962"/>
          <c:h val="0.80203141422896185"/>
        </c:manualLayout>
      </c:layout>
      <c:doughnutChart>
        <c:varyColors val="1"/>
        <c:ser>
          <c:idx val="0"/>
          <c:order val="0"/>
          <c:tx>
            <c:strRef>
              <c:f>'Portfolio Analysis'!$I$9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8F6-435A-A63D-983E6DBB95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8F6-435A-A63D-983E6DBB95C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8F6-435A-A63D-983E6DBB95C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8F6-435A-A63D-983E6DBB95C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8F6-435A-A63D-983E6DBB95C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8F6-435A-A63D-983E6DBB95C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8F6-435A-A63D-983E6DBB95C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8F6-435A-A63D-983E6DBB95C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8F6-435A-A63D-983E6DBB95C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8F6-435A-A63D-983E6DBB95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'Portfolio Analysis'!$H$10:$H$20</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Analysis'!$I$10:$I$20</c:f>
              <c:numCache>
                <c:formatCode>_(* #,##0.00_);_(* \(#,##0.00\);_(* "-"??_);_(@_)</c:formatCode>
                <c:ptCount val="10"/>
                <c:pt idx="0">
                  <c:v>120864</c:v>
                </c:pt>
                <c:pt idx="1">
                  <c:v>364509.1</c:v>
                </c:pt>
                <c:pt idx="2">
                  <c:v>399879.15</c:v>
                </c:pt>
                <c:pt idx="3">
                  <c:v>486320.8</c:v>
                </c:pt>
                <c:pt idx="4">
                  <c:v>604572.35</c:v>
                </c:pt>
                <c:pt idx="5">
                  <c:v>360103.2</c:v>
                </c:pt>
                <c:pt idx="6">
                  <c:v>658232.05000000005</c:v>
                </c:pt>
                <c:pt idx="7">
                  <c:v>70381.850000000006</c:v>
                </c:pt>
                <c:pt idx="8">
                  <c:v>252926.1</c:v>
                </c:pt>
                <c:pt idx="9">
                  <c:v>215340</c:v>
                </c:pt>
              </c:numCache>
            </c:numRef>
          </c:val>
          <c:extLst>
            <c:ext xmlns:c16="http://schemas.microsoft.com/office/drawing/2014/chart" uri="{C3380CC4-5D6E-409C-BE32-E72D297353CC}">
              <c16:uniqueId val="{0000001A-AF69-48C0-9DB7-E9B6D3A274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Analysis!PivotTable4</c:name>
    <c:fmtId val="0"/>
  </c:pivotSource>
  <c:chart>
    <c:autoTitleDeleted val="0"/>
    <c:pivotFmts>
      <c:pivotFmt>
        <c:idx val="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pivotFmt>
      <c:pivotFmt>
        <c:idx val="33"/>
        <c:spPr>
          <a:solidFill>
            <a:srgbClr val="C00000"/>
          </a:solidFill>
          <a:ln>
            <a:noFill/>
          </a:ln>
          <a:effectLst/>
        </c:spPr>
      </c:pivotFmt>
      <c:pivotFmt>
        <c:idx val="34"/>
        <c:spPr>
          <a:solidFill>
            <a:srgbClr val="C00000"/>
          </a:solidFill>
          <a:ln>
            <a:noFill/>
          </a:ln>
          <a:effectLst/>
        </c:spPr>
      </c:pivotFmt>
      <c:pivotFmt>
        <c:idx val="35"/>
        <c:spPr>
          <a:solidFill>
            <a:srgbClr val="C00000"/>
          </a:solidFill>
          <a:ln>
            <a:noFill/>
          </a:ln>
          <a:effectLst/>
        </c:spPr>
      </c:pivotFmt>
      <c:pivotFmt>
        <c:idx val="36"/>
        <c:spPr>
          <a:solidFill>
            <a:srgbClr val="C00000"/>
          </a:solidFill>
          <a:ln>
            <a:noFill/>
          </a:ln>
          <a:effectLst/>
        </c:spPr>
      </c:pivotFmt>
    </c:pivotFmts>
    <c:plotArea>
      <c:layout>
        <c:manualLayout>
          <c:layoutTarget val="inner"/>
          <c:xMode val="edge"/>
          <c:yMode val="edge"/>
          <c:x val="8.1763002780113878E-2"/>
          <c:y val="0.1666046423166806"/>
          <c:w val="0.85101006336394736"/>
          <c:h val="0.74216839623500963"/>
        </c:manualLayout>
      </c:layout>
      <c:barChart>
        <c:barDir val="col"/>
        <c:grouping val="clustered"/>
        <c:varyColors val="0"/>
        <c:ser>
          <c:idx val="0"/>
          <c:order val="0"/>
          <c:tx>
            <c:strRef>
              <c:f>'Portfolio Analysis'!$I$28</c:f>
              <c:strCache>
                <c:ptCount val="1"/>
                <c:pt idx="0">
                  <c:v>Investment</c:v>
                </c:pt>
              </c:strCache>
            </c:strRef>
          </c:tx>
          <c:spPr>
            <a:solidFill>
              <a:schemeClr val="tx2">
                <a:lumMod val="40000"/>
                <a:lumOff val="60000"/>
              </a:schemeClr>
            </a:solidFill>
            <a:ln>
              <a:noFill/>
            </a:ln>
            <a:effectLst/>
          </c:spPr>
          <c:invertIfNegative val="0"/>
          <c:cat>
            <c:multiLvlStrRef>
              <c:f>'Portfolio Analysis'!$H$29:$H$59</c:f>
              <c:multiLvlStrCache>
                <c:ptCount val="15"/>
                <c:lvl>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lvl>
                <c:lvl>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lvl>
              </c:multiLvlStrCache>
            </c:multiLvlStrRef>
          </c:cat>
          <c:val>
            <c:numRef>
              <c:f>'Portfolio Analysis'!$I$29:$I$59</c:f>
              <c:numCache>
                <c:formatCode>_(* #,##0.00_);_(* \(#,##0.00\);_(* "-"??_);_(@_)</c:formatCode>
                <c:ptCount val="15"/>
                <c:pt idx="0">
                  <c:v>70381.850000000006</c:v>
                </c:pt>
                <c:pt idx="1">
                  <c:v>112392.5</c:v>
                </c:pt>
                <c:pt idx="2">
                  <c:v>486320.8</c:v>
                </c:pt>
                <c:pt idx="3">
                  <c:v>140626.19999999998</c:v>
                </c:pt>
                <c:pt idx="4">
                  <c:v>282807.25</c:v>
                </c:pt>
                <c:pt idx="5">
                  <c:v>525990</c:v>
                </c:pt>
                <c:pt idx="6">
                  <c:v>30694.400000000001</c:v>
                </c:pt>
                <c:pt idx="7">
                  <c:v>360103.2</c:v>
                </c:pt>
                <c:pt idx="8">
                  <c:v>120864</c:v>
                </c:pt>
                <c:pt idx="9">
                  <c:v>78582.350000000006</c:v>
                </c:pt>
                <c:pt idx="10">
                  <c:v>252926.1</c:v>
                </c:pt>
                <c:pt idx="11">
                  <c:v>80796</c:v>
                </c:pt>
                <c:pt idx="12">
                  <c:v>215340</c:v>
                </c:pt>
                <c:pt idx="13">
                  <c:v>399879.15</c:v>
                </c:pt>
                <c:pt idx="14">
                  <c:v>375424.8</c:v>
                </c:pt>
              </c:numCache>
            </c:numRef>
          </c:val>
          <c:extLst>
            <c:ext xmlns:c16="http://schemas.microsoft.com/office/drawing/2014/chart" uri="{C3380CC4-5D6E-409C-BE32-E72D297353CC}">
              <c16:uniqueId val="{00000000-18E8-4EED-B16E-D60CB2B4DE01}"/>
            </c:ext>
          </c:extLst>
        </c:ser>
        <c:ser>
          <c:idx val="1"/>
          <c:order val="1"/>
          <c:tx>
            <c:strRef>
              <c:f>'Portfolio Analysis'!$J$28</c:f>
              <c:strCache>
                <c:ptCount val="1"/>
                <c:pt idx="0">
                  <c:v>Current Value</c:v>
                </c:pt>
              </c:strCache>
            </c:strRef>
          </c:tx>
          <c:spPr>
            <a:solidFill>
              <a:srgbClr val="0070C0"/>
            </a:solidFill>
            <a:ln>
              <a:noFill/>
            </a:ln>
            <a:effectLst/>
          </c:spPr>
          <c:invertIfNegative val="0"/>
          <c:cat>
            <c:multiLvlStrRef>
              <c:f>'Portfolio Analysis'!$H$29:$H$59</c:f>
              <c:multiLvlStrCache>
                <c:ptCount val="15"/>
                <c:lvl>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lvl>
                <c:lvl>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lvl>
              </c:multiLvlStrCache>
            </c:multiLvlStrRef>
          </c:cat>
          <c:val>
            <c:numRef>
              <c:f>'Portfolio Analysis'!$J$29:$J$59</c:f>
              <c:numCache>
                <c:formatCode>_(* #,##0.00_);_(* \(#,##0.00\);_(* "-"??_);_(@_)</c:formatCode>
                <c:ptCount val="15"/>
                <c:pt idx="0">
                  <c:v>93516.5</c:v>
                </c:pt>
                <c:pt idx="1">
                  <c:v>65204.999999999993</c:v>
                </c:pt>
                <c:pt idx="2">
                  <c:v>260722</c:v>
                </c:pt>
                <c:pt idx="3">
                  <c:v>209995.5</c:v>
                </c:pt>
                <c:pt idx="4">
                  <c:v>318972.5</c:v>
                </c:pt>
                <c:pt idx="5">
                  <c:v>109481.25</c:v>
                </c:pt>
                <c:pt idx="6">
                  <c:v>7774</c:v>
                </c:pt>
                <c:pt idx="7">
                  <c:v>1072587.5</c:v>
                </c:pt>
                <c:pt idx="8">
                  <c:v>1069120</c:v>
                </c:pt>
                <c:pt idx="9">
                  <c:v>78512.5</c:v>
                </c:pt>
                <c:pt idx="10">
                  <c:v>31515.749999999996</c:v>
                </c:pt>
                <c:pt idx="11">
                  <c:v>96780</c:v>
                </c:pt>
                <c:pt idx="12">
                  <c:v>413789.99999999994</c:v>
                </c:pt>
                <c:pt idx="13">
                  <c:v>2396245</c:v>
                </c:pt>
                <c:pt idx="14">
                  <c:v>48379.200000000004</c:v>
                </c:pt>
              </c:numCache>
            </c:numRef>
          </c:val>
          <c:extLst>
            <c:ext xmlns:c16="http://schemas.microsoft.com/office/drawing/2014/chart" uri="{C3380CC4-5D6E-409C-BE32-E72D297353CC}">
              <c16:uniqueId val="{00000002-18E8-4EED-B16E-D60CB2B4DE01}"/>
            </c:ext>
          </c:extLst>
        </c:ser>
        <c:ser>
          <c:idx val="2"/>
          <c:order val="2"/>
          <c:tx>
            <c:strRef>
              <c:f>'Portfolio Analysis'!$K$28</c:f>
              <c:strCache>
                <c:ptCount val="1"/>
                <c:pt idx="0">
                  <c:v>Sum of Profit/Loss</c:v>
                </c:pt>
              </c:strCache>
            </c:strRef>
          </c:tx>
          <c:spPr>
            <a:solidFill>
              <a:srgbClr val="00B050"/>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24-18E8-4EED-B16E-D60CB2B4DE01}"/>
              </c:ext>
            </c:extLst>
          </c:dPt>
          <c:dPt>
            <c:idx val="2"/>
            <c:invertIfNegative val="0"/>
            <c:bubble3D val="0"/>
            <c:spPr>
              <a:solidFill>
                <a:srgbClr val="C00000"/>
              </a:solidFill>
              <a:ln>
                <a:noFill/>
              </a:ln>
              <a:effectLst/>
            </c:spPr>
            <c:extLst>
              <c:ext xmlns:c16="http://schemas.microsoft.com/office/drawing/2014/chart" uri="{C3380CC4-5D6E-409C-BE32-E72D297353CC}">
                <c16:uniqueId val="{00000020-18E8-4EED-B16E-D60CB2B4DE01}"/>
              </c:ext>
            </c:extLst>
          </c:dPt>
          <c:dPt>
            <c:idx val="5"/>
            <c:invertIfNegative val="0"/>
            <c:bubble3D val="0"/>
            <c:spPr>
              <a:solidFill>
                <a:srgbClr val="C00000"/>
              </a:solidFill>
              <a:ln>
                <a:noFill/>
              </a:ln>
              <a:effectLst/>
            </c:spPr>
            <c:extLst>
              <c:ext xmlns:c16="http://schemas.microsoft.com/office/drawing/2014/chart" uri="{C3380CC4-5D6E-409C-BE32-E72D297353CC}">
                <c16:uniqueId val="{00000021-18E8-4EED-B16E-D60CB2B4DE01}"/>
              </c:ext>
            </c:extLst>
          </c:dPt>
          <c:dPt>
            <c:idx val="10"/>
            <c:invertIfNegative val="0"/>
            <c:bubble3D val="0"/>
            <c:spPr>
              <a:solidFill>
                <a:srgbClr val="C00000"/>
              </a:solidFill>
              <a:ln>
                <a:noFill/>
              </a:ln>
              <a:effectLst/>
            </c:spPr>
            <c:extLst>
              <c:ext xmlns:c16="http://schemas.microsoft.com/office/drawing/2014/chart" uri="{C3380CC4-5D6E-409C-BE32-E72D297353CC}">
                <c16:uniqueId val="{00000022-18E8-4EED-B16E-D60CB2B4DE01}"/>
              </c:ext>
            </c:extLst>
          </c:dPt>
          <c:dPt>
            <c:idx val="14"/>
            <c:invertIfNegative val="0"/>
            <c:bubble3D val="0"/>
            <c:spPr>
              <a:solidFill>
                <a:srgbClr val="C00000"/>
              </a:solidFill>
              <a:ln>
                <a:noFill/>
              </a:ln>
              <a:effectLst/>
            </c:spPr>
            <c:extLst>
              <c:ext xmlns:c16="http://schemas.microsoft.com/office/drawing/2014/chart" uri="{C3380CC4-5D6E-409C-BE32-E72D297353CC}">
                <c16:uniqueId val="{00000023-18E8-4EED-B16E-D60CB2B4DE01}"/>
              </c:ext>
            </c:extLst>
          </c:dPt>
          <c:cat>
            <c:multiLvlStrRef>
              <c:f>'Portfolio Analysis'!$H$29:$H$59</c:f>
              <c:multiLvlStrCache>
                <c:ptCount val="15"/>
                <c:lvl>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lvl>
                <c:lvl>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lvl>
              </c:multiLvlStrCache>
            </c:multiLvlStrRef>
          </c:cat>
          <c:val>
            <c:numRef>
              <c:f>'Portfolio Analysis'!$K$29:$K$59</c:f>
              <c:numCache>
                <c:formatCode>_(* #,##0.00_);_(* \(#,##0.00\);_(* "-"??_);_(@_)</c:formatCode>
                <c:ptCount val="15"/>
                <c:pt idx="0">
                  <c:v>23134.649999999994</c:v>
                </c:pt>
                <c:pt idx="1">
                  <c:v>-47187.500000000007</c:v>
                </c:pt>
                <c:pt idx="2">
                  <c:v>-225598.8</c:v>
                </c:pt>
                <c:pt idx="3">
                  <c:v>69369.300000000017</c:v>
                </c:pt>
                <c:pt idx="4">
                  <c:v>36165.25</c:v>
                </c:pt>
                <c:pt idx="5">
                  <c:v>-416508.75</c:v>
                </c:pt>
                <c:pt idx="6">
                  <c:v>-22920.400000000001</c:v>
                </c:pt>
                <c:pt idx="7">
                  <c:v>712484.3</c:v>
                </c:pt>
                <c:pt idx="8">
                  <c:v>948256</c:v>
                </c:pt>
                <c:pt idx="9">
                  <c:v>-69.850000000005821</c:v>
                </c:pt>
                <c:pt idx="10">
                  <c:v>-221410.35</c:v>
                </c:pt>
                <c:pt idx="11">
                  <c:v>15984</c:v>
                </c:pt>
                <c:pt idx="12">
                  <c:v>198449.99999999994</c:v>
                </c:pt>
                <c:pt idx="13">
                  <c:v>1996365.85</c:v>
                </c:pt>
                <c:pt idx="14">
                  <c:v>-327045.59999999998</c:v>
                </c:pt>
              </c:numCache>
            </c:numRef>
          </c:val>
          <c:extLst>
            <c:ext xmlns:c16="http://schemas.microsoft.com/office/drawing/2014/chart" uri="{C3380CC4-5D6E-409C-BE32-E72D297353CC}">
              <c16:uniqueId val="{00000004-18E8-4EED-B16E-D60CB2B4DE01}"/>
            </c:ext>
          </c:extLst>
        </c:ser>
        <c:dLbls>
          <c:showLegendKey val="0"/>
          <c:showVal val="0"/>
          <c:showCatName val="0"/>
          <c:showSerName val="0"/>
          <c:showPercent val="0"/>
          <c:showBubbleSize val="0"/>
        </c:dLbls>
        <c:gapWidth val="219"/>
        <c:axId val="86226255"/>
        <c:axId val="86220975"/>
      </c:barChart>
      <c:catAx>
        <c:axId val="8622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20975"/>
        <c:crosses val="autoZero"/>
        <c:auto val="1"/>
        <c:lblAlgn val="ctr"/>
        <c:lblOffset val="100"/>
        <c:noMultiLvlLbl val="0"/>
      </c:catAx>
      <c:valAx>
        <c:axId val="862209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2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Analysis!PivotTable11</c:name>
    <c:fmtId val="2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51176476120631"/>
          <c:y val="0.14249781277340332"/>
          <c:w val="0.55516851374266973"/>
          <c:h val="0.66922462817147854"/>
        </c:manualLayout>
      </c:layout>
      <c:lineChart>
        <c:grouping val="standard"/>
        <c:varyColors val="0"/>
        <c:ser>
          <c:idx val="0"/>
          <c:order val="0"/>
          <c:tx>
            <c:strRef>
              <c:f>'Portfolio Analysis'!$S$9</c:f>
              <c:strCache>
                <c:ptCount val="1"/>
                <c:pt idx="0">
                  <c:v>Investment</c:v>
                </c:pt>
              </c:strCache>
            </c:strRef>
          </c:tx>
          <c:spPr>
            <a:ln w="28575" cap="rnd">
              <a:solidFill>
                <a:schemeClr val="accent1"/>
              </a:solidFill>
              <a:round/>
            </a:ln>
            <a:effectLst/>
          </c:spPr>
          <c:marker>
            <c:symbol val="none"/>
          </c:marker>
          <c:cat>
            <c:strRef>
              <c:f>'Portfolio Analysis'!$R$10:$R$25</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Analysis'!$S$10:$S$25</c:f>
              <c:numCache>
                <c:formatCode>_(* #,##0.00_);_(* \(#,##0.00\);_(* "-"??_);_(@_)</c:formatCode>
                <c:ptCount val="15"/>
                <c:pt idx="0">
                  <c:v>70381.850000000006</c:v>
                </c:pt>
                <c:pt idx="1">
                  <c:v>112392.5</c:v>
                </c:pt>
                <c:pt idx="2">
                  <c:v>486320.8</c:v>
                </c:pt>
                <c:pt idx="3">
                  <c:v>140626.19999999998</c:v>
                </c:pt>
                <c:pt idx="4">
                  <c:v>282807.25</c:v>
                </c:pt>
                <c:pt idx="5">
                  <c:v>525990</c:v>
                </c:pt>
                <c:pt idx="6">
                  <c:v>30694.400000000001</c:v>
                </c:pt>
                <c:pt idx="7">
                  <c:v>360103.2</c:v>
                </c:pt>
                <c:pt idx="8">
                  <c:v>120864</c:v>
                </c:pt>
                <c:pt idx="9">
                  <c:v>78582.350000000006</c:v>
                </c:pt>
                <c:pt idx="10">
                  <c:v>252926.1</c:v>
                </c:pt>
                <c:pt idx="11">
                  <c:v>80796</c:v>
                </c:pt>
                <c:pt idx="12">
                  <c:v>215340</c:v>
                </c:pt>
                <c:pt idx="13">
                  <c:v>399879.15</c:v>
                </c:pt>
                <c:pt idx="14">
                  <c:v>375424.8</c:v>
                </c:pt>
              </c:numCache>
            </c:numRef>
          </c:val>
          <c:smooth val="0"/>
          <c:extLst>
            <c:ext xmlns:c16="http://schemas.microsoft.com/office/drawing/2014/chart" uri="{C3380CC4-5D6E-409C-BE32-E72D297353CC}">
              <c16:uniqueId val="{00000000-E5B9-4E06-925C-5031A034A3B2}"/>
            </c:ext>
          </c:extLst>
        </c:ser>
        <c:ser>
          <c:idx val="1"/>
          <c:order val="1"/>
          <c:tx>
            <c:strRef>
              <c:f>'Portfolio Analysis'!$T$9</c:f>
              <c:strCache>
                <c:ptCount val="1"/>
                <c:pt idx="0">
                  <c:v>P/L</c:v>
                </c:pt>
              </c:strCache>
            </c:strRef>
          </c:tx>
          <c:spPr>
            <a:ln w="28575" cap="rnd">
              <a:solidFill>
                <a:schemeClr val="accent2"/>
              </a:solidFill>
              <a:round/>
            </a:ln>
            <a:effectLst/>
          </c:spPr>
          <c:marker>
            <c:symbol val="none"/>
          </c:marker>
          <c:cat>
            <c:strRef>
              <c:f>'Portfolio Analysis'!$R$10:$R$25</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Analysis'!$T$10:$T$25</c:f>
              <c:numCache>
                <c:formatCode>_(* #,##0.00_);_(* \(#,##0.00\);_(* "-"??_);_(@_)</c:formatCode>
                <c:ptCount val="15"/>
                <c:pt idx="0">
                  <c:v>23134.649999999994</c:v>
                </c:pt>
                <c:pt idx="1">
                  <c:v>-47187.500000000007</c:v>
                </c:pt>
                <c:pt idx="2">
                  <c:v>-225598.8</c:v>
                </c:pt>
                <c:pt idx="3">
                  <c:v>69369.300000000017</c:v>
                </c:pt>
                <c:pt idx="4">
                  <c:v>36165.25</c:v>
                </c:pt>
                <c:pt idx="5">
                  <c:v>-416508.75</c:v>
                </c:pt>
                <c:pt idx="6">
                  <c:v>-22920.400000000001</c:v>
                </c:pt>
                <c:pt idx="7">
                  <c:v>712484.3</c:v>
                </c:pt>
                <c:pt idx="8">
                  <c:v>948256</c:v>
                </c:pt>
                <c:pt idx="9">
                  <c:v>-69.850000000005821</c:v>
                </c:pt>
                <c:pt idx="10">
                  <c:v>-221410.35</c:v>
                </c:pt>
                <c:pt idx="11">
                  <c:v>15984</c:v>
                </c:pt>
                <c:pt idx="12">
                  <c:v>198449.99999999994</c:v>
                </c:pt>
                <c:pt idx="13">
                  <c:v>1996365.85</c:v>
                </c:pt>
                <c:pt idx="14">
                  <c:v>-327045.59999999998</c:v>
                </c:pt>
              </c:numCache>
            </c:numRef>
          </c:val>
          <c:smooth val="0"/>
          <c:extLst>
            <c:ext xmlns:c16="http://schemas.microsoft.com/office/drawing/2014/chart" uri="{C3380CC4-5D6E-409C-BE32-E72D297353CC}">
              <c16:uniqueId val="{00000001-E5B9-4E06-925C-5031A034A3B2}"/>
            </c:ext>
          </c:extLst>
        </c:ser>
        <c:dLbls>
          <c:showLegendKey val="0"/>
          <c:showVal val="0"/>
          <c:showCatName val="0"/>
          <c:showSerName val="0"/>
          <c:showPercent val="0"/>
          <c:showBubbleSize val="0"/>
        </c:dLbls>
        <c:smooth val="0"/>
        <c:axId val="1229200415"/>
        <c:axId val="1229185055"/>
      </c:lineChart>
      <c:catAx>
        <c:axId val="122920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85055"/>
        <c:crosses val="autoZero"/>
        <c:auto val="1"/>
        <c:lblAlgn val="ctr"/>
        <c:lblOffset val="100"/>
        <c:noMultiLvlLbl val="0"/>
      </c:catAx>
      <c:valAx>
        <c:axId val="122918505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0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Analysis!PivotTable10</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'Portfolio Analysis'!$AB$10</c:f>
              <c:strCache>
                <c:ptCount val="1"/>
                <c:pt idx="0">
                  <c:v>Total</c:v>
                </c:pt>
              </c:strCache>
            </c:strRef>
          </c:tx>
          <c:spPr>
            <a:solidFill>
              <a:schemeClr val="accent1"/>
            </a:solidFill>
            <a:ln>
              <a:noFill/>
            </a:ln>
            <a:effectLst/>
          </c:spPr>
          <c:invertIfNegative val="0"/>
          <c:cat>
            <c:strRef>
              <c:f>'Portfolio Analysis'!$AA$11:$AA$26</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Analysis'!$AB$11:$AB$26</c:f>
              <c:numCache>
                <c:formatCode>General</c:formatCode>
                <c:ptCount val="15"/>
                <c:pt idx="0">
                  <c:v>35</c:v>
                </c:pt>
                <c:pt idx="1">
                  <c:v>50</c:v>
                </c:pt>
                <c:pt idx="2">
                  <c:v>280</c:v>
                </c:pt>
                <c:pt idx="3">
                  <c:v>165</c:v>
                </c:pt>
                <c:pt idx="4">
                  <c:v>275</c:v>
                </c:pt>
                <c:pt idx="5">
                  <c:v>375</c:v>
                </c:pt>
                <c:pt idx="6">
                  <c:v>20</c:v>
                </c:pt>
                <c:pt idx="7">
                  <c:v>265</c:v>
                </c:pt>
                <c:pt idx="8">
                  <c:v>80</c:v>
                </c:pt>
                <c:pt idx="9">
                  <c:v>55</c:v>
                </c:pt>
                <c:pt idx="10">
                  <c:v>105</c:v>
                </c:pt>
                <c:pt idx="11">
                  <c:v>100</c:v>
                </c:pt>
                <c:pt idx="12">
                  <c:v>100</c:v>
                </c:pt>
                <c:pt idx="13">
                  <c:v>205</c:v>
                </c:pt>
                <c:pt idx="14">
                  <c:v>240</c:v>
                </c:pt>
              </c:numCache>
            </c:numRef>
          </c:val>
          <c:extLst>
            <c:ext xmlns:c16="http://schemas.microsoft.com/office/drawing/2014/chart" uri="{C3380CC4-5D6E-409C-BE32-E72D297353CC}">
              <c16:uniqueId val="{00000000-04DE-4A39-BF31-6ACD12485563}"/>
            </c:ext>
          </c:extLst>
        </c:ser>
        <c:dLbls>
          <c:showLegendKey val="0"/>
          <c:showVal val="0"/>
          <c:showCatName val="0"/>
          <c:showSerName val="0"/>
          <c:showPercent val="0"/>
          <c:showBubbleSize val="0"/>
        </c:dLbls>
        <c:gapWidth val="219"/>
        <c:axId val="957403487"/>
        <c:axId val="957411647"/>
      </c:barChart>
      <c:catAx>
        <c:axId val="95740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411647"/>
        <c:crosses val="autoZero"/>
        <c:auto val="1"/>
        <c:lblAlgn val="ctr"/>
        <c:lblOffset val="100"/>
        <c:noMultiLvlLbl val="0"/>
      </c:catAx>
      <c:valAx>
        <c:axId val="95741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40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Analysis!PivotTable9</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69674361232369"/>
          <c:y val="6.5278154171175148E-2"/>
          <c:w val="0.77958400576884435"/>
          <c:h val="0.895689161559171"/>
        </c:manualLayout>
      </c:layout>
      <c:bar3DChart>
        <c:barDir val="col"/>
        <c:grouping val="stacked"/>
        <c:varyColors val="0"/>
        <c:ser>
          <c:idx val="0"/>
          <c:order val="0"/>
          <c:tx>
            <c:strRef>
              <c:f>'Portfolio Analysis'!$I$65:$I$66</c:f>
              <c:strCache>
                <c:ptCount val="1"/>
                <c:pt idx="0">
                  <c:v>Jan</c:v>
                </c:pt>
              </c:strCache>
            </c:strRef>
          </c:tx>
          <c:spPr>
            <a:solidFill>
              <a:schemeClr val="accent1"/>
            </a:solidFill>
            <a:ln>
              <a:noFill/>
            </a:ln>
            <a:effectLst/>
            <a:sp3d/>
          </c:spPr>
          <c:invertIfNegative val="0"/>
          <c:cat>
            <c:strRef>
              <c:f>'Portfolio Analysis'!$H$67:$H$82</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Analysis'!$I$67:$I$82</c:f>
              <c:numCache>
                <c:formatCode>General</c:formatCode>
                <c:ptCount val="15"/>
                <c:pt idx="1">
                  <c:v>100</c:v>
                </c:pt>
                <c:pt idx="2">
                  <c:v>125</c:v>
                </c:pt>
                <c:pt idx="3">
                  <c:v>50</c:v>
                </c:pt>
                <c:pt idx="4">
                  <c:v>60</c:v>
                </c:pt>
                <c:pt idx="8">
                  <c:v>90</c:v>
                </c:pt>
                <c:pt idx="9">
                  <c:v>100</c:v>
                </c:pt>
                <c:pt idx="11">
                  <c:v>100</c:v>
                </c:pt>
                <c:pt idx="12">
                  <c:v>100</c:v>
                </c:pt>
                <c:pt idx="13">
                  <c:v>50</c:v>
                </c:pt>
                <c:pt idx="14">
                  <c:v>20</c:v>
                </c:pt>
              </c:numCache>
            </c:numRef>
          </c:val>
          <c:extLst>
            <c:ext xmlns:c16="http://schemas.microsoft.com/office/drawing/2014/chart" uri="{C3380CC4-5D6E-409C-BE32-E72D297353CC}">
              <c16:uniqueId val="{00000000-8AE3-49ED-A79A-5E9564306317}"/>
            </c:ext>
          </c:extLst>
        </c:ser>
        <c:ser>
          <c:idx val="1"/>
          <c:order val="1"/>
          <c:tx>
            <c:strRef>
              <c:f>'Portfolio Analysis'!$J$65:$J$66</c:f>
              <c:strCache>
                <c:ptCount val="1"/>
                <c:pt idx="0">
                  <c:v>Feb</c:v>
                </c:pt>
              </c:strCache>
            </c:strRef>
          </c:tx>
          <c:spPr>
            <a:solidFill>
              <a:schemeClr val="accent2"/>
            </a:solidFill>
            <a:ln>
              <a:noFill/>
            </a:ln>
            <a:effectLst/>
            <a:sp3d/>
          </c:spPr>
          <c:invertIfNegative val="0"/>
          <c:cat>
            <c:strRef>
              <c:f>'Portfolio Analysis'!$H$67:$H$82</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Analysis'!$J$67:$J$82</c:f>
              <c:numCache>
                <c:formatCode>General</c:formatCode>
                <c:ptCount val="15"/>
                <c:pt idx="0">
                  <c:v>50</c:v>
                </c:pt>
                <c:pt idx="2">
                  <c:v>30</c:v>
                </c:pt>
                <c:pt idx="4">
                  <c:v>125</c:v>
                </c:pt>
                <c:pt idx="5">
                  <c:v>200</c:v>
                </c:pt>
                <c:pt idx="6">
                  <c:v>115</c:v>
                </c:pt>
                <c:pt idx="7">
                  <c:v>110</c:v>
                </c:pt>
                <c:pt idx="8">
                  <c:v>50</c:v>
                </c:pt>
                <c:pt idx="9">
                  <c:v>75</c:v>
                </c:pt>
                <c:pt idx="12">
                  <c:v>175</c:v>
                </c:pt>
                <c:pt idx="13">
                  <c:v>75</c:v>
                </c:pt>
                <c:pt idx="14">
                  <c:v>15</c:v>
                </c:pt>
              </c:numCache>
            </c:numRef>
          </c:val>
          <c:extLst>
            <c:ext xmlns:c16="http://schemas.microsoft.com/office/drawing/2014/chart" uri="{C3380CC4-5D6E-409C-BE32-E72D297353CC}">
              <c16:uniqueId val="{00000001-8AE3-49ED-A79A-5E9564306317}"/>
            </c:ext>
          </c:extLst>
        </c:ser>
        <c:ser>
          <c:idx val="2"/>
          <c:order val="2"/>
          <c:tx>
            <c:strRef>
              <c:f>'Portfolio Analysis'!$K$65:$K$66</c:f>
              <c:strCache>
                <c:ptCount val="1"/>
                <c:pt idx="0">
                  <c:v>Mar</c:v>
                </c:pt>
              </c:strCache>
            </c:strRef>
          </c:tx>
          <c:spPr>
            <a:solidFill>
              <a:schemeClr val="accent3"/>
            </a:solidFill>
            <a:ln>
              <a:noFill/>
            </a:ln>
            <a:effectLst/>
            <a:sp3d/>
          </c:spPr>
          <c:invertIfNegative val="0"/>
          <c:cat>
            <c:strRef>
              <c:f>'Portfolio Analysis'!$H$67:$H$82</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Analysis'!$K$67:$K$82</c:f>
              <c:numCache>
                <c:formatCode>General</c:formatCode>
                <c:ptCount val="15"/>
                <c:pt idx="0">
                  <c:v>25</c:v>
                </c:pt>
                <c:pt idx="2">
                  <c:v>240</c:v>
                </c:pt>
                <c:pt idx="3">
                  <c:v>105</c:v>
                </c:pt>
                <c:pt idx="5">
                  <c:v>15</c:v>
                </c:pt>
                <c:pt idx="6">
                  <c:v>200</c:v>
                </c:pt>
                <c:pt idx="7">
                  <c:v>75</c:v>
                </c:pt>
                <c:pt idx="8">
                  <c:v>10</c:v>
                </c:pt>
                <c:pt idx="9">
                  <c:v>20</c:v>
                </c:pt>
                <c:pt idx="13">
                  <c:v>125</c:v>
                </c:pt>
                <c:pt idx="14">
                  <c:v>85</c:v>
                </c:pt>
              </c:numCache>
            </c:numRef>
          </c:val>
          <c:extLst>
            <c:ext xmlns:c16="http://schemas.microsoft.com/office/drawing/2014/chart" uri="{C3380CC4-5D6E-409C-BE32-E72D297353CC}">
              <c16:uniqueId val="{00000002-8AE3-49ED-A79A-5E9564306317}"/>
            </c:ext>
          </c:extLst>
        </c:ser>
        <c:ser>
          <c:idx val="3"/>
          <c:order val="3"/>
          <c:tx>
            <c:strRef>
              <c:f>'Portfolio Analysis'!$L$65:$L$66</c:f>
              <c:strCache>
                <c:ptCount val="1"/>
                <c:pt idx="0">
                  <c:v>Apr</c:v>
                </c:pt>
              </c:strCache>
            </c:strRef>
          </c:tx>
          <c:spPr>
            <a:solidFill>
              <a:schemeClr val="accent4"/>
            </a:solidFill>
            <a:ln>
              <a:noFill/>
            </a:ln>
            <a:effectLst/>
            <a:sp3d/>
          </c:spPr>
          <c:invertIfNegative val="0"/>
          <c:cat>
            <c:strRef>
              <c:f>'Portfolio Analysis'!$H$67:$H$82</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Analysis'!$L$67:$L$82</c:f>
              <c:numCache>
                <c:formatCode>General</c:formatCode>
                <c:ptCount val="15"/>
                <c:pt idx="0">
                  <c:v>10</c:v>
                </c:pt>
                <c:pt idx="1">
                  <c:v>50</c:v>
                </c:pt>
                <c:pt idx="2">
                  <c:v>145</c:v>
                </c:pt>
                <c:pt idx="3">
                  <c:v>15</c:v>
                </c:pt>
                <c:pt idx="4">
                  <c:v>55</c:v>
                </c:pt>
                <c:pt idx="5">
                  <c:v>35</c:v>
                </c:pt>
                <c:pt idx="6">
                  <c:v>25</c:v>
                </c:pt>
                <c:pt idx="7">
                  <c:v>5</c:v>
                </c:pt>
                <c:pt idx="8">
                  <c:v>25</c:v>
                </c:pt>
                <c:pt idx="9">
                  <c:v>100</c:v>
                </c:pt>
                <c:pt idx="10">
                  <c:v>75</c:v>
                </c:pt>
                <c:pt idx="12">
                  <c:v>25</c:v>
                </c:pt>
                <c:pt idx="14">
                  <c:v>5</c:v>
                </c:pt>
              </c:numCache>
            </c:numRef>
          </c:val>
          <c:extLst>
            <c:ext xmlns:c16="http://schemas.microsoft.com/office/drawing/2014/chart" uri="{C3380CC4-5D6E-409C-BE32-E72D297353CC}">
              <c16:uniqueId val="{00000003-8AE3-49ED-A79A-5E9564306317}"/>
            </c:ext>
          </c:extLst>
        </c:ser>
        <c:ser>
          <c:idx val="4"/>
          <c:order val="4"/>
          <c:tx>
            <c:strRef>
              <c:f>'Portfolio Analysis'!$M$65:$M$66</c:f>
              <c:strCache>
                <c:ptCount val="1"/>
                <c:pt idx="0">
                  <c:v>May</c:v>
                </c:pt>
              </c:strCache>
            </c:strRef>
          </c:tx>
          <c:spPr>
            <a:solidFill>
              <a:schemeClr val="accent5"/>
            </a:solidFill>
            <a:ln>
              <a:noFill/>
            </a:ln>
            <a:effectLst/>
            <a:sp3d/>
          </c:spPr>
          <c:invertIfNegative val="0"/>
          <c:cat>
            <c:strRef>
              <c:f>'Portfolio Analysis'!$H$67:$H$82</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Analysis'!$M$67:$M$82</c:f>
              <c:numCache>
                <c:formatCode>General</c:formatCode>
                <c:ptCount val="15"/>
                <c:pt idx="1">
                  <c:v>45</c:v>
                </c:pt>
                <c:pt idx="2">
                  <c:v>285</c:v>
                </c:pt>
                <c:pt idx="3">
                  <c:v>35</c:v>
                </c:pt>
                <c:pt idx="4">
                  <c:v>120</c:v>
                </c:pt>
                <c:pt idx="5">
                  <c:v>50</c:v>
                </c:pt>
                <c:pt idx="6">
                  <c:v>150</c:v>
                </c:pt>
                <c:pt idx="7">
                  <c:v>90</c:v>
                </c:pt>
                <c:pt idx="8">
                  <c:v>175</c:v>
                </c:pt>
                <c:pt idx="9">
                  <c:v>100</c:v>
                </c:pt>
                <c:pt idx="10">
                  <c:v>25</c:v>
                </c:pt>
                <c:pt idx="12">
                  <c:v>15</c:v>
                </c:pt>
                <c:pt idx="13">
                  <c:v>215</c:v>
                </c:pt>
                <c:pt idx="14">
                  <c:v>20</c:v>
                </c:pt>
              </c:numCache>
            </c:numRef>
          </c:val>
          <c:extLst>
            <c:ext xmlns:c16="http://schemas.microsoft.com/office/drawing/2014/chart" uri="{C3380CC4-5D6E-409C-BE32-E72D297353CC}">
              <c16:uniqueId val="{00000004-8AE3-49ED-A79A-5E9564306317}"/>
            </c:ext>
          </c:extLst>
        </c:ser>
        <c:ser>
          <c:idx val="5"/>
          <c:order val="5"/>
          <c:tx>
            <c:strRef>
              <c:f>'Portfolio Analysis'!$N$65:$N$66</c:f>
              <c:strCache>
                <c:ptCount val="1"/>
                <c:pt idx="0">
                  <c:v>Jun</c:v>
                </c:pt>
              </c:strCache>
            </c:strRef>
          </c:tx>
          <c:spPr>
            <a:solidFill>
              <a:schemeClr val="accent6"/>
            </a:solidFill>
            <a:ln>
              <a:noFill/>
            </a:ln>
            <a:effectLst/>
            <a:sp3d/>
          </c:spPr>
          <c:invertIfNegative val="0"/>
          <c:cat>
            <c:strRef>
              <c:f>'Portfolio Analysis'!$H$67:$H$82</c:f>
              <c:strCache>
                <c:ptCount val="15"/>
                <c:pt idx="0">
                  <c:v>ASIANPAINT</c:v>
                </c:pt>
                <c:pt idx="1">
                  <c:v>AXISBANK</c:v>
                </c:pt>
                <c:pt idx="2">
                  <c:v>BAJFINANCE</c:v>
                </c:pt>
                <c:pt idx="3">
                  <c:v>ICICIBANK</c:v>
                </c:pt>
                <c:pt idx="4">
                  <c:v>INFY</c:v>
                </c:pt>
                <c:pt idx="5">
                  <c:v>ITC</c:v>
                </c:pt>
                <c:pt idx="6">
                  <c:v>KOTAKBANK</c:v>
                </c:pt>
                <c:pt idx="7">
                  <c:v>LT</c:v>
                </c:pt>
                <c:pt idx="8">
                  <c:v>MARUTI</c:v>
                </c:pt>
                <c:pt idx="9">
                  <c:v>NESTLEIND</c:v>
                </c:pt>
                <c:pt idx="10">
                  <c:v>POWERGRID</c:v>
                </c:pt>
                <c:pt idx="11">
                  <c:v>SBIN</c:v>
                </c:pt>
                <c:pt idx="12">
                  <c:v>TITAN</c:v>
                </c:pt>
                <c:pt idx="13">
                  <c:v>ULTRACEMCO</c:v>
                </c:pt>
                <c:pt idx="14">
                  <c:v>WIPRO</c:v>
                </c:pt>
              </c:strCache>
            </c:strRef>
          </c:cat>
          <c:val>
            <c:numRef>
              <c:f>'Portfolio Analysis'!$N$67:$N$82</c:f>
              <c:numCache>
                <c:formatCode>General</c:formatCode>
                <c:ptCount val="15"/>
                <c:pt idx="1">
                  <c:v>45</c:v>
                </c:pt>
                <c:pt idx="2">
                  <c:v>175</c:v>
                </c:pt>
                <c:pt idx="3">
                  <c:v>10</c:v>
                </c:pt>
                <c:pt idx="4">
                  <c:v>195</c:v>
                </c:pt>
                <c:pt idx="5">
                  <c:v>275</c:v>
                </c:pt>
                <c:pt idx="6">
                  <c:v>120</c:v>
                </c:pt>
                <c:pt idx="7">
                  <c:v>15</c:v>
                </c:pt>
                <c:pt idx="9">
                  <c:v>140</c:v>
                </c:pt>
                <c:pt idx="10">
                  <c:v>185</c:v>
                </c:pt>
                <c:pt idx="12">
                  <c:v>35</c:v>
                </c:pt>
                <c:pt idx="13">
                  <c:v>30</c:v>
                </c:pt>
                <c:pt idx="14">
                  <c:v>125</c:v>
                </c:pt>
              </c:numCache>
            </c:numRef>
          </c:val>
          <c:extLst>
            <c:ext xmlns:c16="http://schemas.microsoft.com/office/drawing/2014/chart" uri="{C3380CC4-5D6E-409C-BE32-E72D297353CC}">
              <c16:uniqueId val="{00000005-8AE3-49ED-A79A-5E9564306317}"/>
            </c:ext>
          </c:extLst>
        </c:ser>
        <c:dLbls>
          <c:showLegendKey val="0"/>
          <c:showVal val="0"/>
          <c:showCatName val="0"/>
          <c:showSerName val="0"/>
          <c:showPercent val="0"/>
          <c:showBubbleSize val="0"/>
        </c:dLbls>
        <c:gapWidth val="219"/>
        <c:shape val="box"/>
        <c:axId val="86218095"/>
        <c:axId val="86212335"/>
        <c:axId val="0"/>
      </c:bar3DChart>
      <c:catAx>
        <c:axId val="8621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12335"/>
        <c:crosses val="autoZero"/>
        <c:auto val="1"/>
        <c:lblAlgn val="ctr"/>
        <c:lblOffset val="100"/>
        <c:noMultiLvlLbl val="0"/>
      </c:catAx>
      <c:valAx>
        <c:axId val="8621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1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&amp; Surojit_Excel Final Proect Original Copy.xlsx]Portfolio Analysis!PivotTable2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99405501714372E-2"/>
          <c:y val="8.7517792237574471E-2"/>
          <c:w val="0.79257148504365027"/>
          <c:h val="0.68718868646253406"/>
        </c:manualLayout>
      </c:layout>
      <c:barChart>
        <c:barDir val="col"/>
        <c:grouping val="clustered"/>
        <c:varyColors val="0"/>
        <c:ser>
          <c:idx val="0"/>
          <c:order val="0"/>
          <c:tx>
            <c:strRef>
              <c:f>'Portfolio Analysis'!$AE$46:$AE$47</c:f>
              <c:strCache>
                <c:ptCount val="1"/>
                <c:pt idx="0">
                  <c:v>Jan</c:v>
                </c:pt>
              </c:strCache>
            </c:strRef>
          </c:tx>
          <c:spPr>
            <a:solidFill>
              <a:schemeClr val="accent1"/>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Analysis'!$AE$48:$AE$58</c:f>
              <c:numCache>
                <c:formatCode>General</c:formatCode>
                <c:ptCount val="10"/>
                <c:pt idx="0">
                  <c:v>2</c:v>
                </c:pt>
                <c:pt idx="1">
                  <c:v>3</c:v>
                </c:pt>
                <c:pt idx="2">
                  <c:v>1</c:v>
                </c:pt>
                <c:pt idx="3">
                  <c:v>2</c:v>
                </c:pt>
                <c:pt idx="4">
                  <c:v>1</c:v>
                </c:pt>
                <c:pt idx="6">
                  <c:v>5</c:v>
                </c:pt>
                <c:pt idx="9">
                  <c:v>1</c:v>
                </c:pt>
              </c:numCache>
            </c:numRef>
          </c:val>
          <c:extLst>
            <c:ext xmlns:c16="http://schemas.microsoft.com/office/drawing/2014/chart" uri="{C3380CC4-5D6E-409C-BE32-E72D297353CC}">
              <c16:uniqueId val="{00000000-9F31-4910-96FB-E403AD4713A9}"/>
            </c:ext>
          </c:extLst>
        </c:ser>
        <c:ser>
          <c:idx val="1"/>
          <c:order val="1"/>
          <c:tx>
            <c:strRef>
              <c:f>'Portfolio Analysis'!$AF$46:$AF$47</c:f>
              <c:strCache>
                <c:ptCount val="1"/>
                <c:pt idx="0">
                  <c:v>Feb</c:v>
                </c:pt>
              </c:strCache>
            </c:strRef>
          </c:tx>
          <c:spPr>
            <a:solidFill>
              <a:schemeClr val="accent2"/>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Analysis'!$AF$48:$AF$58</c:f>
              <c:numCache>
                <c:formatCode>General</c:formatCode>
                <c:ptCount val="10"/>
                <c:pt idx="0">
                  <c:v>1</c:v>
                </c:pt>
                <c:pt idx="1">
                  <c:v>2</c:v>
                </c:pt>
                <c:pt idx="2">
                  <c:v>1</c:v>
                </c:pt>
                <c:pt idx="3">
                  <c:v>2</c:v>
                </c:pt>
                <c:pt idx="4">
                  <c:v>3</c:v>
                </c:pt>
                <c:pt idx="5">
                  <c:v>2</c:v>
                </c:pt>
                <c:pt idx="6">
                  <c:v>4</c:v>
                </c:pt>
                <c:pt idx="7">
                  <c:v>1</c:v>
                </c:pt>
                <c:pt idx="9">
                  <c:v>2</c:v>
                </c:pt>
              </c:numCache>
            </c:numRef>
          </c:val>
          <c:extLst>
            <c:ext xmlns:c16="http://schemas.microsoft.com/office/drawing/2014/chart" uri="{C3380CC4-5D6E-409C-BE32-E72D297353CC}">
              <c16:uniqueId val="{00000001-9F31-4910-96FB-E403AD4713A9}"/>
            </c:ext>
          </c:extLst>
        </c:ser>
        <c:ser>
          <c:idx val="2"/>
          <c:order val="2"/>
          <c:tx>
            <c:strRef>
              <c:f>'Portfolio Analysis'!$AG$46:$AG$47</c:f>
              <c:strCache>
                <c:ptCount val="1"/>
                <c:pt idx="0">
                  <c:v>Mar</c:v>
                </c:pt>
              </c:strCache>
            </c:strRef>
          </c:tx>
          <c:spPr>
            <a:solidFill>
              <a:schemeClr val="accent3"/>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Analysis'!$AG$48:$AG$58</c:f>
              <c:numCache>
                <c:formatCode>General</c:formatCode>
                <c:ptCount val="10"/>
                <c:pt idx="0">
                  <c:v>1</c:v>
                </c:pt>
                <c:pt idx="1">
                  <c:v>8</c:v>
                </c:pt>
                <c:pt idx="2">
                  <c:v>3</c:v>
                </c:pt>
                <c:pt idx="3">
                  <c:v>4</c:v>
                </c:pt>
                <c:pt idx="4">
                  <c:v>2</c:v>
                </c:pt>
                <c:pt idx="5">
                  <c:v>1</c:v>
                </c:pt>
                <c:pt idx="6">
                  <c:v>2</c:v>
                </c:pt>
                <c:pt idx="7">
                  <c:v>1</c:v>
                </c:pt>
              </c:numCache>
            </c:numRef>
          </c:val>
          <c:extLst>
            <c:ext xmlns:c16="http://schemas.microsoft.com/office/drawing/2014/chart" uri="{C3380CC4-5D6E-409C-BE32-E72D297353CC}">
              <c16:uniqueId val="{00000002-9F31-4910-96FB-E403AD4713A9}"/>
            </c:ext>
          </c:extLst>
        </c:ser>
        <c:ser>
          <c:idx val="3"/>
          <c:order val="3"/>
          <c:tx>
            <c:strRef>
              <c:f>'Portfolio Analysis'!$AH$46:$AH$47</c:f>
              <c:strCache>
                <c:ptCount val="1"/>
                <c:pt idx="0">
                  <c:v>Apr</c:v>
                </c:pt>
              </c:strCache>
            </c:strRef>
          </c:tx>
          <c:spPr>
            <a:solidFill>
              <a:schemeClr val="accent4"/>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Analysis'!$AH$48:$AH$58</c:f>
              <c:numCache>
                <c:formatCode>General</c:formatCode>
                <c:ptCount val="10"/>
                <c:pt idx="0">
                  <c:v>2</c:v>
                </c:pt>
                <c:pt idx="1">
                  <c:v>4</c:v>
                </c:pt>
                <c:pt idx="3">
                  <c:v>3</c:v>
                </c:pt>
                <c:pt idx="4">
                  <c:v>3</c:v>
                </c:pt>
                <c:pt idx="5">
                  <c:v>1</c:v>
                </c:pt>
                <c:pt idx="6">
                  <c:v>5</c:v>
                </c:pt>
                <c:pt idx="7">
                  <c:v>1</c:v>
                </c:pt>
                <c:pt idx="8">
                  <c:v>1</c:v>
                </c:pt>
                <c:pt idx="9">
                  <c:v>1</c:v>
                </c:pt>
              </c:numCache>
            </c:numRef>
          </c:val>
          <c:extLst>
            <c:ext xmlns:c16="http://schemas.microsoft.com/office/drawing/2014/chart" uri="{C3380CC4-5D6E-409C-BE32-E72D297353CC}">
              <c16:uniqueId val="{00000003-9F31-4910-96FB-E403AD4713A9}"/>
            </c:ext>
          </c:extLst>
        </c:ser>
        <c:ser>
          <c:idx val="4"/>
          <c:order val="4"/>
          <c:tx>
            <c:strRef>
              <c:f>'Portfolio Analysis'!$AI$46:$AI$47</c:f>
              <c:strCache>
                <c:ptCount val="1"/>
                <c:pt idx="0">
                  <c:v>May</c:v>
                </c:pt>
              </c:strCache>
            </c:strRef>
          </c:tx>
          <c:spPr>
            <a:solidFill>
              <a:schemeClr val="accent5"/>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Analysis'!$AI$48:$AI$58</c:f>
              <c:numCache>
                <c:formatCode>General</c:formatCode>
                <c:ptCount val="10"/>
                <c:pt idx="0">
                  <c:v>2</c:v>
                </c:pt>
                <c:pt idx="1">
                  <c:v>6</c:v>
                </c:pt>
                <c:pt idx="2">
                  <c:v>5</c:v>
                </c:pt>
                <c:pt idx="3">
                  <c:v>5</c:v>
                </c:pt>
                <c:pt idx="4">
                  <c:v>3</c:v>
                </c:pt>
                <c:pt idx="5">
                  <c:v>2</c:v>
                </c:pt>
                <c:pt idx="6">
                  <c:v>3</c:v>
                </c:pt>
                <c:pt idx="8">
                  <c:v>1</c:v>
                </c:pt>
                <c:pt idx="9">
                  <c:v>1</c:v>
                </c:pt>
              </c:numCache>
            </c:numRef>
          </c:val>
          <c:extLst>
            <c:ext xmlns:c16="http://schemas.microsoft.com/office/drawing/2014/chart" uri="{C3380CC4-5D6E-409C-BE32-E72D297353CC}">
              <c16:uniqueId val="{00000004-9F31-4910-96FB-E403AD4713A9}"/>
            </c:ext>
          </c:extLst>
        </c:ser>
        <c:ser>
          <c:idx val="5"/>
          <c:order val="5"/>
          <c:tx>
            <c:strRef>
              <c:f>'Portfolio Analysis'!$AJ$46:$AJ$47</c:f>
              <c:strCache>
                <c:ptCount val="1"/>
                <c:pt idx="0">
                  <c:v>Jun</c:v>
                </c:pt>
              </c:strCache>
            </c:strRef>
          </c:tx>
          <c:spPr>
            <a:solidFill>
              <a:schemeClr val="accent6"/>
            </a:solidFill>
            <a:ln>
              <a:noFill/>
            </a:ln>
            <a:effectLst/>
          </c:spPr>
          <c:invertIfNegative val="0"/>
          <c:cat>
            <c:strRef>
              <c:f>'Portfolio Analysis'!$AD$48:$AD$58</c:f>
              <c:strCache>
                <c:ptCount val="10"/>
                <c:pt idx="0">
                  <c:v>Automobile</c:v>
                </c:pt>
                <c:pt idx="1">
                  <c:v>Banking</c:v>
                </c:pt>
                <c:pt idx="2">
                  <c:v>Cement</c:v>
                </c:pt>
                <c:pt idx="3">
                  <c:v>Finance</c:v>
                </c:pt>
                <c:pt idx="4">
                  <c:v>FMCG</c:v>
                </c:pt>
                <c:pt idx="5">
                  <c:v>Infrastructure</c:v>
                </c:pt>
                <c:pt idx="6">
                  <c:v>IT</c:v>
                </c:pt>
                <c:pt idx="7">
                  <c:v>Paints</c:v>
                </c:pt>
                <c:pt idx="8">
                  <c:v>Power</c:v>
                </c:pt>
                <c:pt idx="9">
                  <c:v>Retail</c:v>
                </c:pt>
              </c:strCache>
            </c:strRef>
          </c:cat>
          <c:val>
            <c:numRef>
              <c:f>'Portfolio Analysis'!$AJ$48:$AJ$58</c:f>
              <c:numCache>
                <c:formatCode>General</c:formatCode>
                <c:ptCount val="10"/>
                <c:pt idx="1">
                  <c:v>5</c:v>
                </c:pt>
                <c:pt idx="2">
                  <c:v>2</c:v>
                </c:pt>
                <c:pt idx="3">
                  <c:v>5</c:v>
                </c:pt>
                <c:pt idx="4">
                  <c:v>7</c:v>
                </c:pt>
                <c:pt idx="5">
                  <c:v>1</c:v>
                </c:pt>
                <c:pt idx="6">
                  <c:v>6</c:v>
                </c:pt>
                <c:pt idx="8">
                  <c:v>5</c:v>
                </c:pt>
                <c:pt idx="9">
                  <c:v>2</c:v>
                </c:pt>
              </c:numCache>
            </c:numRef>
          </c:val>
          <c:extLst>
            <c:ext xmlns:c16="http://schemas.microsoft.com/office/drawing/2014/chart" uri="{C3380CC4-5D6E-409C-BE32-E72D297353CC}">
              <c16:uniqueId val="{00000005-9F31-4910-96FB-E403AD4713A9}"/>
            </c:ext>
          </c:extLst>
        </c:ser>
        <c:dLbls>
          <c:showLegendKey val="0"/>
          <c:showVal val="0"/>
          <c:showCatName val="0"/>
          <c:showSerName val="0"/>
          <c:showPercent val="0"/>
          <c:showBubbleSize val="0"/>
        </c:dLbls>
        <c:gapWidth val="219"/>
        <c:axId val="331900943"/>
        <c:axId val="331919663"/>
      </c:barChart>
      <c:catAx>
        <c:axId val="3319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19663"/>
        <c:crosses val="autoZero"/>
        <c:auto val="1"/>
        <c:lblAlgn val="ctr"/>
        <c:lblOffset val="100"/>
        <c:noMultiLvlLbl val="0"/>
      </c:catAx>
      <c:valAx>
        <c:axId val="33191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00943"/>
        <c:crosses val="autoZero"/>
        <c:crossBetween val="between"/>
      </c:valAx>
      <c:spPr>
        <a:noFill/>
        <a:ln>
          <a:noFill/>
        </a:ln>
        <a:effectLst/>
      </c:spPr>
    </c:plotArea>
    <c:legend>
      <c:legendPos val="r"/>
      <c:layout>
        <c:manualLayout>
          <c:xMode val="edge"/>
          <c:yMode val="edge"/>
          <c:x val="0.85047089054536462"/>
          <c:y val="0.32986918380981012"/>
          <c:w val="0.13813641540094881"/>
          <c:h val="0.42842736173658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My Holdings'!A1"/><Relationship Id="rId13" Type="http://schemas.openxmlformats.org/officeDocument/2006/relationships/image" Target="../media/image7.svg"/><Relationship Id="rId18" Type="http://schemas.openxmlformats.org/officeDocument/2006/relationships/image" Target="../media/image11.svg"/><Relationship Id="rId26" Type="http://schemas.openxmlformats.org/officeDocument/2006/relationships/image" Target="../media/image19.svg"/><Relationship Id="rId3" Type="http://schemas.openxmlformats.org/officeDocument/2006/relationships/hyperlink" Target="#Home!A1"/><Relationship Id="rId21" Type="http://schemas.openxmlformats.org/officeDocument/2006/relationships/image" Target="../media/image14.png"/><Relationship Id="rId7" Type="http://schemas.openxmlformats.org/officeDocument/2006/relationships/hyperlink" Target="#'Cleaned Data'!A1"/><Relationship Id="rId12" Type="http://schemas.openxmlformats.org/officeDocument/2006/relationships/image" Target="../media/image6.png"/><Relationship Id="rId17" Type="http://schemas.openxmlformats.org/officeDocument/2006/relationships/image" Target="../media/image10.png"/><Relationship Id="rId25" Type="http://schemas.openxmlformats.org/officeDocument/2006/relationships/image" Target="../media/image18.png"/><Relationship Id="rId2" Type="http://schemas.openxmlformats.org/officeDocument/2006/relationships/image" Target="../media/image3.svg"/><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image" Target="../media/image2.png"/><Relationship Id="rId6" Type="http://schemas.openxmlformats.org/officeDocument/2006/relationships/hyperlink" Target="#'Cleaning Steps'!A1"/><Relationship Id="rId11" Type="http://schemas.openxmlformats.org/officeDocument/2006/relationships/image" Target="../media/image5.svg"/><Relationship Id="rId24" Type="http://schemas.openxmlformats.org/officeDocument/2006/relationships/image" Target="../media/image17.svg"/><Relationship Id="rId5" Type="http://schemas.openxmlformats.org/officeDocument/2006/relationships/hyperlink" Target="#'Raw Data'!A1"/><Relationship Id="rId15" Type="http://schemas.openxmlformats.org/officeDocument/2006/relationships/image" Target="../media/image8.png"/><Relationship Id="rId23" Type="http://schemas.openxmlformats.org/officeDocument/2006/relationships/image" Target="../media/image16.png"/><Relationship Id="rId10" Type="http://schemas.openxmlformats.org/officeDocument/2006/relationships/image" Target="../media/image4.png"/><Relationship Id="rId19" Type="http://schemas.openxmlformats.org/officeDocument/2006/relationships/image" Target="../media/image12.png"/><Relationship Id="rId4" Type="http://schemas.openxmlformats.org/officeDocument/2006/relationships/hyperlink" Target="#Dashboard!A1"/><Relationship Id="rId9" Type="http://schemas.openxmlformats.org/officeDocument/2006/relationships/hyperlink" Target="#'Portfolio Analysis'!A1"/><Relationship Id="rId14" Type="http://schemas.openxmlformats.org/officeDocument/2006/relationships/hyperlink" Target="#'Raw Order_List'!A1"/><Relationship Id="rId22" Type="http://schemas.openxmlformats.org/officeDocument/2006/relationships/image" Target="../media/image15.svg"/><Relationship Id="rId27" Type="http://schemas.openxmlformats.org/officeDocument/2006/relationships/image" Target="../media/image20.png"/></Relationships>
</file>

<file path=xl/drawings/_rels/drawing2.xml.rels><?xml version="1.0" encoding="UTF-8" standalone="yes"?>
<Relationships xmlns="http://schemas.openxmlformats.org/package/2006/relationships"><Relationship Id="rId13" Type="http://schemas.openxmlformats.org/officeDocument/2006/relationships/image" Target="../media/image25.svg"/><Relationship Id="rId18" Type="http://schemas.openxmlformats.org/officeDocument/2006/relationships/image" Target="../media/image12.png"/><Relationship Id="rId26" Type="http://schemas.openxmlformats.org/officeDocument/2006/relationships/chart" Target="../charts/chart1.xml"/><Relationship Id="rId21" Type="http://schemas.openxmlformats.org/officeDocument/2006/relationships/image" Target="../media/image29.svg"/><Relationship Id="rId34" Type="http://schemas.openxmlformats.org/officeDocument/2006/relationships/image" Target="../media/image36.png"/><Relationship Id="rId7" Type="http://schemas.openxmlformats.org/officeDocument/2006/relationships/hyperlink" Target="#'Cleaned Data'!A1"/><Relationship Id="rId12" Type="http://schemas.openxmlformats.org/officeDocument/2006/relationships/image" Target="../media/image24.png"/><Relationship Id="rId17" Type="http://schemas.openxmlformats.org/officeDocument/2006/relationships/image" Target="../media/image27.svg"/><Relationship Id="rId25" Type="http://schemas.openxmlformats.org/officeDocument/2006/relationships/image" Target="../media/image31.svg"/><Relationship Id="rId33" Type="http://schemas.openxmlformats.org/officeDocument/2006/relationships/image" Target="../media/image35.svg"/><Relationship Id="rId38"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image" Target="../media/image10.png"/><Relationship Id="rId20" Type="http://schemas.openxmlformats.org/officeDocument/2006/relationships/image" Target="../media/image14.png"/><Relationship Id="rId29" Type="http://schemas.openxmlformats.org/officeDocument/2006/relationships/chart" Target="../charts/chart4.xml"/><Relationship Id="rId1" Type="http://schemas.openxmlformats.org/officeDocument/2006/relationships/hyperlink" Target="#Dashboard!A1"/><Relationship Id="rId6" Type="http://schemas.openxmlformats.org/officeDocument/2006/relationships/hyperlink" Target="#'Data Cleaning Process'!A1"/><Relationship Id="rId11" Type="http://schemas.openxmlformats.org/officeDocument/2006/relationships/image" Target="../media/image23.svg"/><Relationship Id="rId24" Type="http://schemas.openxmlformats.org/officeDocument/2006/relationships/image" Target="../media/image18.png"/><Relationship Id="rId32" Type="http://schemas.openxmlformats.org/officeDocument/2006/relationships/image" Target="../media/image34.png"/><Relationship Id="rId37" Type="http://schemas.openxmlformats.org/officeDocument/2006/relationships/image" Target="../media/image39.svg"/><Relationship Id="rId5" Type="http://schemas.openxmlformats.org/officeDocument/2006/relationships/hyperlink" Target="#'Raw Data'!A1"/><Relationship Id="rId15" Type="http://schemas.openxmlformats.org/officeDocument/2006/relationships/image" Target="../media/image26.svg"/><Relationship Id="rId23" Type="http://schemas.openxmlformats.org/officeDocument/2006/relationships/image" Target="../media/image30.svg"/><Relationship Id="rId28" Type="http://schemas.openxmlformats.org/officeDocument/2006/relationships/chart" Target="../charts/chart3.xml"/><Relationship Id="rId36" Type="http://schemas.openxmlformats.org/officeDocument/2006/relationships/image" Target="../media/image38.png"/><Relationship Id="rId10" Type="http://schemas.openxmlformats.org/officeDocument/2006/relationships/image" Target="../media/image22.png"/><Relationship Id="rId19" Type="http://schemas.openxmlformats.org/officeDocument/2006/relationships/image" Target="../media/image28.svg"/><Relationship Id="rId31" Type="http://schemas.openxmlformats.org/officeDocument/2006/relationships/image" Target="../media/image33.svg"/><Relationship Id="rId4" Type="http://schemas.openxmlformats.org/officeDocument/2006/relationships/hyperlink" Target="#Home!A1"/><Relationship Id="rId9" Type="http://schemas.openxmlformats.org/officeDocument/2006/relationships/hyperlink" Target="#'Portfolio Analysis'!A1"/><Relationship Id="rId14" Type="http://schemas.openxmlformats.org/officeDocument/2006/relationships/image" Target="../media/image8.png"/><Relationship Id="rId22" Type="http://schemas.openxmlformats.org/officeDocument/2006/relationships/image" Target="../media/image16.png"/><Relationship Id="rId27" Type="http://schemas.openxmlformats.org/officeDocument/2006/relationships/chart" Target="../charts/chart2.xml"/><Relationship Id="rId30" Type="http://schemas.openxmlformats.org/officeDocument/2006/relationships/image" Target="../media/image32.png"/><Relationship Id="rId35" Type="http://schemas.openxmlformats.org/officeDocument/2006/relationships/image" Target="../media/image37.svg"/><Relationship Id="rId8" Type="http://schemas.openxmlformats.org/officeDocument/2006/relationships/hyperlink" Target="#'My Holdings'!A1"/><Relationship Id="rId3" Type="http://schemas.openxmlformats.org/officeDocument/2006/relationships/image" Target="../media/image3.svg"/></Relationships>
</file>

<file path=xl/drawings/_rels/drawing3.xml.rels><?xml version="1.0" encoding="UTF-8" standalone="yes"?>
<Relationships xmlns="http://schemas.openxmlformats.org/package/2006/relationships"><Relationship Id="rId8" Type="http://schemas.openxmlformats.org/officeDocument/2006/relationships/hyperlink" Target="#'My Holdings'!A1"/><Relationship Id="rId13" Type="http://schemas.openxmlformats.org/officeDocument/2006/relationships/image" Target="../media/image41.svg"/><Relationship Id="rId18" Type="http://schemas.openxmlformats.org/officeDocument/2006/relationships/image" Target="../media/image12.png"/><Relationship Id="rId3" Type="http://schemas.openxmlformats.org/officeDocument/2006/relationships/image" Target="../media/image3.svg"/><Relationship Id="rId21" Type="http://schemas.openxmlformats.org/officeDocument/2006/relationships/image" Target="../media/image15.svg"/><Relationship Id="rId7" Type="http://schemas.openxmlformats.org/officeDocument/2006/relationships/hyperlink" Target="#'Cleaned Data'!A1"/><Relationship Id="rId12" Type="http://schemas.openxmlformats.org/officeDocument/2006/relationships/image" Target="../media/image24.png"/><Relationship Id="rId17" Type="http://schemas.openxmlformats.org/officeDocument/2006/relationships/image" Target="../media/image44.svg"/><Relationship Id="rId25" Type="http://schemas.openxmlformats.org/officeDocument/2006/relationships/image" Target="../media/image19.svg"/><Relationship Id="rId2" Type="http://schemas.openxmlformats.org/officeDocument/2006/relationships/image" Target="../media/image2.png"/><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hyperlink" Target="#Dashboard!A1"/><Relationship Id="rId6" Type="http://schemas.openxmlformats.org/officeDocument/2006/relationships/hyperlink" Target="#'Data Cleaning Process'!A1"/><Relationship Id="rId11" Type="http://schemas.openxmlformats.org/officeDocument/2006/relationships/image" Target="../media/image5.svg"/><Relationship Id="rId24" Type="http://schemas.openxmlformats.org/officeDocument/2006/relationships/image" Target="../media/image18.png"/><Relationship Id="rId5" Type="http://schemas.openxmlformats.org/officeDocument/2006/relationships/hyperlink" Target="#'Raw Data'!A1"/><Relationship Id="rId15" Type="http://schemas.openxmlformats.org/officeDocument/2006/relationships/image" Target="../media/image43.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hyperlink" Target="#Home!A1"/><Relationship Id="rId9" Type="http://schemas.openxmlformats.org/officeDocument/2006/relationships/hyperlink" Target="#'Portfolio Analysis'!A1"/><Relationship Id="rId14" Type="http://schemas.openxmlformats.org/officeDocument/2006/relationships/image" Target="../media/image42.png"/><Relationship Id="rId22"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hyperlink" Target="#'My Holdings'!A1"/><Relationship Id="rId13" Type="http://schemas.openxmlformats.org/officeDocument/2006/relationships/image" Target="../media/image41.svg"/><Relationship Id="rId18" Type="http://schemas.openxmlformats.org/officeDocument/2006/relationships/image" Target="../media/image12.png"/><Relationship Id="rId3" Type="http://schemas.openxmlformats.org/officeDocument/2006/relationships/image" Target="../media/image3.svg"/><Relationship Id="rId21" Type="http://schemas.openxmlformats.org/officeDocument/2006/relationships/image" Target="../media/image15.svg"/><Relationship Id="rId7" Type="http://schemas.openxmlformats.org/officeDocument/2006/relationships/hyperlink" Target="#'Cleaned Data'!A1"/><Relationship Id="rId12" Type="http://schemas.openxmlformats.org/officeDocument/2006/relationships/image" Target="../media/image24.png"/><Relationship Id="rId17" Type="http://schemas.openxmlformats.org/officeDocument/2006/relationships/image" Target="../media/image47.svg"/><Relationship Id="rId25" Type="http://schemas.openxmlformats.org/officeDocument/2006/relationships/image" Target="../media/image19.svg"/><Relationship Id="rId2" Type="http://schemas.openxmlformats.org/officeDocument/2006/relationships/image" Target="../media/image2.png"/><Relationship Id="rId16" Type="http://schemas.openxmlformats.org/officeDocument/2006/relationships/image" Target="../media/image46.png"/><Relationship Id="rId20" Type="http://schemas.openxmlformats.org/officeDocument/2006/relationships/image" Target="../media/image14.png"/><Relationship Id="rId1" Type="http://schemas.openxmlformats.org/officeDocument/2006/relationships/hyperlink" Target="#Dashboard!A1"/><Relationship Id="rId6" Type="http://schemas.openxmlformats.org/officeDocument/2006/relationships/hyperlink" Target="#'Data Cleaning Process'!A1"/><Relationship Id="rId11" Type="http://schemas.openxmlformats.org/officeDocument/2006/relationships/image" Target="../media/image45.svg"/><Relationship Id="rId24" Type="http://schemas.openxmlformats.org/officeDocument/2006/relationships/image" Target="../media/image18.png"/><Relationship Id="rId5" Type="http://schemas.openxmlformats.org/officeDocument/2006/relationships/hyperlink" Target="#'Raw Data'!A1"/><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hyperlink" Target="#Home!A1"/><Relationship Id="rId9" Type="http://schemas.openxmlformats.org/officeDocument/2006/relationships/hyperlink" Target="#'Portfolio Analysis'!A1"/><Relationship Id="rId14" Type="http://schemas.openxmlformats.org/officeDocument/2006/relationships/image" Target="../media/image8.png"/><Relationship Id="rId22" Type="http://schemas.openxmlformats.org/officeDocument/2006/relationships/image" Target="../media/image16.png"/></Relationships>
</file>

<file path=xl/drawings/_rels/drawing5.xml.rels><?xml version="1.0" encoding="UTF-8" standalone="yes"?>
<Relationships xmlns="http://schemas.openxmlformats.org/package/2006/relationships"><Relationship Id="rId8" Type="http://schemas.openxmlformats.org/officeDocument/2006/relationships/hyperlink" Target="#'My Holdings'!A1"/><Relationship Id="rId13" Type="http://schemas.openxmlformats.org/officeDocument/2006/relationships/image" Target="../media/image41.svg"/><Relationship Id="rId18" Type="http://schemas.openxmlformats.org/officeDocument/2006/relationships/image" Target="../media/image49.png"/><Relationship Id="rId3" Type="http://schemas.openxmlformats.org/officeDocument/2006/relationships/image" Target="../media/image3.svg"/><Relationship Id="rId21" Type="http://schemas.openxmlformats.org/officeDocument/2006/relationships/image" Target="../media/image15.svg"/><Relationship Id="rId7" Type="http://schemas.openxmlformats.org/officeDocument/2006/relationships/hyperlink" Target="#Cleaned_Order_List!A1"/><Relationship Id="rId12" Type="http://schemas.openxmlformats.org/officeDocument/2006/relationships/image" Target="../media/image24.png"/><Relationship Id="rId17" Type="http://schemas.openxmlformats.org/officeDocument/2006/relationships/image" Target="../media/image11.svg"/><Relationship Id="rId25" Type="http://schemas.openxmlformats.org/officeDocument/2006/relationships/image" Target="../media/image19.svg"/><Relationship Id="rId2" Type="http://schemas.openxmlformats.org/officeDocument/2006/relationships/image" Target="../media/image2.png"/><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hyperlink" Target="#Dashboard!A1"/><Relationship Id="rId6" Type="http://schemas.openxmlformats.org/officeDocument/2006/relationships/hyperlink" Target="#'Data Cleaning Process'!A1"/><Relationship Id="rId11" Type="http://schemas.openxmlformats.org/officeDocument/2006/relationships/image" Target="../media/image5.svg"/><Relationship Id="rId24" Type="http://schemas.openxmlformats.org/officeDocument/2006/relationships/image" Target="../media/image18.png"/><Relationship Id="rId5" Type="http://schemas.openxmlformats.org/officeDocument/2006/relationships/hyperlink" Target="#'Raw Data'!A1"/><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50.svg"/><Relationship Id="rId4" Type="http://schemas.openxmlformats.org/officeDocument/2006/relationships/hyperlink" Target="#Home!A1"/><Relationship Id="rId9" Type="http://schemas.openxmlformats.org/officeDocument/2006/relationships/hyperlink" Target="#'Portfolio Analysis'!A1"/><Relationship Id="rId14" Type="http://schemas.openxmlformats.org/officeDocument/2006/relationships/image" Target="../media/image8.png"/><Relationship Id="rId22" Type="http://schemas.openxmlformats.org/officeDocument/2006/relationships/image" Target="../media/image16.png"/></Relationships>
</file>

<file path=xl/drawings/_rels/drawing6.xml.rels><?xml version="1.0" encoding="UTF-8" standalone="yes"?>
<Relationships xmlns="http://schemas.openxmlformats.org/package/2006/relationships"><Relationship Id="rId8" Type="http://schemas.openxmlformats.org/officeDocument/2006/relationships/hyperlink" Target="#'My Holdings'!A1"/><Relationship Id="rId13" Type="http://schemas.openxmlformats.org/officeDocument/2006/relationships/image" Target="../media/image41.svg"/><Relationship Id="rId18" Type="http://schemas.openxmlformats.org/officeDocument/2006/relationships/image" Target="../media/image12.png"/><Relationship Id="rId3" Type="http://schemas.openxmlformats.org/officeDocument/2006/relationships/image" Target="../media/image3.svg"/><Relationship Id="rId21" Type="http://schemas.openxmlformats.org/officeDocument/2006/relationships/image" Target="../media/image53.svg"/><Relationship Id="rId7" Type="http://schemas.openxmlformats.org/officeDocument/2006/relationships/hyperlink" Target="#'Cleaned Data'!A1"/><Relationship Id="rId12" Type="http://schemas.openxmlformats.org/officeDocument/2006/relationships/image" Target="../media/image24.png"/><Relationship Id="rId17" Type="http://schemas.openxmlformats.org/officeDocument/2006/relationships/image" Target="../media/image11.svg"/><Relationship Id="rId25" Type="http://schemas.openxmlformats.org/officeDocument/2006/relationships/image" Target="../media/image19.svg"/><Relationship Id="rId2" Type="http://schemas.openxmlformats.org/officeDocument/2006/relationships/image" Target="../media/image2.png"/><Relationship Id="rId16" Type="http://schemas.openxmlformats.org/officeDocument/2006/relationships/image" Target="../media/image10.png"/><Relationship Id="rId20" Type="http://schemas.openxmlformats.org/officeDocument/2006/relationships/image" Target="../media/image52.png"/><Relationship Id="rId1" Type="http://schemas.openxmlformats.org/officeDocument/2006/relationships/hyperlink" Target="#Home!A1"/><Relationship Id="rId6" Type="http://schemas.openxmlformats.org/officeDocument/2006/relationships/hyperlink" Target="#'Data Cleaning Process'!A1"/><Relationship Id="rId11" Type="http://schemas.openxmlformats.org/officeDocument/2006/relationships/image" Target="../media/image5.svg"/><Relationship Id="rId24" Type="http://schemas.openxmlformats.org/officeDocument/2006/relationships/image" Target="../media/image18.png"/><Relationship Id="rId5" Type="http://schemas.openxmlformats.org/officeDocument/2006/relationships/hyperlink" Target="#'Raw Data'!A1"/><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hyperlink" Target="#Dashboard!A1"/><Relationship Id="rId9" Type="http://schemas.openxmlformats.org/officeDocument/2006/relationships/hyperlink" Target="#'Portfolio Analysis'!A1"/><Relationship Id="rId14" Type="http://schemas.openxmlformats.org/officeDocument/2006/relationships/image" Target="../media/image8.png"/><Relationship Id="rId22" Type="http://schemas.openxmlformats.org/officeDocument/2006/relationships/image" Target="../media/image16.png"/></Relationships>
</file>

<file path=xl/drawings/_rels/drawing7.xml.rels><?xml version="1.0" encoding="UTF-8" standalone="yes"?>
<Relationships xmlns="http://schemas.openxmlformats.org/package/2006/relationships"><Relationship Id="rId8" Type="http://schemas.openxmlformats.org/officeDocument/2006/relationships/hyperlink" Target="#'Data Cleaning Process'!A1"/><Relationship Id="rId13" Type="http://schemas.openxmlformats.org/officeDocument/2006/relationships/image" Target="../media/image5.svg"/><Relationship Id="rId18" Type="http://schemas.openxmlformats.org/officeDocument/2006/relationships/image" Target="../media/image10.png"/><Relationship Id="rId26" Type="http://schemas.openxmlformats.org/officeDocument/2006/relationships/hyperlink" Target="#Analysis!A1"/><Relationship Id="rId3" Type="http://schemas.openxmlformats.org/officeDocument/2006/relationships/hyperlink" Target="#Home!A1"/><Relationship Id="rId21" Type="http://schemas.openxmlformats.org/officeDocument/2006/relationships/image" Target="../media/image13.svg"/><Relationship Id="rId7" Type="http://schemas.openxmlformats.org/officeDocument/2006/relationships/hyperlink" Target="#'Raw Data'!A1"/><Relationship Id="rId12" Type="http://schemas.openxmlformats.org/officeDocument/2006/relationships/image" Target="../media/image4.png"/><Relationship Id="rId17" Type="http://schemas.openxmlformats.org/officeDocument/2006/relationships/image" Target="../media/image9.svg"/><Relationship Id="rId25" Type="http://schemas.openxmlformats.org/officeDocument/2006/relationships/image" Target="../media/image17.svg"/><Relationship Id="rId2" Type="http://schemas.openxmlformats.org/officeDocument/2006/relationships/chart" Target="../charts/chart7.xml"/><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chart" Target="../charts/chart8.xml"/><Relationship Id="rId1" Type="http://schemas.openxmlformats.org/officeDocument/2006/relationships/chart" Target="../charts/chart6.xml"/><Relationship Id="rId6" Type="http://schemas.openxmlformats.org/officeDocument/2006/relationships/hyperlink" Target="#Dashboard!A1"/><Relationship Id="rId11" Type="http://schemas.openxmlformats.org/officeDocument/2006/relationships/hyperlink" Target="#'Portfolio Analysis'!A1"/><Relationship Id="rId24" Type="http://schemas.openxmlformats.org/officeDocument/2006/relationships/image" Target="../media/image16.png"/><Relationship Id="rId32" Type="http://schemas.openxmlformats.org/officeDocument/2006/relationships/chart" Target="../charts/chart11.xml"/><Relationship Id="rId5" Type="http://schemas.openxmlformats.org/officeDocument/2006/relationships/image" Target="../media/image3.svg"/><Relationship Id="rId15" Type="http://schemas.openxmlformats.org/officeDocument/2006/relationships/image" Target="../media/image41.svg"/><Relationship Id="rId23" Type="http://schemas.openxmlformats.org/officeDocument/2006/relationships/image" Target="../media/image15.svg"/><Relationship Id="rId28" Type="http://schemas.openxmlformats.org/officeDocument/2006/relationships/image" Target="../media/image56.svg"/><Relationship Id="rId10" Type="http://schemas.openxmlformats.org/officeDocument/2006/relationships/hyperlink" Target="#'My Holdings'!A1"/><Relationship Id="rId19" Type="http://schemas.openxmlformats.org/officeDocument/2006/relationships/image" Target="../media/image11.svg"/><Relationship Id="rId31" Type="http://schemas.openxmlformats.org/officeDocument/2006/relationships/chart" Target="../charts/chart10.xml"/><Relationship Id="rId4" Type="http://schemas.openxmlformats.org/officeDocument/2006/relationships/image" Target="../media/image2.png"/><Relationship Id="rId9" Type="http://schemas.openxmlformats.org/officeDocument/2006/relationships/hyperlink" Target="#'Cleaned Data'!A1"/><Relationship Id="rId14" Type="http://schemas.openxmlformats.org/officeDocument/2006/relationships/image" Target="../media/image24.png"/><Relationship Id="rId22" Type="http://schemas.openxmlformats.org/officeDocument/2006/relationships/image" Target="../media/image14.png"/><Relationship Id="rId27" Type="http://schemas.openxmlformats.org/officeDocument/2006/relationships/image" Target="../media/image55.png"/><Relationship Id="rId30"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17318</xdr:colOff>
      <xdr:row>7</xdr:row>
      <xdr:rowOff>8655</xdr:rowOff>
    </xdr:from>
    <xdr:to>
      <xdr:col>5</xdr:col>
      <xdr:colOff>0</xdr:colOff>
      <xdr:row>82</xdr:row>
      <xdr:rowOff>77067</xdr:rowOff>
    </xdr:to>
    <xdr:grpSp>
      <xdr:nvGrpSpPr>
        <xdr:cNvPr id="2" name="Group 1">
          <a:extLst>
            <a:ext uri="{FF2B5EF4-FFF2-40B4-BE49-F238E27FC236}">
              <a16:creationId xmlns:a16="http://schemas.microsoft.com/office/drawing/2014/main" id="{111C3DB6-BB86-4D3A-9E3C-B514F4184224}"/>
            </a:ext>
          </a:extLst>
        </xdr:cNvPr>
        <xdr:cNvGrpSpPr/>
      </xdr:nvGrpSpPr>
      <xdr:grpSpPr>
        <a:xfrm>
          <a:off x="17318" y="1316995"/>
          <a:ext cx="3001927" cy="14086336"/>
          <a:chOff x="0" y="984185"/>
          <a:chExt cx="3061607" cy="14348591"/>
        </a:xfrm>
      </xdr:grpSpPr>
      <xdr:grpSp>
        <xdr:nvGrpSpPr>
          <xdr:cNvPr id="3" name="Group 2">
            <a:extLst>
              <a:ext uri="{FF2B5EF4-FFF2-40B4-BE49-F238E27FC236}">
                <a16:creationId xmlns:a16="http://schemas.microsoft.com/office/drawing/2014/main" id="{26078C71-6CA9-F23B-5163-629D0F89326A}"/>
              </a:ext>
            </a:extLst>
          </xdr:cNvPr>
          <xdr:cNvGrpSpPr/>
        </xdr:nvGrpSpPr>
        <xdr:grpSpPr>
          <a:xfrm>
            <a:off x="0" y="984185"/>
            <a:ext cx="3061607" cy="1704975"/>
            <a:chOff x="0" y="984185"/>
            <a:chExt cx="3061607" cy="1704975"/>
          </a:xfrm>
        </xdr:grpSpPr>
        <xdr:sp macro="" textlink="">
          <xdr:nvSpPr>
            <xdr:cNvPr id="30" name="Rectangle 1">
              <a:extLst>
                <a:ext uri="{FF2B5EF4-FFF2-40B4-BE49-F238E27FC236}">
                  <a16:creationId xmlns:a16="http://schemas.microsoft.com/office/drawing/2014/main" id="{6D13BE33-F840-A408-9EE7-77A21AEA16F3}"/>
                </a:ext>
              </a:extLst>
            </xdr:cNvPr>
            <xdr:cNvSpPr/>
          </xdr:nvSpPr>
          <xdr:spPr>
            <a:xfrm>
              <a:off x="0" y="984185"/>
              <a:ext cx="3061607" cy="1704975"/>
            </a:xfrm>
            <a:prstGeom prst="round2Same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1" name="Group 30">
              <a:extLst>
                <a:ext uri="{FF2B5EF4-FFF2-40B4-BE49-F238E27FC236}">
                  <a16:creationId xmlns:a16="http://schemas.microsoft.com/office/drawing/2014/main" id="{E351A545-7A59-6E9C-5B91-3F58BFA4C610}"/>
                </a:ext>
              </a:extLst>
            </xdr:cNvPr>
            <xdr:cNvGrpSpPr/>
          </xdr:nvGrpSpPr>
          <xdr:grpSpPr>
            <a:xfrm>
              <a:off x="964869" y="1111409"/>
              <a:ext cx="1131868" cy="1052420"/>
              <a:chOff x="842768" y="1156081"/>
              <a:chExt cx="1131868" cy="1052420"/>
            </a:xfrm>
          </xdr:grpSpPr>
          <xdr:sp macro="" textlink="">
            <xdr:nvSpPr>
              <xdr:cNvPr id="32" name="Oval 31">
                <a:extLst>
                  <a:ext uri="{FF2B5EF4-FFF2-40B4-BE49-F238E27FC236}">
                    <a16:creationId xmlns:a16="http://schemas.microsoft.com/office/drawing/2014/main" id="{48DD6C0B-F59F-C0E8-D2B4-E59F37568174}"/>
                  </a:ext>
                </a:extLst>
              </xdr:cNvPr>
              <xdr:cNvSpPr/>
            </xdr:nvSpPr>
            <xdr:spPr>
              <a:xfrm>
                <a:off x="842768" y="1156081"/>
                <a:ext cx="1131868" cy="1052420"/>
              </a:xfrm>
              <a:prstGeom prst="ellipse">
                <a:avLst/>
              </a:prstGeom>
              <a:solidFill>
                <a:srgbClr val="F0F2F5"/>
              </a:solidFill>
              <a:ln w="762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3" name="Graphic 32" descr="User with solid fill">
                <a:extLst>
                  <a:ext uri="{FF2B5EF4-FFF2-40B4-BE49-F238E27FC236}">
                    <a16:creationId xmlns:a16="http://schemas.microsoft.com/office/drawing/2014/main" id="{70883DF8-1094-BF86-2C7A-6C347D7F56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7994" y="1192944"/>
                <a:ext cx="981416" cy="978694"/>
              </a:xfrm>
              <a:prstGeom prst="round2SameRect">
                <a:avLst/>
              </a:prstGeom>
            </xdr:spPr>
          </xdr:pic>
        </xdr:grpSp>
      </xdr:grpSp>
      <xdr:sp macro="" textlink="">
        <xdr:nvSpPr>
          <xdr:cNvPr id="28" name="Rectangle 27">
            <a:extLst>
              <a:ext uri="{FF2B5EF4-FFF2-40B4-BE49-F238E27FC236}">
                <a16:creationId xmlns:a16="http://schemas.microsoft.com/office/drawing/2014/main" id="{44907650-5CE9-8504-DAD3-926769B288D7}"/>
              </a:ext>
            </a:extLst>
          </xdr:cNvPr>
          <xdr:cNvSpPr/>
        </xdr:nvSpPr>
        <xdr:spPr>
          <a:xfrm>
            <a:off x="0" y="2680607"/>
            <a:ext cx="3061606" cy="585107"/>
          </a:xfrm>
          <a:prstGeom prst="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a:extLst>
              <a:ext uri="{FF2B5EF4-FFF2-40B4-BE49-F238E27FC236}">
                <a16:creationId xmlns:a16="http://schemas.microsoft.com/office/drawing/2014/main" id="{7C225FD9-4817-572A-1A98-1FC1C3F5889F}"/>
              </a:ext>
            </a:extLst>
          </xdr:cNvPr>
          <xdr:cNvGrpSpPr/>
        </xdr:nvGrpSpPr>
        <xdr:grpSpPr>
          <a:xfrm>
            <a:off x="0" y="3387981"/>
            <a:ext cx="3061607" cy="11944795"/>
            <a:chOff x="0" y="3790950"/>
            <a:chExt cx="2438401" cy="8401050"/>
          </a:xfrm>
          <a:effectLst/>
        </xdr:grpSpPr>
        <xdr:sp macro="" textlink="">
          <xdr:nvSpPr>
            <xdr:cNvPr id="6" name="Rectangle: Top Corners Rounded 5">
              <a:extLst>
                <a:ext uri="{FF2B5EF4-FFF2-40B4-BE49-F238E27FC236}">
                  <a16:creationId xmlns:a16="http://schemas.microsoft.com/office/drawing/2014/main" id="{7B1B77AA-5587-AC0A-BD39-C065CC1A6847}"/>
                </a:ext>
              </a:extLst>
            </xdr:cNvPr>
            <xdr:cNvSpPr/>
          </xdr:nvSpPr>
          <xdr:spPr>
            <a:xfrm flipV="1">
              <a:off x="0" y="3790950"/>
              <a:ext cx="2438400" cy="8401050"/>
            </a:xfrm>
            <a:prstGeom prst="round2Same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a:extLst>
                <a:ext uri="{FF2B5EF4-FFF2-40B4-BE49-F238E27FC236}">
                  <a16:creationId xmlns:a16="http://schemas.microsoft.com/office/drawing/2014/main" id="{EAB11859-9229-59AC-A74F-17D3CB0FC70D}"/>
                </a:ext>
              </a:extLst>
            </xdr:cNvPr>
            <xdr:cNvGrpSpPr/>
          </xdr:nvGrpSpPr>
          <xdr:grpSpPr>
            <a:xfrm>
              <a:off x="0" y="3821720"/>
              <a:ext cx="2438401" cy="7633391"/>
              <a:chOff x="0" y="3821720"/>
              <a:chExt cx="2438401" cy="7633391"/>
            </a:xfrm>
          </xdr:grpSpPr>
          <xdr:grpSp>
            <xdr:nvGrpSpPr>
              <xdr:cNvPr id="8" name="Group 7">
                <a:extLst>
                  <a:ext uri="{FF2B5EF4-FFF2-40B4-BE49-F238E27FC236}">
                    <a16:creationId xmlns:a16="http://schemas.microsoft.com/office/drawing/2014/main" id="{6AD64F78-A8CD-07C0-B295-3B18A8482C1A}"/>
                  </a:ext>
                </a:extLst>
              </xdr:cNvPr>
              <xdr:cNvGrpSpPr/>
            </xdr:nvGrpSpPr>
            <xdr:grpSpPr>
              <a:xfrm>
                <a:off x="609600" y="3835112"/>
                <a:ext cx="1828801" cy="7619999"/>
                <a:chOff x="609600" y="3835112"/>
                <a:chExt cx="1828801" cy="7619999"/>
              </a:xfrm>
            </xdr:grpSpPr>
            <xdr:sp macro="" textlink="">
              <xdr:nvSpPr>
                <xdr:cNvPr id="19" name="Rectangle 18">
                  <a:extLst>
                    <a:ext uri="{FF2B5EF4-FFF2-40B4-BE49-F238E27FC236}">
                      <a16:creationId xmlns:a16="http://schemas.microsoft.com/office/drawing/2014/main" id="{482C0B17-00CF-A785-4EA0-FFE4D3EA07AA}"/>
                    </a:ext>
                  </a:extLst>
                </xdr:cNvPr>
                <xdr:cNvSpPr/>
              </xdr:nvSpPr>
              <xdr:spPr>
                <a:xfrm>
                  <a:off x="609601" y="3835112"/>
                  <a:ext cx="1828800" cy="76199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hlinkClick xmlns:r="http://schemas.openxmlformats.org/officeDocument/2006/relationships" r:id="rId3"/>
                  <a:extLst>
                    <a:ext uri="{FF2B5EF4-FFF2-40B4-BE49-F238E27FC236}">
                      <a16:creationId xmlns:a16="http://schemas.microsoft.com/office/drawing/2014/main" id="{3D2FC0A5-C004-050E-C36D-30F4521F7217}"/>
                    </a:ext>
                  </a:extLst>
                </xdr:cNvPr>
                <xdr:cNvSpPr txBox="1"/>
              </xdr:nvSpPr>
              <xdr:spPr>
                <a:xfrm>
                  <a:off x="609600" y="4343400"/>
                  <a:ext cx="832731"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C00000"/>
                      </a:solidFill>
                    </a:rPr>
                    <a:t>Home</a:t>
                  </a:r>
                  <a:endParaRPr lang="en-US" sz="1600" b="1">
                    <a:solidFill>
                      <a:srgbClr val="C00000"/>
                    </a:solidFill>
                  </a:endParaRPr>
                </a:p>
              </xdr:txBody>
            </xdr:sp>
            <xdr:sp macro="" textlink="">
              <xdr:nvSpPr>
                <xdr:cNvPr id="21" name="TextBox 20">
                  <a:hlinkClick xmlns:r="http://schemas.openxmlformats.org/officeDocument/2006/relationships" r:id="rId4"/>
                  <a:extLst>
                    <a:ext uri="{FF2B5EF4-FFF2-40B4-BE49-F238E27FC236}">
                      <a16:creationId xmlns:a16="http://schemas.microsoft.com/office/drawing/2014/main" id="{F2B76A79-9CAA-B596-433A-906CDB619426}"/>
                    </a:ext>
                  </a:extLst>
                </xdr:cNvPr>
                <xdr:cNvSpPr txBox="1"/>
              </xdr:nvSpPr>
              <xdr:spPr>
                <a:xfrm>
                  <a:off x="609600" y="5134567"/>
                  <a:ext cx="13411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tx1">
                          <a:lumMod val="65000"/>
                          <a:lumOff val="35000"/>
                        </a:schemeClr>
                      </a:solidFill>
                    </a:rPr>
                    <a:t>Dashboard</a:t>
                  </a:r>
                  <a:endParaRPr lang="en-US" sz="1600" b="1">
                    <a:solidFill>
                      <a:schemeClr val="tx1">
                        <a:lumMod val="65000"/>
                        <a:lumOff val="35000"/>
                      </a:schemeClr>
                    </a:solidFill>
                  </a:endParaRPr>
                </a:p>
              </xdr:txBody>
            </xdr:sp>
            <xdr:sp macro="" textlink="">
              <xdr:nvSpPr>
                <xdr:cNvPr id="22" name="TextBox 21">
                  <a:hlinkClick xmlns:r="http://schemas.openxmlformats.org/officeDocument/2006/relationships" r:id="rId5"/>
                  <a:extLst>
                    <a:ext uri="{FF2B5EF4-FFF2-40B4-BE49-F238E27FC236}">
                      <a16:creationId xmlns:a16="http://schemas.microsoft.com/office/drawing/2014/main" id="{2F23478D-C1AE-DBA8-F729-38358B791724}"/>
                    </a:ext>
                  </a:extLst>
                </xdr:cNvPr>
                <xdr:cNvSpPr txBox="1"/>
              </xdr:nvSpPr>
              <xdr:spPr>
                <a:xfrm>
                  <a:off x="609600" y="5925734"/>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Raw</a:t>
                  </a:r>
                  <a:r>
                    <a:rPr lang="en-US" sz="2000" b="1" baseline="0">
                      <a:solidFill>
                        <a:schemeClr val="tx1">
                          <a:lumMod val="65000"/>
                          <a:lumOff val="35000"/>
                        </a:schemeClr>
                      </a:solidFill>
                    </a:rPr>
                    <a:t> Data</a:t>
                  </a:r>
                  <a:endParaRPr lang="en-US" sz="1600" b="1">
                    <a:solidFill>
                      <a:schemeClr val="tx1">
                        <a:lumMod val="65000"/>
                        <a:lumOff val="35000"/>
                      </a:schemeClr>
                    </a:solidFill>
                  </a:endParaRPr>
                </a:p>
              </xdr:txBody>
            </xdr:sp>
            <xdr:sp macro="" textlink="">
              <xdr:nvSpPr>
                <xdr:cNvPr id="23" name="TextBox 22">
                  <a:hlinkClick xmlns:r="http://schemas.openxmlformats.org/officeDocument/2006/relationships" r:id="rId6"/>
                  <a:extLst>
                    <a:ext uri="{FF2B5EF4-FFF2-40B4-BE49-F238E27FC236}">
                      <a16:creationId xmlns:a16="http://schemas.microsoft.com/office/drawing/2014/main" id="{DA532FD9-38C5-D90D-8DE0-4CCA482902CC}"/>
                    </a:ext>
                  </a:extLst>
                </xdr:cNvPr>
                <xdr:cNvSpPr txBox="1"/>
              </xdr:nvSpPr>
              <xdr:spPr>
                <a:xfrm>
                  <a:off x="609600" y="6716901"/>
                  <a:ext cx="1740478"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Data</a:t>
                  </a:r>
                  <a:r>
                    <a:rPr lang="en-US" sz="2000" b="1" baseline="0">
                      <a:solidFill>
                        <a:schemeClr val="tx1">
                          <a:lumMod val="65000"/>
                          <a:lumOff val="35000"/>
                        </a:schemeClr>
                      </a:solidFill>
                    </a:rPr>
                    <a:t> </a:t>
                  </a:r>
                  <a:r>
                    <a:rPr lang="en-US" sz="2000" b="1">
                      <a:solidFill>
                        <a:schemeClr val="tx1">
                          <a:lumMod val="65000"/>
                          <a:lumOff val="35000"/>
                        </a:schemeClr>
                      </a:solidFill>
                    </a:rPr>
                    <a:t>Cleaning</a:t>
                  </a:r>
                  <a:endParaRPr lang="en-US" sz="1600" b="1">
                    <a:solidFill>
                      <a:schemeClr val="tx1">
                        <a:lumMod val="65000"/>
                        <a:lumOff val="35000"/>
                      </a:schemeClr>
                    </a:solidFill>
                  </a:endParaRP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E4A5A56B-73D5-A574-BE7E-36DCB771F056}"/>
                    </a:ext>
                  </a:extLst>
                </xdr:cNvPr>
                <xdr:cNvSpPr txBox="1"/>
              </xdr:nvSpPr>
              <xdr:spPr>
                <a:xfrm>
                  <a:off x="609600" y="7508068"/>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Order</a:t>
                  </a:r>
                  <a:r>
                    <a:rPr lang="en-US" sz="2000" b="1" baseline="0">
                      <a:solidFill>
                        <a:schemeClr val="tx1">
                          <a:lumMod val="65000"/>
                          <a:lumOff val="35000"/>
                        </a:schemeClr>
                      </a:solidFill>
                    </a:rPr>
                    <a:t>s</a:t>
                  </a:r>
                  <a:endParaRPr lang="en-US" sz="1600" b="1">
                    <a:solidFill>
                      <a:schemeClr val="tx1">
                        <a:lumMod val="65000"/>
                        <a:lumOff val="35000"/>
                      </a:schemeClr>
                    </a:solidFill>
                  </a:endParaRP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EA4D7282-767C-8171-9214-B8D466CCFFC6}"/>
                    </a:ext>
                  </a:extLst>
                </xdr:cNvPr>
                <xdr:cNvSpPr txBox="1"/>
              </xdr:nvSpPr>
              <xdr:spPr>
                <a:xfrm>
                  <a:off x="609600" y="8299235"/>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Holdings</a:t>
                  </a:r>
                  <a:endParaRPr lang="en-US" sz="1600" b="1">
                    <a:solidFill>
                      <a:schemeClr val="tx1">
                        <a:lumMod val="65000"/>
                        <a:lumOff val="35000"/>
                      </a:schemeClr>
                    </a:solidFill>
                  </a:endParaRP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00FEB1D8-66ED-E651-85D9-D5268E3DA6EE}"/>
                    </a:ext>
                  </a:extLst>
                </xdr:cNvPr>
                <xdr:cNvSpPr txBox="1"/>
              </xdr:nvSpPr>
              <xdr:spPr>
                <a:xfrm>
                  <a:off x="609600" y="9090402"/>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Analysis</a:t>
                  </a:r>
                  <a:endParaRPr lang="en-US" sz="1600" b="1">
                    <a:solidFill>
                      <a:schemeClr val="tx1">
                        <a:lumMod val="65000"/>
                        <a:lumOff val="35000"/>
                      </a:schemeClr>
                    </a:solidFill>
                  </a:endParaRPr>
                </a:p>
              </xdr:txBody>
            </xdr:sp>
            <xdr:sp macro="" textlink="">
              <xdr:nvSpPr>
                <xdr:cNvPr id="27" name="TextBox 26">
                  <a:extLst>
                    <a:ext uri="{FF2B5EF4-FFF2-40B4-BE49-F238E27FC236}">
                      <a16:creationId xmlns:a16="http://schemas.microsoft.com/office/drawing/2014/main" id="{0DB73B97-78D0-0E64-4A09-5C2185365CD1}"/>
                    </a:ext>
                  </a:extLst>
                </xdr:cNvPr>
                <xdr:cNvSpPr txBox="1"/>
              </xdr:nvSpPr>
              <xdr:spPr>
                <a:xfrm>
                  <a:off x="609600" y="9881568"/>
                  <a:ext cx="1290732"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Buy</a:t>
                  </a:r>
                  <a:r>
                    <a:rPr lang="en-US" sz="2000" b="1" baseline="0">
                      <a:solidFill>
                        <a:schemeClr val="tx1">
                          <a:lumMod val="65000"/>
                          <a:lumOff val="35000"/>
                        </a:schemeClr>
                      </a:solidFill>
                    </a:rPr>
                    <a:t> / Sell</a:t>
                  </a:r>
                  <a:endParaRPr lang="en-US" sz="1600" b="1">
                    <a:solidFill>
                      <a:schemeClr val="tx1">
                        <a:lumMod val="65000"/>
                        <a:lumOff val="35000"/>
                      </a:schemeClr>
                    </a:solidFill>
                  </a:endParaRPr>
                </a:p>
              </xdr:txBody>
            </xdr:sp>
          </xdr:grpSp>
          <xdr:grpSp>
            <xdr:nvGrpSpPr>
              <xdr:cNvPr id="9" name="Group 8">
                <a:extLst>
                  <a:ext uri="{FF2B5EF4-FFF2-40B4-BE49-F238E27FC236}">
                    <a16:creationId xmlns:a16="http://schemas.microsoft.com/office/drawing/2014/main" id="{19C59B7E-4ADF-E414-440D-9ADFE5AA33FF}"/>
                  </a:ext>
                </a:extLst>
              </xdr:cNvPr>
              <xdr:cNvGrpSpPr/>
            </xdr:nvGrpSpPr>
            <xdr:grpSpPr>
              <a:xfrm>
                <a:off x="0" y="3821720"/>
                <a:ext cx="609601" cy="7620001"/>
                <a:chOff x="0" y="3821720"/>
                <a:chExt cx="609601" cy="7620001"/>
              </a:xfrm>
            </xdr:grpSpPr>
            <xdr:sp macro="" textlink="">
              <xdr:nvSpPr>
                <xdr:cNvPr id="10" name="Rectangle 9">
                  <a:extLst>
                    <a:ext uri="{FF2B5EF4-FFF2-40B4-BE49-F238E27FC236}">
                      <a16:creationId xmlns:a16="http://schemas.microsoft.com/office/drawing/2014/main" id="{C1831F22-C82D-1100-D221-563F513B35A7}"/>
                    </a:ext>
                  </a:extLst>
                </xdr:cNvPr>
                <xdr:cNvSpPr/>
              </xdr:nvSpPr>
              <xdr:spPr>
                <a:xfrm>
                  <a:off x="0" y="3821720"/>
                  <a:ext cx="476534" cy="76200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Graphic 10" descr="Presentation with pie chart with solid fill">
                  <a:hlinkClick xmlns:r="http://schemas.openxmlformats.org/officeDocument/2006/relationships" r:id="rId4"/>
                  <a:extLst>
                    <a:ext uri="{FF2B5EF4-FFF2-40B4-BE49-F238E27FC236}">
                      <a16:creationId xmlns:a16="http://schemas.microsoft.com/office/drawing/2014/main" id="{DFC26ADD-FF39-7E91-4E08-99038867C5F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10800000" flipH="1" flipV="1">
                  <a:off x="171451" y="5113565"/>
                  <a:ext cx="438149" cy="438149"/>
                </a:xfrm>
                <a:prstGeom prst="rect">
                  <a:avLst/>
                </a:prstGeom>
              </xdr:spPr>
            </xdr:pic>
            <xdr:pic>
              <xdr:nvPicPr>
                <xdr:cNvPr id="12" name="Graphic 11" descr="Home with solid fill">
                  <a:hlinkClick xmlns:r="http://schemas.openxmlformats.org/officeDocument/2006/relationships" r:id="rId3"/>
                  <a:extLst>
                    <a:ext uri="{FF2B5EF4-FFF2-40B4-BE49-F238E27FC236}">
                      <a16:creationId xmlns:a16="http://schemas.microsoft.com/office/drawing/2014/main" id="{44F788DC-B383-5351-D27B-20A9DE43F46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H="1" flipV="1">
                  <a:off x="171452" y="4324351"/>
                  <a:ext cx="438149" cy="438149"/>
                </a:xfrm>
                <a:prstGeom prst="rect">
                  <a:avLst/>
                </a:prstGeom>
              </xdr:spPr>
            </xdr:pic>
            <xdr:pic>
              <xdr:nvPicPr>
                <xdr:cNvPr id="13" name="Graphic 12" descr="Puzzle with solid fill">
                  <a:hlinkClick xmlns:r="http://schemas.openxmlformats.org/officeDocument/2006/relationships" r:id="rId14"/>
                  <a:extLst>
                    <a:ext uri="{FF2B5EF4-FFF2-40B4-BE49-F238E27FC236}">
                      <a16:creationId xmlns:a16="http://schemas.microsoft.com/office/drawing/2014/main" id="{3298B62C-2374-8561-C8AA-2712BF18F0C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a:xfrm rot="10800000" flipH="1" flipV="1">
                  <a:off x="171452" y="5902779"/>
                  <a:ext cx="438149" cy="438149"/>
                </a:xfrm>
                <a:prstGeom prst="rect">
                  <a:avLst/>
                </a:prstGeom>
              </xdr:spPr>
            </xdr:pic>
            <xdr:pic>
              <xdr:nvPicPr>
                <xdr:cNvPr id="14" name="Graphic 13" descr="Washing Machine with solid fill">
                  <a:hlinkClick xmlns:r="http://schemas.openxmlformats.org/officeDocument/2006/relationships" r:id="rId6"/>
                  <a:extLst>
                    <a:ext uri="{FF2B5EF4-FFF2-40B4-BE49-F238E27FC236}">
                      <a16:creationId xmlns:a16="http://schemas.microsoft.com/office/drawing/2014/main" id="{46E1862D-8EF6-4F1B-1A4E-87933298B4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rot="10800000" flipH="1" flipV="1">
                  <a:off x="171452" y="6691993"/>
                  <a:ext cx="438149" cy="438149"/>
                </a:xfrm>
                <a:prstGeom prst="rect">
                  <a:avLst/>
                </a:prstGeom>
              </xdr:spPr>
            </xdr:pic>
            <xdr:pic>
              <xdr:nvPicPr>
                <xdr:cNvPr id="15" name="Graphic 14" descr="Puzzle pieces with solid fill">
                  <a:hlinkClick xmlns:r="http://schemas.openxmlformats.org/officeDocument/2006/relationships" r:id="rId7"/>
                  <a:extLst>
                    <a:ext uri="{FF2B5EF4-FFF2-40B4-BE49-F238E27FC236}">
                      <a16:creationId xmlns:a16="http://schemas.microsoft.com/office/drawing/2014/main" id="{E13DF8CF-C764-D96B-310A-EBE4E5DF471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rot="10800000" flipH="1" flipV="1">
                  <a:off x="171452" y="7481207"/>
                  <a:ext cx="438149" cy="438149"/>
                </a:xfrm>
                <a:prstGeom prst="rect">
                  <a:avLst/>
                </a:prstGeom>
              </xdr:spPr>
            </xdr:pic>
            <xdr:pic>
              <xdr:nvPicPr>
                <xdr:cNvPr id="16" name="Graphic 15" descr="Warehouse with solid fill">
                  <a:hlinkClick xmlns:r="http://schemas.openxmlformats.org/officeDocument/2006/relationships" r:id="rId8"/>
                  <a:extLst>
                    <a:ext uri="{FF2B5EF4-FFF2-40B4-BE49-F238E27FC236}">
                      <a16:creationId xmlns:a16="http://schemas.microsoft.com/office/drawing/2014/main" id="{311A5F26-49B3-809C-8A5F-85B0721FB44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a:xfrm rot="10800000" flipH="1" flipV="1">
                  <a:off x="171452" y="8270421"/>
                  <a:ext cx="438149" cy="438149"/>
                </a:xfrm>
                <a:prstGeom prst="rect">
                  <a:avLst/>
                </a:prstGeom>
              </xdr:spPr>
            </xdr:pic>
            <xdr:pic>
              <xdr:nvPicPr>
                <xdr:cNvPr id="17" name="Graphic 16" descr="Shopping cart with solid fill">
                  <a:extLst>
                    <a:ext uri="{FF2B5EF4-FFF2-40B4-BE49-F238E27FC236}">
                      <a16:creationId xmlns:a16="http://schemas.microsoft.com/office/drawing/2014/main" id="{CF0FF8C6-15E6-A33E-50C8-5A7E73AF08B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a:xfrm rot="10800000" flipH="1" flipV="1">
                  <a:off x="171452" y="9848851"/>
                  <a:ext cx="438149" cy="438149"/>
                </a:xfrm>
                <a:prstGeom prst="rect">
                  <a:avLst/>
                </a:prstGeom>
              </xdr:spPr>
            </xdr:pic>
            <xdr:pic>
              <xdr:nvPicPr>
                <xdr:cNvPr id="18" name="Graphic 17" descr="Bar chart with solid fill">
                  <a:hlinkClick xmlns:r="http://schemas.openxmlformats.org/officeDocument/2006/relationships" r:id="rId9"/>
                  <a:extLst>
                    <a:ext uri="{FF2B5EF4-FFF2-40B4-BE49-F238E27FC236}">
                      <a16:creationId xmlns:a16="http://schemas.microsoft.com/office/drawing/2014/main" id="{A6776363-035D-9935-F3C3-B642B00529A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rcRect/>
                <a:stretch/>
              </xdr:blipFill>
              <xdr:spPr>
                <a:xfrm rot="10800000" flipH="1" flipV="1">
                  <a:off x="171452" y="9059635"/>
                  <a:ext cx="438149" cy="438149"/>
                </a:xfrm>
                <a:prstGeom prst="rect">
                  <a:avLst/>
                </a:prstGeom>
              </xdr:spPr>
            </xdr:pic>
          </xdr:grpSp>
        </xdr:grpSp>
      </xdr:grpSp>
    </xdr:grpSp>
    <xdr:clientData/>
  </xdr:twoCellAnchor>
  <xdr:twoCellAnchor>
    <xdr:from>
      <xdr:col>0</xdr:col>
      <xdr:colOff>424593</xdr:colOff>
      <xdr:row>16</xdr:row>
      <xdr:rowOff>34931</xdr:rowOff>
    </xdr:from>
    <xdr:to>
      <xdr:col>4</xdr:col>
      <xdr:colOff>67073</xdr:colOff>
      <xdr:row>18</xdr:row>
      <xdr:rowOff>72501</xdr:rowOff>
    </xdr:to>
    <xdr:sp macro="" textlink="">
      <xdr:nvSpPr>
        <xdr:cNvPr id="34" name="TextBox 33">
          <a:extLst>
            <a:ext uri="{FF2B5EF4-FFF2-40B4-BE49-F238E27FC236}">
              <a16:creationId xmlns:a16="http://schemas.microsoft.com/office/drawing/2014/main" id="{5B21F0D8-78EC-43AB-923C-BFC275786B5D}"/>
            </a:ext>
          </a:extLst>
        </xdr:cNvPr>
        <xdr:cNvSpPr txBox="1"/>
      </xdr:nvSpPr>
      <xdr:spPr>
        <a:xfrm>
          <a:off x="424593" y="3043517"/>
          <a:ext cx="2059859" cy="405432"/>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rgbClr val="007BFF"/>
              </a:solidFill>
            </a:rPr>
            <a:t> Sarthak</a:t>
          </a:r>
          <a:r>
            <a:rPr lang="en-US" sz="2000" b="1" baseline="0">
              <a:solidFill>
                <a:srgbClr val="007BFF"/>
              </a:solidFill>
            </a:rPr>
            <a:t> &amp; Surojit</a:t>
          </a:r>
          <a:endParaRPr lang="en-US" sz="1100" b="1">
            <a:solidFill>
              <a:srgbClr val="007BFF"/>
            </a:solidFill>
          </a:endParaRPr>
        </a:p>
      </xdr:txBody>
    </xdr:sp>
    <xdr:clientData/>
  </xdr:twoCellAnchor>
  <xdr:twoCellAnchor>
    <xdr:from>
      <xdr:col>6</xdr:col>
      <xdr:colOff>13137</xdr:colOff>
      <xdr:row>4</xdr:row>
      <xdr:rowOff>157655</xdr:rowOff>
    </xdr:from>
    <xdr:to>
      <xdr:col>36</xdr:col>
      <xdr:colOff>578069</xdr:colOff>
      <xdr:row>25</xdr:row>
      <xdr:rowOff>144518</xdr:rowOff>
    </xdr:to>
    <xdr:sp macro="" textlink="">
      <xdr:nvSpPr>
        <xdr:cNvPr id="35" name="TextBox 34">
          <a:extLst>
            <a:ext uri="{FF2B5EF4-FFF2-40B4-BE49-F238E27FC236}">
              <a16:creationId xmlns:a16="http://schemas.microsoft.com/office/drawing/2014/main" id="{F11E3FCD-EC40-4789-5E5E-AA8F0EB0B1C2}"/>
            </a:ext>
          </a:extLst>
        </xdr:cNvPr>
        <xdr:cNvSpPr txBox="1"/>
      </xdr:nvSpPr>
      <xdr:spPr>
        <a:xfrm>
          <a:off x="3639206" y="945931"/>
          <a:ext cx="18695277" cy="386255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 </a:t>
          </a:r>
          <a:r>
            <a:rPr lang="en-IN" sz="3200" b="1">
              <a:solidFill>
                <a:schemeClr val="bg1"/>
              </a:solidFill>
              <a:latin typeface="Book Antiqua" panose="02040602050305030304" pitchFamily="18" charset="0"/>
            </a:rPr>
            <a:t>Welcome to Stock Portfolio Tracker &amp; Return Analyzer</a:t>
          </a:r>
        </a:p>
        <a:p>
          <a:pPr algn="ctr"/>
          <a:endParaRPr lang="en-IN" sz="2800" b="1">
            <a:latin typeface="Book Antiqua" panose="02040602050305030304" pitchFamily="18" charset="0"/>
          </a:endParaRPr>
        </a:p>
        <a:p>
          <a:pPr algn="ctr"/>
          <a:r>
            <a:rPr lang="en-IN" sz="2800" b="1">
              <a:solidFill>
                <a:schemeClr val="bg1"/>
              </a:solidFill>
              <a:latin typeface="Book Antiqua" panose="02040602050305030304" pitchFamily="18" charset="0"/>
            </a:rPr>
            <a:t>This project is a Stock Portfolio Tracker &amp; Return Analyzer developed using Microsoft Excel. It helps users analyze investments, monitor profit/loss, track stock performance, and visualize financial insights through interactive dashboards.</a:t>
          </a:r>
        </a:p>
      </xdr:txBody>
    </xdr:sp>
    <xdr:clientData/>
  </xdr:twoCellAnchor>
  <xdr:twoCellAnchor>
    <xdr:from>
      <xdr:col>17</xdr:col>
      <xdr:colOff>91964</xdr:colOff>
      <xdr:row>26</xdr:row>
      <xdr:rowOff>91964</xdr:rowOff>
    </xdr:from>
    <xdr:to>
      <xdr:col>23</xdr:col>
      <xdr:colOff>380999</xdr:colOff>
      <xdr:row>29</xdr:row>
      <xdr:rowOff>91964</xdr:rowOff>
    </xdr:to>
    <xdr:sp macro="" textlink="">
      <xdr:nvSpPr>
        <xdr:cNvPr id="37" name="TextBox 36">
          <a:extLst>
            <a:ext uri="{FF2B5EF4-FFF2-40B4-BE49-F238E27FC236}">
              <a16:creationId xmlns:a16="http://schemas.microsoft.com/office/drawing/2014/main" id="{5A503EF3-9AA5-956E-0E56-2ACE0C8DDCEC}"/>
            </a:ext>
          </a:extLst>
        </xdr:cNvPr>
        <xdr:cNvSpPr txBox="1"/>
      </xdr:nvSpPr>
      <xdr:spPr>
        <a:xfrm>
          <a:off x="10365826" y="4939861"/>
          <a:ext cx="3915104" cy="55179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Table Of</a:t>
          </a:r>
          <a:r>
            <a:rPr lang="en-IN" sz="3200" baseline="0"/>
            <a:t> Contents</a:t>
          </a:r>
          <a:endParaRPr lang="en-IN" sz="3200"/>
        </a:p>
      </xdr:txBody>
    </xdr:sp>
    <xdr:clientData/>
  </xdr:twoCellAnchor>
  <xdr:twoCellAnchor>
    <xdr:from>
      <xdr:col>9</xdr:col>
      <xdr:colOff>131380</xdr:colOff>
      <xdr:row>39</xdr:row>
      <xdr:rowOff>13138</xdr:rowOff>
    </xdr:from>
    <xdr:to>
      <xdr:col>10</xdr:col>
      <xdr:colOff>249621</xdr:colOff>
      <xdr:row>45</xdr:row>
      <xdr:rowOff>78828</xdr:rowOff>
    </xdr:to>
    <xdr:sp macro="" textlink="">
      <xdr:nvSpPr>
        <xdr:cNvPr id="40" name="Arrow: Down 39">
          <a:extLst>
            <a:ext uri="{FF2B5EF4-FFF2-40B4-BE49-F238E27FC236}">
              <a16:creationId xmlns:a16="http://schemas.microsoft.com/office/drawing/2014/main" id="{A0175339-87EA-7FFD-4F16-3B32694059F1}"/>
            </a:ext>
          </a:extLst>
        </xdr:cNvPr>
        <xdr:cNvSpPr/>
      </xdr:nvSpPr>
      <xdr:spPr>
        <a:xfrm>
          <a:off x="5570483" y="7252138"/>
          <a:ext cx="722586" cy="1169276"/>
        </a:xfrm>
        <a:prstGeom prst="down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197070</xdr:colOff>
      <xdr:row>46</xdr:row>
      <xdr:rowOff>65691</xdr:rowOff>
    </xdr:from>
    <xdr:to>
      <xdr:col>12</xdr:col>
      <xdr:colOff>118242</xdr:colOff>
      <xdr:row>52</xdr:row>
      <xdr:rowOff>105104</xdr:rowOff>
    </xdr:to>
    <xdr:sp macro="" textlink="">
      <xdr:nvSpPr>
        <xdr:cNvPr id="41" name="Rectangle 40">
          <a:extLst>
            <a:ext uri="{FF2B5EF4-FFF2-40B4-BE49-F238E27FC236}">
              <a16:creationId xmlns:a16="http://schemas.microsoft.com/office/drawing/2014/main" id="{6C6D5CB9-86AE-4B86-A426-6C95419C8195}"/>
            </a:ext>
          </a:extLst>
        </xdr:cNvPr>
        <xdr:cNvSpPr/>
      </xdr:nvSpPr>
      <xdr:spPr>
        <a:xfrm>
          <a:off x="4427484" y="8592208"/>
          <a:ext cx="2942896" cy="1142999"/>
        </a:xfrm>
        <a:prstGeom prst="rect">
          <a:avLst/>
        </a:prstGeom>
        <a:solidFill>
          <a:srgbClr val="7030A0"/>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Dashboard</a:t>
          </a:r>
        </a:p>
      </xdr:txBody>
    </xdr:sp>
    <xdr:clientData/>
  </xdr:twoCellAnchor>
  <xdr:twoCellAnchor>
    <xdr:from>
      <xdr:col>24</xdr:col>
      <xdr:colOff>472964</xdr:colOff>
      <xdr:row>52</xdr:row>
      <xdr:rowOff>78829</xdr:rowOff>
    </xdr:from>
    <xdr:to>
      <xdr:col>25</xdr:col>
      <xdr:colOff>591205</xdr:colOff>
      <xdr:row>58</xdr:row>
      <xdr:rowOff>105103</xdr:rowOff>
    </xdr:to>
    <xdr:sp macro="" textlink="">
      <xdr:nvSpPr>
        <xdr:cNvPr id="42" name="Arrow: Down 41">
          <a:extLst>
            <a:ext uri="{FF2B5EF4-FFF2-40B4-BE49-F238E27FC236}">
              <a16:creationId xmlns:a16="http://schemas.microsoft.com/office/drawing/2014/main" id="{52E6FC90-F87A-4967-AA7F-26A0A28FE95E}"/>
            </a:ext>
          </a:extLst>
        </xdr:cNvPr>
        <xdr:cNvSpPr/>
      </xdr:nvSpPr>
      <xdr:spPr>
        <a:xfrm>
          <a:off x="14977240" y="9708932"/>
          <a:ext cx="722586" cy="1129861"/>
        </a:xfrm>
        <a:prstGeom prst="down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236481</xdr:colOff>
      <xdr:row>30</xdr:row>
      <xdr:rowOff>26276</xdr:rowOff>
    </xdr:from>
    <xdr:to>
      <xdr:col>12</xdr:col>
      <xdr:colOff>26275</xdr:colOff>
      <xdr:row>38</xdr:row>
      <xdr:rowOff>91965</xdr:rowOff>
    </xdr:to>
    <xdr:sp macro="" textlink="">
      <xdr:nvSpPr>
        <xdr:cNvPr id="44" name="Oval 43">
          <a:extLst>
            <a:ext uri="{FF2B5EF4-FFF2-40B4-BE49-F238E27FC236}">
              <a16:creationId xmlns:a16="http://schemas.microsoft.com/office/drawing/2014/main" id="{A816089B-1E8D-720F-3299-E1C722DAD786}"/>
            </a:ext>
          </a:extLst>
        </xdr:cNvPr>
        <xdr:cNvSpPr/>
      </xdr:nvSpPr>
      <xdr:spPr>
        <a:xfrm>
          <a:off x="4466895" y="5609897"/>
          <a:ext cx="2811518" cy="1537137"/>
        </a:xfrm>
        <a:prstGeom prst="ellipse">
          <a:avLst/>
        </a:prstGeom>
        <a:solidFill>
          <a:srgbClr val="7030A0"/>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Home</a:t>
          </a:r>
        </a:p>
      </xdr:txBody>
    </xdr:sp>
    <xdr:clientData/>
  </xdr:twoCellAnchor>
  <xdr:twoCellAnchor>
    <xdr:from>
      <xdr:col>15</xdr:col>
      <xdr:colOff>126127</xdr:colOff>
      <xdr:row>45</xdr:row>
      <xdr:rowOff>139262</xdr:rowOff>
    </xdr:from>
    <xdr:to>
      <xdr:col>20</xdr:col>
      <xdr:colOff>47298</xdr:colOff>
      <xdr:row>51</xdr:row>
      <xdr:rowOff>178675</xdr:rowOff>
    </xdr:to>
    <xdr:sp macro="" textlink="">
      <xdr:nvSpPr>
        <xdr:cNvPr id="45" name="Rectangle 44">
          <a:extLst>
            <a:ext uri="{FF2B5EF4-FFF2-40B4-BE49-F238E27FC236}">
              <a16:creationId xmlns:a16="http://schemas.microsoft.com/office/drawing/2014/main" id="{75F0386B-BEC6-4748-BCBE-3A4233340719}"/>
            </a:ext>
          </a:extLst>
        </xdr:cNvPr>
        <xdr:cNvSpPr/>
      </xdr:nvSpPr>
      <xdr:spPr>
        <a:xfrm>
          <a:off x="9191299" y="8481848"/>
          <a:ext cx="2942896" cy="1142999"/>
        </a:xfrm>
        <a:prstGeom prst="rect">
          <a:avLst/>
        </a:prstGeom>
        <a:solidFill>
          <a:srgbClr val="7030A0"/>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Raw</a:t>
          </a:r>
          <a:r>
            <a:rPr lang="en-IN" sz="3200" baseline="0"/>
            <a:t> Data</a:t>
          </a:r>
          <a:endParaRPr lang="en-IN" sz="3200"/>
        </a:p>
      </xdr:txBody>
    </xdr:sp>
    <xdr:clientData/>
  </xdr:twoCellAnchor>
  <xdr:twoCellAnchor>
    <xdr:from>
      <xdr:col>23</xdr:col>
      <xdr:colOff>28902</xdr:colOff>
      <xdr:row>45</xdr:row>
      <xdr:rowOff>160283</xdr:rowOff>
    </xdr:from>
    <xdr:to>
      <xdr:col>27</xdr:col>
      <xdr:colOff>554419</xdr:colOff>
      <xdr:row>52</xdr:row>
      <xdr:rowOff>15765</xdr:rowOff>
    </xdr:to>
    <xdr:sp macro="" textlink="">
      <xdr:nvSpPr>
        <xdr:cNvPr id="47" name="Rectangle 46">
          <a:extLst>
            <a:ext uri="{FF2B5EF4-FFF2-40B4-BE49-F238E27FC236}">
              <a16:creationId xmlns:a16="http://schemas.microsoft.com/office/drawing/2014/main" id="{77574190-C722-4969-AC8B-15109A97585D}"/>
            </a:ext>
          </a:extLst>
        </xdr:cNvPr>
        <xdr:cNvSpPr/>
      </xdr:nvSpPr>
      <xdr:spPr>
        <a:xfrm>
          <a:off x="13928833" y="8502869"/>
          <a:ext cx="2942896" cy="1142999"/>
        </a:xfrm>
        <a:prstGeom prst="rect">
          <a:avLst/>
        </a:prstGeom>
        <a:solidFill>
          <a:srgbClr val="7030A0"/>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lt1"/>
              </a:solidFill>
              <a:effectLst/>
              <a:latin typeface="+mn-lt"/>
              <a:ea typeface="+mn-ea"/>
              <a:cs typeface="+mn-cs"/>
            </a:rPr>
            <a:t>Data Cleaning Process</a:t>
          </a:r>
          <a:endParaRPr lang="en-IN" sz="7200">
            <a:effectLst/>
          </a:endParaRPr>
        </a:p>
      </xdr:txBody>
    </xdr:sp>
    <xdr:clientData/>
  </xdr:twoCellAnchor>
  <xdr:twoCellAnchor>
    <xdr:from>
      <xdr:col>23</xdr:col>
      <xdr:colOff>102475</xdr:colOff>
      <xdr:row>58</xdr:row>
      <xdr:rowOff>155026</xdr:rowOff>
    </xdr:from>
    <xdr:to>
      <xdr:col>28</xdr:col>
      <xdr:colOff>23647</xdr:colOff>
      <xdr:row>65</xdr:row>
      <xdr:rowOff>10508</xdr:rowOff>
    </xdr:to>
    <xdr:sp macro="" textlink="">
      <xdr:nvSpPr>
        <xdr:cNvPr id="48" name="Rectangle 47">
          <a:extLst>
            <a:ext uri="{FF2B5EF4-FFF2-40B4-BE49-F238E27FC236}">
              <a16:creationId xmlns:a16="http://schemas.microsoft.com/office/drawing/2014/main" id="{C10D1E00-18C8-4275-9B83-B591B1AA455E}"/>
            </a:ext>
          </a:extLst>
        </xdr:cNvPr>
        <xdr:cNvSpPr/>
      </xdr:nvSpPr>
      <xdr:spPr>
        <a:xfrm>
          <a:off x="14002406" y="10888716"/>
          <a:ext cx="2942896" cy="1142999"/>
        </a:xfrm>
        <a:prstGeom prst="rect">
          <a:avLst/>
        </a:prstGeom>
        <a:solidFill>
          <a:srgbClr val="7030A0"/>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lt1"/>
              </a:solidFill>
              <a:effectLst/>
              <a:latin typeface="+mn-lt"/>
              <a:ea typeface="+mn-ea"/>
              <a:cs typeface="+mn-cs"/>
            </a:rPr>
            <a:t>Cleaned Data</a:t>
          </a:r>
          <a:endParaRPr lang="en-IN" sz="7200">
            <a:effectLst/>
          </a:endParaRPr>
        </a:p>
      </xdr:txBody>
    </xdr:sp>
    <xdr:clientData/>
  </xdr:twoCellAnchor>
  <xdr:twoCellAnchor>
    <xdr:from>
      <xdr:col>15</xdr:col>
      <xdr:colOff>170791</xdr:colOff>
      <xdr:row>58</xdr:row>
      <xdr:rowOff>78827</xdr:rowOff>
    </xdr:from>
    <xdr:to>
      <xdr:col>20</xdr:col>
      <xdr:colOff>91962</xdr:colOff>
      <xdr:row>64</xdr:row>
      <xdr:rowOff>118240</xdr:rowOff>
    </xdr:to>
    <xdr:sp macro="" textlink="">
      <xdr:nvSpPr>
        <xdr:cNvPr id="51" name="Rectangle 50">
          <a:extLst>
            <a:ext uri="{FF2B5EF4-FFF2-40B4-BE49-F238E27FC236}">
              <a16:creationId xmlns:a16="http://schemas.microsoft.com/office/drawing/2014/main" id="{A64D4403-ED86-4E8B-A988-A53DA6D11126}"/>
            </a:ext>
          </a:extLst>
        </xdr:cNvPr>
        <xdr:cNvSpPr/>
      </xdr:nvSpPr>
      <xdr:spPr>
        <a:xfrm>
          <a:off x="9235963" y="10812517"/>
          <a:ext cx="2942896" cy="1142999"/>
        </a:xfrm>
        <a:prstGeom prst="rect">
          <a:avLst/>
        </a:prstGeom>
        <a:solidFill>
          <a:srgbClr val="7030A0"/>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effectLst/>
            </a:rPr>
            <a:t>My</a:t>
          </a:r>
          <a:r>
            <a:rPr lang="en-IN" sz="3200" baseline="0">
              <a:effectLst/>
            </a:rPr>
            <a:t> Holdings</a:t>
          </a:r>
          <a:endParaRPr lang="en-IN" sz="3200">
            <a:effectLst/>
          </a:endParaRPr>
        </a:p>
      </xdr:txBody>
    </xdr:sp>
    <xdr:clientData/>
  </xdr:twoCellAnchor>
  <xdr:twoCellAnchor>
    <xdr:from>
      <xdr:col>7</xdr:col>
      <xdr:colOff>183931</xdr:colOff>
      <xdr:row>58</xdr:row>
      <xdr:rowOff>118242</xdr:rowOff>
    </xdr:from>
    <xdr:to>
      <xdr:col>12</xdr:col>
      <xdr:colOff>105103</xdr:colOff>
      <xdr:row>64</xdr:row>
      <xdr:rowOff>157655</xdr:rowOff>
    </xdr:to>
    <xdr:sp macro="" textlink="">
      <xdr:nvSpPr>
        <xdr:cNvPr id="53" name="Rectangle 52">
          <a:extLst>
            <a:ext uri="{FF2B5EF4-FFF2-40B4-BE49-F238E27FC236}">
              <a16:creationId xmlns:a16="http://schemas.microsoft.com/office/drawing/2014/main" id="{12F2F7A3-C018-4B8B-9197-FE0EFD88CED9}"/>
            </a:ext>
          </a:extLst>
        </xdr:cNvPr>
        <xdr:cNvSpPr/>
      </xdr:nvSpPr>
      <xdr:spPr>
        <a:xfrm>
          <a:off x="4414345" y="10851932"/>
          <a:ext cx="2942896" cy="1142999"/>
        </a:xfrm>
        <a:prstGeom prst="rect">
          <a:avLst/>
        </a:prstGeom>
        <a:solidFill>
          <a:srgbClr val="7030A0"/>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effectLst/>
            </a:rPr>
            <a:t>Portfolio</a:t>
          </a:r>
          <a:r>
            <a:rPr lang="en-IN" sz="3200" baseline="0">
              <a:effectLst/>
            </a:rPr>
            <a:t> Analysis</a:t>
          </a:r>
          <a:endParaRPr lang="en-IN" sz="3200">
            <a:effectLst/>
          </a:endParaRPr>
        </a:p>
      </xdr:txBody>
    </xdr:sp>
    <xdr:clientData/>
  </xdr:twoCellAnchor>
  <xdr:twoCellAnchor>
    <xdr:from>
      <xdr:col>12</xdr:col>
      <xdr:colOff>249621</xdr:colOff>
      <xdr:row>47</xdr:row>
      <xdr:rowOff>91966</xdr:rowOff>
    </xdr:from>
    <xdr:to>
      <xdr:col>15</xdr:col>
      <xdr:colOff>39415</xdr:colOff>
      <xdr:row>50</xdr:row>
      <xdr:rowOff>78828</xdr:rowOff>
    </xdr:to>
    <xdr:sp macro="" textlink="">
      <xdr:nvSpPr>
        <xdr:cNvPr id="54" name="Arrow: Right 53">
          <a:extLst>
            <a:ext uri="{FF2B5EF4-FFF2-40B4-BE49-F238E27FC236}">
              <a16:creationId xmlns:a16="http://schemas.microsoft.com/office/drawing/2014/main" id="{ADA5726D-36A4-98D9-10A4-9BBC5D435B8A}"/>
            </a:ext>
          </a:extLst>
        </xdr:cNvPr>
        <xdr:cNvSpPr/>
      </xdr:nvSpPr>
      <xdr:spPr>
        <a:xfrm>
          <a:off x="7501759" y="8802414"/>
          <a:ext cx="1602828" cy="538655"/>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128751</xdr:colOff>
      <xdr:row>47</xdr:row>
      <xdr:rowOff>76200</xdr:rowOff>
    </xdr:from>
    <xdr:to>
      <xdr:col>22</xdr:col>
      <xdr:colOff>522890</xdr:colOff>
      <xdr:row>50</xdr:row>
      <xdr:rowOff>63062</xdr:rowOff>
    </xdr:to>
    <xdr:sp macro="" textlink="">
      <xdr:nvSpPr>
        <xdr:cNvPr id="58" name="Arrow: Right 57">
          <a:extLst>
            <a:ext uri="{FF2B5EF4-FFF2-40B4-BE49-F238E27FC236}">
              <a16:creationId xmlns:a16="http://schemas.microsoft.com/office/drawing/2014/main" id="{FB28AE77-FB22-448E-9182-8CDCF66358CE}"/>
            </a:ext>
          </a:extLst>
        </xdr:cNvPr>
        <xdr:cNvSpPr/>
      </xdr:nvSpPr>
      <xdr:spPr>
        <a:xfrm>
          <a:off x="12215648" y="8786648"/>
          <a:ext cx="1602828" cy="538655"/>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210207</xdr:colOff>
      <xdr:row>60</xdr:row>
      <xdr:rowOff>52552</xdr:rowOff>
    </xdr:from>
    <xdr:to>
      <xdr:col>15</xdr:col>
      <xdr:colOff>65690</xdr:colOff>
      <xdr:row>62</xdr:row>
      <xdr:rowOff>170793</xdr:rowOff>
    </xdr:to>
    <xdr:sp macro="" textlink="">
      <xdr:nvSpPr>
        <xdr:cNvPr id="59" name="Arrow: Left 58">
          <a:extLst>
            <a:ext uri="{FF2B5EF4-FFF2-40B4-BE49-F238E27FC236}">
              <a16:creationId xmlns:a16="http://schemas.microsoft.com/office/drawing/2014/main" id="{986C7218-4E49-EEB7-BF1F-807519216FDC}"/>
            </a:ext>
          </a:extLst>
        </xdr:cNvPr>
        <xdr:cNvSpPr/>
      </xdr:nvSpPr>
      <xdr:spPr>
        <a:xfrm>
          <a:off x="7462345" y="11154104"/>
          <a:ext cx="1668517" cy="486103"/>
        </a:xfrm>
        <a:prstGeom prst="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99848</xdr:colOff>
      <xdr:row>60</xdr:row>
      <xdr:rowOff>34159</xdr:rowOff>
    </xdr:from>
    <xdr:to>
      <xdr:col>22</xdr:col>
      <xdr:colOff>559676</xdr:colOff>
      <xdr:row>62</xdr:row>
      <xdr:rowOff>152400</xdr:rowOff>
    </xdr:to>
    <xdr:sp macro="" textlink="">
      <xdr:nvSpPr>
        <xdr:cNvPr id="60" name="Arrow: Left 59">
          <a:extLst>
            <a:ext uri="{FF2B5EF4-FFF2-40B4-BE49-F238E27FC236}">
              <a16:creationId xmlns:a16="http://schemas.microsoft.com/office/drawing/2014/main" id="{6C9A4E95-D244-40C5-82E8-5BD4D2C1225F}"/>
            </a:ext>
          </a:extLst>
        </xdr:cNvPr>
        <xdr:cNvSpPr/>
      </xdr:nvSpPr>
      <xdr:spPr>
        <a:xfrm>
          <a:off x="12186745" y="11135711"/>
          <a:ext cx="1668517" cy="486103"/>
        </a:xfrm>
        <a:prstGeom prst="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521519</xdr:colOff>
      <xdr:row>73</xdr:row>
      <xdr:rowOff>65690</xdr:rowOff>
    </xdr:from>
    <xdr:to>
      <xdr:col>33</xdr:col>
      <xdr:colOff>95965</xdr:colOff>
      <xdr:row>76</xdr:row>
      <xdr:rowOff>39414</xdr:rowOff>
    </xdr:to>
    <xdr:sp macro="" textlink="">
      <xdr:nvSpPr>
        <xdr:cNvPr id="61" name="TextBox 60">
          <a:extLst>
            <a:ext uri="{FF2B5EF4-FFF2-40B4-BE49-F238E27FC236}">
              <a16:creationId xmlns:a16="http://schemas.microsoft.com/office/drawing/2014/main" id="{0A567FE2-B897-7D20-207E-768D50F67B4F}"/>
            </a:ext>
          </a:extLst>
        </xdr:cNvPr>
        <xdr:cNvSpPr txBox="1"/>
      </xdr:nvSpPr>
      <xdr:spPr>
        <a:xfrm>
          <a:off x="9466736" y="14576820"/>
          <a:ext cx="10308707" cy="570072"/>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Algerian" panose="04020705040A02060702" pitchFamily="82" charset="0"/>
            </a:rPr>
            <a:t>Created</a:t>
          </a:r>
          <a:r>
            <a:rPr lang="en-IN" sz="3200" baseline="0">
              <a:latin typeface="Algerian" panose="04020705040A02060702" pitchFamily="82" charset="0"/>
            </a:rPr>
            <a:t> By- Sarthak Mukherjee &amp; Surojit Jana</a:t>
          </a:r>
          <a:endParaRPr lang="en-IN" sz="3200">
            <a:latin typeface="Algerian" panose="04020705040A02060702" pitchFamily="82" charset="0"/>
          </a:endParaRPr>
        </a:p>
      </xdr:txBody>
    </xdr:sp>
    <xdr:clientData/>
  </xdr:twoCellAnchor>
  <xdr:twoCellAnchor editAs="oneCell">
    <xdr:from>
      <xdr:col>19</xdr:col>
      <xdr:colOff>397243</xdr:colOff>
      <xdr:row>4</xdr:row>
      <xdr:rowOff>156222</xdr:rowOff>
    </xdr:from>
    <xdr:to>
      <xdr:col>22</xdr:col>
      <xdr:colOff>568037</xdr:colOff>
      <xdr:row>9</xdr:row>
      <xdr:rowOff>57944</xdr:rowOff>
    </xdr:to>
    <xdr:pic>
      <xdr:nvPicPr>
        <xdr:cNvPr id="63" name="Picture 62">
          <a:extLst>
            <a:ext uri="{FF2B5EF4-FFF2-40B4-BE49-F238E27FC236}">
              <a16:creationId xmlns:a16="http://schemas.microsoft.com/office/drawing/2014/main" id="{BF91A5B7-552C-44EB-8467-6FDA0343996A}"/>
            </a:ext>
          </a:extLst>
        </xdr:cNvPr>
        <xdr:cNvPicPr>
          <a:picLocks noChangeAspect="1"/>
        </xdr:cNvPicPr>
      </xdr:nvPicPr>
      <xdr:blipFill>
        <a:blip xmlns:r="http://schemas.openxmlformats.org/officeDocument/2006/relationships" r:embed="rId27"/>
        <a:stretch>
          <a:fillRect/>
        </a:stretch>
      </xdr:blipFill>
      <xdr:spPr>
        <a:xfrm>
          <a:off x="11979643" y="932077"/>
          <a:ext cx="1999594" cy="8161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9525</xdr:rowOff>
    </xdr:from>
    <xdr:to>
      <xdr:col>5</xdr:col>
      <xdr:colOff>0</xdr:colOff>
      <xdr:row>82</xdr:row>
      <xdr:rowOff>51955</xdr:rowOff>
    </xdr:to>
    <xdr:grpSp>
      <xdr:nvGrpSpPr>
        <xdr:cNvPr id="70" name="Group 69">
          <a:extLst>
            <a:ext uri="{FF2B5EF4-FFF2-40B4-BE49-F238E27FC236}">
              <a16:creationId xmlns:a16="http://schemas.microsoft.com/office/drawing/2014/main" id="{AAF5AAF2-16F0-BD81-0CC0-2B0853A055FC}"/>
            </a:ext>
          </a:extLst>
        </xdr:cNvPr>
        <xdr:cNvGrpSpPr/>
      </xdr:nvGrpSpPr>
      <xdr:grpSpPr>
        <a:xfrm>
          <a:off x="0" y="1635125"/>
          <a:ext cx="3048000" cy="14037830"/>
          <a:chOff x="0" y="785132"/>
          <a:chExt cx="3061607" cy="14547644"/>
        </a:xfrm>
      </xdr:grpSpPr>
      <xdr:grpSp>
        <xdr:nvGrpSpPr>
          <xdr:cNvPr id="69" name="Group 68">
            <a:extLst>
              <a:ext uri="{FF2B5EF4-FFF2-40B4-BE49-F238E27FC236}">
                <a16:creationId xmlns:a16="http://schemas.microsoft.com/office/drawing/2014/main" id="{2CBB2454-1010-AFDA-2FB2-BE7B86C86B0E}"/>
              </a:ext>
            </a:extLst>
          </xdr:cNvPr>
          <xdr:cNvGrpSpPr/>
        </xdr:nvGrpSpPr>
        <xdr:grpSpPr>
          <a:xfrm>
            <a:off x="0" y="785132"/>
            <a:ext cx="3061607" cy="2569078"/>
            <a:chOff x="0" y="785132"/>
            <a:chExt cx="3061607" cy="2569078"/>
          </a:xfrm>
        </xdr:grpSpPr>
        <xdr:sp macro="" textlink="">
          <xdr:nvSpPr>
            <xdr:cNvPr id="2" name="Rectangle 1">
              <a:extLst>
                <a:ext uri="{FF2B5EF4-FFF2-40B4-BE49-F238E27FC236}">
                  <a16:creationId xmlns:a16="http://schemas.microsoft.com/office/drawing/2014/main" id="{52433636-B958-5E51-5E37-D0F9906D2068}"/>
                </a:ext>
              </a:extLst>
            </xdr:cNvPr>
            <xdr:cNvSpPr/>
          </xdr:nvSpPr>
          <xdr:spPr>
            <a:xfrm>
              <a:off x="0" y="785132"/>
              <a:ext cx="3061607" cy="2569078"/>
            </a:xfrm>
            <a:prstGeom prst="round2Same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8" name="Group 67">
              <a:extLst>
                <a:ext uri="{FF2B5EF4-FFF2-40B4-BE49-F238E27FC236}">
                  <a16:creationId xmlns:a16="http://schemas.microsoft.com/office/drawing/2014/main" id="{75F61D4E-69C5-1F5D-0C4E-6C3B38CAB020}"/>
                </a:ext>
              </a:extLst>
            </xdr:cNvPr>
            <xdr:cNvGrpSpPr/>
          </xdr:nvGrpSpPr>
          <xdr:grpSpPr>
            <a:xfrm>
              <a:off x="964869" y="1111409"/>
              <a:ext cx="1131868" cy="1052420"/>
              <a:chOff x="842768" y="1156081"/>
              <a:chExt cx="1131868" cy="1052420"/>
            </a:xfrm>
          </xdr:grpSpPr>
          <xdr:sp macro="" textlink="">
            <xdr:nvSpPr>
              <xdr:cNvPr id="4" name="Oval 3">
                <a:hlinkClick xmlns:r="http://schemas.openxmlformats.org/officeDocument/2006/relationships" r:id="rId1"/>
                <a:extLst>
                  <a:ext uri="{FF2B5EF4-FFF2-40B4-BE49-F238E27FC236}">
                    <a16:creationId xmlns:a16="http://schemas.microsoft.com/office/drawing/2014/main" id="{E9ECB86D-702F-DFD1-231A-1014975B7AD0}"/>
                  </a:ext>
                </a:extLst>
              </xdr:cNvPr>
              <xdr:cNvSpPr/>
            </xdr:nvSpPr>
            <xdr:spPr>
              <a:xfrm>
                <a:off x="842768" y="1156081"/>
                <a:ext cx="1131868" cy="1052420"/>
              </a:xfrm>
              <a:prstGeom prst="ellipse">
                <a:avLst/>
              </a:prstGeom>
              <a:solidFill>
                <a:srgbClr val="F0F2F5"/>
              </a:solidFill>
              <a:ln w="762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Graphic 4" descr="User with solid fill">
                <a:extLst>
                  <a:ext uri="{FF2B5EF4-FFF2-40B4-BE49-F238E27FC236}">
                    <a16:creationId xmlns:a16="http://schemas.microsoft.com/office/drawing/2014/main" id="{4EF280A4-AEF6-CBE6-E5A1-1F2DC8BF4A8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7994" y="1192944"/>
                <a:ext cx="981416" cy="978694"/>
              </a:xfrm>
              <a:prstGeom prst="round2SameRect">
                <a:avLst/>
              </a:prstGeom>
            </xdr:spPr>
          </xdr:pic>
        </xdr:grpSp>
      </xdr:grpSp>
      <xdr:sp macro="" textlink="">
        <xdr:nvSpPr>
          <xdr:cNvPr id="8" name="Rectangle 7">
            <a:extLst>
              <a:ext uri="{FF2B5EF4-FFF2-40B4-BE49-F238E27FC236}">
                <a16:creationId xmlns:a16="http://schemas.microsoft.com/office/drawing/2014/main" id="{7D207B6C-530C-6B7A-FEBA-0DECC809855D}"/>
              </a:ext>
            </a:extLst>
          </xdr:cNvPr>
          <xdr:cNvSpPr/>
        </xdr:nvSpPr>
        <xdr:spPr>
          <a:xfrm>
            <a:off x="0" y="2456335"/>
            <a:ext cx="3061606" cy="585107"/>
          </a:xfrm>
          <a:prstGeom prst="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7" name="Group 56">
            <a:extLst>
              <a:ext uri="{FF2B5EF4-FFF2-40B4-BE49-F238E27FC236}">
                <a16:creationId xmlns:a16="http://schemas.microsoft.com/office/drawing/2014/main" id="{A512D35C-5336-8C09-6B18-0A8208AD0506}"/>
              </a:ext>
            </a:extLst>
          </xdr:cNvPr>
          <xdr:cNvGrpSpPr/>
        </xdr:nvGrpSpPr>
        <xdr:grpSpPr>
          <a:xfrm>
            <a:off x="0" y="3320267"/>
            <a:ext cx="3061606" cy="12012509"/>
            <a:chOff x="0" y="3743325"/>
            <a:chExt cx="2438400" cy="8448675"/>
          </a:xfrm>
          <a:effectLst/>
        </xdr:grpSpPr>
        <xdr:sp macro="" textlink="">
          <xdr:nvSpPr>
            <xdr:cNvPr id="13" name="Rectangle: Top Corners Rounded 12">
              <a:extLst>
                <a:ext uri="{FF2B5EF4-FFF2-40B4-BE49-F238E27FC236}">
                  <a16:creationId xmlns:a16="http://schemas.microsoft.com/office/drawing/2014/main" id="{CF6767F3-A531-8297-3795-E0B36EDFE6DD}"/>
                </a:ext>
              </a:extLst>
            </xdr:cNvPr>
            <xdr:cNvSpPr/>
          </xdr:nvSpPr>
          <xdr:spPr>
            <a:xfrm flipV="1">
              <a:off x="0" y="3790950"/>
              <a:ext cx="2438400" cy="8401050"/>
            </a:xfrm>
            <a:prstGeom prst="round2Same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6" name="Group 55">
              <a:extLst>
                <a:ext uri="{FF2B5EF4-FFF2-40B4-BE49-F238E27FC236}">
                  <a16:creationId xmlns:a16="http://schemas.microsoft.com/office/drawing/2014/main" id="{0E39408F-934E-D986-2B21-CD9A35AE2145}"/>
                </a:ext>
              </a:extLst>
            </xdr:cNvPr>
            <xdr:cNvGrpSpPr/>
          </xdr:nvGrpSpPr>
          <xdr:grpSpPr>
            <a:xfrm>
              <a:off x="0" y="3743325"/>
              <a:ext cx="2438400" cy="7620000"/>
              <a:chOff x="0" y="3743325"/>
              <a:chExt cx="2438400" cy="7620000"/>
            </a:xfrm>
          </xdr:grpSpPr>
          <xdr:grpSp>
            <xdr:nvGrpSpPr>
              <xdr:cNvPr id="54" name="Group 53">
                <a:extLst>
                  <a:ext uri="{FF2B5EF4-FFF2-40B4-BE49-F238E27FC236}">
                    <a16:creationId xmlns:a16="http://schemas.microsoft.com/office/drawing/2014/main" id="{166819DE-F9D0-A325-298F-9D1A90F2C06A}"/>
                  </a:ext>
                </a:extLst>
              </xdr:cNvPr>
              <xdr:cNvGrpSpPr/>
            </xdr:nvGrpSpPr>
            <xdr:grpSpPr>
              <a:xfrm>
                <a:off x="609600" y="3743325"/>
                <a:ext cx="1828800" cy="7620000"/>
                <a:chOff x="609600" y="3743325"/>
                <a:chExt cx="1828800" cy="7620000"/>
              </a:xfrm>
            </xdr:grpSpPr>
            <xdr:sp macro="" textlink="">
              <xdr:nvSpPr>
                <xdr:cNvPr id="15" name="Rectangle 14">
                  <a:extLst>
                    <a:ext uri="{FF2B5EF4-FFF2-40B4-BE49-F238E27FC236}">
                      <a16:creationId xmlns:a16="http://schemas.microsoft.com/office/drawing/2014/main" id="{1BF42BE8-98D6-C81D-B915-2B50544C0BA0}"/>
                    </a:ext>
                  </a:extLst>
                </xdr:cNvPr>
                <xdr:cNvSpPr/>
              </xdr:nvSpPr>
              <xdr:spPr>
                <a:xfrm>
                  <a:off x="609600" y="3743325"/>
                  <a:ext cx="18288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hlinkClick xmlns:r="http://schemas.openxmlformats.org/officeDocument/2006/relationships" r:id="rId4"/>
                  <a:extLst>
                    <a:ext uri="{FF2B5EF4-FFF2-40B4-BE49-F238E27FC236}">
                      <a16:creationId xmlns:a16="http://schemas.microsoft.com/office/drawing/2014/main" id="{AF6866AB-78FD-E472-AD01-E2A8E7F3ABF7}"/>
                    </a:ext>
                  </a:extLst>
                </xdr:cNvPr>
                <xdr:cNvSpPr txBox="1"/>
              </xdr:nvSpPr>
              <xdr:spPr>
                <a:xfrm>
                  <a:off x="609600" y="4343400"/>
                  <a:ext cx="832731"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Home</a:t>
                  </a:r>
                  <a:endParaRPr lang="en-US" sz="1600" b="1">
                    <a:solidFill>
                      <a:schemeClr val="tx1">
                        <a:lumMod val="65000"/>
                        <a:lumOff val="35000"/>
                      </a:schemeClr>
                    </a:solidFill>
                  </a:endParaRPr>
                </a:p>
              </xdr:txBody>
            </xdr:sp>
            <xdr:sp macro="" textlink="">
              <xdr:nvSpPr>
                <xdr:cNvPr id="38" name="TextBox 37">
                  <a:hlinkClick xmlns:r="http://schemas.openxmlformats.org/officeDocument/2006/relationships" r:id="rId1"/>
                  <a:extLst>
                    <a:ext uri="{FF2B5EF4-FFF2-40B4-BE49-F238E27FC236}">
                      <a16:creationId xmlns:a16="http://schemas.microsoft.com/office/drawing/2014/main" id="{EDD27763-03B2-4E49-884A-0AAFCE900240}"/>
                    </a:ext>
                  </a:extLst>
                </xdr:cNvPr>
                <xdr:cNvSpPr txBox="1"/>
              </xdr:nvSpPr>
              <xdr:spPr>
                <a:xfrm>
                  <a:off x="609600" y="5134567"/>
                  <a:ext cx="13411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rgbClr val="C00000"/>
                      </a:solidFill>
                    </a:rPr>
                    <a:t>Dashboard</a:t>
                  </a:r>
                  <a:endParaRPr lang="en-US" sz="1600" b="1">
                    <a:solidFill>
                      <a:srgbClr val="C00000"/>
                    </a:solidFill>
                  </a:endParaRPr>
                </a:p>
              </xdr:txBody>
            </xdr:sp>
            <xdr:sp macro="" textlink="">
              <xdr:nvSpPr>
                <xdr:cNvPr id="40" name="TextBox 39">
                  <a:hlinkClick xmlns:r="http://schemas.openxmlformats.org/officeDocument/2006/relationships" r:id="rId5"/>
                  <a:extLst>
                    <a:ext uri="{FF2B5EF4-FFF2-40B4-BE49-F238E27FC236}">
                      <a16:creationId xmlns:a16="http://schemas.microsoft.com/office/drawing/2014/main" id="{6F88456E-B77E-4CC7-81B5-AAC97640C5FF}"/>
                    </a:ext>
                  </a:extLst>
                </xdr:cNvPr>
                <xdr:cNvSpPr txBox="1"/>
              </xdr:nvSpPr>
              <xdr:spPr>
                <a:xfrm>
                  <a:off x="609600" y="5925734"/>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Raw</a:t>
                  </a:r>
                  <a:r>
                    <a:rPr lang="en-US" sz="2000" b="1" baseline="0">
                      <a:solidFill>
                        <a:schemeClr val="tx1">
                          <a:lumMod val="65000"/>
                          <a:lumOff val="35000"/>
                        </a:schemeClr>
                      </a:solidFill>
                    </a:rPr>
                    <a:t> Data</a:t>
                  </a:r>
                  <a:endParaRPr lang="en-US" sz="1600" b="1">
                    <a:solidFill>
                      <a:schemeClr val="tx1">
                        <a:lumMod val="65000"/>
                        <a:lumOff val="35000"/>
                      </a:schemeClr>
                    </a:solidFill>
                  </a:endParaRPr>
                </a:p>
              </xdr:txBody>
            </xdr:sp>
            <xdr:sp macro="" textlink="">
              <xdr:nvSpPr>
                <xdr:cNvPr id="42" name="TextBox 41">
                  <a:hlinkClick xmlns:r="http://schemas.openxmlformats.org/officeDocument/2006/relationships" r:id="rId6"/>
                  <a:extLst>
                    <a:ext uri="{FF2B5EF4-FFF2-40B4-BE49-F238E27FC236}">
                      <a16:creationId xmlns:a16="http://schemas.microsoft.com/office/drawing/2014/main" id="{606C1A0B-AFEB-49A0-9C5B-BD74F4FCAFB3}"/>
                    </a:ext>
                  </a:extLst>
                </xdr:cNvPr>
                <xdr:cNvSpPr txBox="1"/>
              </xdr:nvSpPr>
              <xdr:spPr>
                <a:xfrm>
                  <a:off x="609600" y="6716901"/>
                  <a:ext cx="1740478"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Data</a:t>
                  </a:r>
                  <a:r>
                    <a:rPr lang="en-US" sz="2000" b="1" baseline="0">
                      <a:solidFill>
                        <a:schemeClr val="tx1">
                          <a:lumMod val="65000"/>
                          <a:lumOff val="35000"/>
                        </a:schemeClr>
                      </a:solidFill>
                    </a:rPr>
                    <a:t> </a:t>
                  </a:r>
                  <a:r>
                    <a:rPr lang="en-US" sz="2000" b="1">
                      <a:solidFill>
                        <a:schemeClr val="tx1">
                          <a:lumMod val="65000"/>
                          <a:lumOff val="35000"/>
                        </a:schemeClr>
                      </a:solidFill>
                    </a:rPr>
                    <a:t>Cleaning</a:t>
                  </a:r>
                  <a:endParaRPr lang="en-US" sz="1600" b="1">
                    <a:solidFill>
                      <a:schemeClr val="tx1">
                        <a:lumMod val="65000"/>
                        <a:lumOff val="35000"/>
                      </a:schemeClr>
                    </a:solidFill>
                  </a:endParaRPr>
                </a:p>
              </xdr:txBody>
            </xdr:sp>
            <xdr:sp macro="" textlink="">
              <xdr:nvSpPr>
                <xdr:cNvPr id="45" name="TextBox 44">
                  <a:hlinkClick xmlns:r="http://schemas.openxmlformats.org/officeDocument/2006/relationships" r:id="rId7"/>
                  <a:extLst>
                    <a:ext uri="{FF2B5EF4-FFF2-40B4-BE49-F238E27FC236}">
                      <a16:creationId xmlns:a16="http://schemas.microsoft.com/office/drawing/2014/main" id="{461702E9-F70B-422E-AAE3-5B215CB01DBA}"/>
                    </a:ext>
                  </a:extLst>
                </xdr:cNvPr>
                <xdr:cNvSpPr txBox="1"/>
              </xdr:nvSpPr>
              <xdr:spPr>
                <a:xfrm>
                  <a:off x="609600" y="7508068"/>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Order</a:t>
                  </a:r>
                  <a:r>
                    <a:rPr lang="en-US" sz="2000" b="1" baseline="0">
                      <a:solidFill>
                        <a:schemeClr val="tx1">
                          <a:lumMod val="65000"/>
                          <a:lumOff val="35000"/>
                        </a:schemeClr>
                      </a:solidFill>
                    </a:rPr>
                    <a:t>s</a:t>
                  </a:r>
                  <a:endParaRPr lang="en-US" sz="1600" b="1">
                    <a:solidFill>
                      <a:schemeClr val="tx1">
                        <a:lumMod val="65000"/>
                        <a:lumOff val="35000"/>
                      </a:schemeClr>
                    </a:solidFill>
                  </a:endParaRPr>
                </a:p>
              </xdr:txBody>
            </xdr:sp>
            <xdr:sp macro="" textlink="">
              <xdr:nvSpPr>
                <xdr:cNvPr id="46" name="TextBox 45">
                  <a:hlinkClick xmlns:r="http://schemas.openxmlformats.org/officeDocument/2006/relationships" r:id="rId8"/>
                  <a:extLst>
                    <a:ext uri="{FF2B5EF4-FFF2-40B4-BE49-F238E27FC236}">
                      <a16:creationId xmlns:a16="http://schemas.microsoft.com/office/drawing/2014/main" id="{E754BFD9-D0F5-4C7E-9290-6F58FED0EA3D}"/>
                    </a:ext>
                  </a:extLst>
                </xdr:cNvPr>
                <xdr:cNvSpPr txBox="1"/>
              </xdr:nvSpPr>
              <xdr:spPr>
                <a:xfrm>
                  <a:off x="609600" y="8299235"/>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Holdings</a:t>
                  </a:r>
                  <a:endParaRPr lang="en-US" sz="1600" b="1">
                    <a:solidFill>
                      <a:schemeClr val="tx1">
                        <a:lumMod val="65000"/>
                        <a:lumOff val="35000"/>
                      </a:schemeClr>
                    </a:solidFill>
                  </a:endParaRPr>
                </a:p>
              </xdr:txBody>
            </xdr:sp>
            <xdr:sp macro="" textlink="">
              <xdr:nvSpPr>
                <xdr:cNvPr id="47" name="TextBox 46">
                  <a:hlinkClick xmlns:r="http://schemas.openxmlformats.org/officeDocument/2006/relationships" r:id="rId9"/>
                  <a:extLst>
                    <a:ext uri="{FF2B5EF4-FFF2-40B4-BE49-F238E27FC236}">
                      <a16:creationId xmlns:a16="http://schemas.microsoft.com/office/drawing/2014/main" id="{A4CA2835-ED51-483A-B914-E3E8279FA353}"/>
                    </a:ext>
                  </a:extLst>
                </xdr:cNvPr>
                <xdr:cNvSpPr txBox="1"/>
              </xdr:nvSpPr>
              <xdr:spPr>
                <a:xfrm>
                  <a:off x="609600" y="9090402"/>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Analysis</a:t>
                  </a:r>
                  <a:endParaRPr lang="en-US" sz="1600" b="1">
                    <a:solidFill>
                      <a:schemeClr val="tx1">
                        <a:lumMod val="65000"/>
                        <a:lumOff val="35000"/>
                      </a:schemeClr>
                    </a:solidFill>
                  </a:endParaRPr>
                </a:p>
              </xdr:txBody>
            </xdr:sp>
            <xdr:sp macro="" textlink="">
              <xdr:nvSpPr>
                <xdr:cNvPr id="52" name="TextBox 51">
                  <a:extLst>
                    <a:ext uri="{FF2B5EF4-FFF2-40B4-BE49-F238E27FC236}">
                      <a16:creationId xmlns:a16="http://schemas.microsoft.com/office/drawing/2014/main" id="{D1AC3213-3039-4E2E-A913-6DAC514D2316}"/>
                    </a:ext>
                  </a:extLst>
                </xdr:cNvPr>
                <xdr:cNvSpPr txBox="1"/>
              </xdr:nvSpPr>
              <xdr:spPr>
                <a:xfrm>
                  <a:off x="609600" y="9881568"/>
                  <a:ext cx="1290732"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Buy</a:t>
                  </a:r>
                  <a:r>
                    <a:rPr lang="en-US" sz="2000" b="1" baseline="0">
                      <a:solidFill>
                        <a:schemeClr val="tx1">
                          <a:lumMod val="65000"/>
                          <a:lumOff val="35000"/>
                        </a:schemeClr>
                      </a:solidFill>
                    </a:rPr>
                    <a:t> / Sell</a:t>
                  </a:r>
                  <a:endParaRPr lang="en-US" sz="1600" b="1">
                    <a:solidFill>
                      <a:schemeClr val="tx1">
                        <a:lumMod val="65000"/>
                        <a:lumOff val="35000"/>
                      </a:schemeClr>
                    </a:solidFill>
                  </a:endParaRPr>
                </a:p>
              </xdr:txBody>
            </xdr:sp>
          </xdr:grpSp>
          <xdr:grpSp>
            <xdr:nvGrpSpPr>
              <xdr:cNvPr id="55" name="Group 54">
                <a:extLst>
                  <a:ext uri="{FF2B5EF4-FFF2-40B4-BE49-F238E27FC236}">
                    <a16:creationId xmlns:a16="http://schemas.microsoft.com/office/drawing/2014/main" id="{16DC2160-639F-7DBB-3B1D-D16FB5671A3A}"/>
                  </a:ext>
                </a:extLst>
              </xdr:cNvPr>
              <xdr:cNvGrpSpPr/>
            </xdr:nvGrpSpPr>
            <xdr:grpSpPr>
              <a:xfrm>
                <a:off x="0" y="3743325"/>
                <a:ext cx="609601" cy="7620000"/>
                <a:chOff x="0" y="3743325"/>
                <a:chExt cx="609601" cy="7620000"/>
              </a:xfrm>
            </xdr:grpSpPr>
            <xdr:sp macro="" textlink="">
              <xdr:nvSpPr>
                <xdr:cNvPr id="14" name="Rectangle 13">
                  <a:extLst>
                    <a:ext uri="{FF2B5EF4-FFF2-40B4-BE49-F238E27FC236}">
                      <a16:creationId xmlns:a16="http://schemas.microsoft.com/office/drawing/2014/main" id="{75D74E16-B8CE-9CD0-46B4-D9E29B412012}"/>
                    </a:ext>
                  </a:extLst>
                </xdr:cNvPr>
                <xdr:cNvSpPr/>
              </xdr:nvSpPr>
              <xdr:spPr>
                <a:xfrm>
                  <a:off x="0" y="3743325"/>
                  <a:ext cx="6096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6" name="Graphic 35" descr="Presentation with pie chart with solid fill">
                  <a:hlinkClick xmlns:r="http://schemas.openxmlformats.org/officeDocument/2006/relationships" r:id="rId1"/>
                  <a:extLst>
                    <a:ext uri="{FF2B5EF4-FFF2-40B4-BE49-F238E27FC236}">
                      <a16:creationId xmlns:a16="http://schemas.microsoft.com/office/drawing/2014/main" id="{2090D7DE-302D-94AB-6CEF-624A9DA0A9C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10800000" flipH="1" flipV="1">
                  <a:off x="171451" y="5113565"/>
                  <a:ext cx="438149" cy="438149"/>
                </a:xfrm>
                <a:prstGeom prst="rect">
                  <a:avLst/>
                </a:prstGeom>
              </xdr:spPr>
            </xdr:pic>
            <xdr:pic>
              <xdr:nvPicPr>
                <xdr:cNvPr id="39" name="Graphic 38" descr="Home with solid fill">
                  <a:hlinkClick xmlns:r="http://schemas.openxmlformats.org/officeDocument/2006/relationships" r:id="rId4"/>
                  <a:extLst>
                    <a:ext uri="{FF2B5EF4-FFF2-40B4-BE49-F238E27FC236}">
                      <a16:creationId xmlns:a16="http://schemas.microsoft.com/office/drawing/2014/main" id="{0B1A6F50-53C9-4D4E-B31D-0D8B8BD1592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H="1" flipV="1">
                  <a:off x="171452" y="4324351"/>
                  <a:ext cx="438149" cy="438149"/>
                </a:xfrm>
                <a:prstGeom prst="rect">
                  <a:avLst/>
                </a:prstGeom>
              </xdr:spPr>
            </xdr:pic>
            <xdr:pic>
              <xdr:nvPicPr>
                <xdr:cNvPr id="41" name="Graphic 40" descr="Puzzle with solid fill">
                  <a:hlinkClick xmlns:r="http://schemas.openxmlformats.org/officeDocument/2006/relationships" r:id="rId5"/>
                  <a:extLst>
                    <a:ext uri="{FF2B5EF4-FFF2-40B4-BE49-F238E27FC236}">
                      <a16:creationId xmlns:a16="http://schemas.microsoft.com/office/drawing/2014/main" id="{26D86F5F-514C-43A7-990D-AB0BFB479F7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rot="10800000" flipH="1" flipV="1">
                  <a:off x="171452" y="5902779"/>
                  <a:ext cx="438149" cy="438149"/>
                </a:xfrm>
                <a:prstGeom prst="rect">
                  <a:avLst/>
                </a:prstGeom>
              </xdr:spPr>
            </xdr:pic>
            <xdr:pic>
              <xdr:nvPicPr>
                <xdr:cNvPr id="43" name="Graphic 42" descr="Washing Machine with solid fill">
                  <a:hlinkClick xmlns:r="http://schemas.openxmlformats.org/officeDocument/2006/relationships" r:id="rId6"/>
                  <a:extLst>
                    <a:ext uri="{FF2B5EF4-FFF2-40B4-BE49-F238E27FC236}">
                      <a16:creationId xmlns:a16="http://schemas.microsoft.com/office/drawing/2014/main" id="{A7BF2E94-9115-4DA1-AC39-E4B78A35E26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rot="10800000" flipH="1" flipV="1">
                  <a:off x="171452" y="6691993"/>
                  <a:ext cx="438149" cy="438149"/>
                </a:xfrm>
                <a:prstGeom prst="rect">
                  <a:avLst/>
                </a:prstGeom>
              </xdr:spPr>
            </xdr:pic>
            <xdr:pic>
              <xdr:nvPicPr>
                <xdr:cNvPr id="48" name="Graphic 47" descr="Puzzle pieces with solid fill">
                  <a:hlinkClick xmlns:r="http://schemas.openxmlformats.org/officeDocument/2006/relationships" r:id="rId7"/>
                  <a:extLst>
                    <a:ext uri="{FF2B5EF4-FFF2-40B4-BE49-F238E27FC236}">
                      <a16:creationId xmlns:a16="http://schemas.microsoft.com/office/drawing/2014/main" id="{2070E22B-3107-405E-8E1D-2E93DB3BC40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rot="10800000" flipH="1" flipV="1">
                  <a:off x="171452" y="7481207"/>
                  <a:ext cx="438149" cy="438149"/>
                </a:xfrm>
                <a:prstGeom prst="rect">
                  <a:avLst/>
                </a:prstGeom>
              </xdr:spPr>
            </xdr:pic>
            <xdr:pic>
              <xdr:nvPicPr>
                <xdr:cNvPr id="49" name="Graphic 48" descr="Warehouse with solid fill">
                  <a:hlinkClick xmlns:r="http://schemas.openxmlformats.org/officeDocument/2006/relationships" r:id="rId8"/>
                  <a:extLst>
                    <a:ext uri="{FF2B5EF4-FFF2-40B4-BE49-F238E27FC236}">
                      <a16:creationId xmlns:a16="http://schemas.microsoft.com/office/drawing/2014/main" id="{27228526-973C-4B93-8D34-6195427525F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rot="10800000" flipH="1" flipV="1">
                  <a:off x="171452" y="8270421"/>
                  <a:ext cx="438149" cy="438149"/>
                </a:xfrm>
                <a:prstGeom prst="rect">
                  <a:avLst/>
                </a:prstGeom>
              </xdr:spPr>
            </xdr:pic>
            <xdr:pic>
              <xdr:nvPicPr>
                <xdr:cNvPr id="50" name="Graphic 49" descr="Shopping cart with solid fill">
                  <a:extLst>
                    <a:ext uri="{FF2B5EF4-FFF2-40B4-BE49-F238E27FC236}">
                      <a16:creationId xmlns:a16="http://schemas.microsoft.com/office/drawing/2014/main" id="{792E07C4-5DE7-4F57-96EF-FDD378BFE05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rcRect/>
                <a:stretch/>
              </xdr:blipFill>
              <xdr:spPr>
                <a:xfrm rot="10800000" flipH="1" flipV="1">
                  <a:off x="171452" y="9848851"/>
                  <a:ext cx="438149" cy="438149"/>
                </a:xfrm>
                <a:prstGeom prst="rect">
                  <a:avLst/>
                </a:prstGeom>
              </xdr:spPr>
            </xdr:pic>
            <xdr:pic>
              <xdr:nvPicPr>
                <xdr:cNvPr id="53" name="Graphic 52" descr="Bar chart with solid fill">
                  <a:hlinkClick xmlns:r="http://schemas.openxmlformats.org/officeDocument/2006/relationships" r:id="rId9"/>
                  <a:extLst>
                    <a:ext uri="{FF2B5EF4-FFF2-40B4-BE49-F238E27FC236}">
                      <a16:creationId xmlns:a16="http://schemas.microsoft.com/office/drawing/2014/main" id="{F89E00B5-78DE-4F3D-89CA-BBE64EF5A686}"/>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rot="10800000" flipH="1" flipV="1">
                  <a:off x="171452" y="9059635"/>
                  <a:ext cx="438149" cy="438149"/>
                </a:xfrm>
                <a:prstGeom prst="rect">
                  <a:avLst/>
                </a:prstGeom>
              </xdr:spPr>
            </xdr:pic>
          </xdr:grpSp>
        </xdr:grpSp>
      </xdr:grpSp>
    </xdr:grpSp>
    <xdr:clientData/>
  </xdr:twoCellAnchor>
  <xdr:twoCellAnchor>
    <xdr:from>
      <xdr:col>6</xdr:col>
      <xdr:colOff>35892</xdr:colOff>
      <xdr:row>21</xdr:row>
      <xdr:rowOff>29882</xdr:rowOff>
    </xdr:from>
    <xdr:to>
      <xdr:col>16</xdr:col>
      <xdr:colOff>582707</xdr:colOff>
      <xdr:row>41</xdr:row>
      <xdr:rowOff>0</xdr:rowOff>
    </xdr:to>
    <xdr:graphicFrame macro="">
      <xdr:nvGraphicFramePr>
        <xdr:cNvPr id="64" name="Chart 63">
          <a:extLst>
            <a:ext uri="{FF2B5EF4-FFF2-40B4-BE49-F238E27FC236}">
              <a16:creationId xmlns:a16="http://schemas.microsoft.com/office/drawing/2014/main" id="{6F612FFA-D5D1-46C5-B794-F0E0ABE43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6</xdr:col>
      <xdr:colOff>6183</xdr:colOff>
      <xdr:row>62</xdr:row>
      <xdr:rowOff>11043</xdr:rowOff>
    </xdr:from>
    <xdr:to>
      <xdr:col>29</xdr:col>
      <xdr:colOff>0</xdr:colOff>
      <xdr:row>96</xdr:row>
      <xdr:rowOff>11043</xdr:rowOff>
    </xdr:to>
    <xdr:graphicFrame macro="">
      <xdr:nvGraphicFramePr>
        <xdr:cNvPr id="65" name="Chart 64">
          <a:extLst>
            <a:ext uri="{FF2B5EF4-FFF2-40B4-BE49-F238E27FC236}">
              <a16:creationId xmlns:a16="http://schemas.microsoft.com/office/drawing/2014/main" id="{A76ECC74-9DE0-4DAF-81BE-D22DA1E37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xdr:colOff>
      <xdr:row>20</xdr:row>
      <xdr:rowOff>195267</xdr:rowOff>
    </xdr:from>
    <xdr:to>
      <xdr:col>29</xdr:col>
      <xdr:colOff>1</xdr:colOff>
      <xdr:row>41</xdr:row>
      <xdr:rowOff>11043</xdr:rowOff>
    </xdr:to>
    <xdr:graphicFrame macro="">
      <xdr:nvGraphicFramePr>
        <xdr:cNvPr id="66" name="Chart 65">
          <a:extLst>
            <a:ext uri="{FF2B5EF4-FFF2-40B4-BE49-F238E27FC236}">
              <a16:creationId xmlns:a16="http://schemas.microsoft.com/office/drawing/2014/main" id="{035EA3A2-AE6D-4CD1-9178-AB898D4C5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30</xdr:col>
      <xdr:colOff>35443</xdr:colOff>
      <xdr:row>20</xdr:row>
      <xdr:rowOff>177208</xdr:rowOff>
    </xdr:from>
    <xdr:to>
      <xdr:col>37</xdr:col>
      <xdr:colOff>35443</xdr:colOff>
      <xdr:row>95</xdr:row>
      <xdr:rowOff>159488</xdr:rowOff>
    </xdr:to>
    <xdr:graphicFrame macro="">
      <xdr:nvGraphicFramePr>
        <xdr:cNvPr id="67" name="Chart 66">
          <a:extLst>
            <a:ext uri="{FF2B5EF4-FFF2-40B4-BE49-F238E27FC236}">
              <a16:creationId xmlns:a16="http://schemas.microsoft.com/office/drawing/2014/main" id="{A251A70C-D784-4607-ABB3-F20D88F8F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18</xdr:col>
      <xdr:colOff>2826</xdr:colOff>
      <xdr:row>97</xdr:row>
      <xdr:rowOff>1119</xdr:rowOff>
    </xdr:from>
    <xdr:to>
      <xdr:col>29</xdr:col>
      <xdr:colOff>13217</xdr:colOff>
      <xdr:row>110</xdr:row>
      <xdr:rowOff>56513</xdr:rowOff>
    </xdr:to>
    <mc:AlternateContent xmlns:mc="http://schemas.openxmlformats.org/markup-compatibility/2006" xmlns:a14="http://schemas.microsoft.com/office/drawing/2010/main">
      <mc:Choice Requires="a14">
        <xdr:graphicFrame macro="">
          <xdr:nvGraphicFramePr>
            <xdr:cNvPr id="71" name="Stock_Name">
              <a:extLst>
                <a:ext uri="{FF2B5EF4-FFF2-40B4-BE49-F238E27FC236}">
                  <a16:creationId xmlns:a16="http://schemas.microsoft.com/office/drawing/2014/main" id="{AA9FF702-A340-67E1-3DBB-86B162BC261C}"/>
                </a:ext>
              </a:extLst>
            </xdr:cNvPr>
            <xdr:cNvGraphicFramePr/>
          </xdr:nvGraphicFramePr>
          <xdr:xfrm>
            <a:off x="0" y="0"/>
            <a:ext cx="0" cy="0"/>
          </xdr:xfrm>
          <a:graphic>
            <a:graphicData uri="http://schemas.microsoft.com/office/drawing/2010/slicer">
              <sle:slicer xmlns:sle="http://schemas.microsoft.com/office/drawing/2010/slicer" name="Stock_Name"/>
            </a:graphicData>
          </a:graphic>
        </xdr:graphicFrame>
      </mc:Choice>
      <mc:Fallback xmlns="">
        <xdr:sp macro="" textlink="">
          <xdr:nvSpPr>
            <xdr:cNvPr id="0" name=""/>
            <xdr:cNvSpPr>
              <a:spLocks noTextEdit="1"/>
            </xdr:cNvSpPr>
          </xdr:nvSpPr>
          <xdr:spPr>
            <a:xfrm>
              <a:off x="10975626" y="18563439"/>
              <a:ext cx="6715991" cy="2432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331304</xdr:colOff>
      <xdr:row>6</xdr:row>
      <xdr:rowOff>99391</xdr:rowOff>
    </xdr:from>
    <xdr:to>
      <xdr:col>7</xdr:col>
      <xdr:colOff>397565</xdr:colOff>
      <xdr:row>10</xdr:row>
      <xdr:rowOff>22087</xdr:rowOff>
    </xdr:to>
    <xdr:pic>
      <xdr:nvPicPr>
        <xdr:cNvPr id="3" name="Graphic 2" descr="Money with solid fill">
          <a:extLst>
            <a:ext uri="{FF2B5EF4-FFF2-40B4-BE49-F238E27FC236}">
              <a16:creationId xmlns:a16="http://schemas.microsoft.com/office/drawing/2014/main" id="{E65D1621-1EFE-46FF-BFAD-FC7BD490FAB6}"/>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3975652" y="1524000"/>
          <a:ext cx="673652" cy="673652"/>
        </a:xfrm>
        <a:prstGeom prst="rect">
          <a:avLst/>
        </a:prstGeom>
      </xdr:spPr>
    </xdr:pic>
    <xdr:clientData/>
  </xdr:twoCellAnchor>
  <xdr:twoCellAnchor editAs="oneCell">
    <xdr:from>
      <xdr:col>14</xdr:col>
      <xdr:colOff>563219</xdr:colOff>
      <xdr:row>6</xdr:row>
      <xdr:rowOff>132522</xdr:rowOff>
    </xdr:from>
    <xdr:to>
      <xdr:col>15</xdr:col>
      <xdr:colOff>574262</xdr:colOff>
      <xdr:row>10</xdr:row>
      <xdr:rowOff>1</xdr:rowOff>
    </xdr:to>
    <xdr:pic>
      <xdr:nvPicPr>
        <xdr:cNvPr id="6" name="Graphic 5" descr="Bank with solid fill">
          <a:extLst>
            <a:ext uri="{FF2B5EF4-FFF2-40B4-BE49-F238E27FC236}">
              <a16:creationId xmlns:a16="http://schemas.microsoft.com/office/drawing/2014/main" id="{6C7D12B6-C672-46D1-AFB3-8A40C7D61005}"/>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9066697" y="1557131"/>
          <a:ext cx="618435" cy="618435"/>
        </a:xfrm>
        <a:prstGeom prst="rect">
          <a:avLst/>
        </a:prstGeom>
      </xdr:spPr>
    </xdr:pic>
    <xdr:clientData/>
  </xdr:twoCellAnchor>
  <xdr:twoCellAnchor editAs="oneCell">
    <xdr:from>
      <xdr:col>23</xdr:col>
      <xdr:colOff>530088</xdr:colOff>
      <xdr:row>7</xdr:row>
      <xdr:rowOff>33130</xdr:rowOff>
    </xdr:from>
    <xdr:to>
      <xdr:col>24</xdr:col>
      <xdr:colOff>386523</xdr:colOff>
      <xdr:row>9</xdr:row>
      <xdr:rowOff>121478</xdr:rowOff>
    </xdr:to>
    <xdr:pic>
      <xdr:nvPicPr>
        <xdr:cNvPr id="7" name="Graphic 6" descr="Dollar with solid fill">
          <a:extLst>
            <a:ext uri="{FF2B5EF4-FFF2-40B4-BE49-F238E27FC236}">
              <a16:creationId xmlns:a16="http://schemas.microsoft.com/office/drawing/2014/main" id="{E2B84511-E9D8-463D-8EC2-546C8AFCAE57}"/>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4500088" y="1645478"/>
          <a:ext cx="463826" cy="463826"/>
        </a:xfrm>
        <a:prstGeom prst="rect">
          <a:avLst/>
        </a:prstGeom>
      </xdr:spPr>
    </xdr:pic>
    <xdr:clientData/>
  </xdr:twoCellAnchor>
  <xdr:twoCellAnchor editAs="oneCell">
    <xdr:from>
      <xdr:col>30</xdr:col>
      <xdr:colOff>452783</xdr:colOff>
      <xdr:row>7</xdr:row>
      <xdr:rowOff>0</xdr:rowOff>
    </xdr:from>
    <xdr:to>
      <xdr:col>31</xdr:col>
      <xdr:colOff>397566</xdr:colOff>
      <xdr:row>9</xdr:row>
      <xdr:rowOff>176696</xdr:rowOff>
    </xdr:to>
    <xdr:pic>
      <xdr:nvPicPr>
        <xdr:cNvPr id="11" name="Graphic 10" descr="Bar graph with upward trend with solid fill">
          <a:extLst>
            <a:ext uri="{FF2B5EF4-FFF2-40B4-BE49-F238E27FC236}">
              <a16:creationId xmlns:a16="http://schemas.microsoft.com/office/drawing/2014/main" id="{19B97B86-4D37-4204-9885-B42D656E096C}"/>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8674522" y="1612348"/>
          <a:ext cx="552174" cy="552174"/>
        </a:xfrm>
        <a:prstGeom prst="rect">
          <a:avLst/>
        </a:prstGeom>
      </xdr:spPr>
    </xdr:pic>
    <xdr:clientData/>
  </xdr:twoCellAnchor>
  <xdr:twoCellAnchor editAs="oneCell">
    <xdr:from>
      <xdr:col>5</xdr:col>
      <xdr:colOff>591340</xdr:colOff>
      <xdr:row>97</xdr:row>
      <xdr:rowOff>13098</xdr:rowOff>
    </xdr:from>
    <xdr:to>
      <xdr:col>16</xdr:col>
      <xdr:colOff>597921</xdr:colOff>
      <xdr:row>110</xdr:row>
      <xdr:rowOff>63484</xdr:rowOff>
    </xdr:to>
    <mc:AlternateContent xmlns:mc="http://schemas.openxmlformats.org/markup-compatibility/2006" xmlns:a14="http://schemas.microsoft.com/office/drawing/2010/main">
      <mc:Choice Requires="a14">
        <xdr:graphicFrame macro="">
          <xdr:nvGraphicFramePr>
            <xdr:cNvPr id="12" name="Sector">
              <a:extLst>
                <a:ext uri="{FF2B5EF4-FFF2-40B4-BE49-F238E27FC236}">
                  <a16:creationId xmlns:a16="http://schemas.microsoft.com/office/drawing/2014/main" id="{D1EF5E47-A78D-445D-B153-1604322951F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3639340" y="18575418"/>
              <a:ext cx="6712181" cy="2427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25397</xdr:colOff>
      <xdr:row>43</xdr:row>
      <xdr:rowOff>66260</xdr:rowOff>
    </xdr:from>
    <xdr:to>
      <xdr:col>23</xdr:col>
      <xdr:colOff>121477</xdr:colOff>
      <xdr:row>57</xdr:row>
      <xdr:rowOff>141865</xdr:rowOff>
    </xdr:to>
    <mc:AlternateContent xmlns:mc="http://schemas.openxmlformats.org/markup-compatibility/2006" xmlns:a14="http://schemas.microsoft.com/office/drawing/2010/main">
      <mc:Choice Requires="a14">
        <xdr:graphicFrame macro="">
          <xdr:nvGraphicFramePr>
            <xdr:cNvPr id="20" name="Sector 1">
              <a:extLst>
                <a:ext uri="{FF2B5EF4-FFF2-40B4-BE49-F238E27FC236}">
                  <a16:creationId xmlns:a16="http://schemas.microsoft.com/office/drawing/2014/main" id="{A76E4736-E7BD-2ACA-63B8-2F6D654D3269}"/>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0998197" y="8524460"/>
              <a:ext cx="3144080" cy="2666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146546</xdr:colOff>
      <xdr:row>43</xdr:row>
      <xdr:rowOff>67917</xdr:rowOff>
    </xdr:from>
    <xdr:to>
      <xdr:col>29</xdr:col>
      <xdr:colOff>66260</xdr:colOff>
      <xdr:row>57</xdr:row>
      <xdr:rowOff>152909</xdr:rowOff>
    </xdr:to>
    <mc:AlternateContent xmlns:mc="http://schemas.openxmlformats.org/markup-compatibility/2006" xmlns:a14="http://schemas.microsoft.com/office/drawing/2010/main">
      <mc:Choice Requires="a14">
        <xdr:graphicFrame macro="">
          <xdr:nvGraphicFramePr>
            <xdr:cNvPr id="21" name="Return %">
              <a:extLst>
                <a:ext uri="{FF2B5EF4-FFF2-40B4-BE49-F238E27FC236}">
                  <a16:creationId xmlns:a16="http://schemas.microsoft.com/office/drawing/2014/main" id="{5EB57477-7E3D-E197-F813-A6BA96A4A085}"/>
                </a:ext>
              </a:extLst>
            </xdr:cNvPr>
            <xdr:cNvGraphicFramePr/>
          </xdr:nvGraphicFramePr>
          <xdr:xfrm>
            <a:off x="0" y="0"/>
            <a:ext cx="0" cy="0"/>
          </xdr:xfrm>
          <a:graphic>
            <a:graphicData uri="http://schemas.microsoft.com/office/drawing/2010/slicer">
              <sle:slicer xmlns:sle="http://schemas.microsoft.com/office/drawing/2010/slicer" name="Return %"/>
            </a:graphicData>
          </a:graphic>
        </xdr:graphicFrame>
      </mc:Choice>
      <mc:Fallback xmlns="">
        <xdr:sp macro="" textlink="">
          <xdr:nvSpPr>
            <xdr:cNvPr id="0" name=""/>
            <xdr:cNvSpPr>
              <a:spLocks noTextEdit="1"/>
            </xdr:cNvSpPr>
          </xdr:nvSpPr>
          <xdr:spPr>
            <a:xfrm>
              <a:off x="14167346" y="8526117"/>
              <a:ext cx="3577314" cy="2675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541645</xdr:colOff>
      <xdr:row>15</xdr:row>
      <xdr:rowOff>78097</xdr:rowOff>
    </xdr:from>
    <xdr:to>
      <xdr:col>4</xdr:col>
      <xdr:colOff>176818</xdr:colOff>
      <xdr:row>17</xdr:row>
      <xdr:rowOff>125773</xdr:rowOff>
    </xdr:to>
    <xdr:sp macro="" textlink="">
      <xdr:nvSpPr>
        <xdr:cNvPr id="113" name="TextBox 112">
          <a:extLst>
            <a:ext uri="{FF2B5EF4-FFF2-40B4-BE49-F238E27FC236}">
              <a16:creationId xmlns:a16="http://schemas.microsoft.com/office/drawing/2014/main" id="{A68D371D-0592-4150-A696-5B4F74AE345F}"/>
            </a:ext>
          </a:extLst>
        </xdr:cNvPr>
        <xdr:cNvSpPr txBox="1"/>
      </xdr:nvSpPr>
      <xdr:spPr>
        <a:xfrm>
          <a:off x="541645" y="3250144"/>
          <a:ext cx="2045220" cy="41981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rgbClr val="007BFF"/>
              </a:solidFill>
            </a:rPr>
            <a:t> Sarthak</a:t>
          </a:r>
          <a:r>
            <a:rPr lang="en-US" sz="2000" b="1" baseline="0">
              <a:solidFill>
                <a:srgbClr val="007BFF"/>
              </a:solidFill>
            </a:rPr>
            <a:t> &amp; Surojit</a:t>
          </a:r>
          <a:endParaRPr lang="en-US" sz="1100" b="1">
            <a:solidFill>
              <a:srgbClr val="007BFF"/>
            </a:solidFill>
          </a:endParaRPr>
        </a:p>
      </xdr:txBody>
    </xdr:sp>
    <xdr:clientData/>
  </xdr:twoCellAnchor>
  <xdr:twoCellAnchor>
    <xdr:from>
      <xdr:col>6</xdr:col>
      <xdr:colOff>0</xdr:colOff>
      <xdr:row>47</xdr:row>
      <xdr:rowOff>14654</xdr:rowOff>
    </xdr:from>
    <xdr:to>
      <xdr:col>16</xdr:col>
      <xdr:colOff>586153</xdr:colOff>
      <xdr:row>59</xdr:row>
      <xdr:rowOff>61546</xdr:rowOff>
    </xdr:to>
    <xdr:graphicFrame macro="">
      <xdr:nvGraphicFramePr>
        <xdr:cNvPr id="114" name="Chart 113">
          <a:extLst>
            <a:ext uri="{FF2B5EF4-FFF2-40B4-BE49-F238E27FC236}">
              <a16:creationId xmlns:a16="http://schemas.microsoft.com/office/drawing/2014/main" id="{55FFF47A-E992-4612-85B7-5511A7F77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1319894</xdr:colOff>
      <xdr:row>215</xdr:row>
      <xdr:rowOff>176893</xdr:rowOff>
    </xdr:from>
    <xdr:to>
      <xdr:col>10</xdr:col>
      <xdr:colOff>176893</xdr:colOff>
      <xdr:row>222</xdr:row>
      <xdr:rowOff>122465</xdr:rowOff>
    </xdr:to>
    <xdr:sp macro="" textlink="">
      <xdr:nvSpPr>
        <xdr:cNvPr id="2" name="Arrow: Down 1">
          <a:extLst>
            <a:ext uri="{FF2B5EF4-FFF2-40B4-BE49-F238E27FC236}">
              <a16:creationId xmlns:a16="http://schemas.microsoft.com/office/drawing/2014/main" id="{4D2739AF-0949-8833-4B54-A6E5DB456931}"/>
            </a:ext>
          </a:extLst>
        </xdr:cNvPr>
        <xdr:cNvSpPr/>
      </xdr:nvSpPr>
      <xdr:spPr>
        <a:xfrm>
          <a:off x="7034894" y="41134393"/>
          <a:ext cx="1700892" cy="1279072"/>
        </a:xfrm>
        <a:prstGeom prst="downArrow">
          <a:avLst/>
        </a:prstGeom>
        <a:solidFill>
          <a:srgbClr val="007B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1336222</xdr:colOff>
      <xdr:row>227</xdr:row>
      <xdr:rowOff>166007</xdr:rowOff>
    </xdr:from>
    <xdr:to>
      <xdr:col>10</xdr:col>
      <xdr:colOff>193221</xdr:colOff>
      <xdr:row>234</xdr:row>
      <xdr:rowOff>111579</xdr:rowOff>
    </xdr:to>
    <xdr:sp macro="" textlink="">
      <xdr:nvSpPr>
        <xdr:cNvPr id="3" name="Arrow: Down 2">
          <a:extLst>
            <a:ext uri="{FF2B5EF4-FFF2-40B4-BE49-F238E27FC236}">
              <a16:creationId xmlns:a16="http://schemas.microsoft.com/office/drawing/2014/main" id="{58F2D405-3EB4-43C4-962B-60D55429DDE8}"/>
            </a:ext>
          </a:extLst>
        </xdr:cNvPr>
        <xdr:cNvSpPr/>
      </xdr:nvSpPr>
      <xdr:spPr>
        <a:xfrm>
          <a:off x="7051222" y="43409507"/>
          <a:ext cx="1700892" cy="1279072"/>
        </a:xfrm>
        <a:prstGeom prst="downArrow">
          <a:avLst/>
        </a:prstGeom>
        <a:solidFill>
          <a:srgbClr val="007B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0</xdr:rowOff>
    </xdr:from>
    <xdr:to>
      <xdr:col>3</xdr:col>
      <xdr:colOff>316056</xdr:colOff>
      <xdr:row>83</xdr:row>
      <xdr:rowOff>77067</xdr:rowOff>
    </xdr:to>
    <xdr:grpSp>
      <xdr:nvGrpSpPr>
        <xdr:cNvPr id="68" name="Group 67">
          <a:extLst>
            <a:ext uri="{FF2B5EF4-FFF2-40B4-BE49-F238E27FC236}">
              <a16:creationId xmlns:a16="http://schemas.microsoft.com/office/drawing/2014/main" id="{4D1FC97C-996A-47A7-9D60-4E2359ADF607}"/>
            </a:ext>
          </a:extLst>
        </xdr:cNvPr>
        <xdr:cNvGrpSpPr/>
      </xdr:nvGrpSpPr>
      <xdr:grpSpPr>
        <a:xfrm>
          <a:off x="0" y="1349829"/>
          <a:ext cx="3091913" cy="14141409"/>
          <a:chOff x="0" y="785132"/>
          <a:chExt cx="3061606" cy="14547644"/>
        </a:xfrm>
      </xdr:grpSpPr>
      <xdr:grpSp>
        <xdr:nvGrpSpPr>
          <xdr:cNvPr id="69" name="Group 68">
            <a:extLst>
              <a:ext uri="{FF2B5EF4-FFF2-40B4-BE49-F238E27FC236}">
                <a16:creationId xmlns:a16="http://schemas.microsoft.com/office/drawing/2014/main" id="{06ED0D5B-D631-2F03-0D38-085E116B6D36}"/>
              </a:ext>
            </a:extLst>
          </xdr:cNvPr>
          <xdr:cNvGrpSpPr/>
        </xdr:nvGrpSpPr>
        <xdr:grpSpPr>
          <a:xfrm>
            <a:off x="0" y="785132"/>
            <a:ext cx="3057741" cy="2608002"/>
            <a:chOff x="0" y="785132"/>
            <a:chExt cx="3057741" cy="2608002"/>
          </a:xfrm>
        </xdr:grpSpPr>
        <xdr:sp macro="" textlink="">
          <xdr:nvSpPr>
            <xdr:cNvPr id="96" name="Rectangle 1">
              <a:extLst>
                <a:ext uri="{FF2B5EF4-FFF2-40B4-BE49-F238E27FC236}">
                  <a16:creationId xmlns:a16="http://schemas.microsoft.com/office/drawing/2014/main" id="{B6BD0D8D-31FF-8287-C2DA-05C1CB165019}"/>
                </a:ext>
              </a:extLst>
            </xdr:cNvPr>
            <xdr:cNvSpPr/>
          </xdr:nvSpPr>
          <xdr:spPr>
            <a:xfrm>
              <a:off x="0" y="785132"/>
              <a:ext cx="3057741" cy="2608002"/>
            </a:xfrm>
            <a:prstGeom prst="round2Same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7" name="Group 96">
              <a:extLst>
                <a:ext uri="{FF2B5EF4-FFF2-40B4-BE49-F238E27FC236}">
                  <a16:creationId xmlns:a16="http://schemas.microsoft.com/office/drawing/2014/main" id="{C0A5AE6B-EB59-507D-03E4-D055785299B6}"/>
                </a:ext>
              </a:extLst>
            </xdr:cNvPr>
            <xdr:cNvGrpSpPr/>
          </xdr:nvGrpSpPr>
          <xdr:grpSpPr>
            <a:xfrm>
              <a:off x="964869" y="1111409"/>
              <a:ext cx="1131868" cy="1052420"/>
              <a:chOff x="842768" y="1156081"/>
              <a:chExt cx="1131868" cy="1052420"/>
            </a:xfrm>
          </xdr:grpSpPr>
          <xdr:sp macro="" textlink="">
            <xdr:nvSpPr>
              <xdr:cNvPr id="98" name="Oval 97">
                <a:hlinkClick xmlns:r="http://schemas.openxmlformats.org/officeDocument/2006/relationships" r:id="rId1"/>
                <a:extLst>
                  <a:ext uri="{FF2B5EF4-FFF2-40B4-BE49-F238E27FC236}">
                    <a16:creationId xmlns:a16="http://schemas.microsoft.com/office/drawing/2014/main" id="{1B51FD2B-4C26-D344-AD66-01683957A91D}"/>
                  </a:ext>
                </a:extLst>
              </xdr:cNvPr>
              <xdr:cNvSpPr/>
            </xdr:nvSpPr>
            <xdr:spPr>
              <a:xfrm>
                <a:off x="842768" y="1156081"/>
                <a:ext cx="1131868" cy="1052420"/>
              </a:xfrm>
              <a:prstGeom prst="ellipse">
                <a:avLst/>
              </a:prstGeom>
              <a:solidFill>
                <a:srgbClr val="F0F2F5"/>
              </a:solidFill>
              <a:ln w="762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9" name="Graphic 98" descr="User with solid fill">
                <a:extLst>
                  <a:ext uri="{FF2B5EF4-FFF2-40B4-BE49-F238E27FC236}">
                    <a16:creationId xmlns:a16="http://schemas.microsoft.com/office/drawing/2014/main" id="{AC46D799-2DBF-9B23-4C4A-55AC78FB97F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7994" y="1192944"/>
                <a:ext cx="981416" cy="978694"/>
              </a:xfrm>
              <a:prstGeom prst="round2SameRect">
                <a:avLst/>
              </a:prstGeom>
            </xdr:spPr>
          </xdr:pic>
        </xdr:grpSp>
      </xdr:grpSp>
      <xdr:grpSp>
        <xdr:nvGrpSpPr>
          <xdr:cNvPr id="70" name="Group 69">
            <a:extLst>
              <a:ext uri="{FF2B5EF4-FFF2-40B4-BE49-F238E27FC236}">
                <a16:creationId xmlns:a16="http://schemas.microsoft.com/office/drawing/2014/main" id="{B930C066-2D26-7599-C8FB-76972436D79A}"/>
              </a:ext>
            </a:extLst>
          </xdr:cNvPr>
          <xdr:cNvGrpSpPr/>
        </xdr:nvGrpSpPr>
        <xdr:grpSpPr>
          <a:xfrm>
            <a:off x="0" y="2633015"/>
            <a:ext cx="3061604" cy="585107"/>
            <a:chOff x="0" y="3001516"/>
            <a:chExt cx="2438400" cy="571500"/>
          </a:xfrm>
          <a:solidFill>
            <a:schemeClr val="bg1"/>
          </a:solidFill>
          <a:effectLst/>
        </xdr:grpSpPr>
        <xdr:sp macro="" textlink="">
          <xdr:nvSpPr>
            <xdr:cNvPr id="94" name="Rectangle 93">
              <a:extLst>
                <a:ext uri="{FF2B5EF4-FFF2-40B4-BE49-F238E27FC236}">
                  <a16:creationId xmlns:a16="http://schemas.microsoft.com/office/drawing/2014/main" id="{150BB6EE-C5AC-868A-67B2-EFE374B5E201}"/>
                </a:ext>
              </a:extLst>
            </xdr:cNvPr>
            <xdr:cNvSpPr/>
          </xdr:nvSpPr>
          <xdr:spPr>
            <a:xfrm>
              <a:off x="0" y="3001516"/>
              <a:ext cx="2438400" cy="571500"/>
            </a:xfrm>
            <a:prstGeom prst="rect">
              <a:avLst/>
            </a:prstGeom>
            <a:grp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5" name="TextBox 94">
              <a:extLst>
                <a:ext uri="{FF2B5EF4-FFF2-40B4-BE49-F238E27FC236}">
                  <a16:creationId xmlns:a16="http://schemas.microsoft.com/office/drawing/2014/main" id="{2F458B51-7F15-0161-741B-EF5B8849AF3D}"/>
                </a:ext>
              </a:extLst>
            </xdr:cNvPr>
            <xdr:cNvSpPr txBox="1"/>
          </xdr:nvSpPr>
          <xdr:spPr>
            <a:xfrm>
              <a:off x="365124" y="3118640"/>
              <a:ext cx="1615007" cy="415481"/>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007BFF"/>
                  </a:solidFill>
                </a:rPr>
                <a:t> Sarthak</a:t>
              </a:r>
              <a:r>
                <a:rPr lang="en-US" sz="2000" b="1" baseline="0">
                  <a:solidFill>
                    <a:srgbClr val="007BFF"/>
                  </a:solidFill>
                </a:rPr>
                <a:t> &amp; Surojit</a:t>
              </a:r>
              <a:endParaRPr lang="en-US" sz="1100" b="1">
                <a:solidFill>
                  <a:srgbClr val="007BFF"/>
                </a:solidFill>
              </a:endParaRPr>
            </a:p>
          </xdr:txBody>
        </xdr:sp>
      </xdr:grpSp>
      <xdr:grpSp>
        <xdr:nvGrpSpPr>
          <xdr:cNvPr id="71" name="Group 70">
            <a:extLst>
              <a:ext uri="{FF2B5EF4-FFF2-40B4-BE49-F238E27FC236}">
                <a16:creationId xmlns:a16="http://schemas.microsoft.com/office/drawing/2014/main" id="{C4FFC84B-AA47-8700-966A-F24B201D4F9B}"/>
              </a:ext>
            </a:extLst>
          </xdr:cNvPr>
          <xdr:cNvGrpSpPr/>
        </xdr:nvGrpSpPr>
        <xdr:grpSpPr>
          <a:xfrm>
            <a:off x="0" y="3387981"/>
            <a:ext cx="3061606" cy="11944795"/>
            <a:chOff x="0" y="3790950"/>
            <a:chExt cx="2438400" cy="8401050"/>
          </a:xfrm>
          <a:effectLst/>
        </xdr:grpSpPr>
        <xdr:sp macro="" textlink="">
          <xdr:nvSpPr>
            <xdr:cNvPr id="72" name="Rectangle: Top Corners Rounded 71">
              <a:extLst>
                <a:ext uri="{FF2B5EF4-FFF2-40B4-BE49-F238E27FC236}">
                  <a16:creationId xmlns:a16="http://schemas.microsoft.com/office/drawing/2014/main" id="{976DC205-9BA4-607C-6C8A-654803B5462D}"/>
                </a:ext>
              </a:extLst>
            </xdr:cNvPr>
            <xdr:cNvSpPr/>
          </xdr:nvSpPr>
          <xdr:spPr>
            <a:xfrm flipV="1">
              <a:off x="0" y="3790950"/>
              <a:ext cx="2438400" cy="8401050"/>
            </a:xfrm>
            <a:prstGeom prst="round2Same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3" name="Group 72">
              <a:extLst>
                <a:ext uri="{FF2B5EF4-FFF2-40B4-BE49-F238E27FC236}">
                  <a16:creationId xmlns:a16="http://schemas.microsoft.com/office/drawing/2014/main" id="{452F63DC-EB83-BDB0-C03F-110A543BE81F}"/>
                </a:ext>
              </a:extLst>
            </xdr:cNvPr>
            <xdr:cNvGrpSpPr/>
          </xdr:nvGrpSpPr>
          <xdr:grpSpPr>
            <a:xfrm>
              <a:off x="0" y="3835112"/>
              <a:ext cx="2350078" cy="7620000"/>
              <a:chOff x="0" y="3835112"/>
              <a:chExt cx="2350078" cy="7620000"/>
            </a:xfrm>
          </xdr:grpSpPr>
          <xdr:grpSp>
            <xdr:nvGrpSpPr>
              <xdr:cNvPr id="74" name="Group 73">
                <a:extLst>
                  <a:ext uri="{FF2B5EF4-FFF2-40B4-BE49-F238E27FC236}">
                    <a16:creationId xmlns:a16="http://schemas.microsoft.com/office/drawing/2014/main" id="{6CF5845D-E243-D47E-0879-CA626A373ED6}"/>
                  </a:ext>
                </a:extLst>
              </xdr:cNvPr>
              <xdr:cNvGrpSpPr/>
            </xdr:nvGrpSpPr>
            <xdr:grpSpPr>
              <a:xfrm>
                <a:off x="421495" y="3835112"/>
                <a:ext cx="1928583" cy="7620000"/>
                <a:chOff x="421495" y="3835112"/>
                <a:chExt cx="1928583" cy="7620000"/>
              </a:xfrm>
            </xdr:grpSpPr>
            <xdr:sp macro="" textlink="">
              <xdr:nvSpPr>
                <xdr:cNvPr id="85" name="Rectangle 84">
                  <a:extLst>
                    <a:ext uri="{FF2B5EF4-FFF2-40B4-BE49-F238E27FC236}">
                      <a16:creationId xmlns:a16="http://schemas.microsoft.com/office/drawing/2014/main" id="{EDEF8524-06F6-7E89-2944-5E444F1C7C06}"/>
                    </a:ext>
                  </a:extLst>
                </xdr:cNvPr>
                <xdr:cNvSpPr/>
              </xdr:nvSpPr>
              <xdr:spPr>
                <a:xfrm>
                  <a:off x="421495" y="3835112"/>
                  <a:ext cx="18288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TextBox 85">
                  <a:hlinkClick xmlns:r="http://schemas.openxmlformats.org/officeDocument/2006/relationships" r:id="rId4"/>
                  <a:extLst>
                    <a:ext uri="{FF2B5EF4-FFF2-40B4-BE49-F238E27FC236}">
                      <a16:creationId xmlns:a16="http://schemas.microsoft.com/office/drawing/2014/main" id="{7F1D26D6-831F-B8D2-1503-5D3E1159737F}"/>
                    </a:ext>
                  </a:extLst>
                </xdr:cNvPr>
                <xdr:cNvSpPr txBox="1"/>
              </xdr:nvSpPr>
              <xdr:spPr>
                <a:xfrm>
                  <a:off x="609600" y="4343400"/>
                  <a:ext cx="832731"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Home</a:t>
                  </a:r>
                  <a:endParaRPr lang="en-US" sz="1600" b="1">
                    <a:solidFill>
                      <a:schemeClr val="tx1">
                        <a:lumMod val="65000"/>
                        <a:lumOff val="35000"/>
                      </a:schemeClr>
                    </a:solidFill>
                  </a:endParaRPr>
                </a:p>
              </xdr:txBody>
            </xdr:sp>
            <xdr:sp macro="" textlink="">
              <xdr:nvSpPr>
                <xdr:cNvPr id="87" name="TextBox 86">
                  <a:hlinkClick xmlns:r="http://schemas.openxmlformats.org/officeDocument/2006/relationships" r:id="rId1"/>
                  <a:extLst>
                    <a:ext uri="{FF2B5EF4-FFF2-40B4-BE49-F238E27FC236}">
                      <a16:creationId xmlns:a16="http://schemas.microsoft.com/office/drawing/2014/main" id="{54228DE0-BEBB-3AEF-FB97-B0AD4BC0B54F}"/>
                    </a:ext>
                  </a:extLst>
                </xdr:cNvPr>
                <xdr:cNvSpPr txBox="1"/>
              </xdr:nvSpPr>
              <xdr:spPr>
                <a:xfrm>
                  <a:off x="609600" y="5134567"/>
                  <a:ext cx="13411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tx1">
                          <a:lumMod val="65000"/>
                          <a:lumOff val="35000"/>
                        </a:schemeClr>
                      </a:solidFill>
                    </a:rPr>
                    <a:t>Dashboard</a:t>
                  </a:r>
                  <a:endParaRPr lang="en-US" sz="1600" b="1">
                    <a:solidFill>
                      <a:schemeClr val="tx1">
                        <a:lumMod val="65000"/>
                        <a:lumOff val="35000"/>
                      </a:schemeClr>
                    </a:solidFill>
                  </a:endParaRPr>
                </a:p>
              </xdr:txBody>
            </xdr:sp>
            <xdr:sp macro="" textlink="">
              <xdr:nvSpPr>
                <xdr:cNvPr id="88" name="TextBox 87">
                  <a:hlinkClick xmlns:r="http://schemas.openxmlformats.org/officeDocument/2006/relationships" r:id="rId5"/>
                  <a:extLst>
                    <a:ext uri="{FF2B5EF4-FFF2-40B4-BE49-F238E27FC236}">
                      <a16:creationId xmlns:a16="http://schemas.microsoft.com/office/drawing/2014/main" id="{B8CE13CF-861C-35FB-A598-6CCE210B22A1}"/>
                    </a:ext>
                  </a:extLst>
                </xdr:cNvPr>
                <xdr:cNvSpPr txBox="1"/>
              </xdr:nvSpPr>
              <xdr:spPr>
                <a:xfrm>
                  <a:off x="609600" y="5925734"/>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C00000"/>
                      </a:solidFill>
                    </a:rPr>
                    <a:t>Raw</a:t>
                  </a:r>
                  <a:r>
                    <a:rPr lang="en-US" sz="2000" b="1" baseline="0">
                      <a:solidFill>
                        <a:srgbClr val="C00000"/>
                      </a:solidFill>
                    </a:rPr>
                    <a:t> Data</a:t>
                  </a:r>
                  <a:endParaRPr lang="en-US" sz="1600" b="1">
                    <a:solidFill>
                      <a:srgbClr val="C00000"/>
                    </a:solidFill>
                  </a:endParaRPr>
                </a:p>
              </xdr:txBody>
            </xdr:sp>
            <xdr:sp macro="" textlink="">
              <xdr:nvSpPr>
                <xdr:cNvPr id="89" name="TextBox 88">
                  <a:hlinkClick xmlns:r="http://schemas.openxmlformats.org/officeDocument/2006/relationships" r:id="rId6"/>
                  <a:extLst>
                    <a:ext uri="{FF2B5EF4-FFF2-40B4-BE49-F238E27FC236}">
                      <a16:creationId xmlns:a16="http://schemas.microsoft.com/office/drawing/2014/main" id="{B5E421E2-64DD-3113-7019-2BD558835224}"/>
                    </a:ext>
                  </a:extLst>
                </xdr:cNvPr>
                <xdr:cNvSpPr txBox="1"/>
              </xdr:nvSpPr>
              <xdr:spPr>
                <a:xfrm>
                  <a:off x="609600" y="6716901"/>
                  <a:ext cx="1740478"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lumMod val="50000"/>
                        </a:schemeClr>
                      </a:solidFill>
                    </a:rPr>
                    <a:t>Data</a:t>
                  </a:r>
                  <a:r>
                    <a:rPr lang="en-US" sz="2000" b="1" baseline="0">
                      <a:solidFill>
                        <a:schemeClr val="bg1">
                          <a:lumMod val="50000"/>
                        </a:schemeClr>
                      </a:solidFill>
                    </a:rPr>
                    <a:t> </a:t>
                  </a:r>
                  <a:r>
                    <a:rPr lang="en-US" sz="2000" b="1">
                      <a:solidFill>
                        <a:schemeClr val="bg1">
                          <a:lumMod val="50000"/>
                        </a:schemeClr>
                      </a:solidFill>
                    </a:rPr>
                    <a:t>Cleaning</a:t>
                  </a:r>
                  <a:endParaRPr lang="en-US" sz="1600" b="1">
                    <a:solidFill>
                      <a:schemeClr val="bg1">
                        <a:lumMod val="50000"/>
                      </a:schemeClr>
                    </a:solidFill>
                  </a:endParaRPr>
                </a:p>
              </xdr:txBody>
            </xdr:sp>
            <xdr:sp macro="" textlink="">
              <xdr:nvSpPr>
                <xdr:cNvPr id="90" name="TextBox 89">
                  <a:hlinkClick xmlns:r="http://schemas.openxmlformats.org/officeDocument/2006/relationships" r:id="rId7"/>
                  <a:extLst>
                    <a:ext uri="{FF2B5EF4-FFF2-40B4-BE49-F238E27FC236}">
                      <a16:creationId xmlns:a16="http://schemas.microsoft.com/office/drawing/2014/main" id="{35F92A11-C139-C382-09B6-8AF3D26E8954}"/>
                    </a:ext>
                  </a:extLst>
                </xdr:cNvPr>
                <xdr:cNvSpPr txBox="1"/>
              </xdr:nvSpPr>
              <xdr:spPr>
                <a:xfrm>
                  <a:off x="609600" y="7508068"/>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Order</a:t>
                  </a:r>
                  <a:r>
                    <a:rPr lang="en-US" sz="2000" b="1" baseline="0">
                      <a:solidFill>
                        <a:schemeClr val="tx1">
                          <a:lumMod val="65000"/>
                          <a:lumOff val="35000"/>
                        </a:schemeClr>
                      </a:solidFill>
                    </a:rPr>
                    <a:t>s</a:t>
                  </a:r>
                  <a:endParaRPr lang="en-US" sz="1600" b="1">
                    <a:solidFill>
                      <a:schemeClr val="tx1">
                        <a:lumMod val="65000"/>
                        <a:lumOff val="35000"/>
                      </a:schemeClr>
                    </a:solidFill>
                  </a:endParaRPr>
                </a:p>
              </xdr:txBody>
            </xdr:sp>
            <xdr:sp macro="" textlink="">
              <xdr:nvSpPr>
                <xdr:cNvPr id="91" name="TextBox 90">
                  <a:hlinkClick xmlns:r="http://schemas.openxmlformats.org/officeDocument/2006/relationships" r:id="rId8"/>
                  <a:extLst>
                    <a:ext uri="{FF2B5EF4-FFF2-40B4-BE49-F238E27FC236}">
                      <a16:creationId xmlns:a16="http://schemas.microsoft.com/office/drawing/2014/main" id="{F96898B0-E798-50D2-F1A8-F5689A184C4B}"/>
                    </a:ext>
                  </a:extLst>
                </xdr:cNvPr>
                <xdr:cNvSpPr txBox="1"/>
              </xdr:nvSpPr>
              <xdr:spPr>
                <a:xfrm>
                  <a:off x="609600" y="8299235"/>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Holdings</a:t>
                  </a:r>
                  <a:endParaRPr lang="en-US" sz="1600" b="1">
                    <a:solidFill>
                      <a:schemeClr val="tx1">
                        <a:lumMod val="65000"/>
                        <a:lumOff val="35000"/>
                      </a:schemeClr>
                    </a:solidFill>
                  </a:endParaRPr>
                </a:p>
              </xdr:txBody>
            </xdr:sp>
            <xdr:sp macro="" textlink="">
              <xdr:nvSpPr>
                <xdr:cNvPr id="92" name="TextBox 91">
                  <a:hlinkClick xmlns:r="http://schemas.openxmlformats.org/officeDocument/2006/relationships" r:id="rId9"/>
                  <a:extLst>
                    <a:ext uri="{FF2B5EF4-FFF2-40B4-BE49-F238E27FC236}">
                      <a16:creationId xmlns:a16="http://schemas.microsoft.com/office/drawing/2014/main" id="{F6A43611-7F7E-B827-0AE4-BA0E80B8C508}"/>
                    </a:ext>
                  </a:extLst>
                </xdr:cNvPr>
                <xdr:cNvSpPr txBox="1"/>
              </xdr:nvSpPr>
              <xdr:spPr>
                <a:xfrm>
                  <a:off x="609600" y="9090402"/>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Analysis</a:t>
                  </a:r>
                  <a:endParaRPr lang="en-US" sz="1600" b="1">
                    <a:solidFill>
                      <a:schemeClr val="tx1">
                        <a:lumMod val="65000"/>
                        <a:lumOff val="35000"/>
                      </a:schemeClr>
                    </a:solidFill>
                  </a:endParaRPr>
                </a:p>
              </xdr:txBody>
            </xdr:sp>
            <xdr:sp macro="" textlink="">
              <xdr:nvSpPr>
                <xdr:cNvPr id="93" name="TextBox 92">
                  <a:extLst>
                    <a:ext uri="{FF2B5EF4-FFF2-40B4-BE49-F238E27FC236}">
                      <a16:creationId xmlns:a16="http://schemas.microsoft.com/office/drawing/2014/main" id="{361B5A02-AC17-21BC-B90F-F95B586FC2DA}"/>
                    </a:ext>
                  </a:extLst>
                </xdr:cNvPr>
                <xdr:cNvSpPr txBox="1"/>
              </xdr:nvSpPr>
              <xdr:spPr>
                <a:xfrm>
                  <a:off x="609600" y="9881568"/>
                  <a:ext cx="1290732"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Buy</a:t>
                  </a:r>
                  <a:r>
                    <a:rPr lang="en-US" sz="2000" b="1" baseline="0">
                      <a:solidFill>
                        <a:schemeClr val="tx1">
                          <a:lumMod val="65000"/>
                          <a:lumOff val="35000"/>
                        </a:schemeClr>
                      </a:solidFill>
                    </a:rPr>
                    <a:t> / Sell</a:t>
                  </a:r>
                  <a:endParaRPr lang="en-US" sz="1600" b="1">
                    <a:solidFill>
                      <a:schemeClr val="tx1">
                        <a:lumMod val="65000"/>
                        <a:lumOff val="35000"/>
                      </a:schemeClr>
                    </a:solidFill>
                  </a:endParaRPr>
                </a:p>
              </xdr:txBody>
            </xdr:sp>
          </xdr:grpSp>
          <xdr:grpSp>
            <xdr:nvGrpSpPr>
              <xdr:cNvPr id="75" name="Group 74">
                <a:extLst>
                  <a:ext uri="{FF2B5EF4-FFF2-40B4-BE49-F238E27FC236}">
                    <a16:creationId xmlns:a16="http://schemas.microsoft.com/office/drawing/2014/main" id="{6EDDE464-88BB-16E7-EDF7-A344AA792B8C}"/>
                  </a:ext>
                </a:extLst>
              </xdr:cNvPr>
              <xdr:cNvGrpSpPr/>
            </xdr:nvGrpSpPr>
            <xdr:grpSpPr>
              <a:xfrm>
                <a:off x="0" y="3835112"/>
                <a:ext cx="609601" cy="7620000"/>
                <a:chOff x="0" y="3835112"/>
                <a:chExt cx="609601" cy="7620000"/>
              </a:xfrm>
            </xdr:grpSpPr>
            <xdr:sp macro="" textlink="">
              <xdr:nvSpPr>
                <xdr:cNvPr id="76" name="Rectangle 75">
                  <a:extLst>
                    <a:ext uri="{FF2B5EF4-FFF2-40B4-BE49-F238E27FC236}">
                      <a16:creationId xmlns:a16="http://schemas.microsoft.com/office/drawing/2014/main" id="{4DAEEACE-65EE-1420-4E52-D29014C257E2}"/>
                    </a:ext>
                  </a:extLst>
                </xdr:cNvPr>
                <xdr:cNvSpPr/>
              </xdr:nvSpPr>
              <xdr:spPr>
                <a:xfrm>
                  <a:off x="0" y="3835112"/>
                  <a:ext cx="6096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7" name="Graphic 76" descr="Presentation with pie chart with solid fill">
                  <a:hlinkClick xmlns:r="http://schemas.openxmlformats.org/officeDocument/2006/relationships" r:id="rId1"/>
                  <a:extLst>
                    <a:ext uri="{FF2B5EF4-FFF2-40B4-BE49-F238E27FC236}">
                      <a16:creationId xmlns:a16="http://schemas.microsoft.com/office/drawing/2014/main" id="{CC17C46A-3EF7-0932-9585-E8078583598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10800000" flipH="1" flipV="1">
                  <a:off x="171451" y="5113565"/>
                  <a:ext cx="438149" cy="438149"/>
                </a:xfrm>
                <a:prstGeom prst="rect">
                  <a:avLst/>
                </a:prstGeom>
              </xdr:spPr>
            </xdr:pic>
            <xdr:pic>
              <xdr:nvPicPr>
                <xdr:cNvPr id="78" name="Graphic 77" descr="Home with solid fill">
                  <a:hlinkClick xmlns:r="http://schemas.openxmlformats.org/officeDocument/2006/relationships" r:id="rId4"/>
                  <a:extLst>
                    <a:ext uri="{FF2B5EF4-FFF2-40B4-BE49-F238E27FC236}">
                      <a16:creationId xmlns:a16="http://schemas.microsoft.com/office/drawing/2014/main" id="{118450F3-FD32-4FA0-BC4D-4029A1A0689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H="1" flipV="1">
                  <a:off x="171452" y="4324351"/>
                  <a:ext cx="438149" cy="438149"/>
                </a:xfrm>
                <a:prstGeom prst="rect">
                  <a:avLst/>
                </a:prstGeom>
              </xdr:spPr>
            </xdr:pic>
            <xdr:pic>
              <xdr:nvPicPr>
                <xdr:cNvPr id="79" name="Graphic 78" descr="Puzzle with solid fill">
                  <a:hlinkClick xmlns:r="http://schemas.openxmlformats.org/officeDocument/2006/relationships" r:id="rId5"/>
                  <a:extLst>
                    <a:ext uri="{FF2B5EF4-FFF2-40B4-BE49-F238E27FC236}">
                      <a16:creationId xmlns:a16="http://schemas.microsoft.com/office/drawing/2014/main" id="{9F7C9E4D-9148-F0A6-574A-5D193ED85DB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rot="10800000" flipH="1" flipV="1">
                  <a:off x="171452" y="5902779"/>
                  <a:ext cx="438149" cy="438149"/>
                </a:xfrm>
                <a:prstGeom prst="rect">
                  <a:avLst/>
                </a:prstGeom>
              </xdr:spPr>
            </xdr:pic>
            <xdr:pic>
              <xdr:nvPicPr>
                <xdr:cNvPr id="80" name="Graphic 79" descr="Washing Machine with solid fill">
                  <a:hlinkClick xmlns:r="http://schemas.openxmlformats.org/officeDocument/2006/relationships" r:id="rId6"/>
                  <a:extLst>
                    <a:ext uri="{FF2B5EF4-FFF2-40B4-BE49-F238E27FC236}">
                      <a16:creationId xmlns:a16="http://schemas.microsoft.com/office/drawing/2014/main" id="{EE65A0DF-168C-8EFE-3A27-7566D5B3883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rot="10800000" flipH="1" flipV="1">
                  <a:off x="171452" y="6691993"/>
                  <a:ext cx="438149" cy="438149"/>
                </a:xfrm>
                <a:prstGeom prst="rect">
                  <a:avLst/>
                </a:prstGeom>
              </xdr:spPr>
            </xdr:pic>
            <xdr:pic>
              <xdr:nvPicPr>
                <xdr:cNvPr id="81" name="Graphic 80" descr="Puzzle pieces with solid fill">
                  <a:hlinkClick xmlns:r="http://schemas.openxmlformats.org/officeDocument/2006/relationships" r:id="rId7"/>
                  <a:extLst>
                    <a:ext uri="{FF2B5EF4-FFF2-40B4-BE49-F238E27FC236}">
                      <a16:creationId xmlns:a16="http://schemas.microsoft.com/office/drawing/2014/main" id="{86A975BD-DD1A-21E3-D339-5A02E041787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rot="10800000" flipH="1" flipV="1">
                  <a:off x="171452" y="7481207"/>
                  <a:ext cx="438149" cy="438149"/>
                </a:xfrm>
                <a:prstGeom prst="rect">
                  <a:avLst/>
                </a:prstGeom>
              </xdr:spPr>
            </xdr:pic>
            <xdr:pic>
              <xdr:nvPicPr>
                <xdr:cNvPr id="82" name="Graphic 81" descr="Warehouse with solid fill">
                  <a:hlinkClick xmlns:r="http://schemas.openxmlformats.org/officeDocument/2006/relationships" r:id="rId8"/>
                  <a:extLst>
                    <a:ext uri="{FF2B5EF4-FFF2-40B4-BE49-F238E27FC236}">
                      <a16:creationId xmlns:a16="http://schemas.microsoft.com/office/drawing/2014/main" id="{4A74319D-3A80-E6FF-F649-A650E4BD113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rot="10800000" flipH="1" flipV="1">
                  <a:off x="171452" y="8270421"/>
                  <a:ext cx="438149" cy="438149"/>
                </a:xfrm>
                <a:prstGeom prst="rect">
                  <a:avLst/>
                </a:prstGeom>
              </xdr:spPr>
            </xdr:pic>
            <xdr:pic>
              <xdr:nvPicPr>
                <xdr:cNvPr id="83" name="Graphic 82" descr="Shopping cart with solid fill">
                  <a:extLst>
                    <a:ext uri="{FF2B5EF4-FFF2-40B4-BE49-F238E27FC236}">
                      <a16:creationId xmlns:a16="http://schemas.microsoft.com/office/drawing/2014/main" id="{6C465FAB-19DB-A0E0-24F6-72E65752B81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rcRect/>
                <a:stretch/>
              </xdr:blipFill>
              <xdr:spPr>
                <a:xfrm rot="10800000" flipH="1" flipV="1">
                  <a:off x="171452" y="9848851"/>
                  <a:ext cx="438149" cy="438149"/>
                </a:xfrm>
                <a:prstGeom prst="rect">
                  <a:avLst/>
                </a:prstGeom>
              </xdr:spPr>
            </xdr:pic>
            <xdr:pic>
              <xdr:nvPicPr>
                <xdr:cNvPr id="84" name="Graphic 83" descr="Bar chart with solid fill">
                  <a:hlinkClick xmlns:r="http://schemas.openxmlformats.org/officeDocument/2006/relationships" r:id="rId9"/>
                  <a:extLst>
                    <a:ext uri="{FF2B5EF4-FFF2-40B4-BE49-F238E27FC236}">
                      <a16:creationId xmlns:a16="http://schemas.microsoft.com/office/drawing/2014/main" id="{E3A780FE-2DD8-6EAD-844E-D6F461735699}"/>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rot="10800000" flipH="1" flipV="1">
                  <a:off x="171452" y="9059635"/>
                  <a:ext cx="438149" cy="438149"/>
                </a:xfrm>
                <a:prstGeom prst="rect">
                  <a:avLst/>
                </a:prstGeom>
              </xdr:spPr>
            </xdr:pic>
          </xdr:grpSp>
        </xdr:grp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608593</xdr:colOff>
      <xdr:row>29</xdr:row>
      <xdr:rowOff>923</xdr:rowOff>
    </xdr:to>
    <xdr:grpSp>
      <xdr:nvGrpSpPr>
        <xdr:cNvPr id="62" name="Group 61">
          <a:extLst>
            <a:ext uri="{FF2B5EF4-FFF2-40B4-BE49-F238E27FC236}">
              <a16:creationId xmlns:a16="http://schemas.microsoft.com/office/drawing/2014/main" id="{F1C5858C-2CF0-4F7D-8B73-DD6F967B9F94}"/>
            </a:ext>
          </a:extLst>
        </xdr:cNvPr>
        <xdr:cNvGrpSpPr/>
      </xdr:nvGrpSpPr>
      <xdr:grpSpPr>
        <a:xfrm>
          <a:off x="0" y="1349829"/>
          <a:ext cx="3046993" cy="12813408"/>
          <a:chOff x="0" y="785132"/>
          <a:chExt cx="3061607" cy="14547644"/>
        </a:xfrm>
      </xdr:grpSpPr>
      <xdr:grpSp>
        <xdr:nvGrpSpPr>
          <xdr:cNvPr id="63" name="Group 62">
            <a:extLst>
              <a:ext uri="{FF2B5EF4-FFF2-40B4-BE49-F238E27FC236}">
                <a16:creationId xmlns:a16="http://schemas.microsoft.com/office/drawing/2014/main" id="{437D2D27-A3B6-D1E8-9A3A-E1F8B1EBC2F2}"/>
              </a:ext>
            </a:extLst>
          </xdr:cNvPr>
          <xdr:cNvGrpSpPr/>
        </xdr:nvGrpSpPr>
        <xdr:grpSpPr>
          <a:xfrm>
            <a:off x="0" y="785132"/>
            <a:ext cx="3061607" cy="2569078"/>
            <a:chOff x="0" y="785132"/>
            <a:chExt cx="3061607" cy="2569078"/>
          </a:xfrm>
        </xdr:grpSpPr>
        <xdr:sp macro="" textlink="">
          <xdr:nvSpPr>
            <xdr:cNvPr id="88" name="Rectangle 1">
              <a:extLst>
                <a:ext uri="{FF2B5EF4-FFF2-40B4-BE49-F238E27FC236}">
                  <a16:creationId xmlns:a16="http://schemas.microsoft.com/office/drawing/2014/main" id="{528F23AA-713B-CC48-2BF5-868C822D2095}"/>
                </a:ext>
              </a:extLst>
            </xdr:cNvPr>
            <xdr:cNvSpPr/>
          </xdr:nvSpPr>
          <xdr:spPr>
            <a:xfrm>
              <a:off x="0" y="785132"/>
              <a:ext cx="3061607" cy="2569078"/>
            </a:xfrm>
            <a:prstGeom prst="round2Same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9" name="Group 88">
              <a:extLst>
                <a:ext uri="{FF2B5EF4-FFF2-40B4-BE49-F238E27FC236}">
                  <a16:creationId xmlns:a16="http://schemas.microsoft.com/office/drawing/2014/main" id="{ABF11FB4-1442-0F97-2986-6AE0FF78B56E}"/>
                </a:ext>
              </a:extLst>
            </xdr:cNvPr>
            <xdr:cNvGrpSpPr/>
          </xdr:nvGrpSpPr>
          <xdr:grpSpPr>
            <a:xfrm>
              <a:off x="964869" y="1111409"/>
              <a:ext cx="1131868" cy="1052420"/>
              <a:chOff x="842768" y="1156081"/>
              <a:chExt cx="1131868" cy="1052420"/>
            </a:xfrm>
          </xdr:grpSpPr>
          <xdr:sp macro="" textlink="">
            <xdr:nvSpPr>
              <xdr:cNvPr id="90" name="Oval 89">
                <a:hlinkClick xmlns:r="http://schemas.openxmlformats.org/officeDocument/2006/relationships" r:id="rId1"/>
                <a:extLst>
                  <a:ext uri="{FF2B5EF4-FFF2-40B4-BE49-F238E27FC236}">
                    <a16:creationId xmlns:a16="http://schemas.microsoft.com/office/drawing/2014/main" id="{D03D2849-8223-6E97-A7AC-DD085D90EC79}"/>
                  </a:ext>
                </a:extLst>
              </xdr:cNvPr>
              <xdr:cNvSpPr/>
            </xdr:nvSpPr>
            <xdr:spPr>
              <a:xfrm>
                <a:off x="842768" y="1156081"/>
                <a:ext cx="1131868" cy="1052420"/>
              </a:xfrm>
              <a:prstGeom prst="ellipse">
                <a:avLst/>
              </a:prstGeom>
              <a:solidFill>
                <a:srgbClr val="F0F2F5"/>
              </a:solidFill>
              <a:ln w="762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1" name="Graphic 90" descr="User with solid fill">
                <a:extLst>
                  <a:ext uri="{FF2B5EF4-FFF2-40B4-BE49-F238E27FC236}">
                    <a16:creationId xmlns:a16="http://schemas.microsoft.com/office/drawing/2014/main" id="{86704587-6DE2-0E55-7FB4-F7E2B3E5D3D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7994" y="1192944"/>
                <a:ext cx="981416" cy="978694"/>
              </a:xfrm>
              <a:prstGeom prst="round2SameRect">
                <a:avLst/>
              </a:prstGeom>
            </xdr:spPr>
          </xdr:pic>
        </xdr:grpSp>
      </xdr:grpSp>
      <xdr:sp macro="" textlink="">
        <xdr:nvSpPr>
          <xdr:cNvPr id="64" name="Rectangle 63">
            <a:extLst>
              <a:ext uri="{FF2B5EF4-FFF2-40B4-BE49-F238E27FC236}">
                <a16:creationId xmlns:a16="http://schemas.microsoft.com/office/drawing/2014/main" id="{9B54B8DF-D8FC-DED0-EC97-C40ADBD1F38F}"/>
              </a:ext>
            </a:extLst>
          </xdr:cNvPr>
          <xdr:cNvSpPr/>
        </xdr:nvSpPr>
        <xdr:spPr>
          <a:xfrm>
            <a:off x="0" y="2456335"/>
            <a:ext cx="3061606" cy="585107"/>
          </a:xfrm>
          <a:prstGeom prst="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5" name="Group 64">
            <a:extLst>
              <a:ext uri="{FF2B5EF4-FFF2-40B4-BE49-F238E27FC236}">
                <a16:creationId xmlns:a16="http://schemas.microsoft.com/office/drawing/2014/main" id="{1AFE7064-5073-406E-3A0F-4DA30998A633}"/>
              </a:ext>
            </a:extLst>
          </xdr:cNvPr>
          <xdr:cNvGrpSpPr/>
        </xdr:nvGrpSpPr>
        <xdr:grpSpPr>
          <a:xfrm>
            <a:off x="0" y="3320267"/>
            <a:ext cx="3061606" cy="12012509"/>
            <a:chOff x="0" y="3743325"/>
            <a:chExt cx="2438400" cy="8448675"/>
          </a:xfrm>
          <a:effectLst/>
        </xdr:grpSpPr>
        <xdr:sp macro="" textlink="">
          <xdr:nvSpPr>
            <xdr:cNvPr id="66" name="Rectangle: Top Corners Rounded 65">
              <a:extLst>
                <a:ext uri="{FF2B5EF4-FFF2-40B4-BE49-F238E27FC236}">
                  <a16:creationId xmlns:a16="http://schemas.microsoft.com/office/drawing/2014/main" id="{FFCEBCEC-D03E-B430-EF4E-191B76A2146B}"/>
                </a:ext>
              </a:extLst>
            </xdr:cNvPr>
            <xdr:cNvSpPr/>
          </xdr:nvSpPr>
          <xdr:spPr>
            <a:xfrm flipV="1">
              <a:off x="0" y="3790950"/>
              <a:ext cx="2438400" cy="8401050"/>
            </a:xfrm>
            <a:prstGeom prst="round2Same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7" name="Group 66">
              <a:extLst>
                <a:ext uri="{FF2B5EF4-FFF2-40B4-BE49-F238E27FC236}">
                  <a16:creationId xmlns:a16="http://schemas.microsoft.com/office/drawing/2014/main" id="{B478315A-4B90-9FE5-DBCB-7BECC5140BFC}"/>
                </a:ext>
              </a:extLst>
            </xdr:cNvPr>
            <xdr:cNvGrpSpPr/>
          </xdr:nvGrpSpPr>
          <xdr:grpSpPr>
            <a:xfrm>
              <a:off x="0" y="3743325"/>
              <a:ext cx="2438400" cy="7620000"/>
              <a:chOff x="0" y="3743325"/>
              <a:chExt cx="2438400" cy="7620000"/>
            </a:xfrm>
          </xdr:grpSpPr>
          <xdr:grpSp>
            <xdr:nvGrpSpPr>
              <xdr:cNvPr id="68" name="Group 67">
                <a:extLst>
                  <a:ext uri="{FF2B5EF4-FFF2-40B4-BE49-F238E27FC236}">
                    <a16:creationId xmlns:a16="http://schemas.microsoft.com/office/drawing/2014/main" id="{4EBDAD6B-A0EF-5B78-97C8-F0DC26024083}"/>
                  </a:ext>
                </a:extLst>
              </xdr:cNvPr>
              <xdr:cNvGrpSpPr/>
            </xdr:nvGrpSpPr>
            <xdr:grpSpPr>
              <a:xfrm>
                <a:off x="609600" y="3743325"/>
                <a:ext cx="1828800" cy="7620000"/>
                <a:chOff x="609600" y="3743325"/>
                <a:chExt cx="1828800" cy="7620000"/>
              </a:xfrm>
            </xdr:grpSpPr>
            <xdr:sp macro="" textlink="">
              <xdr:nvSpPr>
                <xdr:cNvPr id="79" name="Rectangle 78">
                  <a:extLst>
                    <a:ext uri="{FF2B5EF4-FFF2-40B4-BE49-F238E27FC236}">
                      <a16:creationId xmlns:a16="http://schemas.microsoft.com/office/drawing/2014/main" id="{F359DB93-5D16-03D1-C6AE-8B2FBB72FBBA}"/>
                    </a:ext>
                  </a:extLst>
                </xdr:cNvPr>
                <xdr:cNvSpPr/>
              </xdr:nvSpPr>
              <xdr:spPr>
                <a:xfrm>
                  <a:off x="609600" y="3743325"/>
                  <a:ext cx="18288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TextBox 79">
                  <a:hlinkClick xmlns:r="http://schemas.openxmlformats.org/officeDocument/2006/relationships" r:id="rId4"/>
                  <a:extLst>
                    <a:ext uri="{FF2B5EF4-FFF2-40B4-BE49-F238E27FC236}">
                      <a16:creationId xmlns:a16="http://schemas.microsoft.com/office/drawing/2014/main" id="{3CE9CE88-8E70-90DC-C31E-A7B785102D03}"/>
                    </a:ext>
                  </a:extLst>
                </xdr:cNvPr>
                <xdr:cNvSpPr txBox="1"/>
              </xdr:nvSpPr>
              <xdr:spPr>
                <a:xfrm>
                  <a:off x="609600" y="4343400"/>
                  <a:ext cx="832731"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Home</a:t>
                  </a:r>
                  <a:endParaRPr lang="en-US" sz="1600" b="1">
                    <a:solidFill>
                      <a:schemeClr val="tx1">
                        <a:lumMod val="65000"/>
                        <a:lumOff val="35000"/>
                      </a:schemeClr>
                    </a:solidFill>
                  </a:endParaRPr>
                </a:p>
              </xdr:txBody>
            </xdr:sp>
            <xdr:sp macro="" textlink="">
              <xdr:nvSpPr>
                <xdr:cNvPr id="81" name="TextBox 80">
                  <a:hlinkClick xmlns:r="http://schemas.openxmlformats.org/officeDocument/2006/relationships" r:id="rId1"/>
                  <a:extLst>
                    <a:ext uri="{FF2B5EF4-FFF2-40B4-BE49-F238E27FC236}">
                      <a16:creationId xmlns:a16="http://schemas.microsoft.com/office/drawing/2014/main" id="{E91EAE3A-56BC-3177-ECD8-A49FBE1C532D}"/>
                    </a:ext>
                  </a:extLst>
                </xdr:cNvPr>
                <xdr:cNvSpPr txBox="1"/>
              </xdr:nvSpPr>
              <xdr:spPr>
                <a:xfrm>
                  <a:off x="609600" y="5134567"/>
                  <a:ext cx="13411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bg1">
                          <a:lumMod val="50000"/>
                        </a:schemeClr>
                      </a:solidFill>
                    </a:rPr>
                    <a:t>Dashboard</a:t>
                  </a:r>
                  <a:endParaRPr lang="en-US" sz="1600" b="1">
                    <a:solidFill>
                      <a:schemeClr val="bg1">
                        <a:lumMod val="50000"/>
                      </a:schemeClr>
                    </a:solidFill>
                  </a:endParaRPr>
                </a:p>
              </xdr:txBody>
            </xdr:sp>
            <xdr:sp macro="" textlink="">
              <xdr:nvSpPr>
                <xdr:cNvPr id="82" name="TextBox 81">
                  <a:hlinkClick xmlns:r="http://schemas.openxmlformats.org/officeDocument/2006/relationships" r:id="rId5"/>
                  <a:extLst>
                    <a:ext uri="{FF2B5EF4-FFF2-40B4-BE49-F238E27FC236}">
                      <a16:creationId xmlns:a16="http://schemas.microsoft.com/office/drawing/2014/main" id="{A2C008B7-692D-9B24-11A9-E5AE95DDD9C8}"/>
                    </a:ext>
                  </a:extLst>
                </xdr:cNvPr>
                <xdr:cNvSpPr txBox="1"/>
              </xdr:nvSpPr>
              <xdr:spPr>
                <a:xfrm>
                  <a:off x="609600" y="5925734"/>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Raw</a:t>
                  </a:r>
                  <a:r>
                    <a:rPr lang="en-US" sz="2000" b="1" baseline="0">
                      <a:solidFill>
                        <a:schemeClr val="tx1">
                          <a:lumMod val="65000"/>
                          <a:lumOff val="35000"/>
                        </a:schemeClr>
                      </a:solidFill>
                    </a:rPr>
                    <a:t> Data</a:t>
                  </a:r>
                  <a:endParaRPr lang="en-US" sz="1600" b="1">
                    <a:solidFill>
                      <a:schemeClr val="tx1">
                        <a:lumMod val="65000"/>
                        <a:lumOff val="35000"/>
                      </a:schemeClr>
                    </a:solidFill>
                  </a:endParaRPr>
                </a:p>
              </xdr:txBody>
            </xdr:sp>
            <xdr:sp macro="" textlink="">
              <xdr:nvSpPr>
                <xdr:cNvPr id="83" name="TextBox 82">
                  <a:hlinkClick xmlns:r="http://schemas.openxmlformats.org/officeDocument/2006/relationships" r:id="rId6"/>
                  <a:extLst>
                    <a:ext uri="{FF2B5EF4-FFF2-40B4-BE49-F238E27FC236}">
                      <a16:creationId xmlns:a16="http://schemas.microsoft.com/office/drawing/2014/main" id="{0D72E4DF-8BAC-4C6E-DF6D-1B497E0D0F31}"/>
                    </a:ext>
                  </a:extLst>
                </xdr:cNvPr>
                <xdr:cNvSpPr txBox="1"/>
              </xdr:nvSpPr>
              <xdr:spPr>
                <a:xfrm>
                  <a:off x="609600" y="6716901"/>
                  <a:ext cx="1740478"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C00000"/>
                      </a:solidFill>
                    </a:rPr>
                    <a:t>Data</a:t>
                  </a:r>
                  <a:r>
                    <a:rPr lang="en-US" sz="2000" b="1" baseline="0">
                      <a:solidFill>
                        <a:srgbClr val="C00000"/>
                      </a:solidFill>
                    </a:rPr>
                    <a:t> </a:t>
                  </a:r>
                  <a:r>
                    <a:rPr lang="en-US" sz="2000" b="1">
                      <a:solidFill>
                        <a:srgbClr val="C00000"/>
                      </a:solidFill>
                    </a:rPr>
                    <a:t>Cleaning</a:t>
                  </a:r>
                  <a:endParaRPr lang="en-US" sz="1600" b="1">
                    <a:solidFill>
                      <a:srgbClr val="C00000"/>
                    </a:solidFill>
                  </a:endParaRPr>
                </a:p>
              </xdr:txBody>
            </xdr:sp>
            <xdr:sp macro="" textlink="">
              <xdr:nvSpPr>
                <xdr:cNvPr id="84" name="TextBox 83">
                  <a:hlinkClick xmlns:r="http://schemas.openxmlformats.org/officeDocument/2006/relationships" r:id="rId7"/>
                  <a:extLst>
                    <a:ext uri="{FF2B5EF4-FFF2-40B4-BE49-F238E27FC236}">
                      <a16:creationId xmlns:a16="http://schemas.microsoft.com/office/drawing/2014/main" id="{4BE13969-6EEF-8F32-1CE1-67A0D0ED3172}"/>
                    </a:ext>
                  </a:extLst>
                </xdr:cNvPr>
                <xdr:cNvSpPr txBox="1"/>
              </xdr:nvSpPr>
              <xdr:spPr>
                <a:xfrm>
                  <a:off x="609600" y="7508068"/>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Order</a:t>
                  </a:r>
                  <a:r>
                    <a:rPr lang="en-US" sz="2000" b="1" baseline="0">
                      <a:solidFill>
                        <a:schemeClr val="tx1">
                          <a:lumMod val="65000"/>
                          <a:lumOff val="35000"/>
                        </a:schemeClr>
                      </a:solidFill>
                    </a:rPr>
                    <a:t>s</a:t>
                  </a:r>
                  <a:endParaRPr lang="en-US" sz="1600" b="1">
                    <a:solidFill>
                      <a:schemeClr val="tx1">
                        <a:lumMod val="65000"/>
                        <a:lumOff val="35000"/>
                      </a:schemeClr>
                    </a:solidFill>
                  </a:endParaRPr>
                </a:p>
              </xdr:txBody>
            </xdr:sp>
            <xdr:sp macro="" textlink="">
              <xdr:nvSpPr>
                <xdr:cNvPr id="85" name="TextBox 84">
                  <a:hlinkClick xmlns:r="http://schemas.openxmlformats.org/officeDocument/2006/relationships" r:id="rId8"/>
                  <a:extLst>
                    <a:ext uri="{FF2B5EF4-FFF2-40B4-BE49-F238E27FC236}">
                      <a16:creationId xmlns:a16="http://schemas.microsoft.com/office/drawing/2014/main" id="{F898AD58-14A3-BDAC-7021-EA2455ACF755}"/>
                    </a:ext>
                  </a:extLst>
                </xdr:cNvPr>
                <xdr:cNvSpPr txBox="1"/>
              </xdr:nvSpPr>
              <xdr:spPr>
                <a:xfrm>
                  <a:off x="609600" y="8299235"/>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Holdings</a:t>
                  </a:r>
                  <a:endParaRPr lang="en-US" sz="1600" b="1">
                    <a:solidFill>
                      <a:schemeClr val="tx1">
                        <a:lumMod val="65000"/>
                        <a:lumOff val="35000"/>
                      </a:schemeClr>
                    </a:solidFill>
                  </a:endParaRPr>
                </a:p>
              </xdr:txBody>
            </xdr:sp>
            <xdr:sp macro="" textlink="">
              <xdr:nvSpPr>
                <xdr:cNvPr id="86" name="TextBox 85">
                  <a:hlinkClick xmlns:r="http://schemas.openxmlformats.org/officeDocument/2006/relationships" r:id="rId9"/>
                  <a:extLst>
                    <a:ext uri="{FF2B5EF4-FFF2-40B4-BE49-F238E27FC236}">
                      <a16:creationId xmlns:a16="http://schemas.microsoft.com/office/drawing/2014/main" id="{CEE5BCB2-B041-A86D-590C-27585AB77F25}"/>
                    </a:ext>
                  </a:extLst>
                </xdr:cNvPr>
                <xdr:cNvSpPr txBox="1"/>
              </xdr:nvSpPr>
              <xdr:spPr>
                <a:xfrm>
                  <a:off x="609600" y="9090402"/>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Analysis</a:t>
                  </a:r>
                  <a:endParaRPr lang="en-US" sz="1600" b="1">
                    <a:solidFill>
                      <a:schemeClr val="tx1">
                        <a:lumMod val="65000"/>
                        <a:lumOff val="35000"/>
                      </a:schemeClr>
                    </a:solidFill>
                  </a:endParaRPr>
                </a:p>
              </xdr:txBody>
            </xdr:sp>
            <xdr:sp macro="" textlink="">
              <xdr:nvSpPr>
                <xdr:cNvPr id="87" name="TextBox 86">
                  <a:extLst>
                    <a:ext uri="{FF2B5EF4-FFF2-40B4-BE49-F238E27FC236}">
                      <a16:creationId xmlns:a16="http://schemas.microsoft.com/office/drawing/2014/main" id="{CF1E7A5B-A05E-9CDB-8332-928A5271D04F}"/>
                    </a:ext>
                  </a:extLst>
                </xdr:cNvPr>
                <xdr:cNvSpPr txBox="1"/>
              </xdr:nvSpPr>
              <xdr:spPr>
                <a:xfrm>
                  <a:off x="609600" y="9881568"/>
                  <a:ext cx="1290732"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Buy</a:t>
                  </a:r>
                  <a:r>
                    <a:rPr lang="en-US" sz="2000" b="1" baseline="0">
                      <a:solidFill>
                        <a:schemeClr val="tx1">
                          <a:lumMod val="65000"/>
                          <a:lumOff val="35000"/>
                        </a:schemeClr>
                      </a:solidFill>
                    </a:rPr>
                    <a:t> / Sell</a:t>
                  </a:r>
                  <a:endParaRPr lang="en-US" sz="1600" b="1">
                    <a:solidFill>
                      <a:schemeClr val="tx1">
                        <a:lumMod val="65000"/>
                        <a:lumOff val="35000"/>
                      </a:schemeClr>
                    </a:solidFill>
                  </a:endParaRPr>
                </a:p>
              </xdr:txBody>
            </xdr:sp>
          </xdr:grpSp>
          <xdr:grpSp>
            <xdr:nvGrpSpPr>
              <xdr:cNvPr id="69" name="Group 68">
                <a:extLst>
                  <a:ext uri="{FF2B5EF4-FFF2-40B4-BE49-F238E27FC236}">
                    <a16:creationId xmlns:a16="http://schemas.microsoft.com/office/drawing/2014/main" id="{628B0B72-C3FA-5E37-4D7E-6C2AC3279926}"/>
                  </a:ext>
                </a:extLst>
              </xdr:cNvPr>
              <xdr:cNvGrpSpPr/>
            </xdr:nvGrpSpPr>
            <xdr:grpSpPr>
              <a:xfrm>
                <a:off x="0" y="3743325"/>
                <a:ext cx="609601" cy="7620000"/>
                <a:chOff x="0" y="3743325"/>
                <a:chExt cx="609601" cy="7620000"/>
              </a:xfrm>
            </xdr:grpSpPr>
            <xdr:sp macro="" textlink="">
              <xdr:nvSpPr>
                <xdr:cNvPr id="70" name="Rectangle 69">
                  <a:extLst>
                    <a:ext uri="{FF2B5EF4-FFF2-40B4-BE49-F238E27FC236}">
                      <a16:creationId xmlns:a16="http://schemas.microsoft.com/office/drawing/2014/main" id="{C59B5008-9B3B-7FCE-25C4-448D2DC7EFF5}"/>
                    </a:ext>
                  </a:extLst>
                </xdr:cNvPr>
                <xdr:cNvSpPr/>
              </xdr:nvSpPr>
              <xdr:spPr>
                <a:xfrm>
                  <a:off x="0" y="3743325"/>
                  <a:ext cx="6096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1" name="Graphic 70" descr="Presentation with pie chart with solid fill">
                  <a:hlinkClick xmlns:r="http://schemas.openxmlformats.org/officeDocument/2006/relationships" r:id="rId1"/>
                  <a:extLst>
                    <a:ext uri="{FF2B5EF4-FFF2-40B4-BE49-F238E27FC236}">
                      <a16:creationId xmlns:a16="http://schemas.microsoft.com/office/drawing/2014/main" id="{F3EE1C6E-EE1C-0E4A-5A38-B95D5CB3EAB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10800000" flipH="1" flipV="1">
                  <a:off x="171451" y="5113565"/>
                  <a:ext cx="438149" cy="438149"/>
                </a:xfrm>
                <a:prstGeom prst="rect">
                  <a:avLst/>
                </a:prstGeom>
              </xdr:spPr>
            </xdr:pic>
            <xdr:pic>
              <xdr:nvPicPr>
                <xdr:cNvPr id="72" name="Graphic 71" descr="Home with solid fill">
                  <a:hlinkClick xmlns:r="http://schemas.openxmlformats.org/officeDocument/2006/relationships" r:id="rId4"/>
                  <a:extLst>
                    <a:ext uri="{FF2B5EF4-FFF2-40B4-BE49-F238E27FC236}">
                      <a16:creationId xmlns:a16="http://schemas.microsoft.com/office/drawing/2014/main" id="{6576EC5A-4854-694D-1182-6ED67916C2B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H="1" flipV="1">
                  <a:off x="171452" y="4324351"/>
                  <a:ext cx="438149" cy="438149"/>
                </a:xfrm>
                <a:prstGeom prst="rect">
                  <a:avLst/>
                </a:prstGeom>
              </xdr:spPr>
            </xdr:pic>
            <xdr:pic>
              <xdr:nvPicPr>
                <xdr:cNvPr id="73" name="Graphic 72" descr="Puzzle with solid fill">
                  <a:hlinkClick xmlns:r="http://schemas.openxmlformats.org/officeDocument/2006/relationships" r:id="rId5"/>
                  <a:extLst>
                    <a:ext uri="{FF2B5EF4-FFF2-40B4-BE49-F238E27FC236}">
                      <a16:creationId xmlns:a16="http://schemas.microsoft.com/office/drawing/2014/main" id="{846AFBAD-C7B0-5C93-D031-611A363127A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rot="10800000" flipH="1" flipV="1">
                  <a:off x="171452" y="5902779"/>
                  <a:ext cx="438149" cy="438149"/>
                </a:xfrm>
                <a:prstGeom prst="rect">
                  <a:avLst/>
                </a:prstGeom>
              </xdr:spPr>
            </xdr:pic>
            <xdr:pic>
              <xdr:nvPicPr>
                <xdr:cNvPr id="74" name="Graphic 73" descr="Washing Machine with solid fill">
                  <a:hlinkClick xmlns:r="http://schemas.openxmlformats.org/officeDocument/2006/relationships" r:id="rId6"/>
                  <a:extLst>
                    <a:ext uri="{FF2B5EF4-FFF2-40B4-BE49-F238E27FC236}">
                      <a16:creationId xmlns:a16="http://schemas.microsoft.com/office/drawing/2014/main" id="{71281BA8-CE01-F857-D6E4-204E233F735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rot="10800000" flipH="1" flipV="1">
                  <a:off x="171452" y="6691993"/>
                  <a:ext cx="438149" cy="438149"/>
                </a:xfrm>
                <a:prstGeom prst="rect">
                  <a:avLst/>
                </a:prstGeom>
              </xdr:spPr>
            </xdr:pic>
            <xdr:pic>
              <xdr:nvPicPr>
                <xdr:cNvPr id="75" name="Graphic 74" descr="Puzzle pieces with solid fill">
                  <a:hlinkClick xmlns:r="http://schemas.openxmlformats.org/officeDocument/2006/relationships" r:id="rId7"/>
                  <a:extLst>
                    <a:ext uri="{FF2B5EF4-FFF2-40B4-BE49-F238E27FC236}">
                      <a16:creationId xmlns:a16="http://schemas.microsoft.com/office/drawing/2014/main" id="{E6536308-3C2E-581A-125D-1EFBD6BBECF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rot="10800000" flipH="1" flipV="1">
                  <a:off x="171452" y="7481207"/>
                  <a:ext cx="438149" cy="438149"/>
                </a:xfrm>
                <a:prstGeom prst="rect">
                  <a:avLst/>
                </a:prstGeom>
              </xdr:spPr>
            </xdr:pic>
            <xdr:pic>
              <xdr:nvPicPr>
                <xdr:cNvPr id="76" name="Graphic 75" descr="Warehouse with solid fill">
                  <a:hlinkClick xmlns:r="http://schemas.openxmlformats.org/officeDocument/2006/relationships" r:id="rId8"/>
                  <a:extLst>
                    <a:ext uri="{FF2B5EF4-FFF2-40B4-BE49-F238E27FC236}">
                      <a16:creationId xmlns:a16="http://schemas.microsoft.com/office/drawing/2014/main" id="{F3C5F5EF-1D44-6DE6-96DC-2147F3EF50B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rot="10800000" flipH="1" flipV="1">
                  <a:off x="171452" y="8270421"/>
                  <a:ext cx="438149" cy="438149"/>
                </a:xfrm>
                <a:prstGeom prst="rect">
                  <a:avLst/>
                </a:prstGeom>
              </xdr:spPr>
            </xdr:pic>
            <xdr:pic>
              <xdr:nvPicPr>
                <xdr:cNvPr id="77" name="Graphic 76" descr="Shopping cart with solid fill">
                  <a:extLst>
                    <a:ext uri="{FF2B5EF4-FFF2-40B4-BE49-F238E27FC236}">
                      <a16:creationId xmlns:a16="http://schemas.microsoft.com/office/drawing/2014/main" id="{3D2513D0-182C-69DB-4F6F-3504DAB35C7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rcRect/>
                <a:stretch/>
              </xdr:blipFill>
              <xdr:spPr>
                <a:xfrm rot="10800000" flipH="1" flipV="1">
                  <a:off x="171452" y="9848851"/>
                  <a:ext cx="438149" cy="438149"/>
                </a:xfrm>
                <a:prstGeom prst="rect">
                  <a:avLst/>
                </a:prstGeom>
              </xdr:spPr>
            </xdr:pic>
            <xdr:pic>
              <xdr:nvPicPr>
                <xdr:cNvPr id="78" name="Graphic 77" descr="Bar chart with solid fill">
                  <a:hlinkClick xmlns:r="http://schemas.openxmlformats.org/officeDocument/2006/relationships" r:id="rId9"/>
                  <a:extLst>
                    <a:ext uri="{FF2B5EF4-FFF2-40B4-BE49-F238E27FC236}">
                      <a16:creationId xmlns:a16="http://schemas.microsoft.com/office/drawing/2014/main" id="{80D4314A-05D0-999B-CC5D-FD8B97A8BBA8}"/>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rot="10800000" flipH="1" flipV="1">
                  <a:off x="171452" y="9059635"/>
                  <a:ext cx="438149" cy="438149"/>
                </a:xfrm>
                <a:prstGeom prst="rect">
                  <a:avLst/>
                </a:prstGeom>
              </xdr:spPr>
            </xdr:pic>
          </xdr:grpSp>
        </xdr:grpSp>
      </xdr:grpSp>
    </xdr:grpSp>
    <xdr:clientData/>
  </xdr:twoCellAnchor>
  <xdr:twoCellAnchor>
    <xdr:from>
      <xdr:col>0</xdr:col>
      <xdr:colOff>478971</xdr:colOff>
      <xdr:row>14</xdr:row>
      <xdr:rowOff>97972</xdr:rowOff>
    </xdr:from>
    <xdr:to>
      <xdr:col>4</xdr:col>
      <xdr:colOff>88413</xdr:colOff>
      <xdr:row>15</xdr:row>
      <xdr:rowOff>293753</xdr:rowOff>
    </xdr:to>
    <xdr:sp macro="" textlink="">
      <xdr:nvSpPr>
        <xdr:cNvPr id="3" name="TextBox 2">
          <a:extLst>
            <a:ext uri="{FF2B5EF4-FFF2-40B4-BE49-F238E27FC236}">
              <a16:creationId xmlns:a16="http://schemas.microsoft.com/office/drawing/2014/main" id="{C8529014-C0CE-4F1C-830F-66D9E68E20DA}"/>
            </a:ext>
          </a:extLst>
        </xdr:cNvPr>
        <xdr:cNvSpPr txBox="1"/>
      </xdr:nvSpPr>
      <xdr:spPr>
        <a:xfrm>
          <a:off x="478971" y="2873829"/>
          <a:ext cx="2047842" cy="41349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rgbClr val="007BFF"/>
              </a:solidFill>
            </a:rPr>
            <a:t> Sarthak</a:t>
          </a:r>
          <a:r>
            <a:rPr lang="en-US" sz="2000" b="1" baseline="0">
              <a:solidFill>
                <a:srgbClr val="007BFF"/>
              </a:solidFill>
            </a:rPr>
            <a:t> &amp; Surojit</a:t>
          </a:r>
          <a:endParaRPr lang="en-US" sz="1100" b="1">
            <a:solidFill>
              <a:srgbClr val="007BFF"/>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54428</xdr:rowOff>
    </xdr:from>
    <xdr:to>
      <xdr:col>4</xdr:col>
      <xdr:colOff>592281</xdr:colOff>
      <xdr:row>83</xdr:row>
      <xdr:rowOff>131495</xdr:rowOff>
    </xdr:to>
    <xdr:grpSp>
      <xdr:nvGrpSpPr>
        <xdr:cNvPr id="34" name="Group 33">
          <a:extLst>
            <a:ext uri="{FF2B5EF4-FFF2-40B4-BE49-F238E27FC236}">
              <a16:creationId xmlns:a16="http://schemas.microsoft.com/office/drawing/2014/main" id="{D79BDD8B-6869-47FD-954E-5E76F791F1CB}"/>
            </a:ext>
          </a:extLst>
        </xdr:cNvPr>
        <xdr:cNvGrpSpPr/>
      </xdr:nvGrpSpPr>
      <xdr:grpSpPr>
        <a:xfrm>
          <a:off x="0" y="1349828"/>
          <a:ext cx="3030681" cy="13975947"/>
          <a:chOff x="0" y="785132"/>
          <a:chExt cx="3061606" cy="14547644"/>
        </a:xfrm>
      </xdr:grpSpPr>
      <xdr:grpSp>
        <xdr:nvGrpSpPr>
          <xdr:cNvPr id="35" name="Group 34">
            <a:extLst>
              <a:ext uri="{FF2B5EF4-FFF2-40B4-BE49-F238E27FC236}">
                <a16:creationId xmlns:a16="http://schemas.microsoft.com/office/drawing/2014/main" id="{DB29DE32-A94C-CF38-D02C-84AE647EA74E}"/>
              </a:ext>
            </a:extLst>
          </xdr:cNvPr>
          <xdr:cNvGrpSpPr/>
        </xdr:nvGrpSpPr>
        <xdr:grpSpPr>
          <a:xfrm>
            <a:off x="0" y="785132"/>
            <a:ext cx="3057109" cy="2654026"/>
            <a:chOff x="0" y="785132"/>
            <a:chExt cx="3057109" cy="2654026"/>
          </a:xfrm>
        </xdr:grpSpPr>
        <xdr:sp macro="" textlink="">
          <xdr:nvSpPr>
            <xdr:cNvPr id="62" name="Rectangle 1">
              <a:extLst>
                <a:ext uri="{FF2B5EF4-FFF2-40B4-BE49-F238E27FC236}">
                  <a16:creationId xmlns:a16="http://schemas.microsoft.com/office/drawing/2014/main" id="{D83BBD73-B181-0D17-17A2-C5CF38BFCFB9}"/>
                </a:ext>
              </a:extLst>
            </xdr:cNvPr>
            <xdr:cNvSpPr/>
          </xdr:nvSpPr>
          <xdr:spPr>
            <a:xfrm>
              <a:off x="0" y="785132"/>
              <a:ext cx="3057109" cy="2654026"/>
            </a:xfrm>
            <a:prstGeom prst="round2Same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3" name="Group 62">
              <a:extLst>
                <a:ext uri="{FF2B5EF4-FFF2-40B4-BE49-F238E27FC236}">
                  <a16:creationId xmlns:a16="http://schemas.microsoft.com/office/drawing/2014/main" id="{2FC1899E-C03F-9D59-81E1-1585E0E51D36}"/>
                </a:ext>
              </a:extLst>
            </xdr:cNvPr>
            <xdr:cNvGrpSpPr/>
          </xdr:nvGrpSpPr>
          <xdr:grpSpPr>
            <a:xfrm>
              <a:off x="964869" y="1111409"/>
              <a:ext cx="1131869" cy="1052420"/>
              <a:chOff x="842768" y="1156081"/>
              <a:chExt cx="1131869" cy="1052420"/>
            </a:xfrm>
          </xdr:grpSpPr>
          <xdr:sp macro="" textlink="">
            <xdr:nvSpPr>
              <xdr:cNvPr id="64" name="Oval 63">
                <a:hlinkClick xmlns:r="http://schemas.openxmlformats.org/officeDocument/2006/relationships" r:id="rId1"/>
                <a:extLst>
                  <a:ext uri="{FF2B5EF4-FFF2-40B4-BE49-F238E27FC236}">
                    <a16:creationId xmlns:a16="http://schemas.microsoft.com/office/drawing/2014/main" id="{544E02C5-2498-567C-669A-E6ECD5AF6C7C}"/>
                  </a:ext>
                </a:extLst>
              </xdr:cNvPr>
              <xdr:cNvSpPr/>
            </xdr:nvSpPr>
            <xdr:spPr>
              <a:xfrm>
                <a:off x="842768" y="1156081"/>
                <a:ext cx="1131869" cy="1052420"/>
              </a:xfrm>
              <a:prstGeom prst="ellipse">
                <a:avLst/>
              </a:prstGeom>
              <a:solidFill>
                <a:srgbClr val="F0F2F5"/>
              </a:solidFill>
              <a:ln w="762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5" name="Graphic 64" descr="User with solid fill">
                <a:extLst>
                  <a:ext uri="{FF2B5EF4-FFF2-40B4-BE49-F238E27FC236}">
                    <a16:creationId xmlns:a16="http://schemas.microsoft.com/office/drawing/2014/main" id="{C459D2F9-EC2A-D871-4B7F-7E20D32E5DC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7994" y="1192944"/>
                <a:ext cx="981416" cy="978694"/>
              </a:xfrm>
              <a:prstGeom prst="round2SameRect">
                <a:avLst/>
              </a:prstGeom>
            </xdr:spPr>
          </xdr:pic>
        </xdr:grpSp>
      </xdr:grpSp>
      <xdr:sp macro="" textlink="">
        <xdr:nvSpPr>
          <xdr:cNvPr id="60" name="Rectangle 59">
            <a:extLst>
              <a:ext uri="{FF2B5EF4-FFF2-40B4-BE49-F238E27FC236}">
                <a16:creationId xmlns:a16="http://schemas.microsoft.com/office/drawing/2014/main" id="{0AF06216-5A63-51DA-B748-970C347D5DDA}"/>
              </a:ext>
            </a:extLst>
          </xdr:cNvPr>
          <xdr:cNvSpPr/>
        </xdr:nvSpPr>
        <xdr:spPr>
          <a:xfrm>
            <a:off x="0" y="2680607"/>
            <a:ext cx="3061606" cy="585107"/>
          </a:xfrm>
          <a:prstGeom prst="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7" name="Group 36">
            <a:extLst>
              <a:ext uri="{FF2B5EF4-FFF2-40B4-BE49-F238E27FC236}">
                <a16:creationId xmlns:a16="http://schemas.microsoft.com/office/drawing/2014/main" id="{E7AECF56-C4F5-700C-74CB-72DB1853ECED}"/>
              </a:ext>
            </a:extLst>
          </xdr:cNvPr>
          <xdr:cNvGrpSpPr/>
        </xdr:nvGrpSpPr>
        <xdr:grpSpPr>
          <a:xfrm>
            <a:off x="0" y="3387981"/>
            <a:ext cx="3061606" cy="11944795"/>
            <a:chOff x="0" y="3790950"/>
            <a:chExt cx="2438400" cy="8401050"/>
          </a:xfrm>
          <a:effectLst/>
        </xdr:grpSpPr>
        <xdr:sp macro="" textlink="">
          <xdr:nvSpPr>
            <xdr:cNvPr id="38" name="Rectangle: Top Corners Rounded 37">
              <a:extLst>
                <a:ext uri="{FF2B5EF4-FFF2-40B4-BE49-F238E27FC236}">
                  <a16:creationId xmlns:a16="http://schemas.microsoft.com/office/drawing/2014/main" id="{79B39CD7-8757-DDB7-CA1F-54F26A3FF34A}"/>
                </a:ext>
              </a:extLst>
            </xdr:cNvPr>
            <xdr:cNvSpPr/>
          </xdr:nvSpPr>
          <xdr:spPr>
            <a:xfrm flipV="1">
              <a:off x="0" y="3790950"/>
              <a:ext cx="2438400" cy="8401050"/>
            </a:xfrm>
            <a:prstGeom prst="round2Same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9" name="Group 38">
              <a:extLst>
                <a:ext uri="{FF2B5EF4-FFF2-40B4-BE49-F238E27FC236}">
                  <a16:creationId xmlns:a16="http://schemas.microsoft.com/office/drawing/2014/main" id="{E33CE459-7271-60AF-E67A-FDA2F1C2D54C}"/>
                </a:ext>
              </a:extLst>
            </xdr:cNvPr>
            <xdr:cNvGrpSpPr/>
          </xdr:nvGrpSpPr>
          <xdr:grpSpPr>
            <a:xfrm>
              <a:off x="67337" y="3825547"/>
              <a:ext cx="2282741" cy="7706087"/>
              <a:chOff x="67337" y="3825547"/>
              <a:chExt cx="2282741" cy="7706087"/>
            </a:xfrm>
          </xdr:grpSpPr>
          <xdr:grpSp>
            <xdr:nvGrpSpPr>
              <xdr:cNvPr id="40" name="Group 39">
                <a:extLst>
                  <a:ext uri="{FF2B5EF4-FFF2-40B4-BE49-F238E27FC236}">
                    <a16:creationId xmlns:a16="http://schemas.microsoft.com/office/drawing/2014/main" id="{07D13235-C347-7146-5314-D847B09640F4}"/>
                  </a:ext>
                </a:extLst>
              </xdr:cNvPr>
              <xdr:cNvGrpSpPr/>
            </xdr:nvGrpSpPr>
            <xdr:grpSpPr>
              <a:xfrm>
                <a:off x="431192" y="3911634"/>
                <a:ext cx="1918886" cy="7620000"/>
                <a:chOff x="431192" y="3911634"/>
                <a:chExt cx="1918886" cy="7620000"/>
              </a:xfrm>
            </xdr:grpSpPr>
            <xdr:sp macro="" textlink="">
              <xdr:nvSpPr>
                <xdr:cNvPr id="51" name="Rectangle 50">
                  <a:extLst>
                    <a:ext uri="{FF2B5EF4-FFF2-40B4-BE49-F238E27FC236}">
                      <a16:creationId xmlns:a16="http://schemas.microsoft.com/office/drawing/2014/main" id="{F03622F6-99CE-EB9C-3558-F187E4ACF888}"/>
                    </a:ext>
                  </a:extLst>
                </xdr:cNvPr>
                <xdr:cNvSpPr/>
              </xdr:nvSpPr>
              <xdr:spPr>
                <a:xfrm>
                  <a:off x="431192" y="3911634"/>
                  <a:ext cx="18288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TextBox 51">
                  <a:hlinkClick xmlns:r="http://schemas.openxmlformats.org/officeDocument/2006/relationships" r:id="rId4"/>
                  <a:extLst>
                    <a:ext uri="{FF2B5EF4-FFF2-40B4-BE49-F238E27FC236}">
                      <a16:creationId xmlns:a16="http://schemas.microsoft.com/office/drawing/2014/main" id="{9BB01642-3168-6420-0934-E53AED2268BA}"/>
                    </a:ext>
                  </a:extLst>
                </xdr:cNvPr>
                <xdr:cNvSpPr txBox="1"/>
              </xdr:nvSpPr>
              <xdr:spPr>
                <a:xfrm>
                  <a:off x="609600" y="4343400"/>
                  <a:ext cx="832731"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Home</a:t>
                  </a:r>
                  <a:endParaRPr lang="en-US" sz="1600" b="1">
                    <a:solidFill>
                      <a:schemeClr val="tx1">
                        <a:lumMod val="65000"/>
                        <a:lumOff val="35000"/>
                      </a:schemeClr>
                    </a:solidFill>
                  </a:endParaRPr>
                </a:p>
              </xdr:txBody>
            </xdr:sp>
            <xdr:sp macro="" textlink="">
              <xdr:nvSpPr>
                <xdr:cNvPr id="53" name="TextBox 52">
                  <a:hlinkClick xmlns:r="http://schemas.openxmlformats.org/officeDocument/2006/relationships" r:id="rId1"/>
                  <a:extLst>
                    <a:ext uri="{FF2B5EF4-FFF2-40B4-BE49-F238E27FC236}">
                      <a16:creationId xmlns:a16="http://schemas.microsoft.com/office/drawing/2014/main" id="{1485875C-55CB-B649-0747-CEE929F46711}"/>
                    </a:ext>
                  </a:extLst>
                </xdr:cNvPr>
                <xdr:cNvSpPr txBox="1"/>
              </xdr:nvSpPr>
              <xdr:spPr>
                <a:xfrm>
                  <a:off x="609600" y="5134567"/>
                  <a:ext cx="13411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tx1">
                          <a:lumMod val="65000"/>
                          <a:lumOff val="35000"/>
                        </a:schemeClr>
                      </a:solidFill>
                    </a:rPr>
                    <a:t>Dashboard</a:t>
                  </a:r>
                  <a:endParaRPr lang="en-US" sz="1600" b="1">
                    <a:solidFill>
                      <a:schemeClr val="tx1">
                        <a:lumMod val="65000"/>
                        <a:lumOff val="35000"/>
                      </a:schemeClr>
                    </a:solidFill>
                  </a:endParaRPr>
                </a:p>
              </xdr:txBody>
            </xdr:sp>
            <xdr:sp macro="" textlink="">
              <xdr:nvSpPr>
                <xdr:cNvPr id="54" name="TextBox 53">
                  <a:hlinkClick xmlns:r="http://schemas.openxmlformats.org/officeDocument/2006/relationships" r:id="rId5"/>
                  <a:extLst>
                    <a:ext uri="{FF2B5EF4-FFF2-40B4-BE49-F238E27FC236}">
                      <a16:creationId xmlns:a16="http://schemas.microsoft.com/office/drawing/2014/main" id="{58327287-7AE1-587E-D039-72BC821FB14B}"/>
                    </a:ext>
                  </a:extLst>
                </xdr:cNvPr>
                <xdr:cNvSpPr txBox="1"/>
              </xdr:nvSpPr>
              <xdr:spPr>
                <a:xfrm>
                  <a:off x="609600" y="5925734"/>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Raw</a:t>
                  </a:r>
                  <a:r>
                    <a:rPr lang="en-US" sz="2000" b="1" baseline="0">
                      <a:solidFill>
                        <a:schemeClr val="tx1">
                          <a:lumMod val="65000"/>
                          <a:lumOff val="35000"/>
                        </a:schemeClr>
                      </a:solidFill>
                    </a:rPr>
                    <a:t> Data</a:t>
                  </a:r>
                  <a:endParaRPr lang="en-US" sz="1600" b="1">
                    <a:solidFill>
                      <a:schemeClr val="tx1">
                        <a:lumMod val="65000"/>
                        <a:lumOff val="35000"/>
                      </a:schemeClr>
                    </a:solidFill>
                  </a:endParaRPr>
                </a:p>
              </xdr:txBody>
            </xdr:sp>
            <xdr:sp macro="" textlink="">
              <xdr:nvSpPr>
                <xdr:cNvPr id="55" name="TextBox 54">
                  <a:hlinkClick xmlns:r="http://schemas.openxmlformats.org/officeDocument/2006/relationships" r:id="rId6"/>
                  <a:extLst>
                    <a:ext uri="{FF2B5EF4-FFF2-40B4-BE49-F238E27FC236}">
                      <a16:creationId xmlns:a16="http://schemas.microsoft.com/office/drawing/2014/main" id="{C66F2641-7460-CE2E-211B-AC0AF7A61F92}"/>
                    </a:ext>
                  </a:extLst>
                </xdr:cNvPr>
                <xdr:cNvSpPr txBox="1"/>
              </xdr:nvSpPr>
              <xdr:spPr>
                <a:xfrm>
                  <a:off x="609600" y="6716901"/>
                  <a:ext cx="1740478"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Data</a:t>
                  </a:r>
                  <a:r>
                    <a:rPr lang="en-US" sz="2000" b="1" baseline="0">
                      <a:solidFill>
                        <a:schemeClr val="tx1">
                          <a:lumMod val="65000"/>
                          <a:lumOff val="35000"/>
                        </a:schemeClr>
                      </a:solidFill>
                    </a:rPr>
                    <a:t> </a:t>
                  </a:r>
                  <a:r>
                    <a:rPr lang="en-US" sz="2000" b="1">
                      <a:solidFill>
                        <a:schemeClr val="tx1">
                          <a:lumMod val="65000"/>
                          <a:lumOff val="35000"/>
                        </a:schemeClr>
                      </a:solidFill>
                    </a:rPr>
                    <a:t>Cleaning</a:t>
                  </a:r>
                  <a:endParaRPr lang="en-US" sz="1600" b="1">
                    <a:solidFill>
                      <a:schemeClr val="tx1">
                        <a:lumMod val="65000"/>
                        <a:lumOff val="35000"/>
                      </a:schemeClr>
                    </a:solidFill>
                  </a:endParaRPr>
                </a:p>
              </xdr:txBody>
            </xdr:sp>
            <xdr:sp macro="" textlink="">
              <xdr:nvSpPr>
                <xdr:cNvPr id="56" name="TextBox 55">
                  <a:hlinkClick xmlns:r="http://schemas.openxmlformats.org/officeDocument/2006/relationships" r:id="rId7"/>
                  <a:extLst>
                    <a:ext uri="{FF2B5EF4-FFF2-40B4-BE49-F238E27FC236}">
                      <a16:creationId xmlns:a16="http://schemas.microsoft.com/office/drawing/2014/main" id="{8451EF09-DB21-4344-06BE-558BF04B4B8C}"/>
                    </a:ext>
                  </a:extLst>
                </xdr:cNvPr>
                <xdr:cNvSpPr txBox="1"/>
              </xdr:nvSpPr>
              <xdr:spPr>
                <a:xfrm>
                  <a:off x="609600" y="7508068"/>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C00000"/>
                      </a:solidFill>
                    </a:rPr>
                    <a:t>Order</a:t>
                  </a:r>
                  <a:r>
                    <a:rPr lang="en-US" sz="2000" b="1" baseline="0">
                      <a:solidFill>
                        <a:srgbClr val="C00000"/>
                      </a:solidFill>
                    </a:rPr>
                    <a:t>s</a:t>
                  </a:r>
                  <a:endParaRPr lang="en-US" sz="1600" b="1">
                    <a:solidFill>
                      <a:srgbClr val="C00000"/>
                    </a:solidFill>
                  </a:endParaRPr>
                </a:p>
              </xdr:txBody>
            </xdr:sp>
            <xdr:sp macro="" textlink="">
              <xdr:nvSpPr>
                <xdr:cNvPr id="57" name="TextBox 56">
                  <a:hlinkClick xmlns:r="http://schemas.openxmlformats.org/officeDocument/2006/relationships" r:id="rId8"/>
                  <a:extLst>
                    <a:ext uri="{FF2B5EF4-FFF2-40B4-BE49-F238E27FC236}">
                      <a16:creationId xmlns:a16="http://schemas.microsoft.com/office/drawing/2014/main" id="{68C062AA-95DB-64A2-1CC4-1C6979232412}"/>
                    </a:ext>
                  </a:extLst>
                </xdr:cNvPr>
                <xdr:cNvSpPr txBox="1"/>
              </xdr:nvSpPr>
              <xdr:spPr>
                <a:xfrm>
                  <a:off x="609600" y="8299235"/>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Holdings</a:t>
                  </a:r>
                  <a:endParaRPr lang="en-US" sz="1600" b="1">
                    <a:solidFill>
                      <a:schemeClr val="tx1">
                        <a:lumMod val="65000"/>
                        <a:lumOff val="35000"/>
                      </a:schemeClr>
                    </a:solidFill>
                  </a:endParaRPr>
                </a:p>
              </xdr:txBody>
            </xdr:sp>
            <xdr:sp macro="" textlink="">
              <xdr:nvSpPr>
                <xdr:cNvPr id="58" name="TextBox 57">
                  <a:hlinkClick xmlns:r="http://schemas.openxmlformats.org/officeDocument/2006/relationships" r:id="rId9"/>
                  <a:extLst>
                    <a:ext uri="{FF2B5EF4-FFF2-40B4-BE49-F238E27FC236}">
                      <a16:creationId xmlns:a16="http://schemas.microsoft.com/office/drawing/2014/main" id="{EB032282-2940-5646-DA83-C9C53913E1F4}"/>
                    </a:ext>
                  </a:extLst>
                </xdr:cNvPr>
                <xdr:cNvSpPr txBox="1"/>
              </xdr:nvSpPr>
              <xdr:spPr>
                <a:xfrm>
                  <a:off x="609600" y="9090402"/>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Analysis</a:t>
                  </a:r>
                  <a:endParaRPr lang="en-US" sz="1600" b="1">
                    <a:solidFill>
                      <a:schemeClr val="tx1">
                        <a:lumMod val="65000"/>
                        <a:lumOff val="35000"/>
                      </a:schemeClr>
                    </a:solidFill>
                  </a:endParaRPr>
                </a:p>
              </xdr:txBody>
            </xdr:sp>
            <xdr:sp macro="" textlink="">
              <xdr:nvSpPr>
                <xdr:cNvPr id="59" name="TextBox 58">
                  <a:extLst>
                    <a:ext uri="{FF2B5EF4-FFF2-40B4-BE49-F238E27FC236}">
                      <a16:creationId xmlns:a16="http://schemas.microsoft.com/office/drawing/2014/main" id="{52724628-02E0-6ACC-551C-E95FD643E731}"/>
                    </a:ext>
                  </a:extLst>
                </xdr:cNvPr>
                <xdr:cNvSpPr txBox="1"/>
              </xdr:nvSpPr>
              <xdr:spPr>
                <a:xfrm>
                  <a:off x="609600" y="9881568"/>
                  <a:ext cx="1290732"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Buy</a:t>
                  </a:r>
                  <a:r>
                    <a:rPr lang="en-US" sz="2000" b="1" baseline="0">
                      <a:solidFill>
                        <a:schemeClr val="tx1">
                          <a:lumMod val="65000"/>
                          <a:lumOff val="35000"/>
                        </a:schemeClr>
                      </a:solidFill>
                    </a:rPr>
                    <a:t> / Sell</a:t>
                  </a:r>
                  <a:endParaRPr lang="en-US" sz="1600" b="1">
                    <a:solidFill>
                      <a:schemeClr val="tx1">
                        <a:lumMod val="65000"/>
                        <a:lumOff val="35000"/>
                      </a:schemeClr>
                    </a:solidFill>
                  </a:endParaRPr>
                </a:p>
              </xdr:txBody>
            </xdr:sp>
          </xdr:grpSp>
          <xdr:grpSp>
            <xdr:nvGrpSpPr>
              <xdr:cNvPr id="41" name="Group 40">
                <a:extLst>
                  <a:ext uri="{FF2B5EF4-FFF2-40B4-BE49-F238E27FC236}">
                    <a16:creationId xmlns:a16="http://schemas.microsoft.com/office/drawing/2014/main" id="{58083B68-917B-D0D4-C82F-27BA3E515782}"/>
                  </a:ext>
                </a:extLst>
              </xdr:cNvPr>
              <xdr:cNvGrpSpPr/>
            </xdr:nvGrpSpPr>
            <xdr:grpSpPr>
              <a:xfrm>
                <a:off x="67337" y="3825547"/>
                <a:ext cx="609600" cy="7620000"/>
                <a:chOff x="67337" y="3825547"/>
                <a:chExt cx="609600" cy="7620000"/>
              </a:xfrm>
            </xdr:grpSpPr>
            <xdr:sp macro="" textlink="">
              <xdr:nvSpPr>
                <xdr:cNvPr id="42" name="Rectangle 41">
                  <a:extLst>
                    <a:ext uri="{FF2B5EF4-FFF2-40B4-BE49-F238E27FC236}">
                      <a16:creationId xmlns:a16="http://schemas.microsoft.com/office/drawing/2014/main" id="{8E580EE2-FA77-9305-345D-1CDD280FF199}"/>
                    </a:ext>
                  </a:extLst>
                </xdr:cNvPr>
                <xdr:cNvSpPr/>
              </xdr:nvSpPr>
              <xdr:spPr>
                <a:xfrm>
                  <a:off x="67337" y="3825547"/>
                  <a:ext cx="6096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3" name="Graphic 42" descr="Presentation with pie chart with solid fill">
                  <a:hlinkClick xmlns:r="http://schemas.openxmlformats.org/officeDocument/2006/relationships" r:id="rId1"/>
                  <a:extLst>
                    <a:ext uri="{FF2B5EF4-FFF2-40B4-BE49-F238E27FC236}">
                      <a16:creationId xmlns:a16="http://schemas.microsoft.com/office/drawing/2014/main" id="{E7CB2895-6E9D-6799-BAA8-83A91102DBA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10800000" flipH="1" flipV="1">
                  <a:off x="171451" y="5113565"/>
                  <a:ext cx="438149" cy="438149"/>
                </a:xfrm>
                <a:prstGeom prst="rect">
                  <a:avLst/>
                </a:prstGeom>
              </xdr:spPr>
            </xdr:pic>
            <xdr:pic>
              <xdr:nvPicPr>
                <xdr:cNvPr id="44" name="Graphic 43" descr="Home with solid fill">
                  <a:hlinkClick xmlns:r="http://schemas.openxmlformats.org/officeDocument/2006/relationships" r:id="rId4"/>
                  <a:extLst>
                    <a:ext uri="{FF2B5EF4-FFF2-40B4-BE49-F238E27FC236}">
                      <a16:creationId xmlns:a16="http://schemas.microsoft.com/office/drawing/2014/main" id="{319BA90F-2FF9-7B50-659D-E780BCE2845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H="1" flipV="1">
                  <a:off x="171452" y="4324351"/>
                  <a:ext cx="438149" cy="438149"/>
                </a:xfrm>
                <a:prstGeom prst="rect">
                  <a:avLst/>
                </a:prstGeom>
              </xdr:spPr>
            </xdr:pic>
            <xdr:pic>
              <xdr:nvPicPr>
                <xdr:cNvPr id="45" name="Graphic 44" descr="Puzzle with solid fill">
                  <a:hlinkClick xmlns:r="http://schemas.openxmlformats.org/officeDocument/2006/relationships" r:id="rId5"/>
                  <a:extLst>
                    <a:ext uri="{FF2B5EF4-FFF2-40B4-BE49-F238E27FC236}">
                      <a16:creationId xmlns:a16="http://schemas.microsoft.com/office/drawing/2014/main" id="{70F34BBB-2731-1139-344B-4B83107E335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rot="10800000" flipH="1" flipV="1">
                  <a:off x="171452" y="5902779"/>
                  <a:ext cx="438149" cy="438149"/>
                </a:xfrm>
                <a:prstGeom prst="rect">
                  <a:avLst/>
                </a:prstGeom>
              </xdr:spPr>
            </xdr:pic>
            <xdr:pic>
              <xdr:nvPicPr>
                <xdr:cNvPr id="46" name="Graphic 45" descr="Washing Machine with solid fill">
                  <a:hlinkClick xmlns:r="http://schemas.openxmlformats.org/officeDocument/2006/relationships" r:id="rId6"/>
                  <a:extLst>
                    <a:ext uri="{FF2B5EF4-FFF2-40B4-BE49-F238E27FC236}">
                      <a16:creationId xmlns:a16="http://schemas.microsoft.com/office/drawing/2014/main" id="{69FC3ADA-2672-B09A-B847-E28A63D3FB6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rot="10800000" flipH="1" flipV="1">
                  <a:off x="171452" y="6691993"/>
                  <a:ext cx="438149" cy="438149"/>
                </a:xfrm>
                <a:prstGeom prst="rect">
                  <a:avLst/>
                </a:prstGeom>
              </xdr:spPr>
            </xdr:pic>
            <xdr:pic>
              <xdr:nvPicPr>
                <xdr:cNvPr id="47" name="Graphic 46" descr="Puzzle pieces with solid fill">
                  <a:hlinkClick xmlns:r="http://schemas.openxmlformats.org/officeDocument/2006/relationships" r:id="rId7"/>
                  <a:extLst>
                    <a:ext uri="{FF2B5EF4-FFF2-40B4-BE49-F238E27FC236}">
                      <a16:creationId xmlns:a16="http://schemas.microsoft.com/office/drawing/2014/main" id="{19B0606F-1086-67E7-B718-DFA19C838AD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rot="10800000" flipH="1" flipV="1">
                  <a:off x="171452" y="7481207"/>
                  <a:ext cx="438149" cy="438149"/>
                </a:xfrm>
                <a:prstGeom prst="rect">
                  <a:avLst/>
                </a:prstGeom>
              </xdr:spPr>
            </xdr:pic>
            <xdr:pic>
              <xdr:nvPicPr>
                <xdr:cNvPr id="48" name="Graphic 47" descr="Warehouse with solid fill">
                  <a:hlinkClick xmlns:r="http://schemas.openxmlformats.org/officeDocument/2006/relationships" r:id="rId8"/>
                  <a:extLst>
                    <a:ext uri="{FF2B5EF4-FFF2-40B4-BE49-F238E27FC236}">
                      <a16:creationId xmlns:a16="http://schemas.microsoft.com/office/drawing/2014/main" id="{FAFAD8E2-F3F9-396C-05B4-AE985AB6C35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rot="10800000" flipH="1" flipV="1">
                  <a:off x="171452" y="8270421"/>
                  <a:ext cx="438149" cy="438149"/>
                </a:xfrm>
                <a:prstGeom prst="rect">
                  <a:avLst/>
                </a:prstGeom>
              </xdr:spPr>
            </xdr:pic>
            <xdr:pic>
              <xdr:nvPicPr>
                <xdr:cNvPr id="49" name="Graphic 48" descr="Shopping cart with solid fill">
                  <a:extLst>
                    <a:ext uri="{FF2B5EF4-FFF2-40B4-BE49-F238E27FC236}">
                      <a16:creationId xmlns:a16="http://schemas.microsoft.com/office/drawing/2014/main" id="{84783E4A-AEC7-6F35-2880-B25D48D53121}"/>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rcRect/>
                <a:stretch/>
              </xdr:blipFill>
              <xdr:spPr>
                <a:xfrm rot="10800000" flipH="1" flipV="1">
                  <a:off x="171452" y="9848851"/>
                  <a:ext cx="438149" cy="438149"/>
                </a:xfrm>
                <a:prstGeom prst="rect">
                  <a:avLst/>
                </a:prstGeom>
              </xdr:spPr>
            </xdr:pic>
            <xdr:pic>
              <xdr:nvPicPr>
                <xdr:cNvPr id="50" name="Graphic 49" descr="Bar chart with solid fill">
                  <a:hlinkClick xmlns:r="http://schemas.openxmlformats.org/officeDocument/2006/relationships" r:id="rId9"/>
                  <a:extLst>
                    <a:ext uri="{FF2B5EF4-FFF2-40B4-BE49-F238E27FC236}">
                      <a16:creationId xmlns:a16="http://schemas.microsoft.com/office/drawing/2014/main" id="{414FB16D-AC72-DEC9-8D9F-CA28A57092E9}"/>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rot="10800000" flipH="1" flipV="1">
                  <a:off x="171452" y="9059635"/>
                  <a:ext cx="438149" cy="438149"/>
                </a:xfrm>
                <a:prstGeom prst="rect">
                  <a:avLst/>
                </a:prstGeom>
              </xdr:spPr>
            </xdr:pic>
          </xdr:grpSp>
        </xdr:grpSp>
      </xdr:grpSp>
    </xdr:grpSp>
    <xdr:clientData/>
  </xdr:twoCellAnchor>
  <xdr:twoCellAnchor>
    <xdr:from>
      <xdr:col>0</xdr:col>
      <xdr:colOff>500743</xdr:colOff>
      <xdr:row>17</xdr:row>
      <xdr:rowOff>152400</xdr:rowOff>
    </xdr:from>
    <xdr:to>
      <xdr:col>4</xdr:col>
      <xdr:colOff>122202</xdr:colOff>
      <xdr:row>20</xdr:row>
      <xdr:rowOff>2660</xdr:rowOff>
    </xdr:to>
    <xdr:sp macro="" textlink="">
      <xdr:nvSpPr>
        <xdr:cNvPr id="3" name="TextBox 2">
          <a:extLst>
            <a:ext uri="{FF2B5EF4-FFF2-40B4-BE49-F238E27FC236}">
              <a16:creationId xmlns:a16="http://schemas.microsoft.com/office/drawing/2014/main" id="{589E54F2-FEE4-459E-BCE9-3CF08AEB6DE4}"/>
            </a:ext>
          </a:extLst>
        </xdr:cNvPr>
        <xdr:cNvSpPr txBox="1"/>
      </xdr:nvSpPr>
      <xdr:spPr>
        <a:xfrm>
          <a:off x="500743" y="3309257"/>
          <a:ext cx="2059859" cy="405432"/>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rgbClr val="007BFF"/>
              </a:solidFill>
            </a:rPr>
            <a:t> Sarthak</a:t>
          </a:r>
          <a:r>
            <a:rPr lang="en-US" sz="2000" b="1" baseline="0">
              <a:solidFill>
                <a:srgbClr val="007BFF"/>
              </a:solidFill>
            </a:rPr>
            <a:t> &amp; Surojit</a:t>
          </a:r>
          <a:endParaRPr lang="en-US" sz="1100" b="1">
            <a:solidFill>
              <a:srgbClr val="007BFF"/>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633573</xdr:colOff>
      <xdr:row>83</xdr:row>
      <xdr:rowOff>77067</xdr:rowOff>
    </xdr:to>
    <xdr:grpSp>
      <xdr:nvGrpSpPr>
        <xdr:cNvPr id="34" name="Group 33">
          <a:extLst>
            <a:ext uri="{FF2B5EF4-FFF2-40B4-BE49-F238E27FC236}">
              <a16:creationId xmlns:a16="http://schemas.microsoft.com/office/drawing/2014/main" id="{908C66E1-903F-4C19-9448-C1E77555F9F4}"/>
            </a:ext>
          </a:extLst>
        </xdr:cNvPr>
        <xdr:cNvGrpSpPr/>
      </xdr:nvGrpSpPr>
      <xdr:grpSpPr>
        <a:xfrm>
          <a:off x="0" y="1250462"/>
          <a:ext cx="3056342" cy="16880143"/>
          <a:chOff x="0" y="785132"/>
          <a:chExt cx="3103414" cy="14547644"/>
        </a:xfrm>
      </xdr:grpSpPr>
      <xdr:grpSp>
        <xdr:nvGrpSpPr>
          <xdr:cNvPr id="35" name="Group 34">
            <a:extLst>
              <a:ext uri="{FF2B5EF4-FFF2-40B4-BE49-F238E27FC236}">
                <a16:creationId xmlns:a16="http://schemas.microsoft.com/office/drawing/2014/main" id="{FB0B6287-902C-D9F1-CB85-7676D09C7A42}"/>
              </a:ext>
            </a:extLst>
          </xdr:cNvPr>
          <xdr:cNvGrpSpPr/>
        </xdr:nvGrpSpPr>
        <xdr:grpSpPr>
          <a:xfrm>
            <a:off x="0" y="785132"/>
            <a:ext cx="3103414" cy="2623104"/>
            <a:chOff x="0" y="785132"/>
            <a:chExt cx="3103414" cy="2623104"/>
          </a:xfrm>
        </xdr:grpSpPr>
        <xdr:sp macro="" textlink="">
          <xdr:nvSpPr>
            <xdr:cNvPr id="62" name="Rectangle 1">
              <a:extLst>
                <a:ext uri="{FF2B5EF4-FFF2-40B4-BE49-F238E27FC236}">
                  <a16:creationId xmlns:a16="http://schemas.microsoft.com/office/drawing/2014/main" id="{E648062B-704C-E323-FA3F-C69E9DF5BAE3}"/>
                </a:ext>
              </a:extLst>
            </xdr:cNvPr>
            <xdr:cNvSpPr/>
          </xdr:nvSpPr>
          <xdr:spPr>
            <a:xfrm>
              <a:off x="0" y="785132"/>
              <a:ext cx="3103414" cy="2623104"/>
            </a:xfrm>
            <a:prstGeom prst="round2Same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3" name="Group 62">
              <a:extLst>
                <a:ext uri="{FF2B5EF4-FFF2-40B4-BE49-F238E27FC236}">
                  <a16:creationId xmlns:a16="http://schemas.microsoft.com/office/drawing/2014/main" id="{FB84136B-CFBF-503E-E091-68B15BC2CBDE}"/>
                </a:ext>
              </a:extLst>
            </xdr:cNvPr>
            <xdr:cNvGrpSpPr/>
          </xdr:nvGrpSpPr>
          <xdr:grpSpPr>
            <a:xfrm>
              <a:off x="964869" y="1111409"/>
              <a:ext cx="1131868" cy="1052420"/>
              <a:chOff x="842768" y="1156081"/>
              <a:chExt cx="1131868" cy="1052420"/>
            </a:xfrm>
          </xdr:grpSpPr>
          <xdr:sp macro="" textlink="">
            <xdr:nvSpPr>
              <xdr:cNvPr id="64" name="Oval 63">
                <a:hlinkClick xmlns:r="http://schemas.openxmlformats.org/officeDocument/2006/relationships" r:id="rId1"/>
                <a:extLst>
                  <a:ext uri="{FF2B5EF4-FFF2-40B4-BE49-F238E27FC236}">
                    <a16:creationId xmlns:a16="http://schemas.microsoft.com/office/drawing/2014/main" id="{F4D86B29-4BDB-DCE3-6AEA-3B019194FF5B}"/>
                  </a:ext>
                </a:extLst>
              </xdr:cNvPr>
              <xdr:cNvSpPr/>
            </xdr:nvSpPr>
            <xdr:spPr>
              <a:xfrm>
                <a:off x="842768" y="1156081"/>
                <a:ext cx="1131868" cy="1052420"/>
              </a:xfrm>
              <a:prstGeom prst="ellipse">
                <a:avLst/>
              </a:prstGeom>
              <a:solidFill>
                <a:srgbClr val="F0F2F5"/>
              </a:solidFill>
              <a:ln w="762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5" name="Graphic 64" descr="User with solid fill">
                <a:extLst>
                  <a:ext uri="{FF2B5EF4-FFF2-40B4-BE49-F238E27FC236}">
                    <a16:creationId xmlns:a16="http://schemas.microsoft.com/office/drawing/2014/main" id="{79E9A36A-B6B9-27CF-9913-1AC7ED1D6EB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7994" y="1192944"/>
                <a:ext cx="981416" cy="978694"/>
              </a:xfrm>
              <a:prstGeom prst="round2SameRect">
                <a:avLst/>
              </a:prstGeom>
            </xdr:spPr>
          </xdr:pic>
        </xdr:grpSp>
      </xdr:grpSp>
      <xdr:sp macro="" textlink="">
        <xdr:nvSpPr>
          <xdr:cNvPr id="60" name="Rectangle 59">
            <a:extLst>
              <a:ext uri="{FF2B5EF4-FFF2-40B4-BE49-F238E27FC236}">
                <a16:creationId xmlns:a16="http://schemas.microsoft.com/office/drawing/2014/main" id="{FFED7BE1-979B-F7B7-B3C5-880E540F47CF}"/>
              </a:ext>
            </a:extLst>
          </xdr:cNvPr>
          <xdr:cNvSpPr/>
        </xdr:nvSpPr>
        <xdr:spPr>
          <a:xfrm>
            <a:off x="0" y="2790207"/>
            <a:ext cx="3061606" cy="585107"/>
          </a:xfrm>
          <a:prstGeom prst="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7" name="Group 36">
            <a:extLst>
              <a:ext uri="{FF2B5EF4-FFF2-40B4-BE49-F238E27FC236}">
                <a16:creationId xmlns:a16="http://schemas.microsoft.com/office/drawing/2014/main" id="{060FC4C8-9087-94D4-F7CA-35ACF58E84B6}"/>
              </a:ext>
            </a:extLst>
          </xdr:cNvPr>
          <xdr:cNvGrpSpPr/>
        </xdr:nvGrpSpPr>
        <xdr:grpSpPr>
          <a:xfrm>
            <a:off x="0" y="3387981"/>
            <a:ext cx="3061606" cy="11944795"/>
            <a:chOff x="0" y="3790950"/>
            <a:chExt cx="2438400" cy="8401050"/>
          </a:xfrm>
          <a:effectLst/>
        </xdr:grpSpPr>
        <xdr:sp macro="" textlink="">
          <xdr:nvSpPr>
            <xdr:cNvPr id="38" name="Rectangle: Top Corners Rounded 37">
              <a:extLst>
                <a:ext uri="{FF2B5EF4-FFF2-40B4-BE49-F238E27FC236}">
                  <a16:creationId xmlns:a16="http://schemas.microsoft.com/office/drawing/2014/main" id="{FF8DF8CE-58E9-D58E-371B-E5A6CBBA2245}"/>
                </a:ext>
              </a:extLst>
            </xdr:cNvPr>
            <xdr:cNvSpPr/>
          </xdr:nvSpPr>
          <xdr:spPr>
            <a:xfrm flipV="1">
              <a:off x="0" y="3790950"/>
              <a:ext cx="2438400" cy="8401050"/>
            </a:xfrm>
            <a:prstGeom prst="round2Same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9" name="Group 38">
              <a:extLst>
                <a:ext uri="{FF2B5EF4-FFF2-40B4-BE49-F238E27FC236}">
                  <a16:creationId xmlns:a16="http://schemas.microsoft.com/office/drawing/2014/main" id="{BBBFB2EB-453C-9F1B-DCC9-AD840109567A}"/>
                </a:ext>
              </a:extLst>
            </xdr:cNvPr>
            <xdr:cNvGrpSpPr/>
          </xdr:nvGrpSpPr>
          <xdr:grpSpPr>
            <a:xfrm>
              <a:off x="0" y="3828416"/>
              <a:ext cx="2350078" cy="7626696"/>
              <a:chOff x="0" y="3828416"/>
              <a:chExt cx="2350078" cy="7626696"/>
            </a:xfrm>
          </xdr:grpSpPr>
          <xdr:grpSp>
            <xdr:nvGrpSpPr>
              <xdr:cNvPr id="40" name="Group 39">
                <a:extLst>
                  <a:ext uri="{FF2B5EF4-FFF2-40B4-BE49-F238E27FC236}">
                    <a16:creationId xmlns:a16="http://schemas.microsoft.com/office/drawing/2014/main" id="{51A31F9B-CBF3-DBC1-E39B-042914474E0C}"/>
                  </a:ext>
                </a:extLst>
              </xdr:cNvPr>
              <xdr:cNvGrpSpPr/>
            </xdr:nvGrpSpPr>
            <xdr:grpSpPr>
              <a:xfrm>
                <a:off x="490467" y="3835112"/>
                <a:ext cx="1859611" cy="7620000"/>
                <a:chOff x="490467" y="3835112"/>
                <a:chExt cx="1859611" cy="7620000"/>
              </a:xfrm>
            </xdr:grpSpPr>
            <xdr:sp macro="" textlink="">
              <xdr:nvSpPr>
                <xdr:cNvPr id="51" name="Rectangle 50">
                  <a:extLst>
                    <a:ext uri="{FF2B5EF4-FFF2-40B4-BE49-F238E27FC236}">
                      <a16:creationId xmlns:a16="http://schemas.microsoft.com/office/drawing/2014/main" id="{151E93DC-750B-A86E-0CB9-AB56E3A2C937}"/>
                    </a:ext>
                  </a:extLst>
                </xdr:cNvPr>
                <xdr:cNvSpPr/>
              </xdr:nvSpPr>
              <xdr:spPr>
                <a:xfrm>
                  <a:off x="490467" y="3835112"/>
                  <a:ext cx="18288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TextBox 51">
                  <a:hlinkClick xmlns:r="http://schemas.openxmlformats.org/officeDocument/2006/relationships" r:id="rId1"/>
                  <a:extLst>
                    <a:ext uri="{FF2B5EF4-FFF2-40B4-BE49-F238E27FC236}">
                      <a16:creationId xmlns:a16="http://schemas.microsoft.com/office/drawing/2014/main" id="{51A63F02-6386-15F1-CB5D-DAD8F55FD2FE}"/>
                    </a:ext>
                  </a:extLst>
                </xdr:cNvPr>
                <xdr:cNvSpPr txBox="1"/>
              </xdr:nvSpPr>
              <xdr:spPr>
                <a:xfrm>
                  <a:off x="609600" y="4343400"/>
                  <a:ext cx="832731"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Home</a:t>
                  </a:r>
                  <a:endParaRPr lang="en-US" sz="1600" b="1">
                    <a:solidFill>
                      <a:schemeClr val="tx1">
                        <a:lumMod val="65000"/>
                        <a:lumOff val="35000"/>
                      </a:schemeClr>
                    </a:solidFill>
                  </a:endParaRPr>
                </a:p>
              </xdr:txBody>
            </xdr:sp>
            <xdr:sp macro="" textlink="">
              <xdr:nvSpPr>
                <xdr:cNvPr id="53" name="TextBox 52">
                  <a:hlinkClick xmlns:r="http://schemas.openxmlformats.org/officeDocument/2006/relationships" r:id="rId4"/>
                  <a:extLst>
                    <a:ext uri="{FF2B5EF4-FFF2-40B4-BE49-F238E27FC236}">
                      <a16:creationId xmlns:a16="http://schemas.microsoft.com/office/drawing/2014/main" id="{A246EE3A-188B-D3AF-96A4-A03FD79E9637}"/>
                    </a:ext>
                  </a:extLst>
                </xdr:cNvPr>
                <xdr:cNvSpPr txBox="1"/>
              </xdr:nvSpPr>
              <xdr:spPr>
                <a:xfrm>
                  <a:off x="609600" y="5134567"/>
                  <a:ext cx="13411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tx1">
                          <a:lumMod val="65000"/>
                          <a:lumOff val="35000"/>
                        </a:schemeClr>
                      </a:solidFill>
                    </a:rPr>
                    <a:t>Dashboard</a:t>
                  </a:r>
                  <a:endParaRPr lang="en-US" sz="1600" b="1">
                    <a:solidFill>
                      <a:schemeClr val="tx1">
                        <a:lumMod val="65000"/>
                        <a:lumOff val="35000"/>
                      </a:schemeClr>
                    </a:solidFill>
                  </a:endParaRPr>
                </a:p>
              </xdr:txBody>
            </xdr:sp>
            <xdr:sp macro="" textlink="">
              <xdr:nvSpPr>
                <xdr:cNvPr id="54" name="TextBox 53">
                  <a:hlinkClick xmlns:r="http://schemas.openxmlformats.org/officeDocument/2006/relationships" r:id="rId5"/>
                  <a:extLst>
                    <a:ext uri="{FF2B5EF4-FFF2-40B4-BE49-F238E27FC236}">
                      <a16:creationId xmlns:a16="http://schemas.microsoft.com/office/drawing/2014/main" id="{332A1F11-81F0-3E9E-AF44-FD526A5EC923}"/>
                    </a:ext>
                  </a:extLst>
                </xdr:cNvPr>
                <xdr:cNvSpPr txBox="1"/>
              </xdr:nvSpPr>
              <xdr:spPr>
                <a:xfrm>
                  <a:off x="609600" y="5925734"/>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Raw</a:t>
                  </a:r>
                  <a:r>
                    <a:rPr lang="en-US" sz="2000" b="1" baseline="0">
                      <a:solidFill>
                        <a:schemeClr val="tx1">
                          <a:lumMod val="65000"/>
                          <a:lumOff val="35000"/>
                        </a:schemeClr>
                      </a:solidFill>
                    </a:rPr>
                    <a:t> Data</a:t>
                  </a:r>
                  <a:endParaRPr lang="en-US" sz="1600" b="1">
                    <a:solidFill>
                      <a:schemeClr val="tx1">
                        <a:lumMod val="65000"/>
                        <a:lumOff val="35000"/>
                      </a:schemeClr>
                    </a:solidFill>
                  </a:endParaRPr>
                </a:p>
              </xdr:txBody>
            </xdr:sp>
            <xdr:sp macro="" textlink="">
              <xdr:nvSpPr>
                <xdr:cNvPr id="55" name="TextBox 54">
                  <a:hlinkClick xmlns:r="http://schemas.openxmlformats.org/officeDocument/2006/relationships" r:id="rId6"/>
                  <a:extLst>
                    <a:ext uri="{FF2B5EF4-FFF2-40B4-BE49-F238E27FC236}">
                      <a16:creationId xmlns:a16="http://schemas.microsoft.com/office/drawing/2014/main" id="{31F6297D-EE75-A09A-9435-E29B837543AE}"/>
                    </a:ext>
                  </a:extLst>
                </xdr:cNvPr>
                <xdr:cNvSpPr txBox="1"/>
              </xdr:nvSpPr>
              <xdr:spPr>
                <a:xfrm>
                  <a:off x="609600" y="6716901"/>
                  <a:ext cx="1740478"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Data</a:t>
                  </a:r>
                  <a:r>
                    <a:rPr lang="en-US" sz="2000" b="1" baseline="0">
                      <a:solidFill>
                        <a:schemeClr val="tx1">
                          <a:lumMod val="65000"/>
                          <a:lumOff val="35000"/>
                        </a:schemeClr>
                      </a:solidFill>
                    </a:rPr>
                    <a:t> </a:t>
                  </a:r>
                  <a:r>
                    <a:rPr lang="en-US" sz="2000" b="1">
                      <a:solidFill>
                        <a:schemeClr val="tx1">
                          <a:lumMod val="65000"/>
                          <a:lumOff val="35000"/>
                        </a:schemeClr>
                      </a:solidFill>
                    </a:rPr>
                    <a:t>Cleaning</a:t>
                  </a:r>
                  <a:endParaRPr lang="en-US" sz="1600" b="1">
                    <a:solidFill>
                      <a:schemeClr val="tx1">
                        <a:lumMod val="65000"/>
                        <a:lumOff val="35000"/>
                      </a:schemeClr>
                    </a:solidFill>
                  </a:endParaRPr>
                </a:p>
              </xdr:txBody>
            </xdr:sp>
            <xdr:sp macro="" textlink="">
              <xdr:nvSpPr>
                <xdr:cNvPr id="56" name="TextBox 55">
                  <a:hlinkClick xmlns:r="http://schemas.openxmlformats.org/officeDocument/2006/relationships" r:id="rId7"/>
                  <a:extLst>
                    <a:ext uri="{FF2B5EF4-FFF2-40B4-BE49-F238E27FC236}">
                      <a16:creationId xmlns:a16="http://schemas.microsoft.com/office/drawing/2014/main" id="{A2694ED4-760B-C9FD-8C81-B5F387588E18}"/>
                    </a:ext>
                  </a:extLst>
                </xdr:cNvPr>
                <xdr:cNvSpPr txBox="1"/>
              </xdr:nvSpPr>
              <xdr:spPr>
                <a:xfrm>
                  <a:off x="609600" y="7508068"/>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Order</a:t>
                  </a:r>
                  <a:r>
                    <a:rPr lang="en-US" sz="2000" b="1" baseline="0">
                      <a:solidFill>
                        <a:schemeClr val="tx1">
                          <a:lumMod val="65000"/>
                          <a:lumOff val="35000"/>
                        </a:schemeClr>
                      </a:solidFill>
                    </a:rPr>
                    <a:t>s</a:t>
                  </a:r>
                  <a:endParaRPr lang="en-US" sz="1600" b="1">
                    <a:solidFill>
                      <a:schemeClr val="tx1">
                        <a:lumMod val="65000"/>
                        <a:lumOff val="35000"/>
                      </a:schemeClr>
                    </a:solidFill>
                  </a:endParaRPr>
                </a:p>
              </xdr:txBody>
            </xdr:sp>
            <xdr:sp macro="" textlink="">
              <xdr:nvSpPr>
                <xdr:cNvPr id="57" name="TextBox 56">
                  <a:hlinkClick xmlns:r="http://schemas.openxmlformats.org/officeDocument/2006/relationships" r:id="rId8"/>
                  <a:extLst>
                    <a:ext uri="{FF2B5EF4-FFF2-40B4-BE49-F238E27FC236}">
                      <a16:creationId xmlns:a16="http://schemas.microsoft.com/office/drawing/2014/main" id="{5EAAB8BD-F44F-327D-7B18-41FF3B5FD19B}"/>
                    </a:ext>
                  </a:extLst>
                </xdr:cNvPr>
                <xdr:cNvSpPr txBox="1"/>
              </xdr:nvSpPr>
              <xdr:spPr>
                <a:xfrm>
                  <a:off x="609600" y="8299235"/>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C00000"/>
                      </a:solidFill>
                    </a:rPr>
                    <a:t>Holdings</a:t>
                  </a:r>
                  <a:endParaRPr lang="en-US" sz="1600" b="1">
                    <a:solidFill>
                      <a:srgbClr val="C00000"/>
                    </a:solidFill>
                  </a:endParaRPr>
                </a:p>
              </xdr:txBody>
            </xdr:sp>
            <xdr:sp macro="" textlink="">
              <xdr:nvSpPr>
                <xdr:cNvPr id="58" name="TextBox 57">
                  <a:hlinkClick xmlns:r="http://schemas.openxmlformats.org/officeDocument/2006/relationships" r:id="rId9"/>
                  <a:extLst>
                    <a:ext uri="{FF2B5EF4-FFF2-40B4-BE49-F238E27FC236}">
                      <a16:creationId xmlns:a16="http://schemas.microsoft.com/office/drawing/2014/main" id="{DFF9DA01-1FBD-367C-A723-F1EF9A798B1A}"/>
                    </a:ext>
                  </a:extLst>
                </xdr:cNvPr>
                <xdr:cNvSpPr txBox="1"/>
              </xdr:nvSpPr>
              <xdr:spPr>
                <a:xfrm>
                  <a:off x="609600" y="9090402"/>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Analysis</a:t>
                  </a:r>
                  <a:endParaRPr lang="en-US" sz="1600" b="1">
                    <a:solidFill>
                      <a:schemeClr val="tx1">
                        <a:lumMod val="65000"/>
                        <a:lumOff val="35000"/>
                      </a:schemeClr>
                    </a:solidFill>
                  </a:endParaRPr>
                </a:p>
              </xdr:txBody>
            </xdr:sp>
            <xdr:sp macro="" textlink="">
              <xdr:nvSpPr>
                <xdr:cNvPr id="59" name="TextBox 58">
                  <a:extLst>
                    <a:ext uri="{FF2B5EF4-FFF2-40B4-BE49-F238E27FC236}">
                      <a16:creationId xmlns:a16="http://schemas.microsoft.com/office/drawing/2014/main" id="{ACEB347F-6522-D276-624C-2E0DEA85BB1E}"/>
                    </a:ext>
                  </a:extLst>
                </xdr:cNvPr>
                <xdr:cNvSpPr txBox="1"/>
              </xdr:nvSpPr>
              <xdr:spPr>
                <a:xfrm>
                  <a:off x="609600" y="9881568"/>
                  <a:ext cx="1290732"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Buy</a:t>
                  </a:r>
                  <a:r>
                    <a:rPr lang="en-US" sz="2000" b="1" baseline="0">
                      <a:solidFill>
                        <a:schemeClr val="tx1">
                          <a:lumMod val="65000"/>
                          <a:lumOff val="35000"/>
                        </a:schemeClr>
                      </a:solidFill>
                    </a:rPr>
                    <a:t> / Sell</a:t>
                  </a:r>
                  <a:endParaRPr lang="en-US" sz="1600" b="1">
                    <a:solidFill>
                      <a:schemeClr val="tx1">
                        <a:lumMod val="65000"/>
                        <a:lumOff val="35000"/>
                      </a:schemeClr>
                    </a:solidFill>
                  </a:endParaRPr>
                </a:p>
              </xdr:txBody>
            </xdr:sp>
          </xdr:grpSp>
          <xdr:grpSp>
            <xdr:nvGrpSpPr>
              <xdr:cNvPr id="41" name="Group 40">
                <a:extLst>
                  <a:ext uri="{FF2B5EF4-FFF2-40B4-BE49-F238E27FC236}">
                    <a16:creationId xmlns:a16="http://schemas.microsoft.com/office/drawing/2014/main" id="{ADA20CB1-C4C3-07B7-A8EC-F07E15BEDAAC}"/>
                  </a:ext>
                </a:extLst>
              </xdr:cNvPr>
              <xdr:cNvGrpSpPr/>
            </xdr:nvGrpSpPr>
            <xdr:grpSpPr>
              <a:xfrm>
                <a:off x="0" y="3828416"/>
                <a:ext cx="609601" cy="7620000"/>
                <a:chOff x="0" y="3828416"/>
                <a:chExt cx="609601" cy="7620000"/>
              </a:xfrm>
            </xdr:grpSpPr>
            <xdr:sp macro="" textlink="">
              <xdr:nvSpPr>
                <xdr:cNvPr id="42" name="Rectangle 41">
                  <a:extLst>
                    <a:ext uri="{FF2B5EF4-FFF2-40B4-BE49-F238E27FC236}">
                      <a16:creationId xmlns:a16="http://schemas.microsoft.com/office/drawing/2014/main" id="{E645E27F-A0E4-EFFD-0552-083D8142E946}"/>
                    </a:ext>
                  </a:extLst>
                </xdr:cNvPr>
                <xdr:cNvSpPr/>
              </xdr:nvSpPr>
              <xdr:spPr>
                <a:xfrm>
                  <a:off x="0" y="3828416"/>
                  <a:ext cx="6096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3" name="Graphic 42" descr="Presentation with pie chart with solid fill">
                  <a:hlinkClick xmlns:r="http://schemas.openxmlformats.org/officeDocument/2006/relationships" r:id="rId4"/>
                  <a:extLst>
                    <a:ext uri="{FF2B5EF4-FFF2-40B4-BE49-F238E27FC236}">
                      <a16:creationId xmlns:a16="http://schemas.microsoft.com/office/drawing/2014/main" id="{5F6CB377-A0D9-666D-3DA6-A23DD510C81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10800000" flipH="1" flipV="1">
                  <a:off x="171451" y="5113565"/>
                  <a:ext cx="438149" cy="438149"/>
                </a:xfrm>
                <a:prstGeom prst="rect">
                  <a:avLst/>
                </a:prstGeom>
              </xdr:spPr>
            </xdr:pic>
            <xdr:pic>
              <xdr:nvPicPr>
                <xdr:cNvPr id="44" name="Graphic 43" descr="Home with solid fill">
                  <a:hlinkClick xmlns:r="http://schemas.openxmlformats.org/officeDocument/2006/relationships" r:id="rId1"/>
                  <a:extLst>
                    <a:ext uri="{FF2B5EF4-FFF2-40B4-BE49-F238E27FC236}">
                      <a16:creationId xmlns:a16="http://schemas.microsoft.com/office/drawing/2014/main" id="{EF0E4C7F-F878-FB9E-870D-A468F964204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H="1" flipV="1">
                  <a:off x="171452" y="4324351"/>
                  <a:ext cx="438149" cy="438149"/>
                </a:xfrm>
                <a:prstGeom prst="rect">
                  <a:avLst/>
                </a:prstGeom>
              </xdr:spPr>
            </xdr:pic>
            <xdr:pic>
              <xdr:nvPicPr>
                <xdr:cNvPr id="45" name="Graphic 44" descr="Puzzle with solid fill">
                  <a:hlinkClick xmlns:r="http://schemas.openxmlformats.org/officeDocument/2006/relationships" r:id="rId5"/>
                  <a:extLst>
                    <a:ext uri="{FF2B5EF4-FFF2-40B4-BE49-F238E27FC236}">
                      <a16:creationId xmlns:a16="http://schemas.microsoft.com/office/drawing/2014/main" id="{897A346B-63C2-3D23-B1ED-C1B56D59954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rot="10800000" flipH="1" flipV="1">
                  <a:off x="171452" y="5902779"/>
                  <a:ext cx="438149" cy="438149"/>
                </a:xfrm>
                <a:prstGeom prst="rect">
                  <a:avLst/>
                </a:prstGeom>
              </xdr:spPr>
            </xdr:pic>
            <xdr:pic>
              <xdr:nvPicPr>
                <xdr:cNvPr id="46" name="Graphic 45" descr="Washing Machine with solid fill">
                  <a:hlinkClick xmlns:r="http://schemas.openxmlformats.org/officeDocument/2006/relationships" r:id="rId6"/>
                  <a:extLst>
                    <a:ext uri="{FF2B5EF4-FFF2-40B4-BE49-F238E27FC236}">
                      <a16:creationId xmlns:a16="http://schemas.microsoft.com/office/drawing/2014/main" id="{3380D46E-C389-BAF1-15D0-3D989F23F6D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rot="10800000" flipH="1" flipV="1">
                  <a:off x="171452" y="6691993"/>
                  <a:ext cx="438149" cy="438149"/>
                </a:xfrm>
                <a:prstGeom prst="rect">
                  <a:avLst/>
                </a:prstGeom>
              </xdr:spPr>
            </xdr:pic>
            <xdr:pic>
              <xdr:nvPicPr>
                <xdr:cNvPr id="47" name="Graphic 46" descr="Puzzle pieces with solid fill">
                  <a:hlinkClick xmlns:r="http://schemas.openxmlformats.org/officeDocument/2006/relationships" r:id="rId7"/>
                  <a:extLst>
                    <a:ext uri="{FF2B5EF4-FFF2-40B4-BE49-F238E27FC236}">
                      <a16:creationId xmlns:a16="http://schemas.microsoft.com/office/drawing/2014/main" id="{1AF09F91-C647-9F9F-8C34-67EAB648E46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rot="10800000" flipH="1" flipV="1">
                  <a:off x="171452" y="7481207"/>
                  <a:ext cx="438149" cy="438149"/>
                </a:xfrm>
                <a:prstGeom prst="rect">
                  <a:avLst/>
                </a:prstGeom>
              </xdr:spPr>
            </xdr:pic>
            <xdr:pic>
              <xdr:nvPicPr>
                <xdr:cNvPr id="48" name="Graphic 47" descr="Warehouse with solid fill">
                  <a:hlinkClick xmlns:r="http://schemas.openxmlformats.org/officeDocument/2006/relationships" r:id="rId8"/>
                  <a:extLst>
                    <a:ext uri="{FF2B5EF4-FFF2-40B4-BE49-F238E27FC236}">
                      <a16:creationId xmlns:a16="http://schemas.microsoft.com/office/drawing/2014/main" id="{D06B5160-E8FC-8C12-0CCA-DF92C55DAFC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rot="10800000" flipH="1" flipV="1">
                  <a:off x="171452" y="8270421"/>
                  <a:ext cx="438149" cy="438149"/>
                </a:xfrm>
                <a:prstGeom prst="rect">
                  <a:avLst/>
                </a:prstGeom>
              </xdr:spPr>
            </xdr:pic>
            <xdr:pic>
              <xdr:nvPicPr>
                <xdr:cNvPr id="49" name="Graphic 48" descr="Shopping cart with solid fill">
                  <a:extLst>
                    <a:ext uri="{FF2B5EF4-FFF2-40B4-BE49-F238E27FC236}">
                      <a16:creationId xmlns:a16="http://schemas.microsoft.com/office/drawing/2014/main" id="{B04C87B3-C612-E0F4-B575-D973F699B39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rcRect/>
                <a:stretch/>
              </xdr:blipFill>
              <xdr:spPr>
                <a:xfrm rot="10800000" flipH="1" flipV="1">
                  <a:off x="171452" y="9848851"/>
                  <a:ext cx="438149" cy="438149"/>
                </a:xfrm>
                <a:prstGeom prst="rect">
                  <a:avLst/>
                </a:prstGeom>
              </xdr:spPr>
            </xdr:pic>
            <xdr:pic>
              <xdr:nvPicPr>
                <xdr:cNvPr id="50" name="Graphic 49" descr="Bar chart with solid fill">
                  <a:hlinkClick xmlns:r="http://schemas.openxmlformats.org/officeDocument/2006/relationships" r:id="rId9"/>
                  <a:extLst>
                    <a:ext uri="{FF2B5EF4-FFF2-40B4-BE49-F238E27FC236}">
                      <a16:creationId xmlns:a16="http://schemas.microsoft.com/office/drawing/2014/main" id="{CF0D9AAA-5978-E749-87E0-BC5F3CC5A91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rot="10800000" flipH="1" flipV="1">
                  <a:off x="171452" y="9059635"/>
                  <a:ext cx="438149" cy="438149"/>
                </a:xfrm>
                <a:prstGeom prst="rect">
                  <a:avLst/>
                </a:prstGeom>
              </xdr:spPr>
            </xdr:pic>
          </xdr:grpSp>
        </xdr:grpSp>
      </xdr:grpSp>
    </xdr:grpSp>
    <xdr:clientData/>
  </xdr:twoCellAnchor>
  <xdr:twoCellAnchor>
    <xdr:from>
      <xdr:col>0</xdr:col>
      <xdr:colOff>455680</xdr:colOff>
      <xdr:row>17</xdr:row>
      <xdr:rowOff>82591</xdr:rowOff>
    </xdr:from>
    <xdr:to>
      <xdr:col>4</xdr:col>
      <xdr:colOff>214044</xdr:colOff>
      <xdr:row>18</xdr:row>
      <xdr:rowOff>85619</xdr:rowOff>
    </xdr:to>
    <xdr:sp macro="" textlink="">
      <xdr:nvSpPr>
        <xdr:cNvPr id="2" name="TextBox 1">
          <a:extLst>
            <a:ext uri="{FF2B5EF4-FFF2-40B4-BE49-F238E27FC236}">
              <a16:creationId xmlns:a16="http://schemas.microsoft.com/office/drawing/2014/main" id="{052CEAE2-9E31-4326-8B77-3E71D9160D6A}"/>
            </a:ext>
          </a:extLst>
        </xdr:cNvPr>
        <xdr:cNvSpPr txBox="1"/>
      </xdr:nvSpPr>
      <xdr:spPr>
        <a:xfrm>
          <a:off x="455680" y="3712793"/>
          <a:ext cx="2189915" cy="371186"/>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rgbClr val="007BFF"/>
              </a:solidFill>
            </a:rPr>
            <a:t> Sarthak</a:t>
          </a:r>
          <a:r>
            <a:rPr lang="en-US" sz="2000" b="1" baseline="0">
              <a:solidFill>
                <a:srgbClr val="007BFF"/>
              </a:solidFill>
            </a:rPr>
            <a:t> &amp; Surojit</a:t>
          </a:r>
          <a:endParaRPr lang="en-US" sz="1100" b="1">
            <a:solidFill>
              <a:srgbClr val="007BFF"/>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1588079</xdr:colOff>
      <xdr:row>9</xdr:row>
      <xdr:rowOff>155863</xdr:rowOff>
    </xdr:from>
    <xdr:to>
      <xdr:col>15</xdr:col>
      <xdr:colOff>1066801</xdr:colOff>
      <xdr:row>24</xdr:row>
      <xdr:rowOff>68696</xdr:rowOff>
    </xdr:to>
    <xdr:graphicFrame macro="">
      <xdr:nvGraphicFramePr>
        <xdr:cNvPr id="2" name="Chart 1">
          <a:extLst>
            <a:ext uri="{FF2B5EF4-FFF2-40B4-BE49-F238E27FC236}">
              <a16:creationId xmlns:a16="http://schemas.microsoft.com/office/drawing/2014/main" id="{80E5A243-C39F-D3C3-6417-7B0BD1ECF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1233714</xdr:colOff>
      <xdr:row>31</xdr:row>
      <xdr:rowOff>28040</xdr:rowOff>
    </xdr:from>
    <xdr:to>
      <xdr:col>24</xdr:col>
      <xdr:colOff>653141</xdr:colOff>
      <xdr:row>53</xdr:row>
      <xdr:rowOff>43102</xdr:rowOff>
    </xdr:to>
    <xdr:graphicFrame macro="">
      <xdr:nvGraphicFramePr>
        <xdr:cNvPr id="3" name="Chart 2">
          <a:extLst>
            <a:ext uri="{FF2B5EF4-FFF2-40B4-BE49-F238E27FC236}">
              <a16:creationId xmlns:a16="http://schemas.microsoft.com/office/drawing/2014/main" id="{07347D7B-30D8-C245-F3D1-A5CCDD44F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124690</xdr:rowOff>
    </xdr:from>
    <xdr:to>
      <xdr:col>6</xdr:col>
      <xdr:colOff>315075</xdr:colOff>
      <xdr:row>83</xdr:row>
      <xdr:rowOff>21649</xdr:rowOff>
    </xdr:to>
    <xdr:grpSp>
      <xdr:nvGrpSpPr>
        <xdr:cNvPr id="9" name="Group 8">
          <a:extLst>
            <a:ext uri="{FF2B5EF4-FFF2-40B4-BE49-F238E27FC236}">
              <a16:creationId xmlns:a16="http://schemas.microsoft.com/office/drawing/2014/main" id="{898D4843-27D2-4F48-9A4E-9E014443D3DF}"/>
            </a:ext>
          </a:extLst>
        </xdr:cNvPr>
        <xdr:cNvGrpSpPr/>
      </xdr:nvGrpSpPr>
      <xdr:grpSpPr>
        <a:xfrm>
          <a:off x="0" y="1060861"/>
          <a:ext cx="3330418" cy="14657988"/>
          <a:chOff x="0" y="785131"/>
          <a:chExt cx="3219273" cy="14547645"/>
        </a:xfrm>
      </xdr:grpSpPr>
      <xdr:grpSp>
        <xdr:nvGrpSpPr>
          <xdr:cNvPr id="10" name="Group 9">
            <a:extLst>
              <a:ext uri="{FF2B5EF4-FFF2-40B4-BE49-F238E27FC236}">
                <a16:creationId xmlns:a16="http://schemas.microsoft.com/office/drawing/2014/main" id="{0D0C8541-D2D2-C1D4-154B-4E56B8D51D6E}"/>
              </a:ext>
            </a:extLst>
          </xdr:cNvPr>
          <xdr:cNvGrpSpPr/>
        </xdr:nvGrpSpPr>
        <xdr:grpSpPr>
          <a:xfrm>
            <a:off x="0" y="785131"/>
            <a:ext cx="3088462" cy="2679482"/>
            <a:chOff x="0" y="785131"/>
            <a:chExt cx="3088462" cy="2679482"/>
          </a:xfrm>
        </xdr:grpSpPr>
        <xdr:sp macro="" textlink="">
          <xdr:nvSpPr>
            <xdr:cNvPr id="37" name="Rectangle 1">
              <a:extLst>
                <a:ext uri="{FF2B5EF4-FFF2-40B4-BE49-F238E27FC236}">
                  <a16:creationId xmlns:a16="http://schemas.microsoft.com/office/drawing/2014/main" id="{C23C51CB-5099-0EE1-E6A6-179B19624ABF}"/>
                </a:ext>
              </a:extLst>
            </xdr:cNvPr>
            <xdr:cNvSpPr/>
          </xdr:nvSpPr>
          <xdr:spPr>
            <a:xfrm>
              <a:off x="0" y="785131"/>
              <a:ext cx="3088462" cy="2679482"/>
            </a:xfrm>
            <a:prstGeom prst="round2Same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D40FD2A4-692C-E487-E92F-96163551C505}"/>
                </a:ext>
              </a:extLst>
            </xdr:cNvPr>
            <xdr:cNvGrpSpPr/>
          </xdr:nvGrpSpPr>
          <xdr:grpSpPr>
            <a:xfrm>
              <a:off x="964869" y="1111409"/>
              <a:ext cx="1131868" cy="1052420"/>
              <a:chOff x="842768" y="1156081"/>
              <a:chExt cx="1131868" cy="1052420"/>
            </a:xfrm>
          </xdr:grpSpPr>
          <xdr:sp macro="" textlink="">
            <xdr:nvSpPr>
              <xdr:cNvPr id="39" name="Oval 38">
                <a:hlinkClick xmlns:r="http://schemas.openxmlformats.org/officeDocument/2006/relationships" r:id="rId3"/>
                <a:extLst>
                  <a:ext uri="{FF2B5EF4-FFF2-40B4-BE49-F238E27FC236}">
                    <a16:creationId xmlns:a16="http://schemas.microsoft.com/office/drawing/2014/main" id="{4901E694-2B9F-0F13-3A05-4A59E5E383D0}"/>
                  </a:ext>
                </a:extLst>
              </xdr:cNvPr>
              <xdr:cNvSpPr/>
            </xdr:nvSpPr>
            <xdr:spPr>
              <a:xfrm>
                <a:off x="842768" y="1156081"/>
                <a:ext cx="1131868" cy="1052420"/>
              </a:xfrm>
              <a:prstGeom prst="ellipse">
                <a:avLst/>
              </a:prstGeom>
              <a:solidFill>
                <a:srgbClr val="F0F2F5"/>
              </a:solidFill>
              <a:ln w="762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Graphic 39" descr="User with solid fill">
                <a:extLst>
                  <a:ext uri="{FF2B5EF4-FFF2-40B4-BE49-F238E27FC236}">
                    <a16:creationId xmlns:a16="http://schemas.microsoft.com/office/drawing/2014/main" id="{373D55EE-B7FF-DEFA-E745-F277AD2E21C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17994" y="1192944"/>
                <a:ext cx="981416" cy="978694"/>
              </a:xfrm>
              <a:prstGeom prst="round2SameRect">
                <a:avLst/>
              </a:prstGeom>
            </xdr:spPr>
          </xdr:pic>
        </xdr:grpSp>
      </xdr:grpSp>
      <xdr:grpSp>
        <xdr:nvGrpSpPr>
          <xdr:cNvPr id="11" name="Group 10">
            <a:extLst>
              <a:ext uri="{FF2B5EF4-FFF2-40B4-BE49-F238E27FC236}">
                <a16:creationId xmlns:a16="http://schemas.microsoft.com/office/drawing/2014/main" id="{D8493ADF-B990-1EC6-0C50-57B347FFB7AC}"/>
              </a:ext>
            </a:extLst>
          </xdr:cNvPr>
          <xdr:cNvGrpSpPr/>
        </xdr:nvGrpSpPr>
        <xdr:grpSpPr>
          <a:xfrm>
            <a:off x="0" y="2694710"/>
            <a:ext cx="3061607" cy="585107"/>
            <a:chOff x="0" y="3061775"/>
            <a:chExt cx="2438400" cy="571500"/>
          </a:xfrm>
          <a:solidFill>
            <a:schemeClr val="bg1"/>
          </a:solidFill>
          <a:effectLst/>
        </xdr:grpSpPr>
        <xdr:sp macro="" textlink="">
          <xdr:nvSpPr>
            <xdr:cNvPr id="35" name="Rectangle 34">
              <a:extLst>
                <a:ext uri="{FF2B5EF4-FFF2-40B4-BE49-F238E27FC236}">
                  <a16:creationId xmlns:a16="http://schemas.microsoft.com/office/drawing/2014/main" id="{C9724119-7812-8F54-81B9-45E4DC367E18}"/>
                </a:ext>
              </a:extLst>
            </xdr:cNvPr>
            <xdr:cNvSpPr/>
          </xdr:nvSpPr>
          <xdr:spPr>
            <a:xfrm>
              <a:off x="0" y="3061775"/>
              <a:ext cx="2438400" cy="571500"/>
            </a:xfrm>
            <a:prstGeom prst="rect">
              <a:avLst/>
            </a:prstGeom>
            <a:grp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BC5D4F07-1336-1044-8628-E00036293D55}"/>
                </a:ext>
              </a:extLst>
            </xdr:cNvPr>
            <xdr:cNvSpPr txBox="1"/>
          </xdr:nvSpPr>
          <xdr:spPr>
            <a:xfrm>
              <a:off x="485982" y="3117260"/>
              <a:ext cx="1545322" cy="403092"/>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007BFF"/>
                  </a:solidFill>
                </a:rPr>
                <a:t>Sarthak &amp;Surojit</a:t>
              </a:r>
              <a:endParaRPr lang="en-US" sz="1100" b="1">
                <a:solidFill>
                  <a:srgbClr val="007BFF"/>
                </a:solidFill>
              </a:endParaRPr>
            </a:p>
          </xdr:txBody>
        </xdr:sp>
      </xdr:grpSp>
      <xdr:grpSp>
        <xdr:nvGrpSpPr>
          <xdr:cNvPr id="12" name="Group 11">
            <a:extLst>
              <a:ext uri="{FF2B5EF4-FFF2-40B4-BE49-F238E27FC236}">
                <a16:creationId xmlns:a16="http://schemas.microsoft.com/office/drawing/2014/main" id="{50EC1838-FE93-8601-3094-9CFAC38D988C}"/>
              </a:ext>
            </a:extLst>
          </xdr:cNvPr>
          <xdr:cNvGrpSpPr/>
        </xdr:nvGrpSpPr>
        <xdr:grpSpPr>
          <a:xfrm>
            <a:off x="0" y="3342238"/>
            <a:ext cx="3219273" cy="11990538"/>
            <a:chOff x="0" y="3758778"/>
            <a:chExt cx="2563973" cy="8433222"/>
          </a:xfrm>
          <a:effectLst/>
        </xdr:grpSpPr>
        <xdr:sp macro="" textlink="">
          <xdr:nvSpPr>
            <xdr:cNvPr id="13" name="Rectangle: Top Corners Rounded 12">
              <a:extLst>
                <a:ext uri="{FF2B5EF4-FFF2-40B4-BE49-F238E27FC236}">
                  <a16:creationId xmlns:a16="http://schemas.microsoft.com/office/drawing/2014/main" id="{F0B2787F-9F13-97CA-7A27-EB8439BC7BE5}"/>
                </a:ext>
              </a:extLst>
            </xdr:cNvPr>
            <xdr:cNvSpPr/>
          </xdr:nvSpPr>
          <xdr:spPr>
            <a:xfrm flipV="1">
              <a:off x="0" y="3790950"/>
              <a:ext cx="2438400" cy="8401050"/>
            </a:xfrm>
            <a:prstGeom prst="round2SameRect">
              <a:avLst/>
            </a:prstGeom>
            <a:solidFill>
              <a:schemeClr val="bg1"/>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a:extLst>
                <a:ext uri="{FF2B5EF4-FFF2-40B4-BE49-F238E27FC236}">
                  <a16:creationId xmlns:a16="http://schemas.microsoft.com/office/drawing/2014/main" id="{F065264B-018D-DD31-4102-FCA836C7CD31}"/>
                </a:ext>
              </a:extLst>
            </xdr:cNvPr>
            <xdr:cNvGrpSpPr/>
          </xdr:nvGrpSpPr>
          <xdr:grpSpPr>
            <a:xfrm>
              <a:off x="171451" y="3758778"/>
              <a:ext cx="2392522" cy="7696334"/>
              <a:chOff x="171451" y="3758778"/>
              <a:chExt cx="2392522" cy="7696334"/>
            </a:xfrm>
          </xdr:grpSpPr>
          <xdr:grpSp>
            <xdr:nvGrpSpPr>
              <xdr:cNvPr id="15" name="Group 14">
                <a:extLst>
                  <a:ext uri="{FF2B5EF4-FFF2-40B4-BE49-F238E27FC236}">
                    <a16:creationId xmlns:a16="http://schemas.microsoft.com/office/drawing/2014/main" id="{3127E030-4DFB-96C1-AB17-2336FE41A34F}"/>
                  </a:ext>
                </a:extLst>
              </xdr:cNvPr>
              <xdr:cNvGrpSpPr/>
            </xdr:nvGrpSpPr>
            <xdr:grpSpPr>
              <a:xfrm>
                <a:off x="175207" y="3758778"/>
                <a:ext cx="2388766" cy="7620000"/>
                <a:chOff x="175207" y="3758778"/>
                <a:chExt cx="2388766" cy="7620000"/>
              </a:xfrm>
            </xdr:grpSpPr>
            <xdr:sp macro="" textlink="">
              <xdr:nvSpPr>
                <xdr:cNvPr id="26" name="Rectangle 25">
                  <a:extLst>
                    <a:ext uri="{FF2B5EF4-FFF2-40B4-BE49-F238E27FC236}">
                      <a16:creationId xmlns:a16="http://schemas.microsoft.com/office/drawing/2014/main" id="{8AE65394-8531-4D83-5D21-26102F48C8DE}"/>
                    </a:ext>
                  </a:extLst>
                </xdr:cNvPr>
                <xdr:cNvSpPr/>
              </xdr:nvSpPr>
              <xdr:spPr>
                <a:xfrm>
                  <a:off x="175207" y="3758778"/>
                  <a:ext cx="2199023"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hlinkClick xmlns:r="http://schemas.openxmlformats.org/officeDocument/2006/relationships" r:id="rId3"/>
                  <a:extLst>
                    <a:ext uri="{FF2B5EF4-FFF2-40B4-BE49-F238E27FC236}">
                      <a16:creationId xmlns:a16="http://schemas.microsoft.com/office/drawing/2014/main" id="{EAD14A0B-B9A8-5735-BB7F-512CD1B61BEE}"/>
                    </a:ext>
                  </a:extLst>
                </xdr:cNvPr>
                <xdr:cNvSpPr txBox="1"/>
              </xdr:nvSpPr>
              <xdr:spPr>
                <a:xfrm>
                  <a:off x="876969" y="4343400"/>
                  <a:ext cx="832731"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Home</a:t>
                  </a:r>
                  <a:endParaRPr lang="en-US" sz="1600" b="1">
                    <a:solidFill>
                      <a:schemeClr val="tx1">
                        <a:lumMod val="65000"/>
                        <a:lumOff val="35000"/>
                      </a:schemeClr>
                    </a:solidFill>
                  </a:endParaRPr>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77B73BD2-C71D-3AB0-6B45-1DFB0E5FB69E}"/>
                    </a:ext>
                  </a:extLst>
                </xdr:cNvPr>
                <xdr:cNvSpPr txBox="1"/>
              </xdr:nvSpPr>
              <xdr:spPr>
                <a:xfrm>
                  <a:off x="846894" y="5134567"/>
                  <a:ext cx="13411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tx1">
                          <a:lumMod val="65000"/>
                          <a:lumOff val="35000"/>
                        </a:schemeClr>
                      </a:solidFill>
                    </a:rPr>
                    <a:t>Dashboard</a:t>
                  </a:r>
                  <a:endParaRPr lang="en-US" sz="1600" b="1">
                    <a:solidFill>
                      <a:schemeClr val="tx1">
                        <a:lumMod val="65000"/>
                        <a:lumOff val="35000"/>
                      </a:schemeClr>
                    </a:solidFill>
                  </a:endParaRPr>
                </a:p>
              </xdr:txBody>
            </xdr:sp>
            <xdr:sp macro="" textlink="">
              <xdr:nvSpPr>
                <xdr:cNvPr id="29" name="TextBox 28">
                  <a:hlinkClick xmlns:r="http://schemas.openxmlformats.org/officeDocument/2006/relationships" r:id="rId7"/>
                  <a:extLst>
                    <a:ext uri="{FF2B5EF4-FFF2-40B4-BE49-F238E27FC236}">
                      <a16:creationId xmlns:a16="http://schemas.microsoft.com/office/drawing/2014/main" id="{AAF9405D-7450-22F4-6A13-B121EE255D98}"/>
                    </a:ext>
                  </a:extLst>
                </xdr:cNvPr>
                <xdr:cNvSpPr txBox="1"/>
              </xdr:nvSpPr>
              <xdr:spPr>
                <a:xfrm>
                  <a:off x="812799" y="5925734"/>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Raw</a:t>
                  </a:r>
                  <a:r>
                    <a:rPr lang="en-US" sz="2000" b="1" baseline="0">
                      <a:solidFill>
                        <a:schemeClr val="tx1">
                          <a:lumMod val="65000"/>
                          <a:lumOff val="35000"/>
                        </a:schemeClr>
                      </a:solidFill>
                    </a:rPr>
                    <a:t> Data</a:t>
                  </a:r>
                  <a:endParaRPr lang="en-US" sz="1600" b="1">
                    <a:solidFill>
                      <a:schemeClr val="tx1">
                        <a:lumMod val="65000"/>
                        <a:lumOff val="35000"/>
                      </a:schemeClr>
                    </a:solidFill>
                  </a:endParaRPr>
                </a:p>
              </xdr:txBody>
            </xdr:sp>
            <xdr:sp macro="" textlink="">
              <xdr:nvSpPr>
                <xdr:cNvPr id="30" name="TextBox 29">
                  <a:hlinkClick xmlns:r="http://schemas.openxmlformats.org/officeDocument/2006/relationships" r:id="rId8"/>
                  <a:extLst>
                    <a:ext uri="{FF2B5EF4-FFF2-40B4-BE49-F238E27FC236}">
                      <a16:creationId xmlns:a16="http://schemas.microsoft.com/office/drawing/2014/main" id="{348D7D9F-B0D9-89BF-9319-BF73F77C318A}"/>
                    </a:ext>
                  </a:extLst>
                </xdr:cNvPr>
                <xdr:cNvSpPr txBox="1"/>
              </xdr:nvSpPr>
              <xdr:spPr>
                <a:xfrm>
                  <a:off x="823495" y="6687145"/>
                  <a:ext cx="1740478"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Data</a:t>
                  </a:r>
                  <a:r>
                    <a:rPr lang="en-US" sz="2000" b="1" baseline="0">
                      <a:solidFill>
                        <a:schemeClr val="tx1">
                          <a:lumMod val="65000"/>
                          <a:lumOff val="35000"/>
                        </a:schemeClr>
                      </a:solidFill>
                    </a:rPr>
                    <a:t> </a:t>
                  </a:r>
                  <a:r>
                    <a:rPr lang="en-US" sz="2000" b="1">
                      <a:solidFill>
                        <a:schemeClr val="tx1">
                          <a:lumMod val="65000"/>
                          <a:lumOff val="35000"/>
                        </a:schemeClr>
                      </a:solidFill>
                    </a:rPr>
                    <a:t>Cleaning</a:t>
                  </a:r>
                  <a:endParaRPr lang="en-US" sz="1600" b="1">
                    <a:solidFill>
                      <a:schemeClr val="tx1">
                        <a:lumMod val="65000"/>
                        <a:lumOff val="35000"/>
                      </a:schemeClr>
                    </a:solidFill>
                  </a:endParaRPr>
                </a:p>
              </xdr:txBody>
            </xdr:sp>
            <xdr:sp macro="" textlink="">
              <xdr:nvSpPr>
                <xdr:cNvPr id="31" name="TextBox 30">
                  <a:hlinkClick xmlns:r="http://schemas.openxmlformats.org/officeDocument/2006/relationships" r:id="rId9"/>
                  <a:extLst>
                    <a:ext uri="{FF2B5EF4-FFF2-40B4-BE49-F238E27FC236}">
                      <a16:creationId xmlns:a16="http://schemas.microsoft.com/office/drawing/2014/main" id="{22DA3946-3509-9DCF-3F0F-53CC0F13BC6F}"/>
                    </a:ext>
                  </a:extLst>
                </xdr:cNvPr>
                <xdr:cNvSpPr txBox="1"/>
              </xdr:nvSpPr>
              <xdr:spPr>
                <a:xfrm>
                  <a:off x="834189" y="7517987"/>
                  <a:ext cx="1219200"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Order</a:t>
                  </a:r>
                  <a:r>
                    <a:rPr lang="en-US" sz="2000" b="1" baseline="0">
                      <a:solidFill>
                        <a:schemeClr val="tx1">
                          <a:lumMod val="65000"/>
                          <a:lumOff val="35000"/>
                        </a:schemeClr>
                      </a:solidFill>
                    </a:rPr>
                    <a:t>s</a:t>
                  </a:r>
                  <a:endParaRPr lang="en-US" sz="1600" b="1">
                    <a:solidFill>
                      <a:schemeClr val="tx1">
                        <a:lumMod val="65000"/>
                        <a:lumOff val="35000"/>
                      </a:schemeClr>
                    </a:solidFill>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FF51F1BB-51DF-2127-FEF2-AD35F78E14A9}"/>
                    </a:ext>
                  </a:extLst>
                </xdr:cNvPr>
                <xdr:cNvSpPr txBox="1"/>
              </xdr:nvSpPr>
              <xdr:spPr>
                <a:xfrm>
                  <a:off x="823495" y="8289316"/>
                  <a:ext cx="1108364"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Holdings</a:t>
                  </a:r>
                  <a:endParaRPr lang="en-US" sz="1600" b="1">
                    <a:solidFill>
                      <a:schemeClr val="tx1">
                        <a:lumMod val="65000"/>
                        <a:lumOff val="35000"/>
                      </a:schemeClr>
                    </a:solidFill>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9B807FD6-ABE4-EEDF-A617-B806A4B9A92D}"/>
                    </a:ext>
                  </a:extLst>
                </xdr:cNvPr>
                <xdr:cNvSpPr txBox="1"/>
              </xdr:nvSpPr>
              <xdr:spPr>
                <a:xfrm>
                  <a:off x="748631" y="9139996"/>
                  <a:ext cx="1108364" cy="318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rgbClr val="C00000"/>
                      </a:solidFill>
                    </a:rPr>
                    <a:t>Analysis</a:t>
                  </a:r>
                </a:p>
                <a:p>
                  <a:endParaRPr lang="en-US" sz="1600" b="1">
                    <a:solidFill>
                      <a:schemeClr val="tx1">
                        <a:lumMod val="65000"/>
                        <a:lumOff val="35000"/>
                      </a:schemeClr>
                    </a:solidFill>
                  </a:endParaRPr>
                </a:p>
              </xdr:txBody>
            </xdr:sp>
            <xdr:sp macro="" textlink="">
              <xdr:nvSpPr>
                <xdr:cNvPr id="34" name="TextBox 33">
                  <a:extLst>
                    <a:ext uri="{FF2B5EF4-FFF2-40B4-BE49-F238E27FC236}">
                      <a16:creationId xmlns:a16="http://schemas.microsoft.com/office/drawing/2014/main" id="{33B2EDF7-BF07-E1AC-9786-11D55AE44435}"/>
                    </a:ext>
                  </a:extLst>
                </xdr:cNvPr>
                <xdr:cNvSpPr txBox="1"/>
              </xdr:nvSpPr>
              <xdr:spPr>
                <a:xfrm>
                  <a:off x="737936" y="9901405"/>
                  <a:ext cx="1290732" cy="285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65000"/>
                          <a:lumOff val="35000"/>
                        </a:schemeClr>
                      </a:solidFill>
                    </a:rPr>
                    <a:t>Buy</a:t>
                  </a:r>
                  <a:r>
                    <a:rPr lang="en-US" sz="2000" b="1" baseline="0">
                      <a:solidFill>
                        <a:schemeClr val="tx1">
                          <a:lumMod val="65000"/>
                          <a:lumOff val="35000"/>
                        </a:schemeClr>
                      </a:solidFill>
                    </a:rPr>
                    <a:t> / Sell</a:t>
                  </a:r>
                  <a:endParaRPr lang="en-US" sz="1600" b="1">
                    <a:solidFill>
                      <a:schemeClr val="tx1">
                        <a:lumMod val="65000"/>
                        <a:lumOff val="35000"/>
                      </a:schemeClr>
                    </a:solidFill>
                  </a:endParaRPr>
                </a:p>
              </xdr:txBody>
            </xdr:sp>
          </xdr:grpSp>
          <xdr:grpSp>
            <xdr:nvGrpSpPr>
              <xdr:cNvPr id="16" name="Group 15">
                <a:extLst>
                  <a:ext uri="{FF2B5EF4-FFF2-40B4-BE49-F238E27FC236}">
                    <a16:creationId xmlns:a16="http://schemas.microsoft.com/office/drawing/2014/main" id="{47EE3FD1-D540-175F-4514-3BE764AE1007}"/>
                  </a:ext>
                </a:extLst>
              </xdr:cNvPr>
              <xdr:cNvGrpSpPr/>
            </xdr:nvGrpSpPr>
            <xdr:grpSpPr>
              <a:xfrm>
                <a:off x="171451" y="3835112"/>
                <a:ext cx="650638" cy="7620000"/>
                <a:chOff x="171451" y="3835112"/>
                <a:chExt cx="650638" cy="7620000"/>
              </a:xfrm>
            </xdr:grpSpPr>
            <xdr:sp macro="" textlink="">
              <xdr:nvSpPr>
                <xdr:cNvPr id="17" name="Rectangle 16">
                  <a:extLst>
                    <a:ext uri="{FF2B5EF4-FFF2-40B4-BE49-F238E27FC236}">
                      <a16:creationId xmlns:a16="http://schemas.microsoft.com/office/drawing/2014/main" id="{7D33711C-0A83-7708-0454-BB522F557116}"/>
                    </a:ext>
                  </a:extLst>
                </xdr:cNvPr>
                <xdr:cNvSpPr/>
              </xdr:nvSpPr>
              <xdr:spPr>
                <a:xfrm>
                  <a:off x="212489" y="3835112"/>
                  <a:ext cx="609600" cy="76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8" name="Graphic 17" descr="Presentation with pie chart with solid fill">
                  <a:hlinkClick xmlns:r="http://schemas.openxmlformats.org/officeDocument/2006/relationships" r:id="rId6"/>
                  <a:extLst>
                    <a:ext uri="{FF2B5EF4-FFF2-40B4-BE49-F238E27FC236}">
                      <a16:creationId xmlns:a16="http://schemas.microsoft.com/office/drawing/2014/main" id="{5973E402-A95D-CF95-ED33-A2CEEC35A2E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rot="10800000" flipH="1" flipV="1">
                  <a:off x="171451" y="5113565"/>
                  <a:ext cx="438149" cy="438149"/>
                </a:xfrm>
                <a:prstGeom prst="rect">
                  <a:avLst/>
                </a:prstGeom>
              </xdr:spPr>
            </xdr:pic>
            <xdr:pic>
              <xdr:nvPicPr>
                <xdr:cNvPr id="19" name="Graphic 18" descr="Home with solid fill">
                  <a:hlinkClick xmlns:r="http://schemas.openxmlformats.org/officeDocument/2006/relationships" r:id="rId3"/>
                  <a:extLst>
                    <a:ext uri="{FF2B5EF4-FFF2-40B4-BE49-F238E27FC236}">
                      <a16:creationId xmlns:a16="http://schemas.microsoft.com/office/drawing/2014/main" id="{9510AF38-0321-4BB0-D7AD-E31B8FD5830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rot="10800000" flipH="1" flipV="1">
                  <a:off x="171452" y="4324351"/>
                  <a:ext cx="438149" cy="438149"/>
                </a:xfrm>
                <a:prstGeom prst="rect">
                  <a:avLst/>
                </a:prstGeom>
              </xdr:spPr>
            </xdr:pic>
            <xdr:pic>
              <xdr:nvPicPr>
                <xdr:cNvPr id="20" name="Graphic 19" descr="Puzzle with solid fill">
                  <a:hlinkClick xmlns:r="http://schemas.openxmlformats.org/officeDocument/2006/relationships" r:id="rId7"/>
                  <a:extLst>
                    <a:ext uri="{FF2B5EF4-FFF2-40B4-BE49-F238E27FC236}">
                      <a16:creationId xmlns:a16="http://schemas.microsoft.com/office/drawing/2014/main" id="{45CAF14F-2897-6FC3-79DA-61597945C4E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rot="10800000" flipH="1" flipV="1">
                  <a:off x="171452" y="5902779"/>
                  <a:ext cx="438149" cy="438149"/>
                </a:xfrm>
                <a:prstGeom prst="rect">
                  <a:avLst/>
                </a:prstGeom>
              </xdr:spPr>
            </xdr:pic>
            <xdr:pic>
              <xdr:nvPicPr>
                <xdr:cNvPr id="21" name="Graphic 20" descr="Washing Machine with solid fill">
                  <a:hlinkClick xmlns:r="http://schemas.openxmlformats.org/officeDocument/2006/relationships" r:id="rId8"/>
                  <a:extLst>
                    <a:ext uri="{FF2B5EF4-FFF2-40B4-BE49-F238E27FC236}">
                      <a16:creationId xmlns:a16="http://schemas.microsoft.com/office/drawing/2014/main" id="{A38EA053-62D4-3BD9-36C9-0A5432B8569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rot="10800000" flipH="1" flipV="1">
                  <a:off x="171452" y="6691993"/>
                  <a:ext cx="438149" cy="438149"/>
                </a:xfrm>
                <a:prstGeom prst="rect">
                  <a:avLst/>
                </a:prstGeom>
              </xdr:spPr>
            </xdr:pic>
            <xdr:pic>
              <xdr:nvPicPr>
                <xdr:cNvPr id="22" name="Graphic 21" descr="Puzzle pieces with solid fill">
                  <a:hlinkClick xmlns:r="http://schemas.openxmlformats.org/officeDocument/2006/relationships" r:id="rId9"/>
                  <a:extLst>
                    <a:ext uri="{FF2B5EF4-FFF2-40B4-BE49-F238E27FC236}">
                      <a16:creationId xmlns:a16="http://schemas.microsoft.com/office/drawing/2014/main" id="{AA6BA167-C986-55F0-D176-A147AB0DBEA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rot="10800000" flipH="1" flipV="1">
                  <a:off x="171452" y="7481207"/>
                  <a:ext cx="438149" cy="438149"/>
                </a:xfrm>
                <a:prstGeom prst="rect">
                  <a:avLst/>
                </a:prstGeom>
              </xdr:spPr>
            </xdr:pic>
            <xdr:pic>
              <xdr:nvPicPr>
                <xdr:cNvPr id="23" name="Graphic 22" descr="Warehouse with solid fill">
                  <a:hlinkClick xmlns:r="http://schemas.openxmlformats.org/officeDocument/2006/relationships" r:id="rId10"/>
                  <a:extLst>
                    <a:ext uri="{FF2B5EF4-FFF2-40B4-BE49-F238E27FC236}">
                      <a16:creationId xmlns:a16="http://schemas.microsoft.com/office/drawing/2014/main" id="{20EB3B58-2FF2-6A83-B3B9-46965DA4DBA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rcRect/>
                <a:stretch/>
              </xdr:blipFill>
              <xdr:spPr>
                <a:xfrm rot="10800000" flipH="1" flipV="1">
                  <a:off x="171452" y="8270421"/>
                  <a:ext cx="438149" cy="438149"/>
                </a:xfrm>
                <a:prstGeom prst="rect">
                  <a:avLst/>
                </a:prstGeom>
              </xdr:spPr>
            </xdr:pic>
            <xdr:pic>
              <xdr:nvPicPr>
                <xdr:cNvPr id="24" name="Graphic 23" descr="Shopping cart with solid fill">
                  <a:extLst>
                    <a:ext uri="{FF2B5EF4-FFF2-40B4-BE49-F238E27FC236}">
                      <a16:creationId xmlns:a16="http://schemas.microsoft.com/office/drawing/2014/main" id="{6528441A-EEDF-A14B-CE9E-47CCB7C30946}"/>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rot="10800000" flipH="1" flipV="1">
                  <a:off x="171452" y="9848851"/>
                  <a:ext cx="438149" cy="438149"/>
                </a:xfrm>
                <a:prstGeom prst="rect">
                  <a:avLst/>
                </a:prstGeom>
              </xdr:spPr>
            </xdr:pic>
            <xdr:pic>
              <xdr:nvPicPr>
                <xdr:cNvPr id="25" name="Graphic 24" descr="Bar chart with solid fill">
                  <a:hlinkClick xmlns:r="http://schemas.openxmlformats.org/officeDocument/2006/relationships" r:id="rId26"/>
                  <a:extLst>
                    <a:ext uri="{FF2B5EF4-FFF2-40B4-BE49-F238E27FC236}">
                      <a16:creationId xmlns:a16="http://schemas.microsoft.com/office/drawing/2014/main" id="{F3D8A01E-B8CE-1BAF-B7C5-866F85DC93A3}"/>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rcRect/>
                <a:stretch/>
              </xdr:blipFill>
              <xdr:spPr>
                <a:xfrm rot="10800000" flipH="1" flipV="1">
                  <a:off x="171452" y="9059635"/>
                  <a:ext cx="438149" cy="438149"/>
                </a:xfrm>
                <a:prstGeom prst="rect">
                  <a:avLst/>
                </a:prstGeom>
              </xdr:spPr>
            </xdr:pic>
          </xdr:grpSp>
        </xdr:grpSp>
      </xdr:grpSp>
    </xdr:grpSp>
    <xdr:clientData/>
  </xdr:twoCellAnchor>
  <xdr:twoCellAnchor>
    <xdr:from>
      <xdr:col>21</xdr:col>
      <xdr:colOff>-1</xdr:colOff>
      <xdr:row>10</xdr:row>
      <xdr:rowOff>0</xdr:rowOff>
    </xdr:from>
    <xdr:to>
      <xdr:col>24</xdr:col>
      <xdr:colOff>651163</xdr:colOff>
      <xdr:row>24</xdr:row>
      <xdr:rowOff>76201</xdr:rowOff>
    </xdr:to>
    <xdr:graphicFrame macro="">
      <xdr:nvGraphicFramePr>
        <xdr:cNvPr id="4" name="Chart 3">
          <a:extLst>
            <a:ext uri="{FF2B5EF4-FFF2-40B4-BE49-F238E27FC236}">
              <a16:creationId xmlns:a16="http://schemas.microsoft.com/office/drawing/2014/main" id="{AF1CE17F-0698-40D6-841D-F9F683DE4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28</xdr:col>
      <xdr:colOff>665019</xdr:colOff>
      <xdr:row>9</xdr:row>
      <xdr:rowOff>147206</xdr:rowOff>
    </xdr:from>
    <xdr:to>
      <xdr:col>37</xdr:col>
      <xdr:colOff>597478</xdr:colOff>
      <xdr:row>39</xdr:row>
      <xdr:rowOff>148936</xdr:rowOff>
    </xdr:to>
    <xdr:graphicFrame macro="">
      <xdr:nvGraphicFramePr>
        <xdr:cNvPr id="5" name="Chart 4">
          <a:extLst>
            <a:ext uri="{FF2B5EF4-FFF2-40B4-BE49-F238E27FC236}">
              <a16:creationId xmlns:a16="http://schemas.microsoft.com/office/drawing/2014/main" id="{22ACA4F1-E0EB-4B6F-A31F-649FBDA6F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16</xdr:col>
      <xdr:colOff>1090082</xdr:colOff>
      <xdr:row>68</xdr:row>
      <xdr:rowOff>21168</xdr:rowOff>
    </xdr:from>
    <xdr:to>
      <xdr:col>23</xdr:col>
      <xdr:colOff>1222962</xdr:colOff>
      <xdr:row>90</xdr:row>
      <xdr:rowOff>99391</xdr:rowOff>
    </xdr:to>
    <xdr:graphicFrame macro="">
      <xdr:nvGraphicFramePr>
        <xdr:cNvPr id="43" name="Chart 42">
          <a:extLst>
            <a:ext uri="{FF2B5EF4-FFF2-40B4-BE49-F238E27FC236}">
              <a16:creationId xmlns:a16="http://schemas.microsoft.com/office/drawing/2014/main" id="{BA779141-A56C-4DBD-93A2-129B10CBE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26</xdr:col>
      <xdr:colOff>4229</xdr:colOff>
      <xdr:row>68</xdr:row>
      <xdr:rowOff>26082</xdr:rowOff>
    </xdr:from>
    <xdr:to>
      <xdr:col>34</xdr:col>
      <xdr:colOff>591766</xdr:colOff>
      <xdr:row>91</xdr:row>
      <xdr:rowOff>59212</xdr:rowOff>
    </xdr:to>
    <xdr:graphicFrame macro="">
      <xdr:nvGraphicFramePr>
        <xdr:cNvPr id="44" name="Chart 43">
          <a:extLst>
            <a:ext uri="{FF2B5EF4-FFF2-40B4-BE49-F238E27FC236}">
              <a16:creationId xmlns:a16="http://schemas.microsoft.com/office/drawing/2014/main" id="{7889AB6A-BF50-4EDB-B799-FCCE89382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ojit Jana" refreshedDate="46170.458729166668" createdVersion="8" refreshedVersion="8" minRefreshableVersion="3" recordCount="15" xr:uid="{3FE3F53B-C322-47D8-B353-15D90D69A89E}">
  <cacheSource type="worksheet">
    <worksheetSource ref="I15:Q30" sheet="My Holdings"/>
  </cacheSource>
  <cacheFields count="9">
    <cacheField name="Stock_Name" numFmtId="0">
      <sharedItems count="15">
        <s v="ASIANPAINT"/>
        <s v="AXISBANK"/>
        <s v="BAJFINANCE"/>
        <s v="ICICIBANK"/>
        <s v="INFY"/>
        <s v="ITC"/>
        <s v="KOTAKBANK"/>
        <s v="LT"/>
        <s v="MARUTI"/>
        <s v="NESTLEIND"/>
        <s v="POWERGRID"/>
        <s v="SBIN"/>
        <s v="TITAN"/>
        <s v="ULTRACEMCO"/>
        <s v="WIPRO"/>
      </sharedItems>
    </cacheField>
    <cacheField name="Sector" numFmtId="0">
      <sharedItems count="10">
        <s v="Paints"/>
        <s v="Banking"/>
        <s v="Finance"/>
        <s v="IT"/>
        <s v="FMCG"/>
        <s v="Infrastructure"/>
        <s v="Automobile"/>
        <s v="Power"/>
        <s v="Retail"/>
        <s v="Cement"/>
      </sharedItems>
    </cacheField>
    <cacheField name="Quantity" numFmtId="0">
      <sharedItems containsSemiMixedTypes="0" containsString="0" containsNumber="1" containsInteger="1" minValue="20" maxValue="375" count="14">
        <n v="35"/>
        <n v="50"/>
        <n v="280"/>
        <n v="165"/>
        <n v="275"/>
        <n v="375"/>
        <n v="20"/>
        <n v="265"/>
        <n v="80"/>
        <n v="55"/>
        <n v="105"/>
        <n v="100"/>
        <n v="205"/>
        <n v="240"/>
      </sharedItems>
    </cacheField>
    <cacheField name="Avg_Buy_Price" numFmtId="164">
      <sharedItems containsSemiMixedTypes="0" containsString="0" containsNumber="1" minValue="807.96" maxValue="2408.8200000000002"/>
    </cacheField>
    <cacheField name="Total_Investment" numFmtId="164">
      <sharedItems containsSemiMixedTypes="0" containsString="0" containsNumber="1" minValue="30694.400000000001" maxValue="525990"/>
    </cacheField>
    <cacheField name="Current_Price" numFmtId="164">
      <sharedItems containsSemiMixedTypes="0" containsString="0" containsNumber="1" minValue="201.58" maxValue="13364"/>
    </cacheField>
    <cacheField name="Market_Value" numFmtId="164">
      <sharedItems containsSemiMixedTypes="0" containsString="0" containsNumber="1" minValue="7774" maxValue="2396245"/>
    </cacheField>
    <cacheField name="Profit/Loss" numFmtId="164">
      <sharedItems containsSemiMixedTypes="0" containsString="0" containsNumber="1" minValue="-416508.75" maxValue="1996365.85" count="15">
        <n v="23134.649999999994"/>
        <n v="-47187.500000000007"/>
        <n v="-225598.8"/>
        <n v="69369.300000000017"/>
        <n v="36165.25"/>
        <n v="-416508.75"/>
        <n v="-22920.400000000001"/>
        <n v="712484.3"/>
        <n v="948256"/>
        <n v="-69.850000000005821"/>
        <n v="-221410.35"/>
        <n v="15984"/>
        <n v="198449.99999999994"/>
        <n v="1996365.85"/>
        <n v="-327045.59999999998"/>
      </sharedItems>
    </cacheField>
    <cacheField name="Return %" numFmtId="10">
      <sharedItems containsSemiMixedTypes="0" containsString="0" containsNumber="1" minValue="-0.87539542182479391" maxValue="7.8456446915541438" count="15">
        <n v="0.32870193096657724"/>
        <n v="-0.41984563026892369"/>
        <n v="-0.46388885690268644"/>
        <n v="0.49328859060402702"/>
        <n v="0.12787950096753178"/>
        <n v="-0.79185678434951234"/>
        <n v="-0.74672904503753124"/>
        <n v="1.978555869539621"/>
        <n v="7.8456446915541438"/>
        <n v="-8.8887644617405585E-4"/>
        <n v="-0.87539542182479391"/>
        <n v="0.19783157582058516"/>
        <n v="0.92156589579269965"/>
        <n v="4.9924229607870281"/>
        <n v="-0.87113477852288923"/>
      </sharedItems>
    </cacheField>
  </cacheFields>
  <extLst>
    <ext xmlns:x14="http://schemas.microsoft.com/office/spreadsheetml/2009/9/main" uri="{725AE2AE-9491-48be-B2B4-4EB974FC3084}">
      <x14:pivotCacheDefinition pivotCacheId="11559381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ojit Jana" refreshedDate="46170.691094212962" backgroundQuery="1" createdVersion="8" refreshedVersion="8" minRefreshableVersion="3" recordCount="0" supportSubquery="1" supportAdvancedDrill="1" xr:uid="{A5DFAEFA-F66B-411A-A447-432C6AC25A68}">
  <cacheSource type="external" connectionId="1"/>
  <cacheFields count="3">
    <cacheField name="[orderTable].[Date (Month)].[Date (Month)]" caption="Date (Month)" numFmtId="0" hierarchy="19" level="1">
      <sharedItems count="6">
        <s v="Jan"/>
        <s v="Feb"/>
        <s v="Mar"/>
        <s v="Apr"/>
        <s v="May"/>
        <s v="Jun"/>
      </sharedItems>
    </cacheField>
    <cacheField name="[orderTable].[Stock_Name].[Stock_Name]" caption="Stock_Name" numFmtId="0" hierarchy="12" level="1">
      <sharedItems count="15">
        <s v="ASIANPAINT"/>
        <s v="AXISBANK"/>
        <s v="BAJFINANCE"/>
        <s v="ICICIBANK"/>
        <s v="INFY"/>
        <s v="ITC"/>
        <s v="KOTAKBANK"/>
        <s v="LT"/>
        <s v="MARUTI"/>
        <s v="NESTLEIND"/>
        <s v="POWERGRID"/>
        <s v="SBIN"/>
        <s v="TITAN"/>
        <s v="ULTRACEMCO"/>
        <s v="WIPRO"/>
      </sharedItems>
    </cacheField>
    <cacheField name="[Measures].[Sum of Quantity]" caption="Sum of Quantity" numFmtId="0" hierarchy="29" level="32767"/>
  </cacheFields>
  <cacheHierarchies count="30">
    <cacheHierarchy uniqueName="[holdingTable].[Stock_Name]" caption="Stock_Name" attribute="1" defaultMemberUniqueName="[holdingTable].[Stock_Name].[All]" allUniqueName="[holdingTable].[Stock_Name].[All]" dimensionUniqueName="[holdingTable]" displayFolder="" count="0" memberValueDatatype="130" unbalanced="0"/>
    <cacheHierarchy uniqueName="[holdingTable].[Sector]" caption="Sector" attribute="1" defaultMemberUniqueName="[holdingTable].[Sector].[All]" allUniqueName="[holdingTable].[Sector].[All]" dimensionUniqueName="[holdingTable]" displayFolder="" count="0" memberValueDatatype="130" unbalanced="0"/>
    <cacheHierarchy uniqueName="[holdingTable].[Quantity]" caption="Quantity" attribute="1" defaultMemberUniqueName="[holdingTable].[Quantity].[All]" allUniqueName="[holdingTable].[Quantity].[All]" dimensionUniqueName="[holdingTable]" displayFolder="" count="0" memberValueDatatype="20" unbalanced="0"/>
    <cacheHierarchy uniqueName="[holdingTable].[Avg_Buy_Price]" caption="Avg_Buy_Price" attribute="1" defaultMemberUniqueName="[holdingTable].[Avg_Buy_Price].[All]" allUniqueName="[holdingTable].[Avg_Buy_Price].[All]" dimensionUniqueName="[holdingTable]" displayFolder="" count="0" memberValueDatatype="5" unbalanced="0"/>
    <cacheHierarchy uniqueName="[holdingTable].[Total_Investment]" caption="Total_Investment" attribute="1" defaultMemberUniqueName="[holdingTable].[Total_Investment].[All]" allUniqueName="[holdingTable].[Total_Investment].[All]" dimensionUniqueName="[holdingTable]" displayFolder="" count="0" memberValueDatatype="5" unbalanced="0"/>
    <cacheHierarchy uniqueName="[holdingTable].[Current_Price]" caption="Current_Price" attribute="1" defaultMemberUniqueName="[holdingTable].[Current_Price].[All]" allUniqueName="[holdingTable].[Current_Price].[All]" dimensionUniqueName="[holdingTable]" displayFolder="" count="0" memberValueDatatype="5" unbalanced="0"/>
    <cacheHierarchy uniqueName="[holdingTable].[Market_Value]" caption="Market_Value" attribute="1" defaultMemberUniqueName="[holdingTable].[Market_Value].[All]" allUniqueName="[holdingTable].[Market_Value].[All]" dimensionUniqueName="[holdingTable]" displayFolder="" count="0" memberValueDatatype="5" unbalanced="0"/>
    <cacheHierarchy uniqueName="[holdingTable].[Profit/Loss]" caption="Profit/Loss" attribute="1" defaultMemberUniqueName="[holdingTable].[Profit/Loss].[All]" allUniqueName="[holdingTable].[Profit/Loss].[All]" dimensionUniqueName="[holdingTable]" displayFolder="" count="0" memberValueDatatype="5" unbalanced="0"/>
    <cacheHierarchy uniqueName="[holdingTable].[Return %]" caption="Return %" attribute="1" defaultMemberUniqueName="[holdingTable].[Return %].[All]" allUniqueName="[holdingTable].[Return %].[All]" dimensionUniqueName="[holdingTable]" displayFolder="" count="0" memberValueDatatype="5" unbalanced="0"/>
    <cacheHierarchy uniqueName="[orderTable].[Order_ID]" caption="Order_ID" attribute="1" defaultMemberUniqueName="[orderTable].[Order_ID].[All]" allUniqueName="[orderTable].[Order_ID].[All]" dimensionUniqueName="[orderTable]" displayFolder="" count="0" memberValueDatatype="130" unbalanced="0"/>
    <cacheHierarchy uniqueName="[orderTable].[Date]" caption="Date" attribute="1" time="1" defaultMemberUniqueName="[orderTable].[Date].[All]" allUniqueName="[orderTable].[Date].[All]" dimensionUniqueName="[orderTable]" displayFolder="" count="0" memberValueDatatype="7" unbalanced="0"/>
    <cacheHierarchy uniqueName="[orderTable].[Sector]" caption="Sector" attribute="1" defaultMemberUniqueName="[orderTable].[Sector].[All]" allUniqueName="[orderTable].[Sector].[All]" dimensionUniqueName="[orderTable]" displayFolder="" count="0" memberValueDatatype="130" unbalanced="0"/>
    <cacheHierarchy uniqueName="[orderTable].[Stock_Name]" caption="Stock_Name" attribute="1" defaultMemberUniqueName="[orderTable].[Stock_Name].[All]" allUniqueName="[orderTable].[Stock_Name].[All]" dimensionUniqueName="[orderTable]" displayFolder="" count="2" memberValueDatatype="130" unbalanced="0">
      <fieldsUsage count="2">
        <fieldUsage x="-1"/>
        <fieldUsage x="1"/>
      </fieldsUsage>
    </cacheHierarchy>
    <cacheHierarchy uniqueName="[orderTable].[Buy_Price]" caption="Buy_Price" attribute="1" defaultMemberUniqueName="[orderTable].[Buy_Price].[All]" allUniqueName="[orderTable].[Buy_Price].[All]" dimensionUniqueName="[orderTable]" displayFolder="" count="0" memberValueDatatype="5" unbalanced="0"/>
    <cacheHierarchy uniqueName="[orderTable].[Sell_Price]" caption="Sell_Price" attribute="1" defaultMemberUniqueName="[orderTable].[Sell_Price].[All]" allUniqueName="[orderTable].[Sell_Price].[All]" dimensionUniqueName="[orderTable]" displayFolder="" count="0" memberValueDatatype="5" unbalanced="0"/>
    <cacheHierarchy uniqueName="[orderTable].[Quantity]" caption="Quantity" attribute="1" defaultMemberUniqueName="[orderTable].[Quantity].[All]" allUniqueName="[orderTable].[Quantity].[All]" dimensionUniqueName="[orderTable]" displayFolder="" count="0" memberValueDatatype="20" unbalanced="0"/>
    <cacheHierarchy uniqueName="[orderTable].[Order_Type]" caption="Order_Type" attribute="1" defaultMemberUniqueName="[orderTable].[Order_Type].[All]" allUniqueName="[orderTable].[Order_Type].[All]" dimensionUniqueName="[orderTable]" displayFolder="" count="0" memberValueDatatype="130" unbalanced="0"/>
    <cacheHierarchy uniqueName="[orderTable].[Curr_holding]" caption="Curr_holding" attribute="1" defaultMemberUniqueName="[orderTable].[Curr_holding].[All]" allUniqueName="[orderTable].[Curr_holding].[All]" dimensionUniqueName="[orderTable]" displayFolder="" count="0" memberValueDatatype="20" unbalanced="0"/>
    <cacheHierarchy uniqueName="[orderTable].[BP*Qty]" caption="BP*Qty" attribute="1" defaultMemberUniqueName="[orderTable].[BP*Qty].[All]" allUniqueName="[orderTable].[BP*Qty].[All]" dimensionUniqueName="[orderTable]" displayFolder="" count="0" memberValueDatatype="130" unbalanced="0"/>
    <cacheHierarchy uniqueName="[orderTable].[Date (Month)]" caption="Date (Month)" attribute="1" defaultMemberUniqueName="[orderTable].[Date (Month)].[All]" allUniqueName="[orderTable].[Date (Month)].[All]" dimensionUniqueName="[orderTable]" displayFolder="" count="2" memberValueDatatype="130" unbalanced="0">
      <fieldsUsage count="2">
        <fieldUsage x="-1"/>
        <fieldUsage x="0"/>
      </fieldsUsage>
    </cacheHierarchy>
    <cacheHierarchy uniqueName="[orderTable].[Date (Month Index)]" caption="Date (Month Index)" attribute="1" defaultMemberUniqueName="[orderTable].[Date (Month Index)].[All]" allUniqueName="[orderTable].[Date (Month Index)].[All]" dimensionUniqueName="[orderTable]" displayFolder="" count="0" memberValueDatatype="20" unbalanced="0" hidden="1"/>
    <cacheHierarchy uniqueName="[Measures].[__XL_Count orderTable]" caption="__XL_Count orderTable" measure="1" displayFolder="" measureGroup="orderTable" count="0" hidden="1"/>
    <cacheHierarchy uniqueName="[Measures].[__XL_Count holdingTable]" caption="__XL_Count holdingTable" measure="1" displayFolder="" measureGroup="holdingTable" count="0" hidden="1"/>
    <cacheHierarchy uniqueName="[Measures].[__No measures defined]" caption="__No measures defined" measure="1" displayFolder="" count="0" hidden="1"/>
    <cacheHierarchy uniqueName="[Measures].[Sum of Profit/Loss]" caption="Sum of Profit/Loss" measure="1" displayFolder="" measureGroup="holdingTable" count="0" hidden="1">
      <extLst>
        <ext xmlns:x15="http://schemas.microsoft.com/office/spreadsheetml/2010/11/main" uri="{B97F6D7D-B522-45F9-BDA1-12C45D357490}">
          <x15:cacheHierarchy aggregatedColumn="7"/>
        </ext>
      </extLst>
    </cacheHierarchy>
    <cacheHierarchy uniqueName="[Measures].[Count of Order_Type]" caption="Count of Order_Type" measure="1" displayFolder="" measureGroup="orderTable" count="0" hidden="1">
      <extLst>
        <ext xmlns:x15="http://schemas.microsoft.com/office/spreadsheetml/2010/11/main" uri="{B97F6D7D-B522-45F9-BDA1-12C45D357490}">
          <x15:cacheHierarchy aggregatedColumn="16"/>
        </ext>
      </extLst>
    </cacheHierarchy>
    <cacheHierarchy uniqueName="[Measures].[Count of BP*Qty]" caption="Count of BP*Qty" measure="1" displayFolder="" measureGroup="orderTable" count="0" hidden="1">
      <extLst>
        <ext xmlns:x15="http://schemas.microsoft.com/office/spreadsheetml/2010/11/main" uri="{B97F6D7D-B522-45F9-BDA1-12C45D357490}">
          <x15:cacheHierarchy aggregatedColumn="18"/>
        </ext>
      </extLst>
    </cacheHierarchy>
    <cacheHierarchy uniqueName="[Measures].[Sum of Avg_Buy_Price]" caption="Sum of Avg_Buy_Price" measure="1" displayFolder="" measureGroup="holdingTable" count="0" hidden="1">
      <extLst>
        <ext xmlns:x15="http://schemas.microsoft.com/office/spreadsheetml/2010/11/main" uri="{B97F6D7D-B522-45F9-BDA1-12C45D357490}">
          <x15:cacheHierarchy aggregatedColumn="3"/>
        </ext>
      </extLst>
    </cacheHierarchy>
    <cacheHierarchy uniqueName="[Measures].[Sum of Curr_holding]" caption="Sum of Curr_holding" measure="1" displayFolder="" measureGroup="orderTabl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Table"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holdingTable" uniqueName="[holdingTable]" caption="holdingTable"/>
    <dimension measure="1" name="Measures" uniqueName="[Measures]" caption="Measures"/>
    <dimension name="orderTable" uniqueName="[orderTable]" caption="orderTable"/>
  </dimensions>
  <measureGroups count="2">
    <measureGroup name="holdingTable" caption="holdingTable"/>
    <measureGroup name="orderTable" caption="order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ojit Jana" refreshedDate="46170.695369675923" createdVersion="8" refreshedVersion="8" minRefreshableVersion="3" recordCount="15" xr:uid="{3A1CB6BB-ECE0-4AEF-A4DE-4FD94891E960}">
  <cacheSource type="worksheet">
    <worksheetSource name="holdingTable"/>
  </cacheSource>
  <cacheFields count="9">
    <cacheField name="Stock_Name" numFmtId="0">
      <sharedItems count="15">
        <s v="ASIANPAINT"/>
        <s v="AXISBANK"/>
        <s v="BAJFINANCE"/>
        <s v="ICICIBANK"/>
        <s v="INFY"/>
        <s v="ITC"/>
        <s v="KOTAKBANK"/>
        <s v="LT"/>
        <s v="MARUTI"/>
        <s v="NESTLEIND"/>
        <s v="POWERGRID"/>
        <s v="SBIN"/>
        <s v="TITAN"/>
        <s v="ULTRACEMCO"/>
        <s v="WIPRO"/>
      </sharedItems>
    </cacheField>
    <cacheField name="Sector" numFmtId="0">
      <sharedItems count="10">
        <s v="Paints"/>
        <s v="Banking"/>
        <s v="Finance"/>
        <s v="IT"/>
        <s v="FMCG"/>
        <s v="Infrastructure"/>
        <s v="Automobile"/>
        <s v="Power"/>
        <s v="Retail"/>
        <s v="Cement"/>
      </sharedItems>
    </cacheField>
    <cacheField name="Quantity" numFmtId="0">
      <sharedItems containsSemiMixedTypes="0" containsString="0" containsNumber="1" containsInteger="1" minValue="20" maxValue="375"/>
    </cacheField>
    <cacheField name="Avg_Buy_Price" numFmtId="164">
      <sharedItems containsSemiMixedTypes="0" containsString="0" containsNumber="1" minValue="807.96" maxValue="2408.8200000000002"/>
    </cacheField>
    <cacheField name="Total_Investment" numFmtId="164">
      <sharedItems containsSemiMixedTypes="0" containsString="0" containsNumber="1" minValue="30694.400000000001" maxValue="525990"/>
    </cacheField>
    <cacheField name="Current_Price" numFmtId="164">
      <sharedItems containsSemiMixedTypes="0" containsString="0" containsNumber="1" minValue="201.58" maxValue="13364" count="15">
        <n v="2671.9"/>
        <n v="1304.0999999999999"/>
        <n v="931.15"/>
        <n v="1272.7"/>
        <n v="1159.9000000000001"/>
        <n v="291.95"/>
        <n v="388.7"/>
        <n v="4047.5"/>
        <n v="13364"/>
        <n v="1427.5"/>
        <n v="300.14999999999998"/>
        <n v="967.8"/>
        <n v="4137.8999999999996"/>
        <n v="11689"/>
        <n v="201.58"/>
      </sharedItems>
    </cacheField>
    <cacheField name="Market_Value" numFmtId="164">
      <sharedItems containsSemiMixedTypes="0" containsString="0" containsNumber="1" minValue="7774" maxValue="2396245"/>
    </cacheField>
    <cacheField name="Profit/Loss" numFmtId="164">
      <sharedItems containsSemiMixedTypes="0" containsString="0" containsNumber="1" minValue="-416508.75" maxValue="1996365.85" count="15">
        <n v="23134.649999999994"/>
        <n v="-47187.500000000007"/>
        <n v="-225598.8"/>
        <n v="69369.300000000017"/>
        <n v="36165.25"/>
        <n v="-416508.75"/>
        <n v="-22920.400000000001"/>
        <n v="712484.3"/>
        <n v="948256"/>
        <n v="-69.850000000005821"/>
        <n v="-221410.35"/>
        <n v="15984"/>
        <n v="198449.99999999994"/>
        <n v="1996365.85"/>
        <n v="-327045.59999999998"/>
      </sharedItems>
    </cacheField>
    <cacheField name="Return %" numFmtId="10">
      <sharedItems containsSemiMixedTypes="0" containsString="0" containsNumber="1" minValue="-0.87539542182479391" maxValue="7.8456446915541438" count="15">
        <n v="0.32870193096657724"/>
        <n v="-0.41984563026892369"/>
        <n v="-0.46388885690268644"/>
        <n v="0.49328859060402702"/>
        <n v="0.12787950096753178"/>
        <n v="-0.79185678434951234"/>
        <n v="-0.74672904503753124"/>
        <n v="1.978555869539621"/>
        <n v="7.8456446915541438"/>
        <n v="-8.8887644617405585E-4"/>
        <n v="-0.87539542182479391"/>
        <n v="0.19783157582058516"/>
        <n v="0.92156589579269965"/>
        <n v="4.9924229607870281"/>
        <n v="-0.87113477852288923"/>
      </sharedItems>
    </cacheField>
  </cacheFields>
  <extLst>
    <ext xmlns:x14="http://schemas.microsoft.com/office/spreadsheetml/2009/9/main" uri="{725AE2AE-9491-48be-B2B4-4EB974FC3084}">
      <x14:pivotCacheDefinition pivotCacheId="5043206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Mukherjee" refreshedDate="46170.998056944445" createdVersion="8" refreshedVersion="8" minRefreshableVersion="3" recordCount="137" xr:uid="{B0175D2B-C0ED-4481-87A0-670644814D8F}">
  <cacheSource type="worksheet">
    <worksheetSource name="orderTable"/>
  </cacheSource>
  <cacheFields count="12">
    <cacheField name="Order_ID" numFmtId="0">
      <sharedItems count="136">
        <s v="ORD1076"/>
        <s v="ORD1073"/>
        <s v="ORD1166"/>
        <s v="ORD1186"/>
        <s v="ORD1011"/>
        <s v="ORD1122"/>
        <s v="ORD1177"/>
        <s v="ORD1127"/>
        <s v="ORD1195"/>
        <s v="ORD1022"/>
        <s v="ORD1199"/>
        <s v="ORD1057"/>
        <s v="ORD1078"/>
        <s v="ORD1091"/>
        <s v="ORD1181"/>
        <s v="ORD1018"/>
        <s v="ORD1008"/>
        <s v="ORD1030"/>
        <s v="ORD1116"/>
        <s v="ORD1124"/>
        <s v="ORD1101"/>
        <s v="ORD1098"/>
        <s v="ORD1055"/>
        <s v="ORD1119"/>
        <s v="ORD1129"/>
        <s v="ORD1037"/>
        <s v="ORD1014"/>
        <s v="ORD1190"/>
        <s v="ORD1023"/>
        <s v="ORD1007"/>
        <s v="ORD1001"/>
        <s v="ORD1110"/>
        <s v="ORD1161"/>
        <s v="ORD1068"/>
        <s v="ORD1171"/>
        <s v="ORD1097"/>
        <s v="ORD1187"/>
        <s v="ORD1169"/>
        <s v="ORD1096"/>
        <s v="ORD1142"/>
        <s v="ORD1192"/>
        <s v="ORD1050"/>
        <s v="ORD1021"/>
        <s v="ORD1120"/>
        <s v="ORD1175"/>
        <s v="ORD1056"/>
        <s v="ORD1155"/>
        <s v="ORD1174"/>
        <s v="ORD1036"/>
        <s v="ORD1136"/>
        <s v="ORD1009"/>
        <s v="ORD1054"/>
        <s v="ORD1013"/>
        <s v="ORD1010"/>
        <s v="ORD1067"/>
        <s v="ORD1137"/>
        <s v="ORD1126"/>
        <s v="ORD1053"/>
        <s v="ORD1070"/>
        <s v="ORD1179"/>
        <s v="ORD1044"/>
        <s v="ORD1041"/>
        <s v="ORD1147"/>
        <s v="ORD1060"/>
        <s v="ORD1095"/>
        <s v="ORD1165"/>
        <s v="ORD1072"/>
        <s v="ORD1066"/>
        <s v="ORD1115"/>
        <s v="ORD1182"/>
        <s v="ORD1176"/>
        <s v="ORD1184"/>
        <s v="ORD1058"/>
        <s v="ORD1189"/>
        <s v="ORD1158"/>
        <s v="ORD1062"/>
        <s v="ORD1063"/>
        <s v="ORD1012"/>
        <s v="ORD1180"/>
        <s v="ORD1075"/>
        <s v="ORD1128"/>
        <s v="ORD1046"/>
        <s v="ORD1183"/>
        <s v="ORD1173"/>
        <s v="ORD1082"/>
        <s v="ORD1045"/>
        <s v="ORD1074"/>
        <s v="ORD1121"/>
        <s v="ORD1163"/>
        <s v="ORD1193"/>
        <s v="ORD1083"/>
        <s v="ORD1052"/>
        <s v="ORD1145"/>
        <s v="ORD1150"/>
        <s v="ORD1099"/>
        <s v="ORD1016"/>
        <s v="ORD1130"/>
        <s v="ORD1104"/>
        <s v="ORD1029"/>
        <s v="ORD1087"/>
        <s v="ORD1085"/>
        <s v="ORD1172"/>
        <s v="ORD1051"/>
        <s v="ORD1196"/>
        <s v="ORD1159"/>
        <s v="ORD1138"/>
        <s v="ORD1025"/>
        <s v="ORD1049"/>
        <s v="ORD1026"/>
        <s v="ORD1094"/>
        <s v="ORD1003"/>
        <s v="ORD1092"/>
        <s v="ORD1027"/>
        <s v="ORD1038"/>
        <s v="ORD1093"/>
        <s v="ORD1154"/>
        <s v="ORD1084"/>
        <s v="ORD1168"/>
        <s v="ORD1135"/>
        <s v="ORD1133"/>
        <s v="ORD1071"/>
        <s v="ORD1157"/>
        <s v="ORD1134"/>
        <s v="ORD1102"/>
        <s v="ORD1191"/>
        <s v="ORD1170"/>
        <s v="ORD1144"/>
        <s v="ORD1118"/>
        <s v="ORD1017"/>
        <s v="ORD1103"/>
        <s v="ORD1033"/>
        <s v="ORD1105"/>
        <s v="ORD1004"/>
        <s v="ORD1197"/>
        <s v="ORD1188"/>
        <s v="ORD1043"/>
      </sharedItems>
    </cacheField>
    <cacheField name="Date" numFmtId="166">
      <sharedItems containsSemiMixedTypes="0" containsNonDate="0" containsDate="1" containsString="0" minDate="2025-01-04T00:00:00" maxDate="2025-06-29T00:00:00" count="104">
        <d v="2025-04-09T00:00:00"/>
        <d v="2025-03-31T00:00:00"/>
        <d v="2025-02-18T00:00:00"/>
        <d v="2025-06-23T00:00:00"/>
        <d v="2025-06-21T00:00:00"/>
        <d v="2025-05-23T00:00:00"/>
        <d v="2025-05-16T00:00:00"/>
        <d v="2025-04-01T00:00:00"/>
        <d v="2025-01-07T00:00:00"/>
        <d v="2025-06-24T00:00:00"/>
        <d v="2025-06-20T00:00:00"/>
        <d v="2025-06-06T00:00:00"/>
        <d v="2025-05-31T00:00:00"/>
        <d v="2025-05-30T00:00:00"/>
        <d v="2025-05-28T00:00:00"/>
        <d v="2025-05-21T00:00:00"/>
        <d v="2025-05-10T00:00:00"/>
        <d v="2025-04-25T00:00:00"/>
        <d v="2025-04-22T00:00:00"/>
        <d v="2025-04-18T00:00:00"/>
        <d v="2025-03-24T00:00:00"/>
        <d v="2025-03-12T00:00:00"/>
        <d v="2025-03-04T00:00:00"/>
        <d v="2025-02-28T00:00:00"/>
        <d v="2025-02-12T00:00:00"/>
        <d v="2025-01-29T00:00:00"/>
        <d v="2025-01-21T00:00:00"/>
        <d v="2025-06-01T00:00:00"/>
        <d v="2025-05-25T00:00:00"/>
        <d v="2025-05-11T00:00:00"/>
        <d v="2025-04-16T00:00:00"/>
        <d v="2025-03-28T00:00:00"/>
        <d v="2025-03-26T00:00:00"/>
        <d v="2025-03-21T00:00:00"/>
        <d v="2025-01-26T00:00:00"/>
        <d v="2025-06-27T00:00:00"/>
        <d v="2025-06-26T00:00:00"/>
        <d v="2025-05-29T00:00:00"/>
        <d v="2025-04-29T00:00:00"/>
        <d v="2025-04-24T00:00:00"/>
        <d v="2025-04-23T00:00:00"/>
        <d v="2025-04-14T00:00:00"/>
        <d v="2025-02-24T00:00:00"/>
        <d v="2025-01-22T00:00:00"/>
        <d v="2025-01-19T00:00:00"/>
        <d v="2025-06-13T00:00:00"/>
        <d v="2025-06-12T00:00:00"/>
        <d v="2025-06-08T00:00:00"/>
        <d v="2025-06-05T00:00:00"/>
        <d v="2025-05-02T00:00:00"/>
        <d v="2025-04-28T00:00:00"/>
        <d v="2025-04-08T00:00:00"/>
        <d v="2025-03-01T00:00:00"/>
        <d v="2025-02-05T00:00:00"/>
        <d v="2025-06-25T00:00:00"/>
        <d v="2025-05-19T00:00:00"/>
        <d v="2025-05-18T00:00:00"/>
        <d v="2025-04-13T00:00:00"/>
        <d v="2025-04-02T00:00:00"/>
        <d v="2025-03-30T00:00:00"/>
        <d v="2025-03-19T00:00:00"/>
        <d v="2025-03-17T00:00:00"/>
        <d v="2025-03-09T00:00:00"/>
        <d v="2025-02-21T00:00:00"/>
        <d v="2025-02-01T00:00:00"/>
        <d v="2025-05-24T00:00:00"/>
        <d v="2025-05-17T00:00:00"/>
        <d v="2025-04-30T00:00:00"/>
        <d v="2025-02-19T00:00:00"/>
        <d v="2025-02-09T00:00:00"/>
        <d v="2025-05-27T00:00:00"/>
        <d v="2025-04-21T00:00:00"/>
        <d v="2025-04-10T00:00:00"/>
        <d v="2025-03-08T00:00:00"/>
        <d v="2025-02-16T00:00:00"/>
        <d v="2025-01-18T00:00:00"/>
        <d v="2025-01-04T00:00:00"/>
        <d v="2025-06-22T00:00:00"/>
        <d v="2025-06-15T00:00:00"/>
        <d v="2025-05-03T00:00:00"/>
        <d v="2025-04-12T00:00:00"/>
        <d v="2025-02-04T00:00:00"/>
        <d v="2025-06-28T00:00:00"/>
        <d v="2025-06-18T00:00:00"/>
        <d v="2025-05-22T00:00:00"/>
        <d v="2025-04-26T00:00:00"/>
        <d v="2025-01-11T00:00:00"/>
        <d v="2025-06-02T00:00:00"/>
        <d v="2025-02-26T00:00:00"/>
        <d v="2025-02-10T00:00:00"/>
        <d v="2025-01-05T00:00:00"/>
        <d v="2025-05-12T00:00:00"/>
        <d v="2025-05-07T00:00:00"/>
        <d v="2025-05-06T00:00:00"/>
        <d v="2025-05-01T00:00:00"/>
        <d v="2025-03-10T00:00:00"/>
        <d v="2025-03-06T00:00:00"/>
        <d v="2025-01-30T00:00:00"/>
        <d v="2025-06-17T00:00:00"/>
        <d v="2025-06-10T00:00:00"/>
        <d v="2025-06-07T00:00:00"/>
        <d v="2025-04-11T00:00:00"/>
        <d v="2025-03-25T00:00:00"/>
        <d v="2025-01-24T00:00:00"/>
      </sharedItems>
      <fieldGroup par="11"/>
    </cacheField>
    <cacheField name="Sector" numFmtId="0">
      <sharedItems count="10">
        <s v="Paints"/>
        <s v="Banking"/>
        <s v="Finance"/>
        <s v="IT"/>
        <s v="FMCG"/>
        <s v="Infrastructure"/>
        <s v="Automobile"/>
        <s v="Power"/>
        <s v="Retail"/>
        <s v="Cement"/>
      </sharedItems>
    </cacheField>
    <cacheField name="Stock_Name" numFmtId="0">
      <sharedItems count="15">
        <s v="ASIANPAINT"/>
        <s v="AXISBANK"/>
        <s v="BAJFINANCE"/>
        <s v="ICICIBANK"/>
        <s v="INFY"/>
        <s v="ITC"/>
        <s v="KOTAKBANK"/>
        <s v="LT"/>
        <s v="MARUTI"/>
        <s v="NESTLEIND"/>
        <s v="POWERGRID"/>
        <s v="SBIN"/>
        <s v="TITAN"/>
        <s v="ULTRACEMCO"/>
        <s v="WIPRO"/>
      </sharedItems>
    </cacheField>
    <cacheField name="Buy_Price" numFmtId="0">
      <sharedItems containsString="0" containsBlank="1" containsNumber="1" minValue="158.96" maxValue="3498.57"/>
    </cacheField>
    <cacheField name="Sell_Price" numFmtId="0">
      <sharedItems containsString="0" containsBlank="1" containsNumber="1" minValue="212.68" maxValue="3804.69"/>
    </cacheField>
    <cacheField name="Quantity" numFmtId="0">
      <sharedItems containsSemiMixedTypes="0" containsString="0" containsNumber="1" containsInteger="1" minValue="5" maxValue="100"/>
    </cacheField>
    <cacheField name="Order_Type" numFmtId="0">
      <sharedItems/>
    </cacheField>
    <cacheField name="Curr_holding" numFmtId="0">
      <sharedItems containsSemiMixedTypes="0" containsString="0" containsNumber="1" containsInteger="1" minValue="0" maxValue="390"/>
    </cacheField>
    <cacheField name="BP*Qty" numFmtId="0">
      <sharedItems containsMixedTypes="1" containsNumber="1" minValue="1520.35" maxValue="296370"/>
    </cacheField>
    <cacheField name="Days (Date)" numFmtId="0" databaseField="0">
      <fieldGroup base="1">
        <rangePr groupBy="days" startDate="2025-01-04T00:00:00" endDate="2025-06-29T00:00:00"/>
        <groupItems count="368">
          <s v="&lt;04-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6-2025"/>
        </groupItems>
      </fieldGroup>
    </cacheField>
    <cacheField name="Months (Date)" numFmtId="0" databaseField="0">
      <fieldGroup base="1">
        <rangePr groupBy="months" startDate="2025-01-04T00:00:00" endDate="2025-06-29T00:00:00"/>
        <groupItems count="14">
          <s v="&lt;04-01-2025"/>
          <s v="Jan"/>
          <s v="Feb"/>
          <s v="Mar"/>
          <s v="Apr"/>
          <s v="May"/>
          <s v="Jun"/>
          <s v="Jul"/>
          <s v="Aug"/>
          <s v="Sep"/>
          <s v="Oct"/>
          <s v="Nov"/>
          <s v="Dec"/>
          <s v="&gt;29-06-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2010.91"/>
    <n v="70381.850000000006"/>
    <n v="2671.9"/>
    <n v="93516.5"/>
    <x v="0"/>
    <x v="0"/>
  </r>
  <r>
    <x v="1"/>
    <x v="1"/>
    <x v="1"/>
    <n v="2247.85"/>
    <n v="112392.5"/>
    <n v="1304.0999999999999"/>
    <n v="65204.999999999993"/>
    <x v="1"/>
    <x v="1"/>
  </r>
  <r>
    <x v="2"/>
    <x v="2"/>
    <x v="2"/>
    <n v="1736.86"/>
    <n v="486320.8"/>
    <n v="931.15"/>
    <n v="260722"/>
    <x v="2"/>
    <x v="2"/>
  </r>
  <r>
    <x v="3"/>
    <x v="1"/>
    <x v="3"/>
    <n v="852.28"/>
    <n v="140626.19999999998"/>
    <n v="1272.7"/>
    <n v="209995.5"/>
    <x v="3"/>
    <x v="3"/>
  </r>
  <r>
    <x v="4"/>
    <x v="3"/>
    <x v="4"/>
    <n v="1028.3900000000001"/>
    <n v="282807.25"/>
    <n v="1159.9000000000001"/>
    <n v="318972.5"/>
    <x v="4"/>
    <x v="4"/>
  </r>
  <r>
    <x v="5"/>
    <x v="4"/>
    <x v="5"/>
    <n v="1402.64"/>
    <n v="525990"/>
    <n v="291.95"/>
    <n v="109481.25"/>
    <x v="5"/>
    <x v="5"/>
  </r>
  <r>
    <x v="6"/>
    <x v="1"/>
    <x v="6"/>
    <n v="1534.72"/>
    <n v="30694.400000000001"/>
    <n v="388.7"/>
    <n v="7774"/>
    <x v="6"/>
    <x v="6"/>
  </r>
  <r>
    <x v="7"/>
    <x v="5"/>
    <x v="7"/>
    <n v="1358.88"/>
    <n v="360103.2"/>
    <n v="4047.5"/>
    <n v="1072587.5"/>
    <x v="7"/>
    <x v="7"/>
  </r>
  <r>
    <x v="8"/>
    <x v="6"/>
    <x v="8"/>
    <n v="1510.8"/>
    <n v="120864"/>
    <n v="13364"/>
    <n v="1069120"/>
    <x v="8"/>
    <x v="8"/>
  </r>
  <r>
    <x v="9"/>
    <x v="4"/>
    <x v="9"/>
    <n v="1428.77"/>
    <n v="78582.350000000006"/>
    <n v="1427.5"/>
    <n v="78512.5"/>
    <x v="9"/>
    <x v="9"/>
  </r>
  <r>
    <x v="10"/>
    <x v="7"/>
    <x v="10"/>
    <n v="2408.8200000000002"/>
    <n v="252926.1"/>
    <n v="300.14999999999998"/>
    <n v="31515.749999999996"/>
    <x v="10"/>
    <x v="10"/>
  </r>
  <r>
    <x v="11"/>
    <x v="1"/>
    <x v="11"/>
    <n v="807.96"/>
    <n v="80796"/>
    <n v="967.8"/>
    <n v="96780"/>
    <x v="11"/>
    <x v="11"/>
  </r>
  <r>
    <x v="12"/>
    <x v="8"/>
    <x v="11"/>
    <n v="2153.4"/>
    <n v="215340"/>
    <n v="4137.8999999999996"/>
    <n v="413789.99999999994"/>
    <x v="12"/>
    <x v="12"/>
  </r>
  <r>
    <x v="13"/>
    <x v="9"/>
    <x v="12"/>
    <n v="1950.63"/>
    <n v="399879.15"/>
    <n v="11689"/>
    <n v="2396245"/>
    <x v="13"/>
    <x v="13"/>
  </r>
  <r>
    <x v="14"/>
    <x v="3"/>
    <x v="13"/>
    <n v="1564.27"/>
    <n v="375424.8"/>
    <n v="201.58"/>
    <n v="48379.200000000004"/>
    <x v="14"/>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35"/>
    <n v="2010.91"/>
    <n v="70381.850000000006"/>
    <x v="0"/>
    <n v="93516.5"/>
    <x v="0"/>
    <x v="0"/>
  </r>
  <r>
    <x v="1"/>
    <x v="1"/>
    <n v="50"/>
    <n v="2247.85"/>
    <n v="112392.5"/>
    <x v="1"/>
    <n v="65204.999999999993"/>
    <x v="1"/>
    <x v="1"/>
  </r>
  <r>
    <x v="2"/>
    <x v="2"/>
    <n v="280"/>
    <n v="1736.86"/>
    <n v="486320.8"/>
    <x v="2"/>
    <n v="260722"/>
    <x v="2"/>
    <x v="2"/>
  </r>
  <r>
    <x v="3"/>
    <x v="1"/>
    <n v="165"/>
    <n v="852.28"/>
    <n v="140626.19999999998"/>
    <x v="3"/>
    <n v="209995.5"/>
    <x v="3"/>
    <x v="3"/>
  </r>
  <r>
    <x v="4"/>
    <x v="3"/>
    <n v="275"/>
    <n v="1028.3900000000001"/>
    <n v="282807.25"/>
    <x v="4"/>
    <n v="318972.5"/>
    <x v="4"/>
    <x v="4"/>
  </r>
  <r>
    <x v="5"/>
    <x v="4"/>
    <n v="375"/>
    <n v="1402.64"/>
    <n v="525990"/>
    <x v="5"/>
    <n v="109481.25"/>
    <x v="5"/>
    <x v="5"/>
  </r>
  <r>
    <x v="6"/>
    <x v="1"/>
    <n v="20"/>
    <n v="1534.72"/>
    <n v="30694.400000000001"/>
    <x v="6"/>
    <n v="7774"/>
    <x v="6"/>
    <x v="6"/>
  </r>
  <r>
    <x v="7"/>
    <x v="5"/>
    <n v="265"/>
    <n v="1358.88"/>
    <n v="360103.2"/>
    <x v="7"/>
    <n v="1072587.5"/>
    <x v="7"/>
    <x v="7"/>
  </r>
  <r>
    <x v="8"/>
    <x v="6"/>
    <n v="80"/>
    <n v="1510.8"/>
    <n v="120864"/>
    <x v="8"/>
    <n v="1069120"/>
    <x v="8"/>
    <x v="8"/>
  </r>
  <r>
    <x v="9"/>
    <x v="4"/>
    <n v="55"/>
    <n v="1428.77"/>
    <n v="78582.350000000006"/>
    <x v="9"/>
    <n v="78512.5"/>
    <x v="9"/>
    <x v="9"/>
  </r>
  <r>
    <x v="10"/>
    <x v="7"/>
    <n v="105"/>
    <n v="2408.8200000000002"/>
    <n v="252926.1"/>
    <x v="10"/>
    <n v="31515.749999999996"/>
    <x v="10"/>
    <x v="10"/>
  </r>
  <r>
    <x v="11"/>
    <x v="1"/>
    <n v="100"/>
    <n v="807.96"/>
    <n v="80796"/>
    <x v="11"/>
    <n v="96780"/>
    <x v="11"/>
    <x v="11"/>
  </r>
  <r>
    <x v="12"/>
    <x v="8"/>
    <n v="100"/>
    <n v="2153.4"/>
    <n v="215340"/>
    <x v="12"/>
    <n v="413789.99999999994"/>
    <x v="12"/>
    <x v="12"/>
  </r>
  <r>
    <x v="13"/>
    <x v="9"/>
    <n v="205"/>
    <n v="1950.63"/>
    <n v="399879.15"/>
    <x v="13"/>
    <n v="2396245"/>
    <x v="13"/>
    <x v="13"/>
  </r>
  <r>
    <x v="14"/>
    <x v="3"/>
    <n v="240"/>
    <n v="1564.27"/>
    <n v="375424.8"/>
    <x v="14"/>
    <n v="48379.200000000004"/>
    <x v="14"/>
    <x v="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x v="0"/>
    <x v="0"/>
    <x v="0"/>
    <x v="0"/>
    <n v="2464.09"/>
    <m/>
    <n v="10"/>
    <s v="BUY"/>
    <n v="35"/>
    <n v="24640.9"/>
  </r>
  <r>
    <x v="1"/>
    <x v="1"/>
    <x v="0"/>
    <x v="0"/>
    <m/>
    <n v="3284.04"/>
    <n v="25"/>
    <s v="SELL"/>
    <n v="25"/>
    <s v=""/>
  </r>
  <r>
    <x v="2"/>
    <x v="2"/>
    <x v="0"/>
    <x v="0"/>
    <n v="1920.27"/>
    <m/>
    <n v="50"/>
    <s v="BUY"/>
    <n v="50"/>
    <n v="96013.5"/>
  </r>
  <r>
    <x v="3"/>
    <x v="3"/>
    <x v="1"/>
    <x v="1"/>
    <n v="2282.67"/>
    <m/>
    <n v="25"/>
    <s v="BUY"/>
    <n v="50"/>
    <n v="57066.75"/>
  </r>
  <r>
    <x v="4"/>
    <x v="4"/>
    <x v="1"/>
    <x v="1"/>
    <n v="1390.11"/>
    <m/>
    <n v="20"/>
    <s v="BUY"/>
    <n v="25"/>
    <n v="27802.2"/>
  </r>
  <r>
    <x v="5"/>
    <x v="5"/>
    <x v="1"/>
    <x v="1"/>
    <m/>
    <n v="1228.25"/>
    <n v="25"/>
    <s v="SELL"/>
    <n v="5"/>
    <s v=""/>
  </r>
  <r>
    <x v="6"/>
    <x v="6"/>
    <x v="1"/>
    <x v="1"/>
    <m/>
    <n v="1644.42"/>
    <n v="20"/>
    <s v="SELL"/>
    <n v="30"/>
    <s v=""/>
  </r>
  <r>
    <x v="7"/>
    <x v="7"/>
    <x v="1"/>
    <x v="1"/>
    <m/>
    <n v="3804.69"/>
    <n v="50"/>
    <s v="SELL"/>
    <n v="50"/>
    <s v=""/>
  </r>
  <r>
    <x v="8"/>
    <x v="8"/>
    <x v="1"/>
    <x v="1"/>
    <n v="2410.6999999999998"/>
    <m/>
    <n v="100"/>
    <s v="BUY"/>
    <n v="100"/>
    <n v="241070"/>
  </r>
  <r>
    <x v="9"/>
    <x v="9"/>
    <x v="2"/>
    <x v="2"/>
    <n v="2428.9499999999998"/>
    <m/>
    <n v="10"/>
    <s v="BUY"/>
    <n v="280"/>
    <n v="24289.5"/>
  </r>
  <r>
    <x v="10"/>
    <x v="4"/>
    <x v="2"/>
    <x v="2"/>
    <n v="1451.96"/>
    <m/>
    <n v="50"/>
    <s v="BUY"/>
    <n v="270"/>
    <n v="72598"/>
  </r>
  <r>
    <x v="11"/>
    <x v="10"/>
    <x v="2"/>
    <x v="2"/>
    <m/>
    <n v="2448.5500000000002"/>
    <n v="5"/>
    <s v="SELL"/>
    <n v="220"/>
    <s v=""/>
  </r>
  <r>
    <x v="12"/>
    <x v="10"/>
    <x v="2"/>
    <x v="2"/>
    <n v="1370.14"/>
    <m/>
    <n v="10"/>
    <s v="BUY"/>
    <n v="225"/>
    <n v="13701.4"/>
  </r>
  <r>
    <x v="13"/>
    <x v="11"/>
    <x v="2"/>
    <x v="2"/>
    <m/>
    <n v="3709.22"/>
    <n v="100"/>
    <s v="SELL"/>
    <n v="215"/>
    <s v=""/>
  </r>
  <r>
    <x v="14"/>
    <x v="12"/>
    <x v="2"/>
    <x v="2"/>
    <n v="397.44"/>
    <m/>
    <n v="50"/>
    <s v="BUY"/>
    <n v="315"/>
    <n v="19872"/>
  </r>
  <r>
    <x v="15"/>
    <x v="13"/>
    <x v="2"/>
    <x v="2"/>
    <m/>
    <n v="2731.75"/>
    <n v="75"/>
    <s v="SELL"/>
    <n v="265"/>
    <s v=""/>
  </r>
  <r>
    <x v="16"/>
    <x v="14"/>
    <x v="2"/>
    <x v="2"/>
    <m/>
    <n v="2894.7"/>
    <n v="50"/>
    <s v="SELL"/>
    <n v="340"/>
    <s v=""/>
  </r>
  <r>
    <x v="17"/>
    <x v="15"/>
    <x v="2"/>
    <x v="2"/>
    <n v="580.11"/>
    <m/>
    <n v="100"/>
    <s v="BUY"/>
    <n v="390"/>
    <n v="58011"/>
  </r>
  <r>
    <x v="18"/>
    <x v="16"/>
    <x v="2"/>
    <x v="2"/>
    <m/>
    <n v="2554.2199999999998"/>
    <n v="10"/>
    <s v="SELL"/>
    <n v="290"/>
    <s v=""/>
  </r>
  <r>
    <x v="19"/>
    <x v="17"/>
    <x v="2"/>
    <x v="2"/>
    <n v="2463.54"/>
    <m/>
    <n v="100"/>
    <s v="BUY"/>
    <n v="300"/>
    <n v="246354"/>
  </r>
  <r>
    <x v="20"/>
    <x v="18"/>
    <x v="2"/>
    <x v="2"/>
    <n v="1785.57"/>
    <m/>
    <n v="25"/>
    <s v="BUY"/>
    <n v="200"/>
    <n v="44639.25"/>
  </r>
  <r>
    <x v="21"/>
    <x v="19"/>
    <x v="2"/>
    <x v="2"/>
    <m/>
    <n v="1585.88"/>
    <n v="20"/>
    <s v="SELL"/>
    <n v="175"/>
    <s v=""/>
  </r>
  <r>
    <x v="22"/>
    <x v="1"/>
    <x v="2"/>
    <x v="2"/>
    <n v="1844.71"/>
    <m/>
    <n v="15"/>
    <s v="BUY"/>
    <n v="195"/>
    <n v="27670.65"/>
  </r>
  <r>
    <x v="23"/>
    <x v="20"/>
    <x v="2"/>
    <x v="2"/>
    <m/>
    <n v="1912.79"/>
    <n v="25"/>
    <s v="SELL"/>
    <n v="180"/>
    <s v=""/>
  </r>
  <r>
    <x v="24"/>
    <x v="21"/>
    <x v="2"/>
    <x v="2"/>
    <n v="791.66"/>
    <m/>
    <n v="100"/>
    <s v="BUY"/>
    <n v="205"/>
    <n v="79166"/>
  </r>
  <r>
    <x v="25"/>
    <x v="22"/>
    <x v="2"/>
    <x v="2"/>
    <n v="2573.23"/>
    <m/>
    <n v="100"/>
    <s v="BUY"/>
    <n v="105"/>
    <n v="257323"/>
  </r>
  <r>
    <x v="26"/>
    <x v="23"/>
    <x v="2"/>
    <x v="2"/>
    <n v="2443.46"/>
    <m/>
    <n v="5"/>
    <s v="BUY"/>
    <n v="5"/>
    <n v="12217.3"/>
  </r>
  <r>
    <x v="27"/>
    <x v="24"/>
    <x v="2"/>
    <x v="2"/>
    <m/>
    <n v="1931.04"/>
    <n v="25"/>
    <s v="SELL"/>
    <n v="0"/>
    <s v=""/>
  </r>
  <r>
    <x v="28"/>
    <x v="25"/>
    <x v="2"/>
    <x v="2"/>
    <m/>
    <n v="2748.51"/>
    <n v="50"/>
    <s v="SELL"/>
    <n v="25"/>
    <s v=""/>
  </r>
  <r>
    <x v="29"/>
    <x v="26"/>
    <x v="2"/>
    <x v="2"/>
    <n v="3409.94"/>
    <m/>
    <n v="75"/>
    <s v="BUY"/>
    <n v="75"/>
    <n v="255745.5"/>
  </r>
  <r>
    <x v="30"/>
    <x v="27"/>
    <x v="1"/>
    <x v="3"/>
    <n v="2416.94"/>
    <m/>
    <n v="10"/>
    <s v="BUY"/>
    <n v="165"/>
    <n v="24169.4"/>
  </r>
  <r>
    <x v="31"/>
    <x v="28"/>
    <x v="1"/>
    <x v="3"/>
    <n v="572.84"/>
    <m/>
    <n v="10"/>
    <s v="BUY"/>
    <n v="155"/>
    <n v="5728.4"/>
  </r>
  <r>
    <x v="32"/>
    <x v="29"/>
    <x v="1"/>
    <x v="3"/>
    <m/>
    <n v="3572.63"/>
    <n v="25"/>
    <s v="SELL"/>
    <n v="145"/>
    <s v=""/>
  </r>
  <r>
    <x v="33"/>
    <x v="30"/>
    <x v="1"/>
    <x v="3"/>
    <n v="3046.43"/>
    <m/>
    <n v="15"/>
    <s v="BUY"/>
    <n v="170"/>
    <n v="45696.45"/>
  </r>
  <r>
    <x v="34"/>
    <x v="31"/>
    <x v="1"/>
    <x v="3"/>
    <n v="1722.79"/>
    <m/>
    <n v="25"/>
    <s v="BUY"/>
    <n v="155"/>
    <n v="43069.75"/>
  </r>
  <r>
    <x v="35"/>
    <x v="32"/>
    <x v="1"/>
    <x v="3"/>
    <n v="365.17"/>
    <m/>
    <n v="75"/>
    <s v="BUY"/>
    <n v="130"/>
    <n v="27387.75"/>
  </r>
  <r>
    <x v="36"/>
    <x v="33"/>
    <x v="1"/>
    <x v="3"/>
    <n v="3176.4"/>
    <m/>
    <n v="5"/>
    <s v="BUY"/>
    <n v="55"/>
    <n v="15882"/>
  </r>
  <r>
    <x v="37"/>
    <x v="34"/>
    <x v="1"/>
    <x v="3"/>
    <m/>
    <n v="3232.57"/>
    <n v="50"/>
    <s v="BUY"/>
    <n v="50"/>
    <s v=""/>
  </r>
  <r>
    <x v="38"/>
    <x v="35"/>
    <x v="3"/>
    <x v="4"/>
    <n v="655.28"/>
    <m/>
    <n v="75"/>
    <s v="BUY"/>
    <n v="275"/>
    <n v="49146"/>
  </r>
  <r>
    <x v="39"/>
    <x v="36"/>
    <x v="3"/>
    <x v="4"/>
    <n v="158.96"/>
    <m/>
    <n v="100"/>
    <s v="BUY"/>
    <n v="200"/>
    <n v="15896"/>
  </r>
  <r>
    <x v="40"/>
    <x v="3"/>
    <x v="3"/>
    <x v="4"/>
    <n v="2676.41"/>
    <m/>
    <n v="20"/>
    <s v="BUY"/>
    <n v="100"/>
    <n v="53528.2"/>
  </r>
  <r>
    <x v="41"/>
    <x v="37"/>
    <x v="3"/>
    <x v="4"/>
    <n v="1502.65"/>
    <m/>
    <n v="20"/>
    <s v="BUY"/>
    <n v="80"/>
    <n v="30053"/>
  </r>
  <r>
    <x v="42"/>
    <x v="6"/>
    <x v="3"/>
    <x v="4"/>
    <m/>
    <n v="1428.83"/>
    <n v="100"/>
    <s v="SELL"/>
    <n v="60"/>
    <s v=""/>
  </r>
  <r>
    <x v="43"/>
    <x v="38"/>
    <x v="3"/>
    <x v="4"/>
    <m/>
    <n v="3301.99"/>
    <n v="20"/>
    <s v="SELL"/>
    <n v="160"/>
    <s v=""/>
  </r>
  <r>
    <x v="44"/>
    <x v="39"/>
    <x v="3"/>
    <x v="4"/>
    <m/>
    <n v="3370.1"/>
    <n v="10"/>
    <s v="SELL"/>
    <n v="180"/>
    <s v=""/>
  </r>
  <r>
    <x v="45"/>
    <x v="40"/>
    <x v="3"/>
    <x v="4"/>
    <n v="1387.92"/>
    <m/>
    <n v="15"/>
    <s v="BUY"/>
    <n v="190"/>
    <n v="20818.8"/>
  </r>
  <r>
    <x v="46"/>
    <x v="41"/>
    <x v="3"/>
    <x v="4"/>
    <m/>
    <n v="1117.97"/>
    <n v="10"/>
    <s v="SELL"/>
    <n v="175"/>
    <s v=""/>
  </r>
  <r>
    <x v="47"/>
    <x v="23"/>
    <x v="3"/>
    <x v="4"/>
    <n v="2264.39"/>
    <m/>
    <n v="25"/>
    <s v="BUY"/>
    <n v="185"/>
    <n v="56609.75"/>
  </r>
  <r>
    <x v="48"/>
    <x v="42"/>
    <x v="3"/>
    <x v="4"/>
    <n v="1082.9000000000001"/>
    <m/>
    <n v="100"/>
    <s v="BUY"/>
    <n v="160"/>
    <n v="108290"/>
  </r>
  <r>
    <x v="49"/>
    <x v="43"/>
    <x v="3"/>
    <x v="4"/>
    <n v="658.29"/>
    <m/>
    <n v="25"/>
    <s v="BUY"/>
    <n v="60"/>
    <n v="16457.25"/>
  </r>
  <r>
    <x v="50"/>
    <x v="26"/>
    <x v="3"/>
    <x v="4"/>
    <n v="2365.23"/>
    <m/>
    <n v="25"/>
    <s v="BUY"/>
    <n v="35"/>
    <n v="59130.75"/>
  </r>
  <r>
    <x v="51"/>
    <x v="44"/>
    <x v="3"/>
    <x v="4"/>
    <n v="1685.26"/>
    <m/>
    <n v="10"/>
    <s v="BUY"/>
    <n v="10"/>
    <n v="16852.599999999999"/>
  </r>
  <r>
    <x v="52"/>
    <x v="45"/>
    <x v="4"/>
    <x v="5"/>
    <n v="1698.57"/>
    <m/>
    <n v="25"/>
    <s v="BUY"/>
    <n v="375"/>
    <n v="42464.25"/>
  </r>
  <r>
    <x v="53"/>
    <x v="46"/>
    <x v="4"/>
    <x v="5"/>
    <n v="1423.42"/>
    <m/>
    <n v="100"/>
    <s v="BUY"/>
    <n v="350"/>
    <n v="142342"/>
  </r>
  <r>
    <x v="54"/>
    <x v="47"/>
    <x v="4"/>
    <x v="5"/>
    <n v="1334.82"/>
    <m/>
    <n v="75"/>
    <s v="BUY"/>
    <n v="250"/>
    <n v="100111.5"/>
  </r>
  <r>
    <x v="55"/>
    <x v="48"/>
    <x v="4"/>
    <x v="5"/>
    <n v="2019.54"/>
    <m/>
    <n v="75"/>
    <s v="BUY"/>
    <n v="175"/>
    <n v="151465.5"/>
  </r>
  <r>
    <x v="56"/>
    <x v="49"/>
    <x v="4"/>
    <x v="5"/>
    <m/>
    <n v="2518.37"/>
    <n v="50"/>
    <s v="SELL"/>
    <n v="100"/>
    <s v=""/>
  </r>
  <r>
    <x v="57"/>
    <x v="50"/>
    <x v="4"/>
    <x v="5"/>
    <m/>
    <n v="1495.42"/>
    <n v="25"/>
    <s v="SELL"/>
    <n v="150"/>
    <s v=""/>
  </r>
  <r>
    <x v="58"/>
    <x v="51"/>
    <x v="4"/>
    <x v="5"/>
    <m/>
    <n v="768.34"/>
    <n v="10"/>
    <s v="SELL"/>
    <n v="175"/>
    <s v=""/>
  </r>
  <r>
    <x v="59"/>
    <x v="52"/>
    <x v="4"/>
    <x v="5"/>
    <m/>
    <n v="3343.45"/>
    <n v="15"/>
    <s v="SELL"/>
    <n v="185"/>
    <s v=""/>
  </r>
  <r>
    <x v="60"/>
    <x v="42"/>
    <x v="4"/>
    <x v="5"/>
    <n v="1511.49"/>
    <m/>
    <n v="100"/>
    <s v="BUY"/>
    <n v="200"/>
    <n v="151149"/>
  </r>
  <r>
    <x v="61"/>
    <x v="53"/>
    <x v="4"/>
    <x v="5"/>
    <n v="787.2"/>
    <m/>
    <n v="100"/>
    <s v="BUY"/>
    <n v="100"/>
    <n v="78720"/>
  </r>
  <r>
    <x v="62"/>
    <x v="36"/>
    <x v="1"/>
    <x v="6"/>
    <m/>
    <n v="1638.7"/>
    <n v="100"/>
    <s v="SELL"/>
    <n v="20"/>
    <s v=""/>
  </r>
  <r>
    <x v="63"/>
    <x v="54"/>
    <x v="1"/>
    <x v="6"/>
    <n v="2554"/>
    <m/>
    <n v="20"/>
    <s v="BUY"/>
    <n v="120"/>
    <n v="51080"/>
  </r>
  <r>
    <x v="64"/>
    <x v="55"/>
    <x v="1"/>
    <x v="6"/>
    <n v="1060.25"/>
    <m/>
    <n v="50"/>
    <s v="BUY"/>
    <n v="100"/>
    <n v="53012.5"/>
  </r>
  <r>
    <x v="65"/>
    <x v="56"/>
    <x v="1"/>
    <x v="6"/>
    <m/>
    <n v="3191.51"/>
    <n v="100"/>
    <s v="SELL"/>
    <n v="50"/>
    <s v=""/>
  </r>
  <r>
    <x v="66"/>
    <x v="57"/>
    <x v="1"/>
    <x v="6"/>
    <n v="896.79"/>
    <m/>
    <n v="20"/>
    <s v="BUY"/>
    <n v="150"/>
    <n v="17935.8"/>
  </r>
  <r>
    <x v="67"/>
    <x v="58"/>
    <x v="1"/>
    <x v="6"/>
    <m/>
    <n v="3136.34"/>
    <n v="5"/>
    <s v="SELL"/>
    <n v="130"/>
    <s v=""/>
  </r>
  <r>
    <x v="68"/>
    <x v="59"/>
    <x v="1"/>
    <x v="6"/>
    <n v="2817.36"/>
    <m/>
    <n v="5"/>
    <s v="BUY"/>
    <n v="135"/>
    <n v="14086.8"/>
  </r>
  <r>
    <x v="69"/>
    <x v="60"/>
    <x v="1"/>
    <x v="6"/>
    <m/>
    <n v="2437.54"/>
    <n v="100"/>
    <s v="BUY"/>
    <n v="130"/>
    <s v=""/>
  </r>
  <r>
    <x v="70"/>
    <x v="61"/>
    <x v="1"/>
    <x v="6"/>
    <n v="304.07"/>
    <m/>
    <n v="5"/>
    <s v="BUY"/>
    <n v="30"/>
    <n v="1520.35"/>
  </r>
  <r>
    <x v="71"/>
    <x v="21"/>
    <x v="1"/>
    <x v="6"/>
    <m/>
    <n v="212.68"/>
    <n v="75"/>
    <s v="SELL"/>
    <n v="25"/>
    <s v=""/>
  </r>
  <r>
    <x v="72"/>
    <x v="62"/>
    <x v="1"/>
    <x v="6"/>
    <n v="3295.42"/>
    <m/>
    <n v="15"/>
    <s v="BUY"/>
    <n v="100"/>
    <n v="49431.3"/>
  </r>
  <r>
    <x v="73"/>
    <x v="63"/>
    <x v="1"/>
    <x v="6"/>
    <m/>
    <n v="2591.5100000000002"/>
    <n v="15"/>
    <s v="SELL"/>
    <n v="85"/>
    <s v=""/>
  </r>
  <r>
    <x v="74"/>
    <x v="64"/>
    <x v="1"/>
    <x v="6"/>
    <n v="2963.7"/>
    <m/>
    <n v="100"/>
    <s v="BUY"/>
    <n v="100"/>
    <n v="296370"/>
  </r>
  <r>
    <x v="75"/>
    <x v="45"/>
    <x v="5"/>
    <x v="7"/>
    <n v="161.88"/>
    <m/>
    <n v="15"/>
    <s v="BUY"/>
    <n v="265"/>
    <n v="2428.1999999999998"/>
  </r>
  <r>
    <x v="76"/>
    <x v="65"/>
    <x v="5"/>
    <x v="7"/>
    <n v="2633.12"/>
    <m/>
    <n v="75"/>
    <s v="BUY"/>
    <n v="250"/>
    <n v="197484"/>
  </r>
  <r>
    <x v="77"/>
    <x v="66"/>
    <x v="5"/>
    <x v="7"/>
    <n v="2190.59"/>
    <m/>
    <n v="15"/>
    <s v="BUY"/>
    <n v="175"/>
    <n v="32858.85"/>
  </r>
  <r>
    <x v="78"/>
    <x v="67"/>
    <x v="5"/>
    <x v="7"/>
    <m/>
    <n v="1136.28"/>
    <n v="5"/>
    <s v="SELL"/>
    <n v="160"/>
    <s v=""/>
  </r>
  <r>
    <x v="79"/>
    <x v="59"/>
    <x v="5"/>
    <x v="7"/>
    <n v="513.15"/>
    <m/>
    <n v="75"/>
    <s v="BUY"/>
    <n v="165"/>
    <n v="38486.25"/>
  </r>
  <r>
    <x v="80"/>
    <x v="68"/>
    <x v="5"/>
    <x v="7"/>
    <m/>
    <n v="1005.21"/>
    <n v="10"/>
    <s v="SELL"/>
    <n v="90"/>
    <s v=""/>
  </r>
  <r>
    <x v="81"/>
    <x v="69"/>
    <x v="5"/>
    <x v="7"/>
    <n v="1092.3"/>
    <m/>
    <n v="100"/>
    <s v="BUY"/>
    <n v="100"/>
    <n v="109230"/>
  </r>
  <r>
    <x v="82"/>
    <x v="70"/>
    <x v="6"/>
    <x v="8"/>
    <m/>
    <n v="518.34"/>
    <n v="75"/>
    <s v="SELL"/>
    <n v="80"/>
    <s v=""/>
  </r>
  <r>
    <x v="83"/>
    <x v="55"/>
    <x v="6"/>
    <x v="8"/>
    <n v="2153.44"/>
    <m/>
    <n v="100"/>
    <s v="BUY"/>
    <n v="155"/>
    <n v="215344"/>
  </r>
  <r>
    <x v="84"/>
    <x v="71"/>
    <x v="6"/>
    <x v="8"/>
    <n v="1167.98"/>
    <m/>
    <n v="20"/>
    <s v="BUY"/>
    <n v="55"/>
    <n v="23359.599999999999"/>
  </r>
  <r>
    <x v="85"/>
    <x v="72"/>
    <x v="6"/>
    <x v="8"/>
    <n v="701.53"/>
    <m/>
    <n v="5"/>
    <s v="BUY"/>
    <n v="35"/>
    <n v="3507.65"/>
  </r>
  <r>
    <x v="86"/>
    <x v="73"/>
    <x v="6"/>
    <x v="8"/>
    <m/>
    <n v="3249.35"/>
    <n v="10"/>
    <s v="SELL"/>
    <n v="30"/>
    <s v=""/>
  </r>
  <r>
    <x v="87"/>
    <x v="74"/>
    <x v="6"/>
    <x v="8"/>
    <m/>
    <n v="257.83999999999997"/>
    <n v="50"/>
    <s v="SELL"/>
    <n v="40"/>
    <s v=""/>
  </r>
  <r>
    <x v="88"/>
    <x v="75"/>
    <x v="6"/>
    <x v="8"/>
    <n v="3238.26"/>
    <m/>
    <n v="15"/>
    <s v="BUY"/>
    <n v="90"/>
    <n v="48573.9"/>
  </r>
  <r>
    <x v="89"/>
    <x v="76"/>
    <x v="6"/>
    <x v="8"/>
    <n v="453.82"/>
    <m/>
    <n v="75"/>
    <s v="BUY"/>
    <n v="75"/>
    <n v="34036.5"/>
  </r>
  <r>
    <x v="90"/>
    <x v="77"/>
    <x v="4"/>
    <x v="9"/>
    <m/>
    <n v="1695.31"/>
    <n v="100"/>
    <s v="SELL"/>
    <n v="55"/>
    <s v=""/>
  </r>
  <r>
    <x v="91"/>
    <x v="4"/>
    <x v="4"/>
    <x v="9"/>
    <m/>
    <n v="3587.21"/>
    <n v="20"/>
    <s v="SELL"/>
    <n v="155"/>
    <s v=""/>
  </r>
  <r>
    <x v="92"/>
    <x v="78"/>
    <x v="4"/>
    <x v="9"/>
    <n v="1574.22"/>
    <m/>
    <n v="20"/>
    <s v="BUY"/>
    <n v="175"/>
    <n v="31484.400000000001"/>
  </r>
  <r>
    <x v="93"/>
    <x v="14"/>
    <x v="4"/>
    <x v="9"/>
    <n v="3498.57"/>
    <m/>
    <n v="25"/>
    <s v="BUY"/>
    <n v="155"/>
    <n v="87464.25"/>
  </r>
  <r>
    <x v="94"/>
    <x v="79"/>
    <x v="4"/>
    <x v="9"/>
    <n v="3020.05"/>
    <m/>
    <n v="75"/>
    <s v="BUY"/>
    <n v="130"/>
    <n v="226503.75"/>
  </r>
  <r>
    <x v="95"/>
    <x v="80"/>
    <x v="4"/>
    <x v="9"/>
    <m/>
    <n v="971.76"/>
    <n v="100"/>
    <s v="SELL"/>
    <n v="55"/>
    <s v=""/>
  </r>
  <r>
    <x v="96"/>
    <x v="61"/>
    <x v="4"/>
    <x v="9"/>
    <m/>
    <n v="3419.24"/>
    <n v="20"/>
    <s v="SELL"/>
    <n v="155"/>
    <s v=""/>
  </r>
  <r>
    <x v="97"/>
    <x v="81"/>
    <x v="4"/>
    <x v="9"/>
    <n v="431.22"/>
    <m/>
    <n v="75"/>
    <s v="BUY"/>
    <n v="175"/>
    <n v="32341.5"/>
  </r>
  <r>
    <x v="98"/>
    <x v="75"/>
    <x v="4"/>
    <x v="9"/>
    <n v="436.94"/>
    <m/>
    <n v="100"/>
    <s v="BUY"/>
    <n v="100"/>
    <n v="43694"/>
  </r>
  <r>
    <x v="99"/>
    <x v="82"/>
    <x v="7"/>
    <x v="10"/>
    <n v="1675.64"/>
    <m/>
    <n v="20"/>
    <s v="BUY"/>
    <n v="105"/>
    <n v="33512.800000000003"/>
  </r>
  <r>
    <x v="100"/>
    <x v="77"/>
    <x v="7"/>
    <x v="10"/>
    <m/>
    <n v="468.44"/>
    <n v="20"/>
    <s v="SELL"/>
    <n v="85"/>
    <s v=""/>
  </r>
  <r>
    <x v="101"/>
    <x v="77"/>
    <x v="7"/>
    <x v="10"/>
    <m/>
    <n v="2610.5300000000002"/>
    <n v="50"/>
    <s v="SELL"/>
    <n v="105"/>
    <s v=""/>
  </r>
  <r>
    <x v="102"/>
    <x v="83"/>
    <x v="7"/>
    <x v="10"/>
    <n v="2224.9299999999998"/>
    <m/>
    <n v="75"/>
    <s v="BUY"/>
    <n v="155"/>
    <n v="166869.75"/>
  </r>
  <r>
    <x v="103"/>
    <x v="78"/>
    <x v="7"/>
    <x v="10"/>
    <m/>
    <n v="3095.96"/>
    <n v="20"/>
    <s v="SELL"/>
    <n v="80"/>
    <s v=""/>
  </r>
  <r>
    <x v="104"/>
    <x v="84"/>
    <x v="7"/>
    <x v="10"/>
    <n v="2527.77"/>
    <m/>
    <n v="25"/>
    <s v="BUY"/>
    <n v="100"/>
    <n v="63194.25"/>
  </r>
  <r>
    <x v="105"/>
    <x v="85"/>
    <x v="7"/>
    <x v="10"/>
    <n v="2748.57"/>
    <m/>
    <n v="75"/>
    <s v="BUY"/>
    <n v="75"/>
    <n v="206142.75"/>
  </r>
  <r>
    <x v="63"/>
    <x v="86"/>
    <x v="1"/>
    <x v="11"/>
    <n v="807.96"/>
    <m/>
    <n v="100"/>
    <s v="BUY"/>
    <n v="100"/>
    <n v="80796"/>
  </r>
  <r>
    <x v="106"/>
    <x v="45"/>
    <x v="8"/>
    <x v="12"/>
    <n v="3066.24"/>
    <m/>
    <n v="25"/>
    <s v="BUY"/>
    <n v="100"/>
    <n v="76656"/>
  </r>
  <r>
    <x v="107"/>
    <x v="87"/>
    <x v="8"/>
    <x v="12"/>
    <n v="3002"/>
    <m/>
    <n v="10"/>
    <s v="BUY"/>
    <n v="75"/>
    <n v="30020"/>
  </r>
  <r>
    <x v="108"/>
    <x v="55"/>
    <x v="8"/>
    <x v="12"/>
    <n v="662.01"/>
    <m/>
    <n v="15"/>
    <s v="BUY"/>
    <n v="65"/>
    <n v="9930.15"/>
  </r>
  <r>
    <x v="109"/>
    <x v="40"/>
    <x v="8"/>
    <x v="12"/>
    <m/>
    <n v="2171.9899999999998"/>
    <n v="25"/>
    <s v="SELL"/>
    <n v="50"/>
    <s v=""/>
  </r>
  <r>
    <x v="110"/>
    <x v="88"/>
    <x v="8"/>
    <x v="12"/>
    <n v="2030.17"/>
    <m/>
    <n v="75"/>
    <s v="BUY"/>
    <n v="75"/>
    <n v="152262.75"/>
  </r>
  <r>
    <x v="111"/>
    <x v="89"/>
    <x v="8"/>
    <x v="12"/>
    <m/>
    <n v="3221.93"/>
    <n v="100"/>
    <s v="SELL"/>
    <n v="0"/>
    <s v=""/>
  </r>
  <r>
    <x v="112"/>
    <x v="90"/>
    <x v="8"/>
    <x v="12"/>
    <n v="2156.46"/>
    <m/>
    <n v="100"/>
    <s v="BUY"/>
    <n v="100"/>
    <n v="215646"/>
  </r>
  <r>
    <x v="113"/>
    <x v="83"/>
    <x v="9"/>
    <x v="13"/>
    <m/>
    <n v="816.4"/>
    <n v="10"/>
    <s v="SELL"/>
    <n v="205"/>
    <s v=""/>
  </r>
  <r>
    <x v="114"/>
    <x v="45"/>
    <x v="9"/>
    <x v="13"/>
    <m/>
    <n v="1023.85"/>
    <n v="20"/>
    <s v="SELL"/>
    <n v="215"/>
    <s v=""/>
  </r>
  <r>
    <x v="115"/>
    <x v="15"/>
    <x v="9"/>
    <x v="13"/>
    <m/>
    <n v="2268.56"/>
    <n v="75"/>
    <s v="SELL"/>
    <n v="235"/>
    <s v=""/>
  </r>
  <r>
    <x v="116"/>
    <x v="91"/>
    <x v="9"/>
    <x v="13"/>
    <n v="2357.15"/>
    <m/>
    <n v="25"/>
    <s v="BUY"/>
    <n v="310"/>
    <n v="58928.75"/>
  </r>
  <r>
    <x v="117"/>
    <x v="92"/>
    <x v="9"/>
    <x v="13"/>
    <m/>
    <n v="1649.71"/>
    <n v="15"/>
    <s v="SELL"/>
    <n v="285"/>
    <s v=""/>
  </r>
  <r>
    <x v="118"/>
    <x v="93"/>
    <x v="9"/>
    <x v="13"/>
    <n v="2904.09"/>
    <m/>
    <n v="75"/>
    <s v="BUY"/>
    <n v="300"/>
    <n v="217806.75"/>
  </r>
  <r>
    <x v="119"/>
    <x v="94"/>
    <x v="9"/>
    <x v="13"/>
    <n v="3073.61"/>
    <m/>
    <n v="25"/>
    <s v="BUY"/>
    <n v="225"/>
    <n v="76840.25"/>
  </r>
  <r>
    <x v="120"/>
    <x v="1"/>
    <x v="9"/>
    <x v="13"/>
    <n v="818.57"/>
    <m/>
    <n v="100"/>
    <s v="BUY"/>
    <n v="200"/>
    <n v="81857"/>
  </r>
  <r>
    <x v="121"/>
    <x v="95"/>
    <x v="9"/>
    <x v="13"/>
    <m/>
    <n v="2857.31"/>
    <n v="20"/>
    <s v="SELL"/>
    <n v="100"/>
    <s v=""/>
  </r>
  <r>
    <x v="122"/>
    <x v="96"/>
    <x v="9"/>
    <x v="13"/>
    <m/>
    <n v="1469.85"/>
    <n v="5"/>
    <s v="SELL"/>
    <n v="120"/>
    <s v=""/>
  </r>
  <r>
    <x v="123"/>
    <x v="24"/>
    <x v="9"/>
    <x v="13"/>
    <n v="1452.67"/>
    <m/>
    <n v="75"/>
    <s v="BUY"/>
    <n v="125"/>
    <n v="108950.25"/>
  </r>
  <r>
    <x v="124"/>
    <x v="97"/>
    <x v="9"/>
    <x v="13"/>
    <n v="2766.73"/>
    <m/>
    <n v="50"/>
    <s v="BUY"/>
    <n v="50"/>
    <n v="138336.5"/>
  </r>
  <r>
    <x v="125"/>
    <x v="98"/>
    <x v="3"/>
    <x v="14"/>
    <n v="2570.19"/>
    <m/>
    <n v="75"/>
    <s v="BUY"/>
    <n v="240"/>
    <n v="192764.25"/>
  </r>
  <r>
    <x v="126"/>
    <x v="99"/>
    <x v="3"/>
    <x v="14"/>
    <n v="2452.7399999999998"/>
    <m/>
    <n v="25"/>
    <s v="BUY"/>
    <n v="165"/>
    <n v="61318.5"/>
  </r>
  <r>
    <x v="127"/>
    <x v="100"/>
    <x v="3"/>
    <x v="14"/>
    <n v="1608.88"/>
    <m/>
    <n v="25"/>
    <s v="BUY"/>
    <n v="140"/>
    <n v="40222"/>
  </r>
  <r>
    <x v="128"/>
    <x v="65"/>
    <x v="3"/>
    <x v="14"/>
    <n v="1037.3499999999999"/>
    <m/>
    <n v="20"/>
    <s v="BUY"/>
    <n v="115"/>
    <n v="20747"/>
  </r>
  <r>
    <x v="129"/>
    <x v="101"/>
    <x v="3"/>
    <x v="14"/>
    <n v="3435.42"/>
    <m/>
    <n v="5"/>
    <s v="BUY"/>
    <n v="95"/>
    <n v="17177.099999999999"/>
  </r>
  <r>
    <x v="130"/>
    <x v="31"/>
    <x v="3"/>
    <x v="14"/>
    <n v="980.48"/>
    <m/>
    <n v="10"/>
    <s v="BUY"/>
    <n v="90"/>
    <n v="9804.7999999999993"/>
  </r>
  <r>
    <x v="131"/>
    <x v="102"/>
    <x v="3"/>
    <x v="14"/>
    <n v="318.45"/>
    <m/>
    <n v="75"/>
    <s v="BUY"/>
    <n v="80"/>
    <n v="23883.75"/>
  </r>
  <r>
    <x v="132"/>
    <x v="89"/>
    <x v="3"/>
    <x v="14"/>
    <m/>
    <n v="3118.07"/>
    <n v="5"/>
    <s v="SELL"/>
    <n v="5"/>
    <s v=""/>
  </r>
  <r>
    <x v="133"/>
    <x v="53"/>
    <x v="3"/>
    <x v="14"/>
    <m/>
    <n v="2229.79"/>
    <n v="10"/>
    <s v="SELL"/>
    <n v="10"/>
    <s v=""/>
  </r>
  <r>
    <x v="134"/>
    <x v="103"/>
    <x v="3"/>
    <x v="14"/>
    <n v="2091.5700000000002"/>
    <m/>
    <n v="15"/>
    <s v="BUY"/>
    <n v="20"/>
    <n v="31373.55"/>
  </r>
  <r>
    <x v="135"/>
    <x v="103"/>
    <x v="3"/>
    <x v="14"/>
    <n v="319.47000000000003"/>
    <m/>
    <n v="5"/>
    <s v="BUY"/>
    <n v="5"/>
    <n v="1597.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88639-2223-486C-B851-CC6AAD0B3AB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R9:T25" firstHeaderRow="0" firstDataRow="1" firstDataCol="1"/>
  <pivotFields count="9">
    <pivotField axis="axisRow" showAll="0">
      <items count="16">
        <item x="0"/>
        <item x="1"/>
        <item x="2"/>
        <item x="3"/>
        <item x="4"/>
        <item x="5"/>
        <item x="6"/>
        <item x="7"/>
        <item x="8"/>
        <item x="9"/>
        <item x="10"/>
        <item x="11"/>
        <item x="12"/>
        <item x="13"/>
        <item x="14"/>
        <item t="default"/>
      </items>
    </pivotField>
    <pivotField showAll="0">
      <items count="11">
        <item x="6"/>
        <item x="1"/>
        <item x="9"/>
        <item x="2"/>
        <item x="4"/>
        <item x="5"/>
        <item x="3"/>
        <item x="0"/>
        <item x="7"/>
        <item x="8"/>
        <item t="default"/>
      </items>
    </pivotField>
    <pivotField showAll="0"/>
    <pivotField numFmtId="164" showAll="0"/>
    <pivotField dataField="1" numFmtId="164" showAll="0"/>
    <pivotField numFmtId="164" showAll="0">
      <items count="16">
        <item x="14"/>
        <item x="5"/>
        <item x="10"/>
        <item x="6"/>
        <item x="2"/>
        <item x="11"/>
        <item x="4"/>
        <item x="3"/>
        <item x="1"/>
        <item x="9"/>
        <item x="0"/>
        <item x="7"/>
        <item x="12"/>
        <item x="13"/>
        <item x="8"/>
        <item t="default"/>
      </items>
    </pivotField>
    <pivotField numFmtId="164" showAll="0"/>
    <pivotField dataField="1" numFmtId="164" showAll="0"/>
    <pivotField numFmtId="10"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Investment" fld="4" baseField="0" baseItem="0" numFmtId="164"/>
    <dataField name="P/L" fld="7" baseField="0" baseItem="0" numFmtId="164"/>
  </dataFields>
  <formats count="42">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73DE8-B3C1-471B-89D7-2D2BE4017641}"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Stock Name">
  <location ref="AA10:AB26" firstHeaderRow="1" firstDataRow="1" firstDataCol="1" rowPageCount="1" colPageCount="1"/>
  <pivotFields count="9">
    <pivotField axis="axisRow" showAll="0">
      <items count="16">
        <item x="0"/>
        <item x="1"/>
        <item x="2"/>
        <item x="3"/>
        <item x="4"/>
        <item x="5"/>
        <item x="6"/>
        <item x="7"/>
        <item x="8"/>
        <item x="9"/>
        <item x="10"/>
        <item x="11"/>
        <item x="12"/>
        <item x="13"/>
        <item x="14"/>
        <item t="default"/>
      </items>
    </pivotField>
    <pivotField axis="axisPage" showAll="0">
      <items count="11">
        <item x="6"/>
        <item x="1"/>
        <item x="9"/>
        <item x="2"/>
        <item x="4"/>
        <item x="5"/>
        <item x="3"/>
        <item x="0"/>
        <item x="7"/>
        <item x="8"/>
        <item t="default"/>
      </items>
    </pivotField>
    <pivotField dataField="1" showAll="0"/>
    <pivotField numFmtId="164" showAll="0"/>
    <pivotField numFmtId="164" showAll="0"/>
    <pivotField numFmtId="164" showAll="0"/>
    <pivotField numFmtId="164" showAll="0"/>
    <pivotField numFmtId="164" showAll="0">
      <items count="16">
        <item x="5"/>
        <item x="14"/>
        <item x="2"/>
        <item x="10"/>
        <item x="1"/>
        <item x="6"/>
        <item x="9"/>
        <item x="11"/>
        <item x="0"/>
        <item x="4"/>
        <item x="3"/>
        <item x="12"/>
        <item x="7"/>
        <item x="8"/>
        <item x="13"/>
        <item t="default"/>
      </items>
    </pivotField>
    <pivotField numFmtId="10" showAll="0">
      <items count="16">
        <item x="10"/>
        <item x="14"/>
        <item x="5"/>
        <item x="6"/>
        <item x="2"/>
        <item x="1"/>
        <item x="9"/>
        <item x="4"/>
        <item x="11"/>
        <item x="0"/>
        <item x="3"/>
        <item x="12"/>
        <item x="7"/>
        <item x="13"/>
        <item x="8"/>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pageFields count="1">
    <pageField fld="1" hier="-1"/>
  </pageFields>
  <dataFields count="1">
    <dataField name="Sum of Quantity" fld="2" baseField="0" baseItem="0"/>
  </dataFields>
  <formats count="36">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fieldPosition="0">
        <references count="1">
          <reference field="0" count="0"/>
        </references>
      </pivotArea>
    </format>
    <format dxfId="73">
      <pivotArea dataOnly="0" labelOnly="1" grandRow="1" outline="0" fieldPosition="0"/>
    </format>
    <format dxfId="72">
      <pivotArea dataOnly="0" labelOnly="1" outline="0" axis="axisValues" fieldPosition="0"/>
    </format>
    <format dxfId="71">
      <pivotArea collapsedLevelsAreSubtotals="1" fieldPosition="0">
        <references count="1">
          <reference field="0" count="0"/>
        </references>
      </pivotArea>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outline="0" axis="axisValues" fieldPosition="0"/>
    </format>
    <format dxfId="67">
      <pivotArea collapsedLevelsAreSubtotals="1" fieldPosition="0">
        <references count="1">
          <reference field="0" count="0"/>
        </references>
      </pivotArea>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dataOnly="0" labelOnly="1" outline="0" axis="axisValues" fieldPosition="0"/>
    </format>
    <format dxfId="57">
      <pivotArea collapsedLevelsAreSubtotals="1" fieldPosition="0">
        <references count="1">
          <reference field="0" count="0"/>
        </references>
      </pivotArea>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outline="0" axis="axisValues" fieldPosition="0"/>
    </format>
  </formats>
  <chartFormats count="2">
    <chartFormat chart="11" format="18" series="1">
      <pivotArea type="data" outline="0" fieldPosition="0">
        <references count="1">
          <reference field="4294967294" count="1" selected="0">
            <x v="0"/>
          </reference>
        </references>
      </pivotArea>
    </chartFormat>
    <chartFormat chart="16" format="18"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B672E9-724E-4CDA-A0ED-5BEC95BCFB4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D46:AK58" firstHeaderRow="1" firstDataRow="2" firstDataCol="1"/>
  <pivotFields count="12">
    <pivotField showAll="0">
      <items count="137">
        <item x="30"/>
        <item x="110"/>
        <item x="132"/>
        <item x="29"/>
        <item x="16"/>
        <item x="50"/>
        <item x="53"/>
        <item x="4"/>
        <item x="77"/>
        <item x="52"/>
        <item x="26"/>
        <item x="95"/>
        <item x="128"/>
        <item x="15"/>
        <item x="42"/>
        <item x="9"/>
        <item x="28"/>
        <item x="106"/>
        <item x="108"/>
        <item x="112"/>
        <item x="98"/>
        <item x="17"/>
        <item x="130"/>
        <item x="48"/>
        <item x="25"/>
        <item x="113"/>
        <item x="61"/>
        <item x="135"/>
        <item x="60"/>
        <item x="85"/>
        <item x="81"/>
        <item x="107"/>
        <item x="41"/>
        <item x="102"/>
        <item x="91"/>
        <item x="57"/>
        <item x="51"/>
        <item x="22"/>
        <item x="45"/>
        <item x="11"/>
        <item x="72"/>
        <item x="63"/>
        <item x="75"/>
        <item x="76"/>
        <item x="67"/>
        <item x="54"/>
        <item x="33"/>
        <item x="58"/>
        <item x="120"/>
        <item x="66"/>
        <item x="1"/>
        <item x="86"/>
        <item x="79"/>
        <item x="0"/>
        <item x="12"/>
        <item x="84"/>
        <item x="90"/>
        <item x="116"/>
        <item x="100"/>
        <item x="99"/>
        <item x="13"/>
        <item x="111"/>
        <item x="114"/>
        <item x="109"/>
        <item x="64"/>
        <item x="38"/>
        <item x="35"/>
        <item x="21"/>
        <item x="94"/>
        <item x="20"/>
        <item x="123"/>
        <item x="129"/>
        <item x="97"/>
        <item x="131"/>
        <item x="31"/>
        <item x="68"/>
        <item x="18"/>
        <item x="127"/>
        <item x="23"/>
        <item x="43"/>
        <item x="87"/>
        <item x="5"/>
        <item x="19"/>
        <item x="56"/>
        <item x="7"/>
        <item x="80"/>
        <item x="24"/>
        <item x="96"/>
        <item x="119"/>
        <item x="122"/>
        <item x="118"/>
        <item x="49"/>
        <item x="55"/>
        <item x="105"/>
        <item x="39"/>
        <item x="126"/>
        <item x="92"/>
        <item x="62"/>
        <item x="93"/>
        <item x="115"/>
        <item x="46"/>
        <item x="121"/>
        <item x="74"/>
        <item x="104"/>
        <item x="32"/>
        <item x="88"/>
        <item x="65"/>
        <item x="2"/>
        <item x="117"/>
        <item x="37"/>
        <item x="125"/>
        <item x="34"/>
        <item x="101"/>
        <item x="83"/>
        <item x="47"/>
        <item x="44"/>
        <item x="70"/>
        <item x="6"/>
        <item x="59"/>
        <item x="78"/>
        <item x="14"/>
        <item x="69"/>
        <item x="82"/>
        <item x="71"/>
        <item x="3"/>
        <item x="36"/>
        <item x="134"/>
        <item x="73"/>
        <item x="27"/>
        <item x="124"/>
        <item x="40"/>
        <item x="89"/>
        <item x="8"/>
        <item x="103"/>
        <item x="133"/>
        <item x="10"/>
        <item t="default"/>
      </items>
    </pivotField>
    <pivotField numFmtId="166" showAll="0">
      <items count="105">
        <item x="76"/>
        <item x="90"/>
        <item x="8"/>
        <item x="86"/>
        <item x="75"/>
        <item x="44"/>
        <item x="26"/>
        <item x="43"/>
        <item x="103"/>
        <item x="34"/>
        <item x="25"/>
        <item x="97"/>
        <item x="64"/>
        <item x="81"/>
        <item x="53"/>
        <item x="69"/>
        <item x="89"/>
        <item x="24"/>
        <item x="74"/>
        <item x="2"/>
        <item x="68"/>
        <item x="63"/>
        <item x="42"/>
        <item x="88"/>
        <item x="23"/>
        <item x="52"/>
        <item x="22"/>
        <item x="96"/>
        <item x="73"/>
        <item x="62"/>
        <item x="95"/>
        <item x="21"/>
        <item x="61"/>
        <item x="60"/>
        <item x="33"/>
        <item x="20"/>
        <item x="102"/>
        <item x="32"/>
        <item x="31"/>
        <item x="59"/>
        <item x="1"/>
        <item x="7"/>
        <item x="58"/>
        <item x="51"/>
        <item x="0"/>
        <item x="72"/>
        <item x="101"/>
        <item x="80"/>
        <item x="57"/>
        <item x="41"/>
        <item x="30"/>
        <item x="19"/>
        <item x="71"/>
        <item x="18"/>
        <item x="40"/>
        <item x="39"/>
        <item x="17"/>
        <item x="85"/>
        <item x="50"/>
        <item x="38"/>
        <item x="67"/>
        <item x="94"/>
        <item x="49"/>
        <item x="79"/>
        <item x="93"/>
        <item x="92"/>
        <item x="16"/>
        <item x="29"/>
        <item x="91"/>
        <item x="6"/>
        <item x="66"/>
        <item x="56"/>
        <item x="55"/>
        <item x="15"/>
        <item x="84"/>
        <item x="5"/>
        <item x="65"/>
        <item x="28"/>
        <item x="70"/>
        <item x="14"/>
        <item x="37"/>
        <item x="13"/>
        <item x="12"/>
        <item x="27"/>
        <item x="87"/>
        <item x="48"/>
        <item x="11"/>
        <item x="100"/>
        <item x="47"/>
        <item x="99"/>
        <item x="46"/>
        <item x="45"/>
        <item x="78"/>
        <item x="98"/>
        <item x="83"/>
        <item x="10"/>
        <item x="4"/>
        <item x="77"/>
        <item x="3"/>
        <item x="9"/>
        <item x="54"/>
        <item x="36"/>
        <item x="35"/>
        <item x="82"/>
        <item t="default"/>
      </items>
    </pivotField>
    <pivotField axis="axisRow" showAll="0">
      <items count="11">
        <item x="6"/>
        <item x="1"/>
        <item x="9"/>
        <item x="2"/>
        <item x="4"/>
        <item x="5"/>
        <item x="3"/>
        <item x="0"/>
        <item x="7"/>
        <item x="8"/>
        <item t="default"/>
      </items>
    </pivotField>
    <pivotField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showAll="0"/>
    <pivotField dataField="1"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1"/>
    </i>
    <i>
      <x v="2"/>
    </i>
    <i>
      <x v="3"/>
    </i>
    <i>
      <x v="4"/>
    </i>
    <i>
      <x v="5"/>
    </i>
    <i>
      <x v="6"/>
    </i>
    <i>
      <x v="7"/>
    </i>
    <i>
      <x v="8"/>
    </i>
    <i>
      <x v="9"/>
    </i>
    <i t="grand">
      <x/>
    </i>
  </rowItems>
  <colFields count="1">
    <field x="11"/>
  </colFields>
  <colItems count="7">
    <i>
      <x v="1"/>
    </i>
    <i>
      <x v="2"/>
    </i>
    <i>
      <x v="3"/>
    </i>
    <i>
      <x v="4"/>
    </i>
    <i>
      <x v="5"/>
    </i>
    <i>
      <x v="6"/>
    </i>
    <i t="grand">
      <x/>
    </i>
  </colItems>
  <dataFields count="1">
    <dataField name="Count of Days (Date)" fld="10" subtotal="count" baseField="0" baseItem="0"/>
  </dataFields>
  <formats count="41">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11" type="button" dataOnly="0" labelOnly="1" outline="0" axis="axisCol" fieldPosition="0"/>
    </format>
    <format dxfId="126">
      <pivotArea type="topRight" dataOnly="0" labelOnly="1" outline="0" fieldPosition="0"/>
    </format>
    <format dxfId="125">
      <pivotArea field="2" type="button" dataOnly="0" labelOnly="1" outline="0" axis="axisRow" fieldPosition="0"/>
    </format>
    <format dxfId="124">
      <pivotArea dataOnly="0" labelOnly="1" fieldPosition="0">
        <references count="1">
          <reference field="2" count="0"/>
        </references>
      </pivotArea>
    </format>
    <format dxfId="123">
      <pivotArea dataOnly="0" labelOnly="1" grandRow="1" outline="0" fieldPosition="0"/>
    </format>
    <format dxfId="122">
      <pivotArea dataOnly="0" labelOnly="1" fieldPosition="0">
        <references count="1">
          <reference field="11" count="6">
            <x v="1"/>
            <x v="2"/>
            <x v="3"/>
            <x v="4"/>
            <x v="5"/>
            <x v="6"/>
          </reference>
        </references>
      </pivotArea>
    </format>
    <format dxfId="121">
      <pivotArea dataOnly="0" labelOnly="1" grandCol="1" outline="0" fieldPosition="0"/>
    </format>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11" type="button" dataOnly="0" labelOnly="1" outline="0" axis="axisCol" fieldPosition="0"/>
    </format>
    <format dxfId="116">
      <pivotArea type="topRight" dataOnly="0" labelOnly="1" outline="0" fieldPosition="0"/>
    </format>
    <format dxfId="115">
      <pivotArea field="2" type="button" dataOnly="0" labelOnly="1" outline="0" axis="axisRow" fieldPosition="0"/>
    </format>
    <format dxfId="114">
      <pivotArea dataOnly="0" labelOnly="1" fieldPosition="0">
        <references count="1">
          <reference field="2" count="0"/>
        </references>
      </pivotArea>
    </format>
    <format dxfId="113">
      <pivotArea dataOnly="0" labelOnly="1" grandRow="1" outline="0" fieldPosition="0"/>
    </format>
    <format dxfId="112">
      <pivotArea dataOnly="0" labelOnly="1" fieldPosition="0">
        <references count="1">
          <reference field="11" count="6">
            <x v="1"/>
            <x v="2"/>
            <x v="3"/>
            <x v="4"/>
            <x v="5"/>
            <x v="6"/>
          </reference>
        </references>
      </pivotArea>
    </format>
    <format dxfId="111">
      <pivotArea dataOnly="0" labelOnly="1" grandCol="1" outline="0" fieldPosition="0"/>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11" type="button" dataOnly="0" labelOnly="1" outline="0" axis="axisCol" fieldPosition="0"/>
    </format>
    <format dxfId="106">
      <pivotArea type="topRight" dataOnly="0" labelOnly="1" outline="0" fieldPosition="0"/>
    </format>
    <format dxfId="105">
      <pivotArea field="2" type="button" dataOnly="0" labelOnly="1" outline="0" axis="axisRow" fieldPosition="0"/>
    </format>
    <format dxfId="104">
      <pivotArea dataOnly="0" labelOnly="1" fieldPosition="0">
        <references count="1">
          <reference field="2" count="0"/>
        </references>
      </pivotArea>
    </format>
    <format dxfId="103">
      <pivotArea dataOnly="0" labelOnly="1" grandRow="1" outline="0" fieldPosition="0"/>
    </format>
    <format dxfId="102">
      <pivotArea dataOnly="0" labelOnly="1" fieldPosition="0">
        <references count="1">
          <reference field="11" count="6">
            <x v="1"/>
            <x v="2"/>
            <x v="3"/>
            <x v="4"/>
            <x v="5"/>
            <x v="6"/>
          </reference>
        </references>
      </pivotArea>
    </format>
    <format dxfId="101">
      <pivotArea dataOnly="0" labelOnly="1" grandCol="1" outline="0"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11" type="button" dataOnly="0" labelOnly="1" outline="0" axis="axisCol" fieldPosition="0"/>
    </format>
    <format dxfId="96">
      <pivotArea type="topRight" dataOnly="0" labelOnly="1" outline="0"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fieldPosition="0">
        <references count="1">
          <reference field="11" count="6">
            <x v="1"/>
            <x v="2"/>
            <x v="3"/>
            <x v="4"/>
            <x v="5"/>
            <x v="6"/>
          </reference>
        </references>
      </pivotArea>
    </format>
    <format dxfId="91">
      <pivotArea dataOnly="0" labelOnly="1" grandCol="1" outline="0" fieldPosition="0"/>
    </format>
    <format dxfId="90">
      <pivotArea type="all" dataOnly="0" outline="0" fieldPosition="0"/>
    </format>
  </formats>
  <chartFormats count="12">
    <chartFormat chart="6" format="18" series="1">
      <pivotArea type="data" outline="0" fieldPosition="0">
        <references count="2">
          <reference field="4294967294" count="1" selected="0">
            <x v="0"/>
          </reference>
          <reference field="11" count="1" selected="0">
            <x v="1"/>
          </reference>
        </references>
      </pivotArea>
    </chartFormat>
    <chartFormat chart="6" format="19" series="1">
      <pivotArea type="data" outline="0" fieldPosition="0">
        <references count="2">
          <reference field="4294967294" count="1" selected="0">
            <x v="0"/>
          </reference>
          <reference field="11" count="1" selected="0">
            <x v="2"/>
          </reference>
        </references>
      </pivotArea>
    </chartFormat>
    <chartFormat chart="6" format="20" series="1">
      <pivotArea type="data" outline="0" fieldPosition="0">
        <references count="2">
          <reference field="4294967294" count="1" selected="0">
            <x v="0"/>
          </reference>
          <reference field="11" count="1" selected="0">
            <x v="3"/>
          </reference>
        </references>
      </pivotArea>
    </chartFormat>
    <chartFormat chart="6" format="21" series="1">
      <pivotArea type="data" outline="0" fieldPosition="0">
        <references count="2">
          <reference field="4294967294" count="1" selected="0">
            <x v="0"/>
          </reference>
          <reference field="11" count="1" selected="0">
            <x v="4"/>
          </reference>
        </references>
      </pivotArea>
    </chartFormat>
    <chartFormat chart="6" format="22" series="1">
      <pivotArea type="data" outline="0" fieldPosition="0">
        <references count="2">
          <reference field="4294967294" count="1" selected="0">
            <x v="0"/>
          </reference>
          <reference field="11" count="1" selected="0">
            <x v="5"/>
          </reference>
        </references>
      </pivotArea>
    </chartFormat>
    <chartFormat chart="6" format="23" series="1">
      <pivotArea type="data" outline="0" fieldPosition="0">
        <references count="2">
          <reference field="4294967294" count="1" selected="0">
            <x v="0"/>
          </reference>
          <reference field="11" count="1" selected="0">
            <x v="6"/>
          </reference>
        </references>
      </pivotArea>
    </chartFormat>
    <chartFormat chart="8" format="30" series="1">
      <pivotArea type="data" outline="0" fieldPosition="0">
        <references count="2">
          <reference field="4294967294" count="1" selected="0">
            <x v="0"/>
          </reference>
          <reference field="11" count="1" selected="0">
            <x v="1"/>
          </reference>
        </references>
      </pivotArea>
    </chartFormat>
    <chartFormat chart="8" format="31" series="1">
      <pivotArea type="data" outline="0" fieldPosition="0">
        <references count="2">
          <reference field="4294967294" count="1" selected="0">
            <x v="0"/>
          </reference>
          <reference field="11" count="1" selected="0">
            <x v="2"/>
          </reference>
        </references>
      </pivotArea>
    </chartFormat>
    <chartFormat chart="8" format="32" series="1">
      <pivotArea type="data" outline="0" fieldPosition="0">
        <references count="2">
          <reference field="4294967294" count="1" selected="0">
            <x v="0"/>
          </reference>
          <reference field="11" count="1" selected="0">
            <x v="3"/>
          </reference>
        </references>
      </pivotArea>
    </chartFormat>
    <chartFormat chart="8" format="33" series="1">
      <pivotArea type="data" outline="0" fieldPosition="0">
        <references count="2">
          <reference field="4294967294" count="1" selected="0">
            <x v="0"/>
          </reference>
          <reference field="11" count="1" selected="0">
            <x v="4"/>
          </reference>
        </references>
      </pivotArea>
    </chartFormat>
    <chartFormat chart="8" format="34" series="1">
      <pivotArea type="data" outline="0" fieldPosition="0">
        <references count="2">
          <reference field="4294967294" count="1" selected="0">
            <x v="0"/>
          </reference>
          <reference field="11" count="1" selected="0">
            <x v="5"/>
          </reference>
        </references>
      </pivotArea>
    </chartFormat>
    <chartFormat chart="8" format="35" series="1">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5773B6-4A29-4FA8-8705-B7156105BA5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65:O82" firstHeaderRow="1" firstDataRow="2" firstDataCol="1"/>
  <pivotFields count="3">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Fields count="1">
    <field x="0"/>
  </colFields>
  <colItems count="7">
    <i>
      <x/>
    </i>
    <i>
      <x v="1"/>
    </i>
    <i>
      <x v="2"/>
    </i>
    <i>
      <x v="3"/>
    </i>
    <i>
      <x v="4"/>
    </i>
    <i>
      <x v="5"/>
    </i>
    <i t="grand">
      <x/>
    </i>
  </colItems>
  <dataFields count="1">
    <dataField name="Sum of Quantity" fld="2" baseField="0" baseItem="0"/>
  </dataFields>
  <formats count="59">
    <format dxfId="189">
      <pivotArea type="all" dataOnly="0" outline="0" fieldPosition="0"/>
    </format>
    <format dxfId="188">
      <pivotArea outline="0" collapsedLevelsAreSubtotals="1" fieldPosition="0"/>
    </format>
    <format dxfId="187">
      <pivotArea type="origin" dataOnly="0" labelOnly="1" outline="0" fieldPosition="0"/>
    </format>
    <format dxfId="186">
      <pivotArea field="0" type="button" dataOnly="0" labelOnly="1" outline="0" axis="axisCol" fieldPosition="0"/>
    </format>
    <format dxfId="185">
      <pivotArea type="topRight" dataOnly="0" labelOnly="1" outline="0" fieldPosition="0"/>
    </format>
    <format dxfId="184">
      <pivotArea field="1" type="button" dataOnly="0" labelOnly="1" outline="0" axis="axisRow" fieldPosition="0"/>
    </format>
    <format dxfId="183">
      <pivotArea dataOnly="0" labelOnly="1" fieldPosition="0">
        <references count="1">
          <reference field="1" count="0"/>
        </references>
      </pivotArea>
    </format>
    <format dxfId="182">
      <pivotArea dataOnly="0" labelOnly="1" grandRow="1" outline="0" fieldPosition="0"/>
    </format>
    <format dxfId="181">
      <pivotArea dataOnly="0" labelOnly="1" fieldPosition="0">
        <references count="1">
          <reference field="0" count="0"/>
        </references>
      </pivotArea>
    </format>
    <format dxfId="180">
      <pivotArea dataOnly="0" labelOnly="1" grandCol="1" outline="0" fieldPosition="0"/>
    </format>
    <format dxfId="179">
      <pivotArea type="all" dataOnly="0" outline="0" fieldPosition="0"/>
    </format>
    <format dxfId="178">
      <pivotArea outline="0" collapsedLevelsAreSubtotals="1" fieldPosition="0"/>
    </format>
    <format dxfId="177">
      <pivotArea type="origin" dataOnly="0" labelOnly="1" outline="0" fieldPosition="0"/>
    </format>
    <format dxfId="176">
      <pivotArea field="0" type="button" dataOnly="0" labelOnly="1" outline="0" axis="axisCol" fieldPosition="0"/>
    </format>
    <format dxfId="175">
      <pivotArea type="topRight" dataOnly="0" labelOnly="1" outline="0" fieldPosition="0"/>
    </format>
    <format dxfId="174">
      <pivotArea field="1" type="button" dataOnly="0" labelOnly="1" outline="0" axis="axisRow" fieldPosition="0"/>
    </format>
    <format dxfId="173">
      <pivotArea dataOnly="0" labelOnly="1" fieldPosition="0">
        <references count="1">
          <reference field="1" count="0"/>
        </references>
      </pivotArea>
    </format>
    <format dxfId="172">
      <pivotArea dataOnly="0" labelOnly="1" grandRow="1" outline="0" fieldPosition="0"/>
    </format>
    <format dxfId="171">
      <pivotArea dataOnly="0" labelOnly="1" fieldPosition="0">
        <references count="1">
          <reference field="0" count="0"/>
        </references>
      </pivotArea>
    </format>
    <format dxfId="170">
      <pivotArea dataOnly="0" labelOnly="1" grandCol="1" outline="0" fieldPosition="0"/>
    </format>
    <format dxfId="169">
      <pivotArea type="all" dataOnly="0" outline="0" fieldPosition="0"/>
    </format>
    <format dxfId="168">
      <pivotArea outline="0" collapsedLevelsAreSubtotals="1" fieldPosition="0"/>
    </format>
    <format dxfId="167">
      <pivotArea type="origin" dataOnly="0" labelOnly="1" outline="0" fieldPosition="0"/>
    </format>
    <format dxfId="166">
      <pivotArea field="0" type="button" dataOnly="0" labelOnly="1" outline="0" axis="axisCol" fieldPosition="0"/>
    </format>
    <format dxfId="165">
      <pivotArea type="topRight" dataOnly="0" labelOnly="1" outline="0" fieldPosition="0"/>
    </format>
    <format dxfId="164">
      <pivotArea field="1" type="button" dataOnly="0" labelOnly="1" outline="0" axis="axisRow" fieldPosition="0"/>
    </format>
    <format dxfId="163">
      <pivotArea dataOnly="0" labelOnly="1" fieldPosition="0">
        <references count="1">
          <reference field="1" count="0"/>
        </references>
      </pivotArea>
    </format>
    <format dxfId="162">
      <pivotArea dataOnly="0" labelOnly="1" grandRow="1" outline="0" fieldPosition="0"/>
    </format>
    <format dxfId="161">
      <pivotArea dataOnly="0" labelOnly="1" fieldPosition="0">
        <references count="1">
          <reference field="0" count="0"/>
        </references>
      </pivotArea>
    </format>
    <format dxfId="160">
      <pivotArea dataOnly="0" labelOnly="1" grandCol="1" outline="0"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0" type="button" dataOnly="0" labelOnly="1" outline="0" axis="axisCol" fieldPosition="0"/>
    </format>
    <format dxfId="155">
      <pivotArea type="topRight" dataOnly="0" labelOnly="1" outline="0" fieldPosition="0"/>
    </format>
    <format dxfId="154">
      <pivotArea field="1" type="button" dataOnly="0" labelOnly="1" outline="0" axis="axisRow" fieldPosition="0"/>
    </format>
    <format dxfId="153">
      <pivotArea dataOnly="0" labelOnly="1" fieldPosition="0">
        <references count="1">
          <reference field="1" count="0"/>
        </references>
      </pivotArea>
    </format>
    <format dxfId="152">
      <pivotArea dataOnly="0" labelOnly="1" grandRow="1" outline="0" fieldPosition="0"/>
    </format>
    <format dxfId="151">
      <pivotArea dataOnly="0" labelOnly="1" fieldPosition="0">
        <references count="1">
          <reference field="0" count="0"/>
        </references>
      </pivotArea>
    </format>
    <format dxfId="150">
      <pivotArea dataOnly="0" labelOnly="1" grandCol="1" outline="0" fieldPosition="0"/>
    </format>
    <format dxfId="149">
      <pivotArea type="origin" dataOnly="0" labelOnly="1" outline="0" fieldPosition="0"/>
    </format>
    <format dxfId="148">
      <pivotArea field="0" type="button" dataOnly="0" labelOnly="1" outline="0" axis="axisCol" fieldPosition="0"/>
    </format>
    <format dxfId="147">
      <pivotArea type="topRight" dataOnly="0" labelOnly="1" outline="0" fieldPosition="0"/>
    </format>
    <format dxfId="146">
      <pivotArea field="1" type="button" dataOnly="0" labelOnly="1" outline="0" axis="axisRow" fieldPosition="0"/>
    </format>
    <format dxfId="145">
      <pivotArea dataOnly="0" labelOnly="1" fieldPosition="0">
        <references count="1">
          <reference field="0" count="0"/>
        </references>
      </pivotArea>
    </format>
    <format dxfId="144">
      <pivotArea dataOnly="0" labelOnly="1" grandCol="1" outline="0" fieldPosition="0"/>
    </format>
    <format dxfId="143">
      <pivotArea grandRow="1" outline="0" collapsedLevelsAreSubtotals="1" fieldPosition="0"/>
    </format>
    <format dxfId="142">
      <pivotArea dataOnly="0" labelOnly="1" grandRow="1" outline="0" fieldPosition="0"/>
    </format>
    <format dxfId="141">
      <pivotArea type="all" dataOnly="0" outline="0" fieldPosition="0"/>
    </format>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0" type="button" dataOnly="0" labelOnly="1" outline="0" axis="axisCol" fieldPosition="0"/>
    </format>
    <format dxfId="136">
      <pivotArea type="topRight" dataOnly="0" labelOnly="1" outline="0" fieldPosition="0"/>
    </format>
    <format dxfId="135">
      <pivotArea field="1" type="button" dataOnly="0" labelOnly="1" outline="0" axis="axisRow" fieldPosition="0"/>
    </format>
    <format dxfId="134">
      <pivotArea dataOnly="0" labelOnly="1" fieldPosition="0">
        <references count="1">
          <reference field="1" count="0"/>
        </references>
      </pivotArea>
    </format>
    <format dxfId="133">
      <pivotArea dataOnly="0" labelOnly="1" grandRow="1" outline="0" fieldPosition="0"/>
    </format>
    <format dxfId="132">
      <pivotArea dataOnly="0" labelOnly="1" fieldPosition="0">
        <references count="1">
          <reference field="0" count="0"/>
        </references>
      </pivotArea>
    </format>
    <format dxfId="131">
      <pivotArea dataOnly="0" labelOnly="1" grandCol="1" outline="0" fieldPosition="0"/>
    </format>
  </formats>
  <chartFormats count="6">
    <chartFormat chart="12" format="177" series="1">
      <pivotArea type="data" outline="0" fieldPosition="0">
        <references count="2">
          <reference field="4294967294" count="1" selected="0">
            <x v="0"/>
          </reference>
          <reference field="0" count="1" selected="0">
            <x v="0"/>
          </reference>
        </references>
      </pivotArea>
    </chartFormat>
    <chartFormat chart="12" format="178" series="1">
      <pivotArea type="data" outline="0" fieldPosition="0">
        <references count="2">
          <reference field="4294967294" count="1" selected="0">
            <x v="0"/>
          </reference>
          <reference field="0" count="1" selected="0">
            <x v="1"/>
          </reference>
        </references>
      </pivotArea>
    </chartFormat>
    <chartFormat chart="12" format="179" series="1">
      <pivotArea type="data" outline="0" fieldPosition="0">
        <references count="2">
          <reference field="4294967294" count="1" selected="0">
            <x v="0"/>
          </reference>
          <reference field="0" count="1" selected="0">
            <x v="2"/>
          </reference>
        </references>
      </pivotArea>
    </chartFormat>
    <chartFormat chart="12" format="180" series="1">
      <pivotArea type="data" outline="0" fieldPosition="0">
        <references count="2">
          <reference field="4294967294" count="1" selected="0">
            <x v="0"/>
          </reference>
          <reference field="0" count="1" selected="0">
            <x v="3"/>
          </reference>
        </references>
      </pivotArea>
    </chartFormat>
    <chartFormat chart="12" format="181" series="1">
      <pivotArea type="data" outline="0" fieldPosition="0">
        <references count="2">
          <reference field="4294967294" count="1" selected="0">
            <x v="0"/>
          </reference>
          <reference field="0" count="1" selected="0">
            <x v="4"/>
          </reference>
        </references>
      </pivotArea>
    </chartFormat>
    <chartFormat chart="12" format="182" series="1">
      <pivotArea type="data" outline="0" fieldPosition="0">
        <references count="2">
          <reference field="4294967294" count="1" selected="0">
            <x v="0"/>
          </reference>
          <reference field="0" count="1" selected="0">
            <x v="5"/>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17" showRowHeaders="1" showColHeaders="1" showRowStripes="0" showColStripes="0" showLastColumn="1"/>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Table]"/>
        <x15:activeTabTopLevelEntity name="[holding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0CAEDB-F723-4964-9BD6-45F28E856C6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H28:K59" firstHeaderRow="0" firstDataRow="1" firstDataCol="1" rowPageCount="1" colPageCount="1"/>
  <pivotFields count="9">
    <pivotField axis="axisRow" showAll="0">
      <items count="16">
        <item x="0"/>
        <item x="1"/>
        <item x="2"/>
        <item x="3"/>
        <item x="4"/>
        <item x="5"/>
        <item x="6"/>
        <item x="7"/>
        <item x="8"/>
        <item x="9"/>
        <item x="10"/>
        <item x="11"/>
        <item x="12"/>
        <item x="13"/>
        <item x="14"/>
        <item t="default"/>
      </items>
    </pivotField>
    <pivotField axis="axisPage" showAll="0">
      <items count="11">
        <item x="6"/>
        <item x="1"/>
        <item x="9"/>
        <item x="2"/>
        <item x="4"/>
        <item x="5"/>
        <item x="3"/>
        <item x="0"/>
        <item x="7"/>
        <item x="8"/>
        <item t="default"/>
      </items>
    </pivotField>
    <pivotField axis="axisRow" showAll="0">
      <items count="15">
        <item x="6"/>
        <item x="0"/>
        <item x="1"/>
        <item x="9"/>
        <item x="8"/>
        <item x="11"/>
        <item x="10"/>
        <item x="3"/>
        <item x="12"/>
        <item x="13"/>
        <item x="7"/>
        <item x="4"/>
        <item x="2"/>
        <item x="5"/>
        <item t="default"/>
      </items>
    </pivotField>
    <pivotField numFmtId="164" showAll="0"/>
    <pivotField dataField="1" numFmtId="164" showAll="0"/>
    <pivotField numFmtId="164" showAll="0"/>
    <pivotField dataField="1" numFmtId="164" showAll="0"/>
    <pivotField dataField="1" numFmtId="164" showAll="0">
      <items count="16">
        <item x="5"/>
        <item x="14"/>
        <item x="2"/>
        <item x="10"/>
        <item x="1"/>
        <item x="6"/>
        <item x="9"/>
        <item x="11"/>
        <item x="0"/>
        <item x="4"/>
        <item x="3"/>
        <item x="12"/>
        <item x="7"/>
        <item x="8"/>
        <item x="13"/>
        <item t="default"/>
      </items>
    </pivotField>
    <pivotField numFmtId="10" showAll="0"/>
  </pivotFields>
  <rowFields count="2">
    <field x="0"/>
    <field x="2"/>
  </rowFields>
  <rowItems count="31">
    <i>
      <x/>
    </i>
    <i r="1">
      <x v="1"/>
    </i>
    <i>
      <x v="1"/>
    </i>
    <i r="1">
      <x v="2"/>
    </i>
    <i>
      <x v="2"/>
    </i>
    <i r="1">
      <x v="12"/>
    </i>
    <i>
      <x v="3"/>
    </i>
    <i r="1">
      <x v="7"/>
    </i>
    <i>
      <x v="4"/>
    </i>
    <i r="1">
      <x v="11"/>
    </i>
    <i>
      <x v="5"/>
    </i>
    <i r="1">
      <x v="13"/>
    </i>
    <i>
      <x v="6"/>
    </i>
    <i r="1">
      <x/>
    </i>
    <i>
      <x v="7"/>
    </i>
    <i r="1">
      <x v="10"/>
    </i>
    <i>
      <x v="8"/>
    </i>
    <i r="1">
      <x v="4"/>
    </i>
    <i>
      <x v="9"/>
    </i>
    <i r="1">
      <x v="3"/>
    </i>
    <i>
      <x v="10"/>
    </i>
    <i r="1">
      <x v="6"/>
    </i>
    <i>
      <x v="11"/>
    </i>
    <i r="1">
      <x v="5"/>
    </i>
    <i>
      <x v="12"/>
    </i>
    <i r="1">
      <x v="5"/>
    </i>
    <i>
      <x v="13"/>
    </i>
    <i r="1">
      <x v="8"/>
    </i>
    <i>
      <x v="14"/>
    </i>
    <i r="1">
      <x v="9"/>
    </i>
    <i t="grand">
      <x/>
    </i>
  </rowItems>
  <colFields count="1">
    <field x="-2"/>
  </colFields>
  <colItems count="3">
    <i>
      <x/>
    </i>
    <i i="1">
      <x v="1"/>
    </i>
    <i i="2">
      <x v="2"/>
    </i>
  </colItems>
  <pageFields count="1">
    <pageField fld="1" hier="-1"/>
  </pageFields>
  <dataFields count="3">
    <dataField name="Investment" fld="4" baseField="0" baseItem="0" numFmtId="164"/>
    <dataField name="Current Value" fld="6" baseField="0" baseItem="0" numFmtId="164"/>
    <dataField name="Sum of Profit/Loss" fld="7" baseField="0" baseItem="0" numFmtId="164"/>
  </dataFields>
  <formats count="130">
    <format dxfId="319">
      <pivotArea type="all" dataOnly="0" outline="0" fieldPosition="0"/>
    </format>
    <format dxfId="318">
      <pivotArea outline="0" collapsedLevelsAreSubtotals="1" fieldPosition="0"/>
    </format>
    <format dxfId="317">
      <pivotArea field="0" type="button" dataOnly="0" labelOnly="1" outline="0" axis="axisRow" fieldPosition="0"/>
    </format>
    <format dxfId="316">
      <pivotArea dataOnly="0" labelOnly="1" fieldPosition="0">
        <references count="1">
          <reference field="0" count="0"/>
        </references>
      </pivotArea>
    </format>
    <format dxfId="315">
      <pivotArea dataOnly="0" labelOnly="1" grandRow="1" outline="0" fieldPosition="0"/>
    </format>
    <format dxfId="314">
      <pivotArea dataOnly="0" labelOnly="1" fieldPosition="0">
        <references count="2">
          <reference field="0" count="1" selected="0">
            <x v="0"/>
          </reference>
          <reference field="2" count="1">
            <x v="1"/>
          </reference>
        </references>
      </pivotArea>
    </format>
    <format dxfId="313">
      <pivotArea dataOnly="0" labelOnly="1" fieldPosition="0">
        <references count="2">
          <reference field="0" count="1" selected="0">
            <x v="1"/>
          </reference>
          <reference field="2" count="1">
            <x v="2"/>
          </reference>
        </references>
      </pivotArea>
    </format>
    <format dxfId="312">
      <pivotArea dataOnly="0" labelOnly="1" fieldPosition="0">
        <references count="2">
          <reference field="0" count="1" selected="0">
            <x v="2"/>
          </reference>
          <reference field="2" count="1">
            <x v="12"/>
          </reference>
        </references>
      </pivotArea>
    </format>
    <format dxfId="311">
      <pivotArea dataOnly="0" labelOnly="1" fieldPosition="0">
        <references count="2">
          <reference field="0" count="1" selected="0">
            <x v="3"/>
          </reference>
          <reference field="2" count="1">
            <x v="7"/>
          </reference>
        </references>
      </pivotArea>
    </format>
    <format dxfId="310">
      <pivotArea dataOnly="0" labelOnly="1" fieldPosition="0">
        <references count="2">
          <reference field="0" count="1" selected="0">
            <x v="4"/>
          </reference>
          <reference field="2" count="1">
            <x v="11"/>
          </reference>
        </references>
      </pivotArea>
    </format>
    <format dxfId="309">
      <pivotArea dataOnly="0" labelOnly="1" fieldPosition="0">
        <references count="2">
          <reference field="0" count="1" selected="0">
            <x v="5"/>
          </reference>
          <reference field="2" count="1">
            <x v="13"/>
          </reference>
        </references>
      </pivotArea>
    </format>
    <format dxfId="308">
      <pivotArea dataOnly="0" labelOnly="1" fieldPosition="0">
        <references count="2">
          <reference field="0" count="1" selected="0">
            <x v="6"/>
          </reference>
          <reference field="2" count="1">
            <x v="0"/>
          </reference>
        </references>
      </pivotArea>
    </format>
    <format dxfId="307">
      <pivotArea dataOnly="0" labelOnly="1" fieldPosition="0">
        <references count="2">
          <reference field="0" count="1" selected="0">
            <x v="7"/>
          </reference>
          <reference field="2" count="1">
            <x v="10"/>
          </reference>
        </references>
      </pivotArea>
    </format>
    <format dxfId="306">
      <pivotArea dataOnly="0" labelOnly="1" fieldPosition="0">
        <references count="2">
          <reference field="0" count="1" selected="0">
            <x v="8"/>
          </reference>
          <reference field="2" count="1">
            <x v="4"/>
          </reference>
        </references>
      </pivotArea>
    </format>
    <format dxfId="305">
      <pivotArea dataOnly="0" labelOnly="1" fieldPosition="0">
        <references count="2">
          <reference field="0" count="1" selected="0">
            <x v="9"/>
          </reference>
          <reference field="2" count="1">
            <x v="3"/>
          </reference>
        </references>
      </pivotArea>
    </format>
    <format dxfId="304">
      <pivotArea dataOnly="0" labelOnly="1" fieldPosition="0">
        <references count="2">
          <reference field="0" count="1" selected="0">
            <x v="10"/>
          </reference>
          <reference field="2" count="1">
            <x v="6"/>
          </reference>
        </references>
      </pivotArea>
    </format>
    <format dxfId="303">
      <pivotArea dataOnly="0" labelOnly="1" fieldPosition="0">
        <references count="2">
          <reference field="0" count="1" selected="0">
            <x v="11"/>
          </reference>
          <reference field="2" count="1">
            <x v="5"/>
          </reference>
        </references>
      </pivotArea>
    </format>
    <format dxfId="302">
      <pivotArea dataOnly="0" labelOnly="1" fieldPosition="0">
        <references count="2">
          <reference field="0" count="1" selected="0">
            <x v="12"/>
          </reference>
          <reference field="2" count="1">
            <x v="5"/>
          </reference>
        </references>
      </pivotArea>
    </format>
    <format dxfId="301">
      <pivotArea dataOnly="0" labelOnly="1" fieldPosition="0">
        <references count="2">
          <reference field="0" count="1" selected="0">
            <x v="13"/>
          </reference>
          <reference field="2" count="1">
            <x v="8"/>
          </reference>
        </references>
      </pivotArea>
    </format>
    <format dxfId="300">
      <pivotArea dataOnly="0" labelOnly="1" fieldPosition="0">
        <references count="2">
          <reference field="0" count="1" selected="0">
            <x v="14"/>
          </reference>
          <reference field="2" count="1">
            <x v="9"/>
          </reference>
        </references>
      </pivotArea>
    </format>
    <format dxfId="299">
      <pivotArea dataOnly="0" labelOnly="1" outline="0" fieldPosition="0">
        <references count="1">
          <reference field="4294967294" count="3">
            <x v="0"/>
            <x v="1"/>
            <x v="2"/>
          </reference>
        </references>
      </pivotArea>
    </format>
    <format dxfId="298">
      <pivotArea type="all" dataOnly="0" outline="0" fieldPosition="0"/>
    </format>
    <format dxfId="297">
      <pivotArea outline="0" collapsedLevelsAreSubtotals="1" fieldPosition="0"/>
    </format>
    <format dxfId="296">
      <pivotArea field="0" type="button" dataOnly="0" labelOnly="1" outline="0" axis="axisRow" fieldPosition="0"/>
    </format>
    <format dxfId="295">
      <pivotArea dataOnly="0" labelOnly="1" fieldPosition="0">
        <references count="1">
          <reference field="0" count="0"/>
        </references>
      </pivotArea>
    </format>
    <format dxfId="294">
      <pivotArea dataOnly="0" labelOnly="1" grandRow="1" outline="0" fieldPosition="0"/>
    </format>
    <format dxfId="293">
      <pivotArea dataOnly="0" labelOnly="1" fieldPosition="0">
        <references count="2">
          <reference field="0" count="1" selected="0">
            <x v="0"/>
          </reference>
          <reference field="2" count="1">
            <x v="1"/>
          </reference>
        </references>
      </pivotArea>
    </format>
    <format dxfId="292">
      <pivotArea dataOnly="0" labelOnly="1" fieldPosition="0">
        <references count="2">
          <reference field="0" count="1" selected="0">
            <x v="1"/>
          </reference>
          <reference field="2" count="1">
            <x v="2"/>
          </reference>
        </references>
      </pivotArea>
    </format>
    <format dxfId="291">
      <pivotArea dataOnly="0" labelOnly="1" fieldPosition="0">
        <references count="2">
          <reference field="0" count="1" selected="0">
            <x v="2"/>
          </reference>
          <reference field="2" count="1">
            <x v="12"/>
          </reference>
        </references>
      </pivotArea>
    </format>
    <format dxfId="290">
      <pivotArea dataOnly="0" labelOnly="1" fieldPosition="0">
        <references count="2">
          <reference field="0" count="1" selected="0">
            <x v="3"/>
          </reference>
          <reference field="2" count="1">
            <x v="7"/>
          </reference>
        </references>
      </pivotArea>
    </format>
    <format dxfId="289">
      <pivotArea dataOnly="0" labelOnly="1" fieldPosition="0">
        <references count="2">
          <reference field="0" count="1" selected="0">
            <x v="4"/>
          </reference>
          <reference field="2" count="1">
            <x v="11"/>
          </reference>
        </references>
      </pivotArea>
    </format>
    <format dxfId="288">
      <pivotArea dataOnly="0" labelOnly="1" fieldPosition="0">
        <references count="2">
          <reference field="0" count="1" selected="0">
            <x v="5"/>
          </reference>
          <reference field="2" count="1">
            <x v="13"/>
          </reference>
        </references>
      </pivotArea>
    </format>
    <format dxfId="287">
      <pivotArea dataOnly="0" labelOnly="1" fieldPosition="0">
        <references count="2">
          <reference field="0" count="1" selected="0">
            <x v="6"/>
          </reference>
          <reference field="2" count="1">
            <x v="0"/>
          </reference>
        </references>
      </pivotArea>
    </format>
    <format dxfId="286">
      <pivotArea dataOnly="0" labelOnly="1" fieldPosition="0">
        <references count="2">
          <reference field="0" count="1" selected="0">
            <x v="7"/>
          </reference>
          <reference field="2" count="1">
            <x v="10"/>
          </reference>
        </references>
      </pivotArea>
    </format>
    <format dxfId="285">
      <pivotArea dataOnly="0" labelOnly="1" fieldPosition="0">
        <references count="2">
          <reference field="0" count="1" selected="0">
            <x v="8"/>
          </reference>
          <reference field="2" count="1">
            <x v="4"/>
          </reference>
        </references>
      </pivotArea>
    </format>
    <format dxfId="284">
      <pivotArea dataOnly="0" labelOnly="1" fieldPosition="0">
        <references count="2">
          <reference field="0" count="1" selected="0">
            <x v="9"/>
          </reference>
          <reference field="2" count="1">
            <x v="3"/>
          </reference>
        </references>
      </pivotArea>
    </format>
    <format dxfId="283">
      <pivotArea dataOnly="0" labelOnly="1" fieldPosition="0">
        <references count="2">
          <reference field="0" count="1" selected="0">
            <x v="10"/>
          </reference>
          <reference field="2" count="1">
            <x v="6"/>
          </reference>
        </references>
      </pivotArea>
    </format>
    <format dxfId="282">
      <pivotArea dataOnly="0" labelOnly="1" fieldPosition="0">
        <references count="2">
          <reference field="0" count="1" selected="0">
            <x v="11"/>
          </reference>
          <reference field="2" count="1">
            <x v="5"/>
          </reference>
        </references>
      </pivotArea>
    </format>
    <format dxfId="281">
      <pivotArea dataOnly="0" labelOnly="1" fieldPosition="0">
        <references count="2">
          <reference field="0" count="1" selected="0">
            <x v="12"/>
          </reference>
          <reference field="2" count="1">
            <x v="5"/>
          </reference>
        </references>
      </pivotArea>
    </format>
    <format dxfId="280">
      <pivotArea dataOnly="0" labelOnly="1" fieldPosition="0">
        <references count="2">
          <reference field="0" count="1" selected="0">
            <x v="13"/>
          </reference>
          <reference field="2" count="1">
            <x v="8"/>
          </reference>
        </references>
      </pivotArea>
    </format>
    <format dxfId="279">
      <pivotArea dataOnly="0" labelOnly="1" fieldPosition="0">
        <references count="2">
          <reference field="0" count="1" selected="0">
            <x v="14"/>
          </reference>
          <reference field="2" count="1">
            <x v="9"/>
          </reference>
        </references>
      </pivotArea>
    </format>
    <format dxfId="278">
      <pivotArea dataOnly="0" labelOnly="1" outline="0" fieldPosition="0">
        <references count="1">
          <reference field="4294967294" count="3">
            <x v="0"/>
            <x v="1"/>
            <x v="2"/>
          </reference>
        </references>
      </pivotArea>
    </format>
    <format dxfId="277">
      <pivotArea type="all" dataOnly="0" outline="0" fieldPosition="0"/>
    </format>
    <format dxfId="276">
      <pivotArea outline="0" collapsedLevelsAreSubtotals="1" fieldPosition="0"/>
    </format>
    <format dxfId="275">
      <pivotArea field="0" type="button" dataOnly="0" labelOnly="1" outline="0" axis="axisRow" fieldPosition="0"/>
    </format>
    <format dxfId="274">
      <pivotArea dataOnly="0" labelOnly="1" fieldPosition="0">
        <references count="1">
          <reference field="0" count="0"/>
        </references>
      </pivotArea>
    </format>
    <format dxfId="273">
      <pivotArea dataOnly="0" labelOnly="1" grandRow="1" outline="0" fieldPosition="0"/>
    </format>
    <format dxfId="272">
      <pivotArea dataOnly="0" labelOnly="1" fieldPosition="0">
        <references count="2">
          <reference field="0" count="1" selected="0">
            <x v="0"/>
          </reference>
          <reference field="2" count="1">
            <x v="1"/>
          </reference>
        </references>
      </pivotArea>
    </format>
    <format dxfId="271">
      <pivotArea dataOnly="0" labelOnly="1" fieldPosition="0">
        <references count="2">
          <reference field="0" count="1" selected="0">
            <x v="1"/>
          </reference>
          <reference field="2" count="1">
            <x v="2"/>
          </reference>
        </references>
      </pivotArea>
    </format>
    <format dxfId="270">
      <pivotArea dataOnly="0" labelOnly="1" fieldPosition="0">
        <references count="2">
          <reference field="0" count="1" selected="0">
            <x v="2"/>
          </reference>
          <reference field="2" count="1">
            <x v="12"/>
          </reference>
        </references>
      </pivotArea>
    </format>
    <format dxfId="269">
      <pivotArea dataOnly="0" labelOnly="1" fieldPosition="0">
        <references count="2">
          <reference field="0" count="1" selected="0">
            <x v="3"/>
          </reference>
          <reference field="2" count="1">
            <x v="7"/>
          </reference>
        </references>
      </pivotArea>
    </format>
    <format dxfId="268">
      <pivotArea dataOnly="0" labelOnly="1" fieldPosition="0">
        <references count="2">
          <reference field="0" count="1" selected="0">
            <x v="4"/>
          </reference>
          <reference field="2" count="1">
            <x v="11"/>
          </reference>
        </references>
      </pivotArea>
    </format>
    <format dxfId="267">
      <pivotArea dataOnly="0" labelOnly="1" fieldPosition="0">
        <references count="2">
          <reference field="0" count="1" selected="0">
            <x v="5"/>
          </reference>
          <reference field="2" count="1">
            <x v="13"/>
          </reference>
        </references>
      </pivotArea>
    </format>
    <format dxfId="266">
      <pivotArea dataOnly="0" labelOnly="1" fieldPosition="0">
        <references count="2">
          <reference field="0" count="1" selected="0">
            <x v="6"/>
          </reference>
          <reference field="2" count="1">
            <x v="0"/>
          </reference>
        </references>
      </pivotArea>
    </format>
    <format dxfId="265">
      <pivotArea dataOnly="0" labelOnly="1" fieldPosition="0">
        <references count="2">
          <reference field="0" count="1" selected="0">
            <x v="7"/>
          </reference>
          <reference field="2" count="1">
            <x v="10"/>
          </reference>
        </references>
      </pivotArea>
    </format>
    <format dxfId="264">
      <pivotArea dataOnly="0" labelOnly="1" fieldPosition="0">
        <references count="2">
          <reference field="0" count="1" selected="0">
            <x v="8"/>
          </reference>
          <reference field="2" count="1">
            <x v="4"/>
          </reference>
        </references>
      </pivotArea>
    </format>
    <format dxfId="263">
      <pivotArea dataOnly="0" labelOnly="1" fieldPosition="0">
        <references count="2">
          <reference field="0" count="1" selected="0">
            <x v="9"/>
          </reference>
          <reference field="2" count="1">
            <x v="3"/>
          </reference>
        </references>
      </pivotArea>
    </format>
    <format dxfId="262">
      <pivotArea dataOnly="0" labelOnly="1" fieldPosition="0">
        <references count="2">
          <reference field="0" count="1" selected="0">
            <x v="10"/>
          </reference>
          <reference field="2" count="1">
            <x v="6"/>
          </reference>
        </references>
      </pivotArea>
    </format>
    <format dxfId="261">
      <pivotArea dataOnly="0" labelOnly="1" fieldPosition="0">
        <references count="2">
          <reference field="0" count="1" selected="0">
            <x v="11"/>
          </reference>
          <reference field="2" count="1">
            <x v="5"/>
          </reference>
        </references>
      </pivotArea>
    </format>
    <format dxfId="260">
      <pivotArea dataOnly="0" labelOnly="1" fieldPosition="0">
        <references count="2">
          <reference field="0" count="1" selected="0">
            <x v="12"/>
          </reference>
          <reference field="2" count="1">
            <x v="5"/>
          </reference>
        </references>
      </pivotArea>
    </format>
    <format dxfId="259">
      <pivotArea dataOnly="0" labelOnly="1" fieldPosition="0">
        <references count="2">
          <reference field="0" count="1" selected="0">
            <x v="13"/>
          </reference>
          <reference field="2" count="1">
            <x v="8"/>
          </reference>
        </references>
      </pivotArea>
    </format>
    <format dxfId="258">
      <pivotArea dataOnly="0" labelOnly="1" fieldPosition="0">
        <references count="2">
          <reference field="0" count="1" selected="0">
            <x v="14"/>
          </reference>
          <reference field="2" count="1">
            <x v="9"/>
          </reference>
        </references>
      </pivotArea>
    </format>
    <format dxfId="257">
      <pivotArea dataOnly="0" labelOnly="1" outline="0" fieldPosition="0">
        <references count="1">
          <reference field="4294967294" count="3">
            <x v="0"/>
            <x v="1"/>
            <x v="2"/>
          </reference>
        </references>
      </pivotArea>
    </format>
    <format dxfId="256">
      <pivotArea type="all" dataOnly="0" outline="0" fieldPosition="0"/>
    </format>
    <format dxfId="255">
      <pivotArea outline="0" collapsedLevelsAreSubtotals="1" fieldPosition="0"/>
    </format>
    <format dxfId="254">
      <pivotArea field="0" type="button" dataOnly="0" labelOnly="1" outline="0" axis="axisRow" fieldPosition="0"/>
    </format>
    <format dxfId="253">
      <pivotArea dataOnly="0" labelOnly="1" fieldPosition="0">
        <references count="1">
          <reference field="0" count="0"/>
        </references>
      </pivotArea>
    </format>
    <format dxfId="252">
      <pivotArea dataOnly="0" labelOnly="1" grandRow="1" outline="0" fieldPosition="0"/>
    </format>
    <format dxfId="251">
      <pivotArea dataOnly="0" labelOnly="1" fieldPosition="0">
        <references count="2">
          <reference field="0" count="1" selected="0">
            <x v="0"/>
          </reference>
          <reference field="2" count="1">
            <x v="1"/>
          </reference>
        </references>
      </pivotArea>
    </format>
    <format dxfId="250">
      <pivotArea dataOnly="0" labelOnly="1" fieldPosition="0">
        <references count="2">
          <reference field="0" count="1" selected="0">
            <x v="1"/>
          </reference>
          <reference field="2" count="1">
            <x v="2"/>
          </reference>
        </references>
      </pivotArea>
    </format>
    <format dxfId="249">
      <pivotArea dataOnly="0" labelOnly="1" fieldPosition="0">
        <references count="2">
          <reference field="0" count="1" selected="0">
            <x v="2"/>
          </reference>
          <reference field="2" count="1">
            <x v="12"/>
          </reference>
        </references>
      </pivotArea>
    </format>
    <format dxfId="248">
      <pivotArea dataOnly="0" labelOnly="1" fieldPosition="0">
        <references count="2">
          <reference field="0" count="1" selected="0">
            <x v="3"/>
          </reference>
          <reference field="2" count="1">
            <x v="7"/>
          </reference>
        </references>
      </pivotArea>
    </format>
    <format dxfId="247">
      <pivotArea dataOnly="0" labelOnly="1" fieldPosition="0">
        <references count="2">
          <reference field="0" count="1" selected="0">
            <x v="4"/>
          </reference>
          <reference field="2" count="1">
            <x v="11"/>
          </reference>
        </references>
      </pivotArea>
    </format>
    <format dxfId="246">
      <pivotArea dataOnly="0" labelOnly="1" fieldPosition="0">
        <references count="2">
          <reference field="0" count="1" selected="0">
            <x v="5"/>
          </reference>
          <reference field="2" count="1">
            <x v="13"/>
          </reference>
        </references>
      </pivotArea>
    </format>
    <format dxfId="245">
      <pivotArea dataOnly="0" labelOnly="1" fieldPosition="0">
        <references count="2">
          <reference field="0" count="1" selected="0">
            <x v="6"/>
          </reference>
          <reference field="2" count="1">
            <x v="0"/>
          </reference>
        </references>
      </pivotArea>
    </format>
    <format dxfId="244">
      <pivotArea dataOnly="0" labelOnly="1" fieldPosition="0">
        <references count="2">
          <reference field="0" count="1" selected="0">
            <x v="7"/>
          </reference>
          <reference field="2" count="1">
            <x v="10"/>
          </reference>
        </references>
      </pivotArea>
    </format>
    <format dxfId="243">
      <pivotArea dataOnly="0" labelOnly="1" fieldPosition="0">
        <references count="2">
          <reference field="0" count="1" selected="0">
            <x v="8"/>
          </reference>
          <reference field="2" count="1">
            <x v="4"/>
          </reference>
        </references>
      </pivotArea>
    </format>
    <format dxfId="242">
      <pivotArea dataOnly="0" labelOnly="1" fieldPosition="0">
        <references count="2">
          <reference field="0" count="1" selected="0">
            <x v="9"/>
          </reference>
          <reference field="2" count="1">
            <x v="3"/>
          </reference>
        </references>
      </pivotArea>
    </format>
    <format dxfId="241">
      <pivotArea dataOnly="0" labelOnly="1" fieldPosition="0">
        <references count="2">
          <reference field="0" count="1" selected="0">
            <x v="10"/>
          </reference>
          <reference field="2" count="1">
            <x v="6"/>
          </reference>
        </references>
      </pivotArea>
    </format>
    <format dxfId="240">
      <pivotArea dataOnly="0" labelOnly="1" fieldPosition="0">
        <references count="2">
          <reference field="0" count="1" selected="0">
            <x v="11"/>
          </reference>
          <reference field="2" count="1">
            <x v="5"/>
          </reference>
        </references>
      </pivotArea>
    </format>
    <format dxfId="239">
      <pivotArea dataOnly="0" labelOnly="1" fieldPosition="0">
        <references count="2">
          <reference field="0" count="1" selected="0">
            <x v="12"/>
          </reference>
          <reference field="2" count="1">
            <x v="5"/>
          </reference>
        </references>
      </pivotArea>
    </format>
    <format dxfId="238">
      <pivotArea dataOnly="0" labelOnly="1" fieldPosition="0">
        <references count="2">
          <reference field="0" count="1" selected="0">
            <x v="13"/>
          </reference>
          <reference field="2" count="1">
            <x v="8"/>
          </reference>
        </references>
      </pivotArea>
    </format>
    <format dxfId="237">
      <pivotArea dataOnly="0" labelOnly="1" fieldPosition="0">
        <references count="2">
          <reference field="0" count="1" selected="0">
            <x v="14"/>
          </reference>
          <reference field="2" count="1">
            <x v="9"/>
          </reference>
        </references>
      </pivotArea>
    </format>
    <format dxfId="236">
      <pivotArea dataOnly="0" labelOnly="1" outline="0" fieldPosition="0">
        <references count="1">
          <reference field="4294967294" count="3">
            <x v="0"/>
            <x v="1"/>
            <x v="2"/>
          </reference>
        </references>
      </pivotArea>
    </format>
    <format dxfId="235">
      <pivotArea grandRow="1" outline="0" collapsedLevelsAreSubtotals="1" fieldPosition="0"/>
    </format>
    <format dxfId="234">
      <pivotArea dataOnly="0" labelOnly="1" grandRow="1" outline="0" fieldPosition="0"/>
    </format>
    <format dxfId="233">
      <pivotArea field="0" type="button" dataOnly="0" labelOnly="1" outline="0" axis="axisRow" fieldPosition="0"/>
    </format>
    <format dxfId="232">
      <pivotArea dataOnly="0" labelOnly="1" outline="0" fieldPosition="0">
        <references count="1">
          <reference field="4294967294" count="3">
            <x v="0"/>
            <x v="1"/>
            <x v="2"/>
          </reference>
        </references>
      </pivotArea>
    </format>
    <format dxfId="231">
      <pivotArea type="all" dataOnly="0" outline="0" fieldPosition="0"/>
    </format>
    <format dxfId="230">
      <pivotArea outline="0" collapsedLevelsAreSubtotals="1" fieldPosition="0"/>
    </format>
    <format dxfId="229">
      <pivotArea field="0" type="button" dataOnly="0" labelOnly="1" outline="0" axis="axisRow" fieldPosition="0"/>
    </format>
    <format dxfId="228">
      <pivotArea dataOnly="0" labelOnly="1" fieldPosition="0">
        <references count="1">
          <reference field="0" count="0"/>
        </references>
      </pivotArea>
    </format>
    <format dxfId="227">
      <pivotArea dataOnly="0" labelOnly="1" grandRow="1" outline="0" fieldPosition="0"/>
    </format>
    <format dxfId="226">
      <pivotArea dataOnly="0" labelOnly="1" fieldPosition="0">
        <references count="2">
          <reference field="0" count="1" selected="0">
            <x v="0"/>
          </reference>
          <reference field="2" count="1">
            <x v="1"/>
          </reference>
        </references>
      </pivotArea>
    </format>
    <format dxfId="225">
      <pivotArea dataOnly="0" labelOnly="1" fieldPosition="0">
        <references count="2">
          <reference field="0" count="1" selected="0">
            <x v="1"/>
          </reference>
          <reference field="2" count="1">
            <x v="2"/>
          </reference>
        </references>
      </pivotArea>
    </format>
    <format dxfId="224">
      <pivotArea dataOnly="0" labelOnly="1" fieldPosition="0">
        <references count="2">
          <reference field="0" count="1" selected="0">
            <x v="2"/>
          </reference>
          <reference field="2" count="1">
            <x v="12"/>
          </reference>
        </references>
      </pivotArea>
    </format>
    <format dxfId="223">
      <pivotArea dataOnly="0" labelOnly="1" fieldPosition="0">
        <references count="2">
          <reference field="0" count="1" selected="0">
            <x v="3"/>
          </reference>
          <reference field="2" count="1">
            <x v="7"/>
          </reference>
        </references>
      </pivotArea>
    </format>
    <format dxfId="222">
      <pivotArea dataOnly="0" labelOnly="1" fieldPosition="0">
        <references count="2">
          <reference field="0" count="1" selected="0">
            <x v="4"/>
          </reference>
          <reference field="2" count="1">
            <x v="11"/>
          </reference>
        </references>
      </pivotArea>
    </format>
    <format dxfId="221">
      <pivotArea dataOnly="0" labelOnly="1" fieldPosition="0">
        <references count="2">
          <reference field="0" count="1" selected="0">
            <x v="5"/>
          </reference>
          <reference field="2" count="1">
            <x v="13"/>
          </reference>
        </references>
      </pivotArea>
    </format>
    <format dxfId="220">
      <pivotArea dataOnly="0" labelOnly="1" fieldPosition="0">
        <references count="2">
          <reference field="0" count="1" selected="0">
            <x v="6"/>
          </reference>
          <reference field="2" count="1">
            <x v="0"/>
          </reference>
        </references>
      </pivotArea>
    </format>
    <format dxfId="219">
      <pivotArea dataOnly="0" labelOnly="1" fieldPosition="0">
        <references count="2">
          <reference field="0" count="1" selected="0">
            <x v="7"/>
          </reference>
          <reference field="2" count="1">
            <x v="10"/>
          </reference>
        </references>
      </pivotArea>
    </format>
    <format dxfId="218">
      <pivotArea dataOnly="0" labelOnly="1" fieldPosition="0">
        <references count="2">
          <reference field="0" count="1" selected="0">
            <x v="8"/>
          </reference>
          <reference field="2" count="1">
            <x v="4"/>
          </reference>
        </references>
      </pivotArea>
    </format>
    <format dxfId="217">
      <pivotArea dataOnly="0" labelOnly="1" fieldPosition="0">
        <references count="2">
          <reference field="0" count="1" selected="0">
            <x v="9"/>
          </reference>
          <reference field="2" count="1">
            <x v="3"/>
          </reference>
        </references>
      </pivotArea>
    </format>
    <format dxfId="216">
      <pivotArea dataOnly="0" labelOnly="1" fieldPosition="0">
        <references count="2">
          <reference field="0" count="1" selected="0">
            <x v="10"/>
          </reference>
          <reference field="2" count="1">
            <x v="6"/>
          </reference>
        </references>
      </pivotArea>
    </format>
    <format dxfId="215">
      <pivotArea dataOnly="0" labelOnly="1" fieldPosition="0">
        <references count="2">
          <reference field="0" count="1" selected="0">
            <x v="11"/>
          </reference>
          <reference field="2" count="1">
            <x v="5"/>
          </reference>
        </references>
      </pivotArea>
    </format>
    <format dxfId="214">
      <pivotArea dataOnly="0" labelOnly="1" fieldPosition="0">
        <references count="2">
          <reference field="0" count="1" selected="0">
            <x v="12"/>
          </reference>
          <reference field="2" count="1">
            <x v="5"/>
          </reference>
        </references>
      </pivotArea>
    </format>
    <format dxfId="213">
      <pivotArea dataOnly="0" labelOnly="1" fieldPosition="0">
        <references count="2">
          <reference field="0" count="1" selected="0">
            <x v="13"/>
          </reference>
          <reference field="2" count="1">
            <x v="8"/>
          </reference>
        </references>
      </pivotArea>
    </format>
    <format dxfId="212">
      <pivotArea dataOnly="0" labelOnly="1" fieldPosition="0">
        <references count="2">
          <reference field="0" count="1" selected="0">
            <x v="14"/>
          </reference>
          <reference field="2" count="1">
            <x v="9"/>
          </reference>
        </references>
      </pivotArea>
    </format>
    <format dxfId="211">
      <pivotArea dataOnly="0" labelOnly="1" outline="0" fieldPosition="0">
        <references count="1">
          <reference field="4294967294" count="3">
            <x v="0"/>
            <x v="1"/>
            <x v="2"/>
          </reference>
        </references>
      </pivotArea>
    </format>
    <format dxfId="210">
      <pivotArea type="all" dataOnly="0" outline="0" fieldPosition="0"/>
    </format>
    <format dxfId="209">
      <pivotArea outline="0" collapsedLevelsAreSubtotals="1"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grandRow="1" outline="0" fieldPosition="0"/>
    </format>
    <format dxfId="205">
      <pivotArea dataOnly="0" labelOnly="1" fieldPosition="0">
        <references count="2">
          <reference field="0" count="1" selected="0">
            <x v="0"/>
          </reference>
          <reference field="2" count="1">
            <x v="1"/>
          </reference>
        </references>
      </pivotArea>
    </format>
    <format dxfId="204">
      <pivotArea dataOnly="0" labelOnly="1" fieldPosition="0">
        <references count="2">
          <reference field="0" count="1" selected="0">
            <x v="1"/>
          </reference>
          <reference field="2" count="1">
            <x v="2"/>
          </reference>
        </references>
      </pivotArea>
    </format>
    <format dxfId="203">
      <pivotArea dataOnly="0" labelOnly="1" fieldPosition="0">
        <references count="2">
          <reference field="0" count="1" selected="0">
            <x v="2"/>
          </reference>
          <reference field="2" count="1">
            <x v="12"/>
          </reference>
        </references>
      </pivotArea>
    </format>
    <format dxfId="202">
      <pivotArea dataOnly="0" labelOnly="1" fieldPosition="0">
        <references count="2">
          <reference field="0" count="1" selected="0">
            <x v="3"/>
          </reference>
          <reference field="2" count="1">
            <x v="7"/>
          </reference>
        </references>
      </pivotArea>
    </format>
    <format dxfId="201">
      <pivotArea dataOnly="0" labelOnly="1" fieldPosition="0">
        <references count="2">
          <reference field="0" count="1" selected="0">
            <x v="4"/>
          </reference>
          <reference field="2" count="1">
            <x v="11"/>
          </reference>
        </references>
      </pivotArea>
    </format>
    <format dxfId="200">
      <pivotArea dataOnly="0" labelOnly="1" fieldPosition="0">
        <references count="2">
          <reference field="0" count="1" selected="0">
            <x v="5"/>
          </reference>
          <reference field="2" count="1">
            <x v="13"/>
          </reference>
        </references>
      </pivotArea>
    </format>
    <format dxfId="199">
      <pivotArea dataOnly="0" labelOnly="1" fieldPosition="0">
        <references count="2">
          <reference field="0" count="1" selected="0">
            <x v="6"/>
          </reference>
          <reference field="2" count="1">
            <x v="0"/>
          </reference>
        </references>
      </pivotArea>
    </format>
    <format dxfId="198">
      <pivotArea dataOnly="0" labelOnly="1" fieldPosition="0">
        <references count="2">
          <reference field="0" count="1" selected="0">
            <x v="7"/>
          </reference>
          <reference field="2" count="1">
            <x v="10"/>
          </reference>
        </references>
      </pivotArea>
    </format>
    <format dxfId="197">
      <pivotArea dataOnly="0" labelOnly="1" fieldPosition="0">
        <references count="2">
          <reference field="0" count="1" selected="0">
            <x v="8"/>
          </reference>
          <reference field="2" count="1">
            <x v="4"/>
          </reference>
        </references>
      </pivotArea>
    </format>
    <format dxfId="196">
      <pivotArea dataOnly="0" labelOnly="1" fieldPosition="0">
        <references count="2">
          <reference field="0" count="1" selected="0">
            <x v="9"/>
          </reference>
          <reference field="2" count="1">
            <x v="3"/>
          </reference>
        </references>
      </pivotArea>
    </format>
    <format dxfId="195">
      <pivotArea dataOnly="0" labelOnly="1" fieldPosition="0">
        <references count="2">
          <reference field="0" count="1" selected="0">
            <x v="10"/>
          </reference>
          <reference field="2" count="1">
            <x v="6"/>
          </reference>
        </references>
      </pivotArea>
    </format>
    <format dxfId="194">
      <pivotArea dataOnly="0" labelOnly="1" fieldPosition="0">
        <references count="2">
          <reference field="0" count="1" selected="0">
            <x v="11"/>
          </reference>
          <reference field="2" count="1">
            <x v="5"/>
          </reference>
        </references>
      </pivotArea>
    </format>
    <format dxfId="193">
      <pivotArea dataOnly="0" labelOnly="1" fieldPosition="0">
        <references count="2">
          <reference field="0" count="1" selected="0">
            <x v="12"/>
          </reference>
          <reference field="2" count="1">
            <x v="5"/>
          </reference>
        </references>
      </pivotArea>
    </format>
    <format dxfId="192">
      <pivotArea dataOnly="0" labelOnly="1" fieldPosition="0">
        <references count="2">
          <reference field="0" count="1" selected="0">
            <x v="13"/>
          </reference>
          <reference field="2" count="1">
            <x v="8"/>
          </reference>
        </references>
      </pivotArea>
    </format>
    <format dxfId="191">
      <pivotArea dataOnly="0" labelOnly="1" fieldPosition="0">
        <references count="2">
          <reference field="0" count="1" selected="0">
            <x v="14"/>
          </reference>
          <reference field="2" count="1">
            <x v="9"/>
          </reference>
        </references>
      </pivotArea>
    </format>
    <format dxfId="190">
      <pivotArea dataOnly="0" labelOnly="1" outline="0" fieldPosition="0">
        <references count="1">
          <reference field="4294967294" count="3">
            <x v="0"/>
            <x v="1"/>
            <x v="2"/>
          </reference>
        </references>
      </pivotArea>
    </format>
  </format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1" series="1">
      <pivotArea type="data" outline="0" fieldPosition="0">
        <references count="1">
          <reference field="4294967294" count="1" selected="0">
            <x v="2"/>
          </reference>
        </references>
      </pivotArea>
    </chartFormat>
    <chartFormat chart="0" format="32">
      <pivotArea type="data" outline="0" fieldPosition="0">
        <references count="3">
          <reference field="4294967294" count="1" selected="0">
            <x v="2"/>
          </reference>
          <reference field="0" count="1" selected="0">
            <x v="2"/>
          </reference>
          <reference field="2" count="1" selected="0">
            <x v="12"/>
          </reference>
        </references>
      </pivotArea>
    </chartFormat>
    <chartFormat chart="0" format="33">
      <pivotArea type="data" outline="0" fieldPosition="0">
        <references count="3">
          <reference field="4294967294" count="1" selected="0">
            <x v="2"/>
          </reference>
          <reference field="0" count="1" selected="0">
            <x v="5"/>
          </reference>
          <reference field="2" count="1" selected="0">
            <x v="13"/>
          </reference>
        </references>
      </pivotArea>
    </chartFormat>
    <chartFormat chart="0" format="34">
      <pivotArea type="data" outline="0" fieldPosition="0">
        <references count="3">
          <reference field="4294967294" count="1" selected="0">
            <x v="2"/>
          </reference>
          <reference field="0" count="1" selected="0">
            <x v="10"/>
          </reference>
          <reference field="2" count="1" selected="0">
            <x v="6"/>
          </reference>
        </references>
      </pivotArea>
    </chartFormat>
    <chartFormat chart="0" format="35">
      <pivotArea type="data" outline="0" fieldPosition="0">
        <references count="3">
          <reference field="4294967294" count="1" selected="0">
            <x v="2"/>
          </reference>
          <reference field="0" count="1" selected="0">
            <x v="14"/>
          </reference>
          <reference field="2" count="1" selected="0">
            <x v="9"/>
          </reference>
        </references>
      </pivotArea>
    </chartFormat>
    <chartFormat chart="0" format="36">
      <pivotArea type="data" outline="0" fieldPosition="0">
        <references count="3">
          <reference field="4294967294" count="1" selected="0">
            <x v="2"/>
          </reference>
          <reference field="0" count="1" selected="0">
            <x v="1"/>
          </reference>
          <reference field="2" count="1" selected="0">
            <x v="2"/>
          </reference>
        </references>
      </pivotArea>
    </chartFormat>
    <chartFormat chart="5" format="45" series="1">
      <pivotArea type="data" outline="0" fieldPosition="0">
        <references count="1">
          <reference field="4294967294" count="1" selected="0">
            <x v="0"/>
          </reference>
        </references>
      </pivotArea>
    </chartFormat>
    <chartFormat chart="5" format="46" series="1">
      <pivotArea type="data" outline="0" fieldPosition="0">
        <references count="1">
          <reference field="4294967294" count="1" selected="0">
            <x v="1"/>
          </reference>
        </references>
      </pivotArea>
    </chartFormat>
    <chartFormat chart="5" format="47" series="1">
      <pivotArea type="data" outline="0" fieldPosition="0">
        <references count="1">
          <reference field="4294967294" count="1" selected="0">
            <x v="2"/>
          </reference>
        </references>
      </pivotArea>
    </chartFormat>
    <chartFormat chart="5" format="48">
      <pivotArea type="data" outline="0" fieldPosition="0">
        <references count="3">
          <reference field="4294967294" count="1" selected="0">
            <x v="2"/>
          </reference>
          <reference field="0" count="1" selected="0">
            <x v="1"/>
          </reference>
          <reference field="2" count="1" selected="0">
            <x v="2"/>
          </reference>
        </references>
      </pivotArea>
    </chartFormat>
    <chartFormat chart="5" format="49">
      <pivotArea type="data" outline="0" fieldPosition="0">
        <references count="3">
          <reference field="4294967294" count="1" selected="0">
            <x v="2"/>
          </reference>
          <reference field="0" count="1" selected="0">
            <x v="2"/>
          </reference>
          <reference field="2" count="1" selected="0">
            <x v="12"/>
          </reference>
        </references>
      </pivotArea>
    </chartFormat>
    <chartFormat chart="5" format="50">
      <pivotArea type="data" outline="0" fieldPosition="0">
        <references count="3">
          <reference field="4294967294" count="1" selected="0">
            <x v="2"/>
          </reference>
          <reference field="0" count="1" selected="0">
            <x v="5"/>
          </reference>
          <reference field="2" count="1" selected="0">
            <x v="13"/>
          </reference>
        </references>
      </pivotArea>
    </chartFormat>
    <chartFormat chart="5" format="51">
      <pivotArea type="data" outline="0" fieldPosition="0">
        <references count="3">
          <reference field="4294967294" count="1" selected="0">
            <x v="2"/>
          </reference>
          <reference field="0" count="1" selected="0">
            <x v="10"/>
          </reference>
          <reference field="2" count="1" selected="0">
            <x v="6"/>
          </reference>
        </references>
      </pivotArea>
    </chartFormat>
    <chartFormat chart="5" format="52">
      <pivotArea type="data" outline="0" fieldPosition="0">
        <references count="3">
          <reference field="4294967294" count="1" selected="0">
            <x v="2"/>
          </reference>
          <reference field="0" count="1" selected="0">
            <x v="14"/>
          </reference>
          <reference field="2" count="1" selected="0">
            <x v="9"/>
          </reference>
        </references>
      </pivotArea>
    </chartFormat>
    <chartFormat chart="5" format="53">
      <pivotArea type="data" outline="0" fieldPosition="0">
        <references count="3">
          <reference field="4294967294" count="1" selected="0">
            <x v="2"/>
          </reference>
          <reference field="0" count="1" selected="0">
            <x v="13"/>
          </reference>
          <reference field="2" count="1" selected="0">
            <x v="8"/>
          </reference>
        </references>
      </pivotArea>
    </chartFormat>
    <chartFormat chart="5" format="54">
      <pivotArea type="data" outline="0" fieldPosition="0">
        <references count="3">
          <reference field="4294967294" count="1" selected="0">
            <x v="2"/>
          </reference>
          <reference field="0" count="1" selected="0">
            <x v="12"/>
          </reference>
          <reference field="2" count="1" selected="0">
            <x v="5"/>
          </reference>
        </references>
      </pivotArea>
    </chartFormat>
    <chartFormat chart="5" format="55">
      <pivotArea type="data" outline="0" fieldPosition="0">
        <references count="3">
          <reference field="4294967294" count="1" selected="0">
            <x v="2"/>
          </reference>
          <reference field="0" count="1" selected="0">
            <x v="6"/>
          </reference>
          <reference field="2"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DB57B1-3848-4F33-9C17-52F1CD890A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Sector">
  <location ref="H9:I20" firstHeaderRow="1" firstDataRow="1" firstDataCol="1"/>
  <pivotFields count="9">
    <pivotField subtotalTop="0" showAll="0" defaultSubtotal="0">
      <items count="15">
        <item h="1" x="0"/>
        <item h="1" x="1"/>
        <item h="1" x="2"/>
        <item h="1" x="3"/>
        <item x="4"/>
        <item h="1" x="5"/>
        <item h="1" x="6"/>
        <item h="1" x="7"/>
        <item h="1" x="8"/>
        <item h="1" x="9"/>
        <item h="1" x="10"/>
        <item h="1" x="11"/>
        <item h="1" x="12"/>
        <item h="1" x="13"/>
        <item h="1" x="14"/>
      </items>
    </pivotField>
    <pivotField axis="axisRow" subtotalTop="0" showAll="0" defaultSubtotal="0">
      <items count="10">
        <item x="6"/>
        <item x="1"/>
        <item x="9"/>
        <item x="2"/>
        <item x="4"/>
        <item x="5"/>
        <item x="3"/>
        <item x="0"/>
        <item x="7"/>
        <item x="8"/>
      </items>
    </pivotField>
    <pivotField subtotalTop="0" showAll="0" defaultSubtotal="0"/>
    <pivotField numFmtId="164" subtotalTop="0" showAll="0" defaultSubtotal="0"/>
    <pivotField dataField="1" numFmtId="164" subtotalTop="0" showAll="0" defaultSubtotal="0"/>
    <pivotField numFmtId="164" subtotalTop="0" showAll="0" defaultSubtotal="0"/>
    <pivotField numFmtId="164" subtotalTop="0" showAll="0" defaultSubtotal="0"/>
    <pivotField numFmtId="164" subtotalTop="0" showAll="0" defaultSubtotal="0">
      <items count="15">
        <item x="5"/>
        <item x="14"/>
        <item x="2"/>
        <item x="10"/>
        <item x="1"/>
        <item x="6"/>
        <item x="9"/>
        <item x="11"/>
        <item x="0"/>
        <item x="4"/>
        <item x="3"/>
        <item x="12"/>
        <item x="7"/>
        <item x="8"/>
        <item x="13"/>
      </items>
    </pivotField>
    <pivotField numFmtId="10" subtotalTop="0" showAll="0" defaultSubtotal="0">
      <items count="15">
        <item x="10"/>
        <item x="14"/>
        <item x="5"/>
        <item x="6"/>
        <item x="2"/>
        <item x="1"/>
        <item x="9"/>
        <item x="4"/>
        <item x="11"/>
        <item x="0"/>
        <item x="3"/>
        <item x="12"/>
        <item x="7"/>
        <item x="13"/>
        <item x="8"/>
      </items>
    </pivotField>
  </pivotFields>
  <rowFields count="1">
    <field x="1"/>
  </rowFields>
  <rowItems count="11">
    <i>
      <x/>
    </i>
    <i>
      <x v="1"/>
    </i>
    <i>
      <x v="2"/>
    </i>
    <i>
      <x v="3"/>
    </i>
    <i>
      <x v="4"/>
    </i>
    <i>
      <x v="5"/>
    </i>
    <i>
      <x v="6"/>
    </i>
    <i>
      <x v="7"/>
    </i>
    <i>
      <x v="8"/>
    </i>
    <i>
      <x v="9"/>
    </i>
    <i t="grand">
      <x/>
    </i>
  </rowItems>
  <colItems count="1">
    <i/>
  </colItems>
  <dataFields count="1">
    <dataField name="Investment" fld="4" baseField="1" baseItem="0" numFmtId="164"/>
  </dataFields>
  <formats count="42">
    <format dxfId="361">
      <pivotArea type="all" dataOnly="0" outline="0" fieldPosition="0"/>
    </format>
    <format dxfId="360">
      <pivotArea outline="0" collapsedLevelsAreSubtotals="1" fieldPosition="0"/>
    </format>
    <format dxfId="359">
      <pivotArea field="1" type="button" dataOnly="0" labelOnly="1" outline="0" axis="axisRow" fieldPosition="0"/>
    </format>
    <format dxfId="358">
      <pivotArea dataOnly="0" labelOnly="1" fieldPosition="0">
        <references count="1">
          <reference field="1" count="0"/>
        </references>
      </pivotArea>
    </format>
    <format dxfId="357">
      <pivotArea dataOnly="0" labelOnly="1" grandRow="1" outline="0" fieldPosition="0"/>
    </format>
    <format dxfId="356">
      <pivotArea dataOnly="0" labelOnly="1" outline="0" axis="axisValues" fieldPosition="0"/>
    </format>
    <format dxfId="355">
      <pivotArea type="all" dataOnly="0" outline="0" fieldPosition="0"/>
    </format>
    <format dxfId="354">
      <pivotArea outline="0" collapsedLevelsAreSubtotals="1" fieldPosition="0"/>
    </format>
    <format dxfId="353">
      <pivotArea field="1" type="button" dataOnly="0" labelOnly="1" outline="0" axis="axisRow" fieldPosition="0"/>
    </format>
    <format dxfId="352">
      <pivotArea dataOnly="0" labelOnly="1" fieldPosition="0">
        <references count="1">
          <reference field="1" count="0"/>
        </references>
      </pivotArea>
    </format>
    <format dxfId="351">
      <pivotArea dataOnly="0" labelOnly="1" grandRow="1" outline="0" fieldPosition="0"/>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field="1" type="button" dataOnly="0" labelOnly="1" outline="0" axis="axisRow" fieldPosition="0"/>
    </format>
    <format dxfId="346">
      <pivotArea dataOnly="0" labelOnly="1" fieldPosition="0">
        <references count="1">
          <reference field="1" count="0"/>
        </references>
      </pivotArea>
    </format>
    <format dxfId="345">
      <pivotArea dataOnly="0" labelOnly="1" grandRow="1" outline="0" fieldPosition="0"/>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field="1" type="button" dataOnly="0" labelOnly="1" outline="0" axis="axisRow" fieldPosition="0"/>
    </format>
    <format dxfId="340">
      <pivotArea dataOnly="0" labelOnly="1" fieldPosition="0">
        <references count="1">
          <reference field="1" count="0"/>
        </references>
      </pivotArea>
    </format>
    <format dxfId="339">
      <pivotArea dataOnly="0" labelOnly="1" grandRow="1" outline="0" fieldPosition="0"/>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field="1" type="button" dataOnly="0" labelOnly="1" outline="0" axis="axisRow" fieldPosition="0"/>
    </format>
    <format dxfId="334">
      <pivotArea dataOnly="0" labelOnly="1" fieldPosition="0">
        <references count="1">
          <reference field="1" count="0"/>
        </references>
      </pivotArea>
    </format>
    <format dxfId="333">
      <pivotArea dataOnly="0" labelOnly="1" grandRow="1" outline="0"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1" type="button" dataOnly="0" labelOnly="1" outline="0" axis="axisRow" fieldPosition="0"/>
    </format>
    <format dxfId="328">
      <pivotArea dataOnly="0" labelOnly="1" fieldPosition="0">
        <references count="1">
          <reference field="1" count="0"/>
        </references>
      </pivotArea>
    </format>
    <format dxfId="327">
      <pivotArea dataOnly="0" labelOnly="1" grandRow="1" outline="0" fieldPosition="0"/>
    </format>
    <format dxfId="326">
      <pivotArea dataOnly="0" labelOnly="1" outline="0" axis="axisValues" fieldPosition="0"/>
    </format>
    <format dxfId="325">
      <pivotArea type="all" dataOnly="0" outline="0" fieldPosition="0"/>
    </format>
    <format dxfId="324">
      <pivotArea outline="0" collapsedLevelsAreSubtotals="1" fieldPosition="0"/>
    </format>
    <format dxfId="323">
      <pivotArea field="1" type="button" dataOnly="0" labelOnly="1" outline="0" axis="axisRow" fieldPosition="0"/>
    </format>
    <format dxfId="322">
      <pivotArea dataOnly="0" labelOnly="1" fieldPosition="0">
        <references count="1">
          <reference field="1" count="0"/>
        </references>
      </pivotArea>
    </format>
    <format dxfId="321">
      <pivotArea dataOnly="0" labelOnly="1" grandRow="1" outline="0" fieldPosition="0"/>
    </format>
    <format dxfId="320">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5">
      <pivotArea type="data" outline="0" fieldPosition="0">
        <references count="2">
          <reference field="4294967294" count="1" selected="0">
            <x v="0"/>
          </reference>
          <reference field="1" count="1" selected="0">
            <x v="0"/>
          </reference>
        </references>
      </pivotArea>
    </chartFormat>
    <chartFormat chart="0" format="16">
      <pivotArea type="data" outline="0" fieldPosition="0">
        <references count="2">
          <reference field="4294967294" count="1" selected="0">
            <x v="0"/>
          </reference>
          <reference field="1" count="1" selected="0">
            <x v="1"/>
          </reference>
        </references>
      </pivotArea>
    </chartFormat>
    <chartFormat chart="0" format="17">
      <pivotArea type="data" outline="0" fieldPosition="0">
        <references count="2">
          <reference field="4294967294" count="1" selected="0">
            <x v="0"/>
          </reference>
          <reference field="1" count="1" selected="0">
            <x v="2"/>
          </reference>
        </references>
      </pivotArea>
    </chartFormat>
    <chartFormat chart="0" format="18">
      <pivotArea type="data" outline="0" fieldPosition="0">
        <references count="2">
          <reference field="4294967294" count="1" selected="0">
            <x v="0"/>
          </reference>
          <reference field="1" count="1" selected="0">
            <x v="3"/>
          </reference>
        </references>
      </pivotArea>
    </chartFormat>
    <chartFormat chart="0" format="19">
      <pivotArea type="data" outline="0" fieldPosition="0">
        <references count="2">
          <reference field="4294967294" count="1" selected="0">
            <x v="0"/>
          </reference>
          <reference field="1" count="1" selected="0">
            <x v="4"/>
          </reference>
        </references>
      </pivotArea>
    </chartFormat>
    <chartFormat chart="0" format="20">
      <pivotArea type="data" outline="0" fieldPosition="0">
        <references count="2">
          <reference field="4294967294" count="1" selected="0">
            <x v="0"/>
          </reference>
          <reference field="1" count="1" selected="0">
            <x v="5"/>
          </reference>
        </references>
      </pivotArea>
    </chartFormat>
    <chartFormat chart="0" format="21">
      <pivotArea type="data" outline="0" fieldPosition="0">
        <references count="2">
          <reference field="4294967294" count="1" selected="0">
            <x v="0"/>
          </reference>
          <reference field="1" count="1" selected="0">
            <x v="6"/>
          </reference>
        </references>
      </pivotArea>
    </chartFormat>
    <chartFormat chart="0" format="22">
      <pivotArea type="data" outline="0" fieldPosition="0">
        <references count="2">
          <reference field="4294967294" count="1" selected="0">
            <x v="0"/>
          </reference>
          <reference field="1" count="1" selected="0">
            <x v="7"/>
          </reference>
        </references>
      </pivotArea>
    </chartFormat>
    <chartFormat chart="0" format="23">
      <pivotArea type="data" outline="0" fieldPosition="0">
        <references count="2">
          <reference field="4294967294" count="1" selected="0">
            <x v="0"/>
          </reference>
          <reference field="1" count="1" selected="0">
            <x v="8"/>
          </reference>
        </references>
      </pivotArea>
    </chartFormat>
    <chartFormat chart="0" format="24">
      <pivotArea type="data" outline="0" fieldPosition="0">
        <references count="2">
          <reference field="4294967294" count="1" selected="0">
            <x v="0"/>
          </reference>
          <reference field="1" count="1" selected="0">
            <x v="9"/>
          </reference>
        </references>
      </pivotArea>
    </chartFormat>
    <chartFormat chart="10" format="36" series="1">
      <pivotArea type="data" outline="0" fieldPosition="0">
        <references count="1">
          <reference field="4294967294" count="1" selected="0">
            <x v="0"/>
          </reference>
        </references>
      </pivotArea>
    </chartFormat>
    <chartFormat chart="10" format="37">
      <pivotArea type="data" outline="0" fieldPosition="0">
        <references count="2">
          <reference field="4294967294" count="1" selected="0">
            <x v="0"/>
          </reference>
          <reference field="1" count="1" selected="0">
            <x v="0"/>
          </reference>
        </references>
      </pivotArea>
    </chartFormat>
    <chartFormat chart="10" format="38">
      <pivotArea type="data" outline="0" fieldPosition="0">
        <references count="2">
          <reference field="4294967294" count="1" selected="0">
            <x v="0"/>
          </reference>
          <reference field="1" count="1" selected="0">
            <x v="1"/>
          </reference>
        </references>
      </pivotArea>
    </chartFormat>
    <chartFormat chart="10" format="39">
      <pivotArea type="data" outline="0" fieldPosition="0">
        <references count="2">
          <reference field="4294967294" count="1" selected="0">
            <x v="0"/>
          </reference>
          <reference field="1" count="1" selected="0">
            <x v="2"/>
          </reference>
        </references>
      </pivotArea>
    </chartFormat>
    <chartFormat chart="10" format="40">
      <pivotArea type="data" outline="0" fieldPosition="0">
        <references count="2">
          <reference field="4294967294" count="1" selected="0">
            <x v="0"/>
          </reference>
          <reference field="1" count="1" selected="0">
            <x v="3"/>
          </reference>
        </references>
      </pivotArea>
    </chartFormat>
    <chartFormat chart="10" format="41">
      <pivotArea type="data" outline="0" fieldPosition="0">
        <references count="2">
          <reference field="4294967294" count="1" selected="0">
            <x v="0"/>
          </reference>
          <reference field="1" count="1" selected="0">
            <x v="4"/>
          </reference>
        </references>
      </pivotArea>
    </chartFormat>
    <chartFormat chart="10" format="42">
      <pivotArea type="data" outline="0" fieldPosition="0">
        <references count="2">
          <reference field="4294967294" count="1" selected="0">
            <x v="0"/>
          </reference>
          <reference field="1" count="1" selected="0">
            <x v="5"/>
          </reference>
        </references>
      </pivotArea>
    </chartFormat>
    <chartFormat chart="10" format="43">
      <pivotArea type="data" outline="0" fieldPosition="0">
        <references count="2">
          <reference field="4294967294" count="1" selected="0">
            <x v="0"/>
          </reference>
          <reference field="1" count="1" selected="0">
            <x v="6"/>
          </reference>
        </references>
      </pivotArea>
    </chartFormat>
    <chartFormat chart="10" format="44">
      <pivotArea type="data" outline="0" fieldPosition="0">
        <references count="2">
          <reference field="4294967294" count="1" selected="0">
            <x v="0"/>
          </reference>
          <reference field="1" count="1" selected="0">
            <x v="7"/>
          </reference>
        </references>
      </pivotArea>
    </chartFormat>
    <chartFormat chart="10" format="45">
      <pivotArea type="data" outline="0" fieldPosition="0">
        <references count="2">
          <reference field="4294967294" count="1" selected="0">
            <x v="0"/>
          </reference>
          <reference field="1" count="1" selected="0">
            <x v="8"/>
          </reference>
        </references>
      </pivotArea>
    </chartFormat>
    <chartFormat chart="10" format="46">
      <pivotArea type="data" outline="0" fieldPosition="0">
        <references count="2">
          <reference field="4294967294" count="1" selected="0">
            <x v="0"/>
          </reference>
          <reference field="1" count="1" selected="0">
            <x v="9"/>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9">
  <rv s="0">
    <v>https://www.bing.com/financeapi/forcetrigger?t=ahgz6h&amp;q=XNSE%3aASIANPAINT&amp;form=skydnc</v>
    <v>Learn more on Bing</v>
  </rv>
  <rv s="1">
    <v>en-US</v>
    <v>ahgz6h</v>
    <v>268435456</v>
    <v>1</v>
    <v>Powered by Refinitiv</v>
    <v>0</v>
    <v>ASIAN PAINTS LIMITED (XNSE:ASIANPAINT)</v>
    <v>2</v>
    <v>3</v>
    <v>Finance</v>
    <v>4</v>
    <v>2985.7</v>
    <v>2115</v>
    <v>1.1209</v>
    <v>24.9</v>
    <v>9.4070000000000004E-3</v>
    <v>INR</v>
    <v>Asian Paints Limited is an India-based company which is engaged in the business of manufacturing, selling and distribution of paints, coatings, products related to home decor, bath fittings and providing related services. It operates through the Paints and Home Decor segment Nilaya Play and Nilaya Once Wall W.R.A.P. (Wear Resistant Advanced Polymer) product is a patented paint-film that is anti-bacterial, antifungal and water-resistant. Its services include Painting Services, Interior Solutions, Waterproofing Services, Sleek Kitchen, Bathroom Design &amp; Execution and Wood Solutions. Its segments include Decorative business, Home Decor business, International business and Industrial business. Its Interior Wall Products include Interior Paints, Interior Textures and Wallpapers. Its Exterior Wall Products include Exterior Paints and Exterior Textures. Its Waterproofing Products include Bathroom Waterproofing, Tiling and others. Its Other Surface product include Wood Finishes and others.</v>
    <v>11111</v>
    <v>National Stock Exchange of India</v>
    <v>XNSE</v>
    <v>XNSE</v>
    <v>6A &amp; 6B, Shantinagar, Santacruz (East), MUMBAI, MAHARASHTRA, 400055 IN</v>
    <v>2689.6</v>
    <v>Chemicals</v>
    <v>Stock</v>
    <v>46169.490624999999</v>
    <v>0</v>
    <v>2642</v>
    <v>2766744000000</v>
    <v>ASIAN PAINTS LIMITED</v>
    <v>ASIAN PAINTS LIMITED</v>
    <v>2644.8</v>
    <v>66.599999999999994</v>
    <v>2647</v>
    <v>2671.9</v>
    <v>958644300</v>
    <v>ASIANPAINT</v>
    <v>ASIAN PAINTS LIMITED (XNSE:ASIANPAINT)</v>
    <v>858457</v>
    <v>1141570</v>
    <v>1945</v>
  </rv>
  <rv s="2">
    <v>1</v>
  </rv>
  <rv s="0">
    <v>https://www.bing.com/financeapi/forcetrigger?t=ahh2gh&amp;q=XNSE%3aAXISBANK&amp;form=skydnc</v>
    <v>Learn more on Bing</v>
  </rv>
  <rv s="1">
    <v>en-US</v>
    <v>ahh2gh</v>
    <v>268435456</v>
    <v>1</v>
    <v>Powered by Refinitiv</v>
    <v>0</v>
    <v>AXIS BANK LIMITED (XNSE:AXISBANK)</v>
    <v>2</v>
    <v>3</v>
    <v>Finance</v>
    <v>4</v>
    <v>1418.3</v>
    <v>1042.5</v>
    <v>1.19</v>
    <v>4.8</v>
    <v>3.6940000000000002E-3</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1314.5</v>
    <v>Banking Services</v>
    <v>Stock</v>
    <v>46169.490636574075</v>
    <v>3</v>
    <v>1293.0999999999999</v>
    <v>3918788000000</v>
    <v>AXIS BANK LIMITED</v>
    <v>AXIS BANK LIMITED</v>
    <v>1296.3</v>
    <v>15.34</v>
    <v>1299.3</v>
    <v>1304.0999999999999</v>
    <v>3109931000</v>
    <v>AXISBANK</v>
    <v>AXIS BANK LIMITED (XNSE:AXISBANK)</v>
    <v>7243174</v>
    <v>5780360</v>
    <v>1993</v>
  </rv>
  <rv s="2">
    <v>4</v>
  </rv>
  <rv s="0">
    <v>https://www.bing.com/financeapi/forcetrigger?t=ahh3im&amp;q=XNSE%3aBAJFINANCE&amp;form=skydnc</v>
    <v>Learn more on Bing</v>
  </rv>
  <rv s="1">
    <v>en-US</v>
    <v>ahh3im</v>
    <v>268435456</v>
    <v>1</v>
    <v>Powered by Refinitiv</v>
    <v>0</v>
    <v>BAJAJ FINANCE LIMITED (XNSE:BAJFINANCE)</v>
    <v>2</v>
    <v>3</v>
    <v>Finance</v>
    <v>4</v>
    <v>1102.5</v>
    <v>787.9</v>
    <v>1.3244</v>
    <v>0.95</v>
    <v>1.021E-3</v>
    <v>INR</v>
    <v>Bajaj Finance Ltd. is an India-based non-banking financial company (NBFC). The Company is mainly engaged in the business of lending and accepting deposits. It has a diversified lending portfolio across retail, small and medium-sized enterprises (SMEs) and commercial customers with a presence in both urban and rural India. It also accepts public and corporate deposits and offers a variety of financial service products to its customers. Its products include Consumer Finance, Commercial Lending, SME Finance, Investment, Corporate Finance, and Financial Institutions Lending. Its Consumer Finance includes Digital Product Finance, Lifestyle Finance, Durable Finance, Personal Loan, Home Loan, Retailer Finance, and others. Its commercial lending includes Vendor Financing, Large Value Lease Rental Discounting, Loans against Securities, and others. Its investments include fixed deposit and mutual funds. Its subsidiaries include Bajaj Housing Finance Ltd. and Bajaj Financial Securities Ltd.</v>
    <v>71613</v>
    <v>National Stock Exchange of India</v>
    <v>XNSE</v>
    <v>XNSE</v>
    <v>6th Floor Bajaj Finserv Corporate Office, Off Pune-Ahmednagar Road, Viman Nagar, PUNE, MAHARASHTRA, 411014 IN</v>
    <v>935.95</v>
    <v>Banking Services</v>
    <v>Stock</v>
    <v>46169.490624999999</v>
    <v>6</v>
    <v>923</v>
    <v>5898163000000</v>
    <v>BAJAJ FINANCE LIMITED</v>
    <v>BAJAJ FINANCE LIMITED</v>
    <v>932</v>
    <v>30.42</v>
    <v>930.2</v>
    <v>931.15</v>
    <v>6221349000</v>
    <v>BAJFINANCE</v>
    <v>BAJAJ FINANCE LIMITED (XNSE:BAJFINANCE)</v>
    <v>5349669</v>
    <v>6989660</v>
    <v>1987</v>
  </rv>
  <rv s="2">
    <v>7</v>
  </rv>
  <rv s="0">
    <v>http://en.wikipedia.org/wiki/Public_domain</v>
    <v>Public domain</v>
  </rv>
  <rv s="0">
    <v>http://zh.wikipedia.org/wiki/ICICI银行</v>
    <v>Wikipedia</v>
  </rv>
  <rv s="3">
    <v>9</v>
    <v>10</v>
  </rv>
  <rv s="4">
    <v>9</v>
    <v>https://www.bing.com/th?id=AMMS_7a55564cbcf9b185c2bd50f7f3a85b23&amp;qlt=95</v>
    <v>11</v>
    <v>0</v>
    <v>https://www.bing.com/images/search?form=xlimg&amp;q=icici+bank</v>
    <v>Image of ICICI BANK LIMITED</v>
    <v/>
  </rv>
  <rv s="0">
    <v>https://www.bing.com/financeapi/forcetrigger?t=ahi877&amp;q=XNSE%3aICICIBANK&amp;form=skydnc</v>
    <v>Learn more on Bing</v>
  </rv>
  <rv s="5">
    <v>en-US</v>
    <v>ahi877</v>
    <v>268435456</v>
    <v>1</v>
    <v>Powered by Refinitiv</v>
    <v>5</v>
    <v>ICICI BANK LIMITED (XNSE:ICICIBANK)</v>
    <v>7</v>
    <v>8</v>
    <v>Finance</v>
    <v>4</v>
    <v>1500</v>
    <v>1187.5999999999999</v>
    <v>0.9244</v>
    <v>-6.4</v>
    <v>-5.0039999999999998E-3</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129177</v>
    <v>National Stock Exchange of India</v>
    <v>XNSE</v>
    <v>XNSE</v>
    <v>ICICI Bank Towers, Bandra-Kurla Complex, MUMBAI, MAHARASHTRA, 400051 IN</v>
    <v>1293.4000000000001</v>
    <v>12</v>
    <v>Banking Services</v>
    <v>Stock</v>
    <v>46169.490636574075</v>
    <v>13</v>
    <v>1266.7</v>
    <v>10272960000000</v>
    <v>ICICI BANK LIMITED</v>
    <v>ICICI BANK LIMITED</v>
    <v>1286</v>
    <v>16.77</v>
    <v>1279.0999999999999</v>
    <v>1272.7</v>
    <v>7170302000</v>
    <v>ICICIBANK</v>
    <v>ICICI BANK LIMITED (XNSE:ICICIBANK)</v>
    <v>18366272</v>
    <v>17382230</v>
    <v>1994</v>
  </rv>
  <rv s="2">
    <v>14</v>
  </rv>
  <rv s="0">
    <v>https://www.bing.com/financeapi/forcetrigger?t=ahicim&amp;q=XNSE%3aINFY&amp;form=skydnc</v>
    <v>Learn more on Bing</v>
  </rv>
  <rv s="1">
    <v>en-US</v>
    <v>ahicim</v>
    <v>268435456</v>
    <v>1</v>
    <v>Powered by Refinitiv</v>
    <v>0</v>
    <v>INFOSYS LIMITED (XNSE:INFY)</v>
    <v>2</v>
    <v>3</v>
    <v>Finance</v>
    <v>4</v>
    <v>1728</v>
    <v>1089</v>
    <v>0.73440000000000005</v>
    <v>-7.8</v>
    <v>-6.6800000000000002E-3</v>
    <v>INR</v>
    <v>Infosys Limited is an India-based company which provides digital services and consulting. The Company enables clients in approximately 63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328594</v>
    <v>National Stock Exchange of India</v>
    <v>XNSE</v>
    <v>XNSE</v>
    <v>Electronics City Hosur Rd, BANGALORE, KARNATAKA, 560100 IN</v>
    <v>1167.3</v>
    <v>Software &amp; IT Services</v>
    <v>Stock</v>
    <v>46169.490636574075</v>
    <v>16</v>
    <v>1155</v>
    <v>6468877000000</v>
    <v>INFOSYS LIMITED</v>
    <v>INFOSYS LIMITED</v>
    <v>1161</v>
    <v>16.2</v>
    <v>1167.7</v>
    <v>1159.9000000000001</v>
    <v>4047709000</v>
    <v>INFY</v>
    <v>INFOSYS LIMITED (XNSE:INFY)</v>
    <v>6371871</v>
    <v>13314050</v>
    <v>1981</v>
  </rv>
  <rv s="2">
    <v>17</v>
  </rv>
  <rv s="0">
    <v>https://www.bing.com/financeapi/forcetrigger?t=ahie2w&amp;q=XNSE%3aITC&amp;form=skydnc</v>
    <v>Learn more on Bing</v>
  </rv>
  <rv s="1">
    <v>en-US</v>
    <v>ahie2w</v>
    <v>268435456</v>
    <v>1</v>
    <v>Powered by Refinitiv</v>
    <v>0</v>
    <v>ITC LIMITED (XNSE:ITC)</v>
    <v>2</v>
    <v>3</v>
    <v>Finance</v>
    <v>4</v>
    <v>444.2</v>
    <v>287</v>
    <v>0.88249999999999995</v>
    <v>-9.6999999999999993</v>
    <v>-3.2155999999999997E-2</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National Stock Exchange of India</v>
    <v>XNSE</v>
    <v>XNSE</v>
    <v>37 JAWAHARLAL NEHRU ROAD VIRGINIA HOUSE, WEST BENGAL, 700071 IN</v>
    <v>296.35000000000002</v>
    <v>Food &amp; Tobacco</v>
    <v>Stock</v>
    <v>46169.490636574075</v>
    <v>19</v>
    <v>291.05</v>
    <v>4193443000000</v>
    <v>ITC LIMITED</v>
    <v>ITC LIMITED</v>
    <v>295.64999999999998</v>
    <v>17.670000000000002</v>
    <v>301.64999999999998</v>
    <v>291.95</v>
    <v>12529470000</v>
    <v>ITC</v>
    <v>ITC LIMITED (XNSE:ITC)</v>
    <v>25446093</v>
    <v>18607840</v>
    <v>1910</v>
  </rv>
  <rv s="2">
    <v>20</v>
  </rv>
  <rv s="0">
    <v>https://www.bing.com/financeapi/forcetrigger?t=ahinjc&amp;q=XNSE%3aKOTAKBANK&amp;form=skydnc</v>
    <v>Learn more on Bing</v>
  </rv>
  <rv s="1">
    <v>en-US</v>
    <v>ahinjc</v>
    <v>268435456</v>
    <v>1</v>
    <v>Powered by Refinitiv</v>
    <v>0</v>
    <v>KOTAK MAHINDRA BANK LIMITED (XNSE:KOTAKBANK)</v>
    <v>2</v>
    <v>3</v>
    <v>Finance</v>
    <v>4</v>
    <v>453.2</v>
    <v>345.5</v>
    <v>0.96930000000000005</v>
    <v>0.05</v>
    <v>1.2869999999999998E-4</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390.5</v>
    <v>Banking Services</v>
    <v>Stock</v>
    <v>46169.490636574075</v>
    <v>22</v>
    <v>386.7</v>
    <v>4241952000000</v>
    <v>KOTAK MAHINDRA BANK LIMITED</v>
    <v>KOTAK MAHINDRA BANK LIMITED</v>
    <v>388.55</v>
    <v>20.04</v>
    <v>388.65</v>
    <v>388.7</v>
    <v>10946510000</v>
    <v>KOTAKBANK</v>
    <v>KOTAK MAHINDRA BANK LIMITED (XNSE:KOTAKBANK)</v>
    <v>9326451</v>
    <v>14698050</v>
    <v>1985</v>
  </rv>
  <rv s="2">
    <v>23</v>
  </rv>
  <rv s="0">
    <v>https://www.bing.com/financeapi/forcetrigger?t=ahirxm&amp;q=XNSE%3aLT&amp;form=skydnc</v>
    <v>Learn more on Bing</v>
  </rv>
  <rv s="1">
    <v>en-US</v>
    <v>ahirxm</v>
    <v>268435456</v>
    <v>1</v>
    <v>Powered by Refinitiv</v>
    <v>0</v>
    <v>LARSEN AND TOUBRO LIMITED (XNSE:LT)</v>
    <v>2</v>
    <v>3</v>
    <v>Finance</v>
    <v>4</v>
    <v>4440</v>
    <v>3288.1</v>
    <v>1.1521999999999999</v>
    <v>9.6999999999999993</v>
    <v>2.4020000000000001E-3</v>
    <v>INR</v>
    <v>Larsen and Toubro Limited is a multinational company, which is engaged in engineering, procurement, and construction (EPC) projects, and hi-tech manufacturing. The Company’s segments include Infrastructure Projects, Energy Projects, Hi-Tech Manufacturing, IT &amp; Technology Services, Financial Services, Development Projects, and Others. Energy Projects segment comprises Hydrocarbon Onshore and Offshore businesses covering EPC solutions in oil &amp; gas, refineries, petrochemicals &amp; offshore wind energy sectors, procurement, construction, installation and commissioning; CarbonLite Solutions business covering BTG scope for power generation plants Including associated systems and/or carbon capture utilization &amp; utility packages, and EPC solutions in clean energy space. IT &amp; Technology Services segment comprises information technology and integrated engineering services (including smart world and communication projects), e-commerce/digital platforms &amp; data centers, and semiconductor chip design.</v>
    <v>55662</v>
    <v>National Stock Exchange of India</v>
    <v>XNSE</v>
    <v>XNSE</v>
    <v>L&amp;T House, Ballard Estate, P. O. Box: 278, MUMBAI, MAHARASHTRA, 400001 IN</v>
    <v>4069.9</v>
    <v>Construction &amp; Engineering</v>
    <v>Stock</v>
    <v>46169.490648148145</v>
    <v>25</v>
    <v>4017.9</v>
    <v>5347433000000</v>
    <v>LARSEN AND TOUBRO LIMITED</v>
    <v>LARSEN AND TOUBRO LIMITED</v>
    <v>4043</v>
    <v>34.619999999999997</v>
    <v>4037.8</v>
    <v>4047.5</v>
    <v>1375693000</v>
    <v>LT</v>
    <v>LARSEN AND TOUBRO LIMITED (XNSE:LT)</v>
    <v>1607028</v>
    <v>1947800</v>
    <v>1946</v>
  </rv>
  <rv s="2">
    <v>26</v>
  </rv>
  <rv s="0">
    <v>https://www.bing.com/financeapi/forcetrigger?t=ahiwa2&amp;q=XNSE%3aMARUTI&amp;form=skydnc</v>
    <v>Learn more on Bing</v>
  </rv>
  <rv s="1">
    <v>en-US</v>
    <v>ahiwa2</v>
    <v>268435456</v>
    <v>1</v>
    <v>Powered by Refinitiv</v>
    <v>0</v>
    <v>MARUTI SUZUKI INDIA LIMITED (XNSE:MARUTI)</v>
    <v>2</v>
    <v>3</v>
    <v>Finance</v>
    <v>4</v>
    <v>17370</v>
    <v>12016</v>
    <v>0.5403</v>
    <v>156</v>
    <v>1.1811E-2</v>
    <v>INR</v>
    <v>Maruti Suzuki India Limited is engaged in the manufacturing, purchasing and sale of motor vehicles, components, and spare parts. The other activities of the Company comprise facilitation of pre-owned car sales, fleet management. and car financing. The Company is focused on the business of manufacturing and sale of passenger and commercial vehicles. The Company's vehicles are offered through three channels: NEXA, Arena, and Commercial. It also sells aftermarket parts and accessories under the brand name of Maruti Suzuki Genuine Parts, and Maruti Suzuki Genuine Accessories. Its portfolio of Nexa products includes XL6, e VITARA, Ciaz, Baleno, Brezza, Ignis, Grand Vitara, FRONX, Jimny, and Invicto. Its portfolio of Arena products includes Alto K10, Brezza, Celerio, WagonR, Swift, Dzire, S-Presso, Eeco, Dezire, and Ertiga. Its portfolio of Commercial products includes Super Carry and Eeco Cargo. Its service offerings include Maruti Suzuki Smart Finance, Maruti Suzuki Leasing, and more.</v>
    <v>20171</v>
    <v>National Stock Exchange of India</v>
    <v>XNSE</v>
    <v>XNSE</v>
    <v>1, Nelson Mandela Road,, Vasant Kunj,, NEW DELHI, DELHI, 110070 IN</v>
    <v>13417</v>
    <v>Automobiles &amp; Auto Parts</v>
    <v>Stock</v>
    <v>46169.490648148145</v>
    <v>28</v>
    <v>13102</v>
    <v>5164377000000</v>
    <v>MARUTI SUZUKI INDIA LIMITED</v>
    <v>MARUTI SUZUKI INDIA LIMITED</v>
    <v>13208</v>
    <v>28.62</v>
    <v>13208</v>
    <v>13364</v>
    <v>314402600</v>
    <v>MARUTI</v>
    <v>MARUTI SUZUKI INDIA LIMITED (XNSE:MARUTI)</v>
    <v>322020</v>
    <v>301300</v>
    <v>1981</v>
  </rv>
  <rv s="2">
    <v>29</v>
  </rv>
  <rv s="0">
    <v>https://www.bing.com/financeapi/forcetrigger?t=ahj63m&amp;q=XNSE%3aNESTLEIND&amp;form=skydnc</v>
    <v>Learn more on Bing</v>
  </rv>
  <rv s="1">
    <v>en-US</v>
    <v>ahj63m</v>
    <v>268435456</v>
    <v>1</v>
    <v>Powered by Refinitiv</v>
    <v>0</v>
    <v>NESTLE INDIA LIMITED (XNSE:NESTLEIND)</v>
    <v>2</v>
    <v>3</v>
    <v>Finance</v>
    <v>4</v>
    <v>1498.1</v>
    <v>1084.7</v>
    <v>1.0434000000000001</v>
    <v>-1.1000000000000001</v>
    <v>-7.6999999999999996E-4</v>
    <v>INR</v>
    <v>Nestle India Limited is an India-based company that is engaged in the food business. The Company's product categories include milk products and nutrition, prepared dishes and cooking aids, powdered and liquid beverages, and confectionery. Its milk and nutrition products include dairy whitener, condensed milk, ultra heat treatment milk, yoghurt, maternal and infant formula, baby foods, and health care nutrition. Its dishes and cooking aid products include noodles, sauces, seasonings, pasta, cereals and pet food. Its powdered and liquid beverages include instant coffee, instant tea and ready to drink beverages. The Company's confectionery products include bar count lines, tablets and sugar confectionery. The Company's brands include NESCAFE, MAGGI, MILKYBAR, KIT KAT, MUNCH, MILKMAID, GERBER and LACTOGROW. Its coffee products include NESCAFE Classic, NESCAFE Sunrise and NESCAFE GOLD. Its pet food portfolio includes PURINA Friskies and PURINA Fancy Feast in the dry and wet cat food range.</v>
    <v>8419</v>
    <v>National Stock Exchange of India</v>
    <v>XNSE</v>
    <v>XNSE</v>
    <v>NESTLE HOUSE JACARANDA MARG, 'M' BLOCK, DLF CITY, PHASE II, NATIONAL HIGHWAY 8, HARYANA, 122002 IN</v>
    <v>1443.7</v>
    <v>Food &amp; Tobacco</v>
    <v>Stock</v>
    <v>46169.490671296298</v>
    <v>31</v>
    <v>1423.1</v>
    <v>2542868000000</v>
    <v>NESTLE INDIA LIMITED</v>
    <v>NESTLE INDIA LIMITED</v>
    <v>1432</v>
    <v>78.63</v>
    <v>1428.6</v>
    <v>1427.5</v>
    <v>1928314000</v>
    <v>NESTLEIND</v>
    <v>NESTLE INDIA LIMITED (XNSE:NESTLEIND)</v>
    <v>1114165</v>
    <v>1765080</v>
    <v>1959</v>
  </rv>
  <rv s="2">
    <v>32</v>
  </rv>
  <rv s="0">
    <v>https://www.bing.com/financeapi/forcetrigger?t=ahjha2&amp;q=XNSE%3aPOWERGRID&amp;form=skydnc</v>
    <v>Learn more on Bing</v>
  </rv>
  <rv s="1">
    <v>en-US</v>
    <v>ahjha2</v>
    <v>268435456</v>
    <v>1</v>
    <v>Powered by Refinitiv</v>
    <v>0</v>
    <v>POWER GRID CORPORATION OF INDIA LIMITED (XNSE:POWERGRID)</v>
    <v>2</v>
    <v>3</v>
    <v>Finance</v>
    <v>4</v>
    <v>324.95</v>
    <v>250</v>
    <v>0.82879999999999998</v>
    <v>7.6</v>
    <v>2.5977999999999998E-2</v>
    <v>INR</v>
    <v>Power Grid Corporation of India Limited is an electric power transmission utility company. The Company is primarily engaged in the implementation, operation and maintenance of Inter-State Transmission System (ISTS), telecom and consultancy services as its business segments. The transmission business involves operating and maintaining its transmission assets to power supply for customers. It operates the telecom business through its wholly owned subsidiary, namely, POWERGRID Teleservices Limited under the brand name PowerTel. It provides consultancy solutions in the transmission, distribution and telecom sectors, including system studies, design, engineering, load dispatch, optical ground wire (OPGW) on intra-state transmission network, procurement management, operational &amp; maintenance and project management. Alongside, it provides consultancy for implementation of intra-state transmission network and smart grid projects, energy efficiency &amp; energy audit, capacity building assignments.</v>
    <v>9048</v>
    <v>National Stock Exchange of India</v>
    <v>XNSE</v>
    <v>XNSE</v>
    <v>B 9 QUTAB INSTITUTIONAL AREA KATWARIA SARAI, DELHI, 110016 IN</v>
    <v>301.25</v>
    <v>Electrical Utilities &amp; IPPs</v>
    <v>Stock</v>
    <v>46169.490659722222</v>
    <v>34</v>
    <v>292</v>
    <v>2406996000000</v>
    <v>POWER GRID CORPORATION OF INDIA LIMITED</v>
    <v>POWER GRID CORPORATION OF INDIA LIMITED</v>
    <v>292</v>
    <v>14.17</v>
    <v>292.55</v>
    <v>300.14999999999998</v>
    <v>9300604000</v>
    <v>POWERGRID</v>
    <v>POWER GRID CORPORATION OF INDIA LIMITED (XNSE:POWERGRID)</v>
    <v>9883025</v>
    <v>11915160</v>
    <v>1989</v>
  </rv>
  <rv s="2">
    <v>35</v>
  </rv>
  <rv s="0">
    <v>https://www.bing.com/financeapi/forcetrigger?t=ahju6h&amp;q=XNSE%3aSBIN&amp;form=skydnc</v>
    <v>Learn more on Bing</v>
  </rv>
  <rv s="6">
    <v>en-US</v>
    <v>ahju6h</v>
    <v>268435456</v>
    <v>1</v>
    <v>Powered by Refinitiv</v>
    <v>10</v>
    <v>State Bank of India (XNSE:SBIN)</v>
    <v>2</v>
    <v>11</v>
    <v>Finance</v>
    <v>4</v>
    <v>1234.7</v>
    <v>781.7</v>
    <v>1.0284</v>
    <v>-0.7</v>
    <v>-7.228E-4</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236226</v>
    <v>National Stock Exchange of India</v>
    <v>XNSE</v>
    <v>XNSE</v>
    <v>C/O STATE BANK BHAVAN MADAME CAMA ROAD NARIMAN POINT, MAHARASHTRA, 400021 IN</v>
    <v>975.9</v>
    <v>Banking Services</v>
    <v>Stock</v>
    <v>46169.490636574075</v>
    <v>37</v>
    <v>966.6</v>
    <v>9493229000000</v>
    <v>State Bank of India</v>
    <v>State Bank of India</v>
    <v>969.8</v>
    <v>10.64</v>
    <v>968.5</v>
    <v>967.8</v>
    <v>9230617000</v>
    <v>SBIN</v>
    <v>State Bank of India (XNSE:SBIN)</v>
    <v>8111259</v>
    <v>15357670</v>
  </rv>
  <rv s="2">
    <v>38</v>
  </rv>
  <rv s="0">
    <v>https://www.bing.com/financeapi/forcetrigger?t=ahkdxm&amp;q=XNSE%3aTITAN&amp;form=skydnc</v>
    <v>Learn more on Bing</v>
  </rv>
  <rv s="1">
    <v>en-US</v>
    <v>ahkdxm</v>
    <v>268435456</v>
    <v>1</v>
    <v>Powered by Refinitiv</v>
    <v>0</v>
    <v>TITAN COMPANY LIMITED (XNSE:TITAN)</v>
    <v>2</v>
    <v>3</v>
    <v>Finance</v>
    <v>4</v>
    <v>4605</v>
    <v>3303.1</v>
    <v>1.2118</v>
    <v>32</v>
    <v>7.7939999999999997E-3</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9191</v>
    <v>National Stock Exchange of India</v>
    <v>XNSE</v>
    <v>XNSE</v>
    <v>Integrity, #193, Veerasandra, Electronic City P.O.,, Off Hosur Main Road, BANGALORE, KARNATAKA, 560100 IN</v>
    <v>4165.1000000000004</v>
    <v>Textiles &amp; Apparel</v>
    <v>Stock</v>
    <v>46169.490636574075</v>
    <v>40</v>
    <v>4091.1</v>
    <v>3760362000000</v>
    <v>TITAN COMPANY LIMITED</v>
    <v>TITAN COMPANY LIMITED</v>
    <v>4098.3</v>
    <v>72.349999999999994</v>
    <v>4105.8999999999996</v>
    <v>4137.8999999999996</v>
    <v>887045300</v>
    <v>TITAN</v>
    <v>TITAN COMPANY LIMITED (XNSE:TITAN)</v>
    <v>474044</v>
    <v>1035110</v>
    <v>1984</v>
  </rv>
  <rv s="2">
    <v>41</v>
  </rv>
  <rv s="0">
    <v>https://www.bing.com/financeapi/forcetrigger?t=ahkh52&amp;q=XNSE%3aULTRACEMCO&amp;form=skydnc</v>
    <v>Learn more on Bing</v>
  </rv>
  <rv s="1">
    <v>en-US</v>
    <v>ahkh52</v>
    <v>268435456</v>
    <v>1</v>
    <v>Powered by Refinitiv</v>
    <v>0</v>
    <v>ULTRATECH CEMENT LIMITED (XNSE:ULTRACEMCO)</v>
    <v>2</v>
    <v>3</v>
    <v>Finance</v>
    <v>4</v>
    <v>13110</v>
    <v>10325</v>
    <v>1.1278999999999999</v>
    <v>66</v>
    <v>5.6779999999999999E-3</v>
    <v>INR</v>
    <v>UltraTech Cement Limited is an India-based company, which is engaged in the business of manufacturing and sale of cement and cement related products. The Company’s products include UltraTech Cement, Ready Mix Concrete, Building Solutions, and Building Products. Its UltraTech Cement products include Ordinary Portland Cement (OPC), Portland Pozzolana Cement (PPC), and Portland Slag Cement. Its Building Solutions products include cement, steels, painting system, waterproofing and chemicals, electricals, plywood, shuttering ply, power and hand tools, flooring, pipes, sanitary ware, mortars, roofing, and water storage tanks. Its Building Products include Tiles Adhesives (TILEFIXO-CT, TILEFIXO-VT, TILEFIXO-NT, and TILEFIXO-YT), Repair Products (MICROKRETE and BASEKRETE), Waterproofing Products (SEAL &amp; DRY, FLEX, HIFLEX, and MYKROFILL), Industrial and Precision Grout (POWERGROUT NS1, NS2, and NS3), Masonry Products (FIXOBLOCK), and Light Weight Autoclaved Aerated Concrete Block (XTRALITE).</v>
    <v>25684</v>
    <v>National Stock Exchange of India</v>
    <v>XNSE</v>
    <v>XNSE</v>
    <v>B-WING AHURA CENTRE 2ND FLOOR MAHAKALI CAVES ROAD ANDHERI EAST, MAHARASHTRA, 400093 IN</v>
    <v>11750</v>
    <v>Construction Materials</v>
    <v>Stock</v>
    <v>46169.490648148145</v>
    <v>43</v>
    <v>11601</v>
    <v>3542005000000</v>
    <v>ULTRATECH CEMENT LIMITED</v>
    <v>ULTRATECH CEMENT LIMITED</v>
    <v>11640</v>
    <v>42.11</v>
    <v>11623</v>
    <v>11689</v>
    <v>294169600</v>
    <v>ULTRACEMCO</v>
    <v>ULTRATECH CEMENT LIMITED (XNSE:ULTRACEMCO)</v>
    <v>243628</v>
    <v>273370</v>
    <v>2000</v>
  </rv>
  <rv s="2">
    <v>44</v>
  </rv>
  <rv s="0">
    <v>https://www.bing.com/financeapi/forcetrigger?t=ahkok2&amp;q=XNSE%3aWIPRO&amp;form=skydnc</v>
    <v>Learn more on Bing</v>
  </rv>
  <rv s="1">
    <v>en-US</v>
    <v>ahkok2</v>
    <v>268435456</v>
    <v>1</v>
    <v>Powered by Refinitiv</v>
    <v>0</v>
    <v>WIPRO LIMITED (XNSE:WIPRO)</v>
    <v>2</v>
    <v>3</v>
    <v>Finance</v>
    <v>4</v>
    <v>273.10000000000002</v>
    <v>186.5</v>
    <v>0.96419999999999995</v>
    <v>-2.15</v>
    <v>-1.0553E-2</v>
    <v>INR</v>
    <v>Wipro Limited is an AI-powered technology services and consulting company. Its segments include IT Services and IT Products. Its IT Services segment provides a range of AI-powered IT and IT-enabled services, including digital strategy advisory, customer-centric design, custom application design, development, re-engineering, maintenance, systems integration, package implementation, infrastructure services, cybersecurity services, data and analytics services, business process services, research and development, and hardware and software design. Its IT Products segment provides a range of third-party IT products, including computing platforms and storage, networking solutions, enterprise information security and software products, such as databases and operating systems. Its services include applications, Wipro Intelligence, business process services, cloud, consulting, cybersecurity, data &amp; analytics, digital experiences, engineering, global capability centers and sustainability.</v>
    <v>242021</v>
    <v>National Stock Exchange of India</v>
    <v>XNSE</v>
    <v>XNSE</v>
    <v>Survey #76P &amp; #80P Doddakanahalli Villag, Varthur Hobli Sarjapur Rd, BANGALORE, KARNATAKA, 560035 IN</v>
    <v>205.99</v>
    <v>Software &amp; IT Services</v>
    <v>Stock</v>
    <v>46169.490636574075</v>
    <v>46</v>
    <v>200.2</v>
    <v>2767491000000</v>
    <v>WIPRO LIMITED</v>
    <v>WIPRO LIMITED</v>
    <v>203.85</v>
    <v>16</v>
    <v>203.73</v>
    <v>201.58</v>
    <v>10490370000</v>
    <v>WIPRO</v>
    <v>WIPRO LIMITED (XNSE:WIPRO)</v>
    <v>39465643</v>
    <v>28398410</v>
    <v>1945</v>
  </rv>
  <rv s="2">
    <v>47</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k n="Blip Identifier"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spbArrays>
  <spbData count="12">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2</v>
      <v>2</v>
      <v>1</v>
      <v>3</v>
      <v>1</v>
      <v>1</v>
      <v>1</v>
      <v>4</v>
      <v>4</v>
      <v>5</v>
      <v>6</v>
      <v>1</v>
      <v>1</v>
      <v>1</v>
      <v>4</v>
      <v>7</v>
      <v>9</v>
      <v>4</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[$₹-as-IN] * #,##0.00_ ;_ [$₹-as-IN] * -#,##0.00_ ;_ [$₹-as-IN] * "-"??_ ;_ @_ </rpv>
    </rSty>
    <rSty dxfid="5">
      <rpv i="0">#,##0.00</rpv>
    </rSty>
    <rSty>
      <rpv i="1">1</rpv>
    </rSty>
    <rSty dxfid="4">
      <rpv i="0">#,##0</rpv>
    </rSty>
    <rSty dxfid="3"/>
    <rSty dxfid="1">
      <rpv i="0" xml:space="preserve">_ [$₹-as-IN] * #,##0_ ;_ [$₹-as-IN] * -#,##0_ ;_ [$₹-as-IN] * "-"_ ;_ @_ </rpv>
    </rSty>
    <rSty dxfid="2"/>
    <rSty dxfid="6">
      <rpv i="0">0</rpv>
    </rSty>
    <rSty dxfid="0">
      <rpv i="0">0.00</rpv>
    </rSty>
    <rSty>
      <rpv i="2">1</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Name" xr10:uid="{F3EA5DF9-C197-49E8-889F-B129FBE890C2}" sourceName="Stock_Name">
  <pivotTables>
    <pivotTable tabId="4" name="PivotTable4"/>
  </pivotTables>
  <data>
    <tabular pivotCacheId="1155938199">
      <items count="15">
        <i x="0" s="1"/>
        <i x="1" s="1"/>
        <i x="2" s="1"/>
        <i x="3" s="1"/>
        <i x="4" s="1"/>
        <i x="5" s="1"/>
        <i x="6" s="1"/>
        <i x="7" s="1"/>
        <i x="8" s="1"/>
        <i x="9" s="1"/>
        <i x="10" s="1"/>
        <i x="11" s="1"/>
        <i x="12" s="1"/>
        <i x="13" s="1"/>
        <i x="1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7C8640BB-F4B8-4F1E-8FED-772DDCEBBC3E}" sourceName="Sector">
  <pivotTables>
    <pivotTable tabId="4" name="PivotTable4"/>
  </pivotTables>
  <data>
    <tabular pivotCacheId="1155938199">
      <items count="10">
        <i x="6" s="1"/>
        <i x="1" s="1"/>
        <i x="9" s="1"/>
        <i x="2" s="1"/>
        <i x="4" s="1"/>
        <i x="5" s="1"/>
        <i x="3" s="1"/>
        <i x="0" s="1"/>
        <i x="7" s="1"/>
        <i x="8"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3BE7D3CD-6260-4538-91ED-558ACF307420}" sourceName="Sector">
  <pivotTables>
    <pivotTable tabId="4" name="PivotTable10"/>
  </pivotTables>
  <data>
    <tabular pivotCacheId="50432064">
      <items count="10">
        <i x="6" s="1"/>
        <i x="1" s="1"/>
        <i x="9" s="1"/>
        <i x="2" s="1"/>
        <i x="4" s="1"/>
        <i x="5" s="1"/>
        <i x="3" s="1"/>
        <i x="0"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 xr10:uid="{6B60FA7A-53C7-4196-96A4-69D2E2ADF8DB}" sourceName="Return %">
  <pivotTables>
    <pivotTable tabId="4" name="PivotTable10"/>
  </pivotTables>
  <data>
    <tabular pivotCacheId="50432064">
      <items count="15">
        <i x="10" s="1"/>
        <i x="14" s="1"/>
        <i x="5" s="1"/>
        <i x="6" s="1"/>
        <i x="2" s="1"/>
        <i x="1" s="1"/>
        <i x="9" s="1"/>
        <i x="4" s="1"/>
        <i x="11" s="1"/>
        <i x="0" s="1"/>
        <i x="3" s="1"/>
        <i x="12" s="1"/>
        <i x="7" s="1"/>
        <i x="1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_Name" xr10:uid="{0F5957FD-367D-421C-99E0-7106B6B0D6DA}" cache="Slicer_Stock_Name" caption="Stock_Name" columnCount="3" style="SlicerStyleDark1" rowHeight="365760"/>
  <slicer name="Sector" xr10:uid="{445772F7-2804-4C4C-8A57-1B944C5C48BA}" cache="Slicer_Sector" caption="Sector" columnCount="2" style="SlicerStyleDark1" rowHeight="365760"/>
  <slicer name="Sector 1" xr10:uid="{7AE1B0CF-E54A-430E-A47B-BBAF799A334E}" cache="Slicer_Sector1" caption="Sector" columnCount="2" style="SlicerStyleDark1" rowHeight="396000"/>
  <slicer name="Return %" xr10:uid="{529B9B09-0C28-444D-A131-0882F3614941}" cache="Slicer_Return" caption="Return %" columnCount="3"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937734-410D-4410-AF85-443184370C95}" name="Table1" displayName="Table1" ref="F9:M212" totalsRowShown="0" headerRowDxfId="406" headerRowBorderDxfId="405" tableBorderDxfId="404">
  <autoFilter ref="F9:M212" xr:uid="{8D937734-410D-4410-AF85-443184370C95}"/>
  <sortState xmlns:xlrd2="http://schemas.microsoft.com/office/spreadsheetml/2017/richdata2" ref="F10:M212">
    <sortCondition ref="I9:I212"/>
  </sortState>
  <tableColumns count="8">
    <tableColumn id="1" xr3:uid="{3A975505-C50A-4078-8520-3397F6481928}" name="Order_ID" dataDxfId="403"/>
    <tableColumn id="2" xr3:uid="{6AF3C07F-009D-4FAE-A45F-35C47A19F56A}" name="Date" dataDxfId="402" dataCellStyle="Neutral"/>
    <tableColumn id="3" xr3:uid="{A4F58F23-51D4-4101-B04E-3DB0FE8E3FD4}" name="Sector" dataDxfId="401"/>
    <tableColumn id="4" xr3:uid="{A4C37536-E08F-4AB3-B9C3-65E91F1067FC}" name="Stock_Name" dataDxfId="400"/>
    <tableColumn id="5" xr3:uid="{01EF8629-DAE0-4186-B288-62352CE888C4}" name="Buy_Price" dataDxfId="399"/>
    <tableColumn id="6" xr3:uid="{68488BED-351F-4649-B010-58BC93536233}" name="Sell_Price" dataDxfId="398"/>
    <tableColumn id="7" xr3:uid="{4A1F9E2E-9BB5-4ADD-8AD3-E00AD969E2F1}" name="Quantity" dataDxfId="397"/>
    <tableColumn id="8" xr3:uid="{3AF1C82A-7199-42E7-BA83-4B6B63438B62}" name="Order_Type" dataDxfId="396"/>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8EE779-646C-4615-9B66-22E485DA4D04}" name="Table13" displayName="Table13" ref="F238:M375" totalsRowShown="0" headerRowDxfId="395" headerRowBorderDxfId="394" tableBorderDxfId="393">
  <autoFilter ref="F238:M375" xr:uid="{C28EE779-646C-4615-9B66-22E485DA4D04}"/>
  <sortState xmlns:xlrd2="http://schemas.microsoft.com/office/spreadsheetml/2017/richdata2" ref="F239:M375">
    <sortCondition ref="I238:I375"/>
  </sortState>
  <tableColumns count="8">
    <tableColumn id="1" xr3:uid="{0A323F33-3296-4A82-945A-A33CFD371E27}" name="Order_ID"/>
    <tableColumn id="2" xr3:uid="{98B864DE-7858-4E60-9360-AA5E9C6BC244}" name="Date" dataDxfId="392" dataCellStyle="Normal"/>
    <tableColumn id="3" xr3:uid="{241A6E4B-9A07-4CE4-B6B0-8B00821AFCD6}" name="Sector"/>
    <tableColumn id="4" xr3:uid="{97683A6D-DDC2-48EF-8C0D-94FDA709990A}" name="Stock_Name"/>
    <tableColumn id="5" xr3:uid="{A62E831B-291E-4193-866D-A60D96115A43}" name="Buy_Price"/>
    <tableColumn id="6" xr3:uid="{65C4EDFB-55D2-45E5-936D-3041193B8A30}" name="Sell_Price"/>
    <tableColumn id="7" xr3:uid="{F6CE5680-CBC5-4719-AB6F-778F2042D866}" name="Quantity"/>
    <tableColumn id="8" xr3:uid="{722ACF73-70AF-447A-A49D-AD5C46BA6DAB}" name="Order_Type"/>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BBC619-731C-462D-BDD5-D7A595BBE8BE}" name="orderTable" displayName="orderTable" ref="H11:Q148" totalsRowShown="0" headerRowDxfId="391" dataDxfId="389" headerRowBorderDxfId="390" tableBorderDxfId="388">
  <autoFilter ref="H11:Q148" xr:uid="{68BBC619-731C-462D-BDD5-D7A595BBE8BE}"/>
  <sortState xmlns:xlrd2="http://schemas.microsoft.com/office/spreadsheetml/2017/richdata2" ref="H12:Q148">
    <sortCondition ref="K11:K148"/>
  </sortState>
  <tableColumns count="10">
    <tableColumn id="1" xr3:uid="{891989EB-A42A-4589-920E-0FB3F5400811}" name="Order_ID" dataDxfId="387"/>
    <tableColumn id="2" xr3:uid="{27334CF7-9DC2-457A-83DA-B588CE227507}" name="Date" dataDxfId="386" dataCellStyle="Normal"/>
    <tableColumn id="3" xr3:uid="{6287C1A2-5014-4C2F-943C-846E27FDF37C}" name="Sector" dataDxfId="385"/>
    <tableColumn id="4" xr3:uid="{DA491BE3-57E0-4CF5-96E5-0A41A333E468}" name="Stock_Name" dataDxfId="384"/>
    <tableColumn id="5" xr3:uid="{4BDA545D-F6A2-49CF-8B73-D9B1E63DFE40}" name="Buy_Price" dataDxfId="383"/>
    <tableColumn id="6" xr3:uid="{6FE6C5E2-E06A-4C64-BC53-1553F9B0DCA2}" name="Sell_Price" dataDxfId="382"/>
    <tableColumn id="7" xr3:uid="{BA6E1D55-5A80-4F33-A481-EB5ECE600073}" name="Quantity" dataDxfId="381"/>
    <tableColumn id="8" xr3:uid="{FAE95868-10AA-4FF7-A427-4BC150040A2A}" name="Order_Type" dataDxfId="380"/>
    <tableColumn id="13" xr3:uid="{71C45FBD-9009-46D3-9ACE-1C2E7DA3DE85}" name="Curr_holding" dataDxfId="379">
      <calculatedColumnFormula>IF(J12=J13, P13 + IF(O12="BUY", N12, -N12), IF(O12="BUY", N12, -N12))</calculatedColumnFormula>
    </tableColumn>
    <tableColumn id="14" xr3:uid="{6DB07651-8FFD-4742-BFC4-6C8CCEAF71C8}" name="BP*Qty" dataDxfId="378">
      <calculatedColumnFormula>IF(orderTable[[#This Row],[Buy_Price]]&lt;&gt;"",ROUND(IF(orderTable[[#This Row],[Order_Type]]="BUY",orderTable[[#This Row],[Buy_Price]]*orderTable[[#This Row],[Quantity]],""),2), "")</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F0E79E-5CB6-4CB6-9953-D5D68A228507}" name="Table5" displayName="Table5" ref="T15:V30" totalsRowShown="0" headerRowDxfId="377" dataDxfId="376">
  <autoFilter ref="T15:V30" xr:uid="{3DF0E79E-5CB6-4CB6-9953-D5D68A228507}"/>
  <sortState xmlns:xlrd2="http://schemas.microsoft.com/office/spreadsheetml/2017/richdata2" ref="T16:V30">
    <sortCondition ref="T15:T30"/>
  </sortState>
  <tableColumns count="3">
    <tableColumn id="1" xr3:uid="{CEC7AB26-A348-435F-82C1-A377109D1CA5}" name="Stock_Name" dataDxfId="375"/>
    <tableColumn id="4" xr3:uid="{F442FA8D-917D-445A-8C6B-64CBA2E308FA}" name="Ticker symbol" dataDxfId="374">
      <calculatedColumnFormula array="1">_FV(Table5[[#This Row],[Stock_Name]],"Ticker symbol",TRUE)</calculatedColumnFormula>
    </tableColumn>
    <tableColumn id="2" xr3:uid="{5EBF4299-F4CF-43D1-A4FC-8D344BAD0921}" name="Current_Price" dataDxfId="373">
      <calculatedColumnFormula array="1">_FV(T16,"Price")</calculatedColumnFormula>
    </tableColumn>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F49E00-5B05-40C6-8B3E-3C46C564F2BC}" name="holdingTable" displayName="holdingTable" ref="I15:Q30" totalsRowShown="0" headerRowDxfId="372" dataDxfId="371" dataCellStyle="Comma">
  <autoFilter ref="I15:Q30" xr:uid="{E7F49E00-5B05-40C6-8B3E-3C46C564F2BC}"/>
  <tableColumns count="9">
    <tableColumn id="1" xr3:uid="{94B543DF-50E2-4FEA-82E3-35AF5BD20B37}" name="Stock_Name" dataDxfId="370">
      <calculatedColumnFormula array="1">_FV(Table5[[#This Row],[Stock_Name]],"Ticker symbol",TRUE)</calculatedColumnFormula>
    </tableColumn>
    <tableColumn id="2" xr3:uid="{891C2386-0437-48C8-863A-83502E2EBE8B}" name="Sector" dataDxfId="369">
      <calculatedColumnFormula>_xlfn.XLOOKUP(I16,orderTable[Stock_Name],orderTable[Sector],"Undefined",0,1)</calculatedColumnFormula>
    </tableColumn>
    <tableColumn id="3" xr3:uid="{F3923165-2EF5-4F44-B8A1-5E3CFF0FA141}" name="Quantity" dataDxfId="368">
      <calculatedColumnFormula>SUMIFS(orderTable[Quantity],orderTable[Stock_Name],'My Holdings'!I16,orderTable[Order_Type],"BUY") - SUMIFS(orderTable[Quantity],orderTable[Stock_Name],'My Holdings'!I16,orderTable[Order_Type],"SELL")</calculatedColumnFormula>
    </tableColumn>
    <tableColumn id="4" xr3:uid="{4B748AAE-8040-474B-A8E0-96F7BF88E231}" name="Avg_Buy_Price" dataDxfId="367" dataCellStyle="Comma">
      <calculatedColumnFormula>ROUND(SUMIFS(orderTable[BP*Qty],orderTable[Stock_Name],'My Holdings'!I16,orderTable[Order_Type],"BUY") /  SUMIFS(orderTable[Quantity],orderTable[Stock_Name],'My Holdings'!I16,orderTable[Order_Type],"BUY"),2)</calculatedColumnFormula>
    </tableColumn>
    <tableColumn id="5" xr3:uid="{FE6BE151-C6DB-46B7-8F57-D4A788EF2601}" name="Total_Investment" dataDxfId="366" dataCellStyle="Comma">
      <calculatedColumnFormula>L16*K16</calculatedColumnFormula>
    </tableColumn>
    <tableColumn id="6" xr3:uid="{07CE1B36-9B16-4132-83E7-1D4D848196D4}" name="Current_Price" dataDxfId="365" dataCellStyle="Comma">
      <calculatedColumnFormula>_xlfn.XLOOKUP(I16,Table5[Ticker symbol],Table5[Current_Price],0,0,1)</calculatedColumnFormula>
    </tableColumn>
    <tableColumn id="7" xr3:uid="{3DF62DC8-0129-4DB8-BCDF-6873C2977B61}" name="Market_Value" dataDxfId="364" dataCellStyle="Comma">
      <calculatedColumnFormula>N16*K16</calculatedColumnFormula>
    </tableColumn>
    <tableColumn id="8" xr3:uid="{6A179C53-205F-4EB6-98AA-5284644A9A28}" name="Profit/Loss" dataDxfId="363" dataCellStyle="Comma">
      <calculatedColumnFormula>O16-M16</calculatedColumnFormula>
    </tableColumn>
    <tableColumn id="9" xr3:uid="{85437C28-0609-4D35-842F-46F7DAC1DD50}" name="Return %" dataDxfId="362" dataCellStyle="Percent">
      <calculatedColumnFormula>IF(M16&lt;&gt;0,P16/M16,0)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21.jpe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image" Target="../media/image40.jpeg"/><Relationship Id="rId1"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image" Target="../media/image48.jpeg"/><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image" Target="../media/image51.jpeg"/><Relationship Id="rId1" Type="http://schemas.openxmlformats.org/officeDocument/2006/relationships/drawing" Target="../drawings/drawing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image" Target="../media/image54.jpeg"/><Relationship Id="rId3" Type="http://schemas.openxmlformats.org/officeDocument/2006/relationships/pivotTable" Target="../pivotTables/pivotTable3.xml"/><Relationship Id="rId7" Type="http://schemas.openxmlformats.org/officeDocument/2006/relationships/drawing" Target="../drawings/drawing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AF18-9CF0-4598-96BF-EC1C6D35D8C9}">
  <dimension ref="G1:AK13"/>
  <sheetViews>
    <sheetView showGridLines="0" tabSelected="1" zoomScale="53" zoomScaleNormal="53" workbookViewId="0">
      <selection activeCell="AF30" sqref="AF30"/>
    </sheetView>
  </sheetViews>
  <sheetFormatPr defaultRowHeight="14.4" x14ac:dyDescent="0.3"/>
  <sheetData>
    <row r="1" spans="7:37" ht="15" customHeight="1" x14ac:dyDescent="0.3">
      <c r="G1" s="165" t="s">
        <v>437</v>
      </c>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7"/>
    </row>
    <row r="2" spans="7:37" ht="15" customHeight="1" x14ac:dyDescent="0.3">
      <c r="G2" s="168"/>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70"/>
    </row>
    <row r="3" spans="7:37" ht="15" customHeight="1" x14ac:dyDescent="0.3">
      <c r="G3" s="168"/>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70"/>
    </row>
    <row r="4" spans="7:37" ht="15" customHeight="1" x14ac:dyDescent="0.3">
      <c r="G4" s="168"/>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70"/>
    </row>
    <row r="5" spans="7:37" ht="15" customHeight="1" thickBot="1" x14ac:dyDescent="0.35">
      <c r="G5" s="171"/>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3"/>
    </row>
    <row r="6" spans="7:37" x14ac:dyDescent="0.3">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row>
    <row r="7" spans="7:37" x14ac:dyDescent="0.3">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row>
    <row r="8" spans="7:37" x14ac:dyDescent="0.3">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row>
    <row r="9" spans="7:37" x14ac:dyDescent="0.3">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row>
    <row r="10" spans="7:37" x14ac:dyDescent="0.3">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row>
    <row r="11" spans="7:37" x14ac:dyDescent="0.3">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row>
    <row r="12" spans="7:37" x14ac:dyDescent="0.3">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row>
    <row r="13" spans="7:37" x14ac:dyDescent="0.3">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row>
  </sheetData>
  <mergeCells count="1">
    <mergeCell ref="G1:AK5"/>
  </mergeCells>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EC32-0EBF-4FC5-A617-034EF0113F9F}">
  <dimension ref="F1:AQ62"/>
  <sheetViews>
    <sheetView showGridLines="0" zoomScale="30" zoomScaleNormal="30" workbookViewId="0"/>
  </sheetViews>
  <sheetFormatPr defaultRowHeight="14.4" x14ac:dyDescent="0.3"/>
  <cols>
    <col min="39" max="39" width="9.109375" customWidth="1"/>
  </cols>
  <sheetData>
    <row r="1" spans="6:43" ht="15" thickBot="1" x14ac:dyDescent="0.35">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row>
    <row r="2" spans="6:43" ht="23.25" customHeight="1" x14ac:dyDescent="0.3">
      <c r="G2" s="129" t="s">
        <v>437</v>
      </c>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1"/>
    </row>
    <row r="3" spans="6:43" ht="23.25" customHeight="1" x14ac:dyDescent="0.3">
      <c r="G3" s="132"/>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4"/>
    </row>
    <row r="4" spans="6:43" ht="23.25" customHeight="1" x14ac:dyDescent="0.3">
      <c r="G4" s="132"/>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4"/>
    </row>
    <row r="5" spans="6:43" x14ac:dyDescent="0.3">
      <c r="G5" s="132"/>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4"/>
    </row>
    <row r="6" spans="6:43" ht="15" thickBot="1" x14ac:dyDescent="0.35">
      <c r="G6" s="135"/>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7"/>
    </row>
    <row r="7" spans="6:43" ht="15" thickBot="1" x14ac:dyDescent="0.35"/>
    <row r="8" spans="6:43" ht="15" customHeight="1" x14ac:dyDescent="0.3">
      <c r="G8" s="140" t="s">
        <v>420</v>
      </c>
      <c r="H8" s="141"/>
      <c r="I8" s="141"/>
      <c r="J8" s="141"/>
      <c r="K8" s="141"/>
      <c r="L8" s="141"/>
      <c r="M8" s="142"/>
      <c r="O8" s="140" t="s">
        <v>421</v>
      </c>
      <c r="P8" s="141"/>
      <c r="Q8" s="141"/>
      <c r="R8" s="141"/>
      <c r="S8" s="141"/>
      <c r="T8" s="141"/>
      <c r="U8" s="142"/>
      <c r="W8" s="156" t="str">
        <f ca="1">"Total " &amp; IF($W$11&gt;=0, "Profit", "Loss")</f>
        <v>Total Profit</v>
      </c>
      <c r="X8" s="157"/>
      <c r="Y8" s="157"/>
      <c r="Z8" s="157"/>
      <c r="AA8" s="157"/>
      <c r="AB8" s="157"/>
      <c r="AC8" s="158"/>
      <c r="AE8" s="140" t="s">
        <v>422</v>
      </c>
      <c r="AF8" s="141"/>
      <c r="AG8" s="141"/>
      <c r="AH8" s="141"/>
      <c r="AI8" s="141"/>
      <c r="AJ8" s="141"/>
      <c r="AK8" s="142"/>
    </row>
    <row r="9" spans="6:43" ht="15" customHeight="1" x14ac:dyDescent="0.3">
      <c r="G9" s="143"/>
      <c r="H9" s="144"/>
      <c r="I9" s="144"/>
      <c r="J9" s="144"/>
      <c r="K9" s="144"/>
      <c r="L9" s="144"/>
      <c r="M9" s="145"/>
      <c r="O9" s="143"/>
      <c r="P9" s="144"/>
      <c r="Q9" s="144"/>
      <c r="R9" s="144"/>
      <c r="S9" s="144"/>
      <c r="T9" s="144"/>
      <c r="U9" s="145"/>
      <c r="W9" s="159"/>
      <c r="X9" s="160"/>
      <c r="Y9" s="160"/>
      <c r="Z9" s="160"/>
      <c r="AA9" s="160"/>
      <c r="AB9" s="160"/>
      <c r="AC9" s="161"/>
      <c r="AE9" s="143"/>
      <c r="AF9" s="144"/>
      <c r="AG9" s="144"/>
      <c r="AH9" s="144"/>
      <c r="AI9" s="144"/>
      <c r="AJ9" s="144"/>
      <c r="AK9" s="145"/>
    </row>
    <row r="10" spans="6:43" ht="15" customHeight="1" thickBot="1" x14ac:dyDescent="0.35">
      <c r="G10" s="146"/>
      <c r="H10" s="147"/>
      <c r="I10" s="147"/>
      <c r="J10" s="147"/>
      <c r="K10" s="147"/>
      <c r="L10" s="147"/>
      <c r="M10" s="148"/>
      <c r="O10" s="146"/>
      <c r="P10" s="147"/>
      <c r="Q10" s="147"/>
      <c r="R10" s="147"/>
      <c r="S10" s="147"/>
      <c r="T10" s="147"/>
      <c r="U10" s="148"/>
      <c r="W10" s="162"/>
      <c r="X10" s="163"/>
      <c r="Y10" s="163"/>
      <c r="Z10" s="163"/>
      <c r="AA10" s="163"/>
      <c r="AB10" s="163"/>
      <c r="AC10" s="164"/>
      <c r="AE10" s="146"/>
      <c r="AF10" s="147"/>
      <c r="AG10" s="147"/>
      <c r="AH10" s="147"/>
      <c r="AI10" s="147"/>
      <c r="AJ10" s="147"/>
      <c r="AK10" s="148"/>
    </row>
    <row r="11" spans="6:43" ht="15" customHeight="1" x14ac:dyDescent="0.3">
      <c r="G11" s="149">
        <f ca="1">'My Holdings'!O32</f>
        <v>6272596.7000000002</v>
      </c>
      <c r="H11" s="150"/>
      <c r="I11" s="150"/>
      <c r="J11" s="150"/>
      <c r="K11" s="150"/>
      <c r="L11" s="150"/>
      <c r="M11" s="151"/>
      <c r="O11" s="138">
        <f ca="1">'My Holdings'!M32</f>
        <v>3533128.6</v>
      </c>
      <c r="P11" s="139"/>
      <c r="Q11" s="139"/>
      <c r="R11" s="139"/>
      <c r="S11" s="139"/>
      <c r="T11" s="139"/>
      <c r="U11" s="139"/>
      <c r="W11" s="138">
        <f ca="1">'My Holdings'!P32</f>
        <v>2739468.1</v>
      </c>
      <c r="X11" s="139"/>
      <c r="Y11" s="139"/>
      <c r="Z11" s="139"/>
      <c r="AA11" s="139"/>
      <c r="AB11" s="139"/>
      <c r="AC11" s="139"/>
      <c r="AE11" s="120">
        <f ca="1">'My Holdings'!Q32</f>
        <v>0.77536608772179993</v>
      </c>
      <c r="AF11" s="121"/>
      <c r="AG11" s="121"/>
      <c r="AH11" s="121"/>
      <c r="AI11" s="121"/>
      <c r="AJ11" s="121"/>
      <c r="AK11" s="122"/>
    </row>
    <row r="12" spans="6:43" ht="15" customHeight="1" thickBot="1" x14ac:dyDescent="0.35">
      <c r="G12" s="138"/>
      <c r="H12" s="139"/>
      <c r="I12" s="139"/>
      <c r="J12" s="139"/>
      <c r="K12" s="139"/>
      <c r="L12" s="139"/>
      <c r="M12" s="152"/>
      <c r="O12" s="138"/>
      <c r="P12" s="139"/>
      <c r="Q12" s="139"/>
      <c r="R12" s="139"/>
      <c r="S12" s="139"/>
      <c r="T12" s="139"/>
      <c r="U12" s="139"/>
      <c r="W12" s="138"/>
      <c r="X12" s="139"/>
      <c r="Y12" s="139"/>
      <c r="Z12" s="139"/>
      <c r="AA12" s="139"/>
      <c r="AB12" s="139"/>
      <c r="AC12" s="139"/>
      <c r="AE12" s="123"/>
      <c r="AF12" s="124"/>
      <c r="AG12" s="124"/>
      <c r="AH12" s="124"/>
      <c r="AI12" s="124"/>
      <c r="AJ12" s="124"/>
      <c r="AK12" s="125"/>
    </row>
    <row r="13" spans="6:43" ht="15" customHeight="1" thickTop="1" x14ac:dyDescent="0.3">
      <c r="G13" s="138"/>
      <c r="H13" s="139"/>
      <c r="I13" s="139"/>
      <c r="J13" s="139"/>
      <c r="K13" s="139"/>
      <c r="L13" s="139"/>
      <c r="M13" s="152"/>
      <c r="O13" s="138"/>
      <c r="P13" s="139"/>
      <c r="Q13" s="139"/>
      <c r="R13" s="139"/>
      <c r="S13" s="139"/>
      <c r="T13" s="139"/>
      <c r="U13" s="139"/>
      <c r="W13" s="138"/>
      <c r="X13" s="139"/>
      <c r="Y13" s="139"/>
      <c r="Z13" s="139"/>
      <c r="AA13" s="139"/>
      <c r="AB13" s="139"/>
      <c r="AC13" s="139"/>
      <c r="AE13" s="123"/>
      <c r="AF13" s="124"/>
      <c r="AG13" s="124"/>
      <c r="AH13" s="124"/>
      <c r="AI13" s="124"/>
      <c r="AJ13" s="124"/>
      <c r="AK13" s="125"/>
      <c r="AQ13" s="14"/>
    </row>
    <row r="14" spans="6:43" ht="15" customHeight="1" x14ac:dyDescent="0.3">
      <c r="G14" s="138"/>
      <c r="H14" s="139"/>
      <c r="I14" s="139"/>
      <c r="J14" s="139"/>
      <c r="K14" s="139"/>
      <c r="L14" s="139"/>
      <c r="M14" s="152"/>
      <c r="O14" s="138"/>
      <c r="P14" s="139"/>
      <c r="Q14" s="139"/>
      <c r="R14" s="139"/>
      <c r="S14" s="139"/>
      <c r="T14" s="139"/>
      <c r="U14" s="139"/>
      <c r="W14" s="138"/>
      <c r="X14" s="139"/>
      <c r="Y14" s="139"/>
      <c r="Z14" s="139"/>
      <c r="AA14" s="139"/>
      <c r="AB14" s="139"/>
      <c r="AC14" s="139"/>
      <c r="AE14" s="123"/>
      <c r="AF14" s="124"/>
      <c r="AG14" s="124"/>
      <c r="AH14" s="124"/>
      <c r="AI14" s="124"/>
      <c r="AJ14" s="124"/>
      <c r="AK14" s="125"/>
    </row>
    <row r="15" spans="6:43" ht="15" customHeight="1" x14ac:dyDescent="0.3">
      <c r="G15" s="138"/>
      <c r="H15" s="139"/>
      <c r="I15" s="139"/>
      <c r="J15" s="139"/>
      <c r="K15" s="139"/>
      <c r="L15" s="139"/>
      <c r="M15" s="152"/>
      <c r="O15" s="138"/>
      <c r="P15" s="139"/>
      <c r="Q15" s="139"/>
      <c r="R15" s="139"/>
      <c r="S15" s="139"/>
      <c r="T15" s="139"/>
      <c r="U15" s="139"/>
      <c r="W15" s="138"/>
      <c r="X15" s="139"/>
      <c r="Y15" s="139"/>
      <c r="Z15" s="139"/>
      <c r="AA15" s="139"/>
      <c r="AB15" s="139"/>
      <c r="AC15" s="139"/>
      <c r="AE15" s="123"/>
      <c r="AF15" s="124"/>
      <c r="AG15" s="124"/>
      <c r="AH15" s="124"/>
      <c r="AI15" s="124"/>
      <c r="AJ15" s="124"/>
      <c r="AK15" s="125"/>
    </row>
    <row r="16" spans="6:43" ht="15" customHeight="1" thickBot="1" x14ac:dyDescent="0.35">
      <c r="G16" s="153"/>
      <c r="H16" s="154"/>
      <c r="I16" s="154"/>
      <c r="J16" s="154"/>
      <c r="K16" s="154"/>
      <c r="L16" s="154"/>
      <c r="M16" s="155"/>
      <c r="O16" s="138"/>
      <c r="P16" s="139"/>
      <c r="Q16" s="139"/>
      <c r="R16" s="139"/>
      <c r="S16" s="139"/>
      <c r="T16" s="139"/>
      <c r="U16" s="139"/>
      <c r="W16" s="138"/>
      <c r="X16" s="139"/>
      <c r="Y16" s="139"/>
      <c r="Z16" s="139"/>
      <c r="AA16" s="139"/>
      <c r="AB16" s="139"/>
      <c r="AC16" s="139"/>
      <c r="AE16" s="126"/>
      <c r="AF16" s="127"/>
      <c r="AG16" s="127"/>
      <c r="AH16" s="127"/>
      <c r="AI16" s="127"/>
      <c r="AJ16" s="127"/>
      <c r="AK16" s="128"/>
    </row>
    <row r="18" spans="7:38" ht="15" thickBot="1" x14ac:dyDescent="0.35"/>
    <row r="19" spans="7:38" ht="15" customHeight="1" x14ac:dyDescent="0.3">
      <c r="G19" s="112" t="s">
        <v>417</v>
      </c>
      <c r="H19" s="113"/>
      <c r="I19" s="113"/>
      <c r="J19" s="113"/>
      <c r="K19" s="113"/>
      <c r="L19" s="113"/>
      <c r="M19" s="113"/>
      <c r="N19" s="113"/>
      <c r="O19" s="113"/>
      <c r="P19" s="113"/>
      <c r="Q19" s="114"/>
      <c r="R19" s="13"/>
      <c r="S19" s="112" t="s">
        <v>431</v>
      </c>
      <c r="T19" s="113"/>
      <c r="U19" s="113"/>
      <c r="V19" s="113"/>
      <c r="W19" s="113"/>
      <c r="X19" s="113"/>
      <c r="Y19" s="113"/>
      <c r="Z19" s="113"/>
      <c r="AA19" s="113"/>
      <c r="AB19" s="113"/>
      <c r="AC19" s="114"/>
      <c r="AE19" s="112" t="s">
        <v>436</v>
      </c>
      <c r="AF19" s="113"/>
      <c r="AG19" s="113"/>
      <c r="AH19" s="113"/>
      <c r="AI19" s="113"/>
      <c r="AJ19" s="113"/>
      <c r="AK19" s="113"/>
      <c r="AL19" s="99"/>
    </row>
    <row r="20" spans="7:38" ht="15" customHeight="1" x14ac:dyDescent="0.3">
      <c r="G20" s="115"/>
      <c r="H20" s="111"/>
      <c r="I20" s="111"/>
      <c r="J20" s="111"/>
      <c r="K20" s="111"/>
      <c r="L20" s="111"/>
      <c r="M20" s="111"/>
      <c r="N20" s="111"/>
      <c r="O20" s="111"/>
      <c r="P20" s="111"/>
      <c r="Q20" s="116"/>
      <c r="S20" s="115"/>
      <c r="T20" s="111"/>
      <c r="U20" s="111"/>
      <c r="V20" s="111"/>
      <c r="W20" s="111"/>
      <c r="X20" s="111"/>
      <c r="Y20" s="111"/>
      <c r="Z20" s="111"/>
      <c r="AA20" s="111"/>
      <c r="AB20" s="111"/>
      <c r="AC20" s="116"/>
      <c r="AE20" s="115"/>
      <c r="AF20" s="111"/>
      <c r="AG20" s="111"/>
      <c r="AH20" s="111"/>
      <c r="AI20" s="111"/>
      <c r="AJ20" s="111"/>
      <c r="AK20" s="111"/>
      <c r="AL20" s="100"/>
    </row>
    <row r="21" spans="7:38" ht="15.75" customHeight="1" thickBot="1" x14ac:dyDescent="0.35">
      <c r="G21" s="117"/>
      <c r="H21" s="118"/>
      <c r="I21" s="118"/>
      <c r="J21" s="118"/>
      <c r="K21" s="118"/>
      <c r="L21" s="118"/>
      <c r="M21" s="118"/>
      <c r="N21" s="118"/>
      <c r="O21" s="118"/>
      <c r="P21" s="118"/>
      <c r="Q21" s="119"/>
      <c r="S21" s="117"/>
      <c r="T21" s="118"/>
      <c r="U21" s="118"/>
      <c r="V21" s="118"/>
      <c r="W21" s="118"/>
      <c r="X21" s="118"/>
      <c r="Y21" s="118"/>
      <c r="Z21" s="118"/>
      <c r="AA21" s="118"/>
      <c r="AB21" s="118"/>
      <c r="AC21" s="119"/>
      <c r="AE21" s="117"/>
      <c r="AF21" s="118"/>
      <c r="AG21" s="118"/>
      <c r="AH21" s="118"/>
      <c r="AI21" s="118"/>
      <c r="AJ21" s="118"/>
      <c r="AK21" s="118"/>
      <c r="AL21" s="100"/>
    </row>
    <row r="22" spans="7:38" x14ac:dyDescent="0.3">
      <c r="G22" s="15"/>
      <c r="H22" s="15"/>
      <c r="I22" s="15"/>
      <c r="J22" s="15"/>
      <c r="K22" s="15"/>
      <c r="L22" s="15"/>
      <c r="M22" s="15"/>
      <c r="N22" s="15"/>
      <c r="O22" s="15"/>
      <c r="P22" s="15"/>
      <c r="Q22" s="15"/>
      <c r="S22" s="15"/>
      <c r="T22" s="15"/>
      <c r="U22" s="15"/>
      <c r="V22" s="15"/>
      <c r="W22" s="15"/>
      <c r="X22" s="15"/>
      <c r="Y22" s="15"/>
      <c r="Z22" s="15"/>
      <c r="AA22" s="15"/>
      <c r="AB22" s="15"/>
      <c r="AC22" s="15"/>
    </row>
    <row r="23" spans="7:38" x14ac:dyDescent="0.3">
      <c r="G23" s="15"/>
      <c r="H23" s="15"/>
      <c r="I23" s="15"/>
      <c r="J23" s="15"/>
      <c r="K23" s="15"/>
      <c r="L23" s="15"/>
      <c r="M23" s="15"/>
      <c r="N23" s="15"/>
      <c r="O23" s="15"/>
      <c r="P23" s="15"/>
      <c r="Q23" s="15"/>
      <c r="S23" s="15"/>
      <c r="T23" s="15"/>
      <c r="U23" s="15"/>
      <c r="V23" s="15"/>
      <c r="W23" s="15"/>
      <c r="X23" s="15"/>
      <c r="Y23" s="15"/>
      <c r="Z23" s="15"/>
      <c r="AA23" s="15"/>
      <c r="AB23" s="15"/>
      <c r="AC23" s="15"/>
    </row>
    <row r="24" spans="7:38" x14ac:dyDescent="0.3">
      <c r="G24" s="15"/>
      <c r="H24" s="15"/>
      <c r="I24" s="15"/>
      <c r="J24" s="15"/>
      <c r="K24" s="15"/>
      <c r="L24" s="15"/>
      <c r="M24" s="15"/>
      <c r="N24" s="15"/>
      <c r="O24" s="15"/>
      <c r="P24" s="15"/>
      <c r="Q24" s="15"/>
      <c r="S24" s="15"/>
      <c r="T24" s="15"/>
      <c r="U24" s="15"/>
      <c r="V24" s="15"/>
      <c r="W24" s="15"/>
      <c r="X24" s="15"/>
      <c r="Y24" s="15"/>
      <c r="Z24" s="15"/>
      <c r="AA24" s="15"/>
      <c r="AB24" s="15"/>
      <c r="AC24" s="15"/>
    </row>
    <row r="25" spans="7:38" x14ac:dyDescent="0.3">
      <c r="G25" s="15"/>
      <c r="H25" s="15"/>
      <c r="I25" s="15"/>
      <c r="J25" s="15"/>
      <c r="K25" s="15"/>
      <c r="L25" s="15"/>
      <c r="M25" s="15"/>
      <c r="N25" s="15"/>
      <c r="O25" s="15"/>
      <c r="P25" s="15"/>
      <c r="Q25" s="15"/>
      <c r="S25" s="15"/>
      <c r="T25" s="15"/>
      <c r="U25" s="15"/>
      <c r="V25" s="15"/>
      <c r="W25" s="15"/>
      <c r="X25" s="15"/>
      <c r="Y25" s="15"/>
      <c r="Z25" s="15"/>
      <c r="AA25" s="15"/>
      <c r="AB25" s="15"/>
      <c r="AC25" s="15"/>
    </row>
    <row r="26" spans="7:38" x14ac:dyDescent="0.3">
      <c r="G26" s="15"/>
      <c r="H26" s="15"/>
      <c r="I26" s="15"/>
      <c r="J26" s="15"/>
      <c r="K26" s="15"/>
      <c r="L26" s="15"/>
      <c r="M26" s="15"/>
      <c r="N26" s="15"/>
      <c r="O26" s="15"/>
      <c r="P26" s="15"/>
      <c r="Q26" s="15"/>
      <c r="S26" s="15"/>
      <c r="T26" s="15"/>
      <c r="U26" s="15"/>
      <c r="V26" s="15"/>
      <c r="W26" s="15"/>
      <c r="X26" s="15"/>
      <c r="Y26" s="15"/>
      <c r="Z26" s="15"/>
      <c r="AA26" s="15"/>
      <c r="AB26" s="15"/>
      <c r="AC26" s="15"/>
    </row>
    <row r="27" spans="7:38" x14ac:dyDescent="0.3">
      <c r="G27" s="15"/>
      <c r="H27" s="15"/>
      <c r="I27" s="15"/>
      <c r="J27" s="15"/>
      <c r="K27" s="15"/>
      <c r="L27" s="15"/>
      <c r="M27" s="15"/>
      <c r="N27" s="15"/>
      <c r="O27" s="15"/>
      <c r="P27" s="15"/>
      <c r="Q27" s="15"/>
      <c r="S27" s="15"/>
      <c r="T27" s="15"/>
      <c r="U27" s="15"/>
      <c r="V27" s="15"/>
      <c r="W27" s="15"/>
      <c r="X27" s="15"/>
      <c r="Y27" s="15"/>
      <c r="Z27" s="15"/>
      <c r="AA27" s="15"/>
      <c r="AB27" s="15"/>
      <c r="AC27" s="15"/>
    </row>
    <row r="28" spans="7:38" x14ac:dyDescent="0.3">
      <c r="G28" s="15"/>
      <c r="H28" s="15"/>
      <c r="I28" s="15"/>
      <c r="J28" s="15"/>
      <c r="K28" s="15"/>
      <c r="L28" s="15"/>
      <c r="M28" s="15"/>
      <c r="N28" s="15"/>
      <c r="O28" s="15"/>
      <c r="P28" s="15"/>
      <c r="Q28" s="15"/>
      <c r="S28" s="15"/>
      <c r="T28" s="15"/>
      <c r="U28" s="15"/>
      <c r="V28" s="15"/>
      <c r="W28" s="15"/>
      <c r="X28" s="15"/>
      <c r="Y28" s="15"/>
      <c r="Z28" s="15"/>
      <c r="AA28" s="15"/>
      <c r="AB28" s="15"/>
      <c r="AC28" s="15"/>
    </row>
    <row r="29" spans="7:38" x14ac:dyDescent="0.3">
      <c r="G29" s="15"/>
      <c r="H29" s="15"/>
      <c r="I29" s="15"/>
      <c r="J29" s="15"/>
      <c r="K29" s="15"/>
      <c r="L29" s="15"/>
      <c r="M29" s="15"/>
      <c r="N29" s="15"/>
      <c r="O29" s="15"/>
      <c r="P29" s="15"/>
      <c r="Q29" s="15"/>
      <c r="S29" s="15"/>
      <c r="T29" s="15"/>
      <c r="U29" s="15"/>
      <c r="V29" s="15"/>
      <c r="W29" s="15"/>
      <c r="X29" s="15"/>
      <c r="Y29" s="15"/>
      <c r="Z29" s="15"/>
      <c r="AA29" s="15"/>
      <c r="AB29" s="15"/>
      <c r="AC29" s="15"/>
    </row>
    <row r="30" spans="7:38" x14ac:dyDescent="0.3">
      <c r="G30" s="15"/>
      <c r="H30" s="15"/>
      <c r="I30" s="15"/>
      <c r="J30" s="15"/>
      <c r="K30" s="15"/>
      <c r="L30" s="15"/>
      <c r="M30" s="15"/>
      <c r="N30" s="15"/>
      <c r="O30" s="15"/>
      <c r="P30" s="15"/>
      <c r="Q30" s="15"/>
      <c r="S30" s="15"/>
      <c r="T30" s="15"/>
      <c r="U30" s="15"/>
      <c r="V30" s="15"/>
      <c r="W30" s="15"/>
      <c r="X30" s="15"/>
      <c r="Y30" s="15"/>
      <c r="Z30" s="15"/>
      <c r="AA30" s="15"/>
      <c r="AB30" s="15"/>
      <c r="AC30" s="15"/>
    </row>
    <row r="31" spans="7:38" x14ac:dyDescent="0.3">
      <c r="G31" s="15"/>
      <c r="H31" s="15"/>
      <c r="I31" s="15"/>
      <c r="J31" s="15"/>
      <c r="K31" s="15"/>
      <c r="L31" s="15"/>
      <c r="M31" s="15"/>
      <c r="N31" s="15"/>
      <c r="O31" s="15"/>
      <c r="P31" s="15"/>
      <c r="Q31" s="15"/>
      <c r="S31" s="15"/>
      <c r="T31" s="15"/>
      <c r="U31" s="15"/>
      <c r="V31" s="15"/>
      <c r="W31" s="15"/>
      <c r="X31" s="15"/>
      <c r="Y31" s="15"/>
      <c r="Z31" s="15"/>
      <c r="AA31" s="15"/>
      <c r="AB31" s="15"/>
      <c r="AC31" s="15"/>
    </row>
    <row r="32" spans="7:38" x14ac:dyDescent="0.3">
      <c r="G32" s="15"/>
      <c r="H32" s="15"/>
      <c r="I32" s="15"/>
      <c r="J32" s="15"/>
      <c r="K32" s="15"/>
      <c r="L32" s="15"/>
      <c r="M32" s="15"/>
      <c r="N32" s="15"/>
      <c r="O32" s="15"/>
      <c r="P32" s="15"/>
      <c r="Q32" s="15"/>
      <c r="S32" s="15"/>
      <c r="T32" s="15"/>
      <c r="U32" s="15"/>
      <c r="V32" s="15"/>
      <c r="W32" s="15"/>
      <c r="X32" s="15"/>
      <c r="Y32" s="15"/>
      <c r="Z32" s="15"/>
      <c r="AA32" s="15"/>
      <c r="AB32" s="15"/>
      <c r="AC32" s="15"/>
    </row>
    <row r="33" spans="7:29" x14ac:dyDescent="0.3">
      <c r="G33" s="15"/>
      <c r="H33" s="15"/>
      <c r="I33" s="15"/>
      <c r="J33" s="15"/>
      <c r="K33" s="15"/>
      <c r="L33" s="15"/>
      <c r="M33" s="15"/>
      <c r="N33" s="15"/>
      <c r="O33" s="15"/>
      <c r="P33" s="15"/>
      <c r="Q33" s="15"/>
      <c r="S33" s="15"/>
      <c r="T33" s="15"/>
      <c r="U33" s="15"/>
      <c r="V33" s="15"/>
      <c r="W33" s="15"/>
      <c r="X33" s="15"/>
      <c r="Y33" s="15"/>
      <c r="Z33" s="15"/>
      <c r="AA33" s="15"/>
      <c r="AB33" s="15"/>
      <c r="AC33" s="15"/>
    </row>
    <row r="34" spans="7:29" x14ac:dyDescent="0.3">
      <c r="G34" s="15"/>
      <c r="H34" s="15"/>
      <c r="I34" s="15"/>
      <c r="J34" s="15"/>
      <c r="K34" s="15"/>
      <c r="L34" s="15"/>
      <c r="M34" s="15"/>
      <c r="N34" s="15"/>
      <c r="O34" s="15"/>
      <c r="P34" s="15"/>
      <c r="Q34" s="15"/>
      <c r="S34" s="15"/>
      <c r="T34" s="15"/>
      <c r="U34" s="15"/>
      <c r="V34" s="15"/>
      <c r="W34" s="15"/>
      <c r="X34" s="15"/>
      <c r="Y34" s="15"/>
      <c r="Z34" s="15"/>
      <c r="AA34" s="15"/>
      <c r="AB34" s="15"/>
      <c r="AC34" s="15"/>
    </row>
    <row r="35" spans="7:29" ht="15" thickBot="1" x14ac:dyDescent="0.35">
      <c r="G35" s="15"/>
      <c r="H35" s="15"/>
      <c r="I35" s="15"/>
      <c r="J35" s="15"/>
      <c r="K35" s="15"/>
      <c r="L35" s="15"/>
      <c r="M35" s="15"/>
      <c r="N35" s="15"/>
      <c r="O35" s="15"/>
      <c r="P35" s="15"/>
      <c r="Q35" s="15"/>
      <c r="S35" s="15"/>
      <c r="T35" s="15"/>
      <c r="U35" s="15"/>
      <c r="V35" s="15"/>
      <c r="W35" s="15"/>
      <c r="X35" s="15"/>
      <c r="Y35" s="15"/>
      <c r="Z35" s="15"/>
      <c r="AA35" s="15"/>
      <c r="AB35" s="15"/>
      <c r="AC35" s="15"/>
    </row>
    <row r="36" spans="7:29" ht="15" thickTop="1" x14ac:dyDescent="0.3">
      <c r="G36" s="15"/>
      <c r="H36" s="15"/>
      <c r="I36" s="15"/>
      <c r="J36" s="16"/>
      <c r="K36" s="15"/>
      <c r="L36" s="15"/>
      <c r="M36" s="15"/>
      <c r="N36" s="15"/>
      <c r="O36" s="15"/>
      <c r="P36" s="15"/>
      <c r="Q36" s="15"/>
      <c r="S36" s="15"/>
      <c r="T36" s="15"/>
      <c r="U36" s="15"/>
      <c r="V36" s="15"/>
      <c r="W36" s="15"/>
      <c r="X36" s="15"/>
      <c r="Y36" s="15"/>
      <c r="Z36" s="15"/>
      <c r="AA36" s="15"/>
      <c r="AB36" s="15"/>
      <c r="AC36" s="15"/>
    </row>
    <row r="37" spans="7:29" x14ac:dyDescent="0.3">
      <c r="G37" s="15"/>
      <c r="H37" s="15"/>
      <c r="I37" s="15"/>
      <c r="J37" s="15"/>
      <c r="K37" s="15"/>
      <c r="L37" s="15"/>
      <c r="M37" s="15"/>
      <c r="N37" s="15"/>
      <c r="O37" s="15"/>
      <c r="P37" s="15"/>
      <c r="Q37" s="15"/>
      <c r="S37" s="15"/>
      <c r="T37" s="15"/>
      <c r="U37" s="15"/>
      <c r="V37" s="15"/>
      <c r="W37" s="15"/>
      <c r="X37" s="15"/>
      <c r="Y37" s="15"/>
      <c r="Z37" s="15"/>
      <c r="AA37" s="15"/>
      <c r="AB37" s="15"/>
      <c r="AC37" s="15"/>
    </row>
    <row r="38" spans="7:29" x14ac:dyDescent="0.3">
      <c r="G38" s="15"/>
      <c r="H38" s="15"/>
      <c r="I38" s="15"/>
      <c r="J38" s="15"/>
      <c r="K38" s="15"/>
      <c r="L38" s="15"/>
      <c r="M38" s="15"/>
      <c r="N38" s="15"/>
      <c r="O38" s="15"/>
      <c r="P38" s="15"/>
      <c r="Q38" s="15"/>
      <c r="S38" s="15"/>
      <c r="T38" s="15"/>
      <c r="U38" s="15"/>
      <c r="V38" s="15"/>
      <c r="W38" s="15"/>
      <c r="X38" s="15"/>
      <c r="Y38" s="15"/>
      <c r="Z38" s="15"/>
      <c r="AA38" s="15"/>
      <c r="AB38" s="15"/>
      <c r="AC38" s="15"/>
    </row>
    <row r="39" spans="7:29" x14ac:dyDescent="0.3">
      <c r="G39" s="15"/>
      <c r="H39" s="15"/>
      <c r="I39" s="15"/>
      <c r="J39" s="15"/>
      <c r="K39" s="15"/>
      <c r="L39" s="15"/>
      <c r="M39" s="15"/>
      <c r="N39" s="15"/>
      <c r="O39" s="15"/>
      <c r="P39" s="15"/>
      <c r="Q39" s="15"/>
      <c r="S39" s="15"/>
      <c r="T39" s="15"/>
      <c r="U39" s="15"/>
      <c r="V39" s="15"/>
      <c r="W39" s="15"/>
      <c r="X39" s="15"/>
      <c r="Y39" s="15"/>
      <c r="Z39" s="15"/>
      <c r="AA39" s="15"/>
      <c r="AB39" s="15"/>
      <c r="AC39" s="15"/>
    </row>
    <row r="40" spans="7:29" x14ac:dyDescent="0.3">
      <c r="G40" s="15"/>
      <c r="H40" s="15"/>
      <c r="I40" s="15"/>
      <c r="J40" s="15"/>
      <c r="K40" s="15"/>
      <c r="L40" s="15"/>
      <c r="M40" s="15"/>
      <c r="N40" s="15"/>
      <c r="O40" s="15"/>
      <c r="P40" s="15"/>
      <c r="Q40" s="15"/>
      <c r="S40" s="15"/>
      <c r="T40" s="15"/>
      <c r="U40" s="15"/>
      <c r="V40" s="15"/>
      <c r="W40" s="15"/>
      <c r="X40" s="15"/>
      <c r="Y40" s="15"/>
      <c r="Z40" s="15"/>
      <c r="AA40" s="15"/>
      <c r="AB40" s="15"/>
      <c r="AC40" s="15"/>
    </row>
    <row r="41" spans="7:29" x14ac:dyDescent="0.3">
      <c r="G41" s="15"/>
      <c r="H41" s="15"/>
      <c r="I41" s="15"/>
      <c r="J41" s="15"/>
      <c r="K41" s="15"/>
      <c r="L41" s="15"/>
      <c r="M41" s="15"/>
      <c r="N41" s="15"/>
      <c r="O41" s="15"/>
      <c r="P41" s="15"/>
      <c r="Q41" s="15"/>
      <c r="S41" s="15"/>
      <c r="T41" s="15"/>
      <c r="U41" s="15"/>
      <c r="V41" s="15"/>
      <c r="W41" s="15"/>
      <c r="X41" s="15"/>
      <c r="Y41" s="15"/>
      <c r="Z41" s="15"/>
      <c r="AA41" s="15"/>
      <c r="AB41" s="15"/>
      <c r="AC41" s="15"/>
    </row>
    <row r="43" spans="7:29" ht="14.4" customHeight="1" x14ac:dyDescent="0.3"/>
    <row r="44" spans="7:29" ht="14.4" customHeight="1" thickBot="1" x14ac:dyDescent="0.35"/>
    <row r="45" spans="7:29" ht="15" customHeight="1" x14ac:dyDescent="0.3">
      <c r="G45" s="112" t="s">
        <v>683</v>
      </c>
      <c r="H45" s="113"/>
      <c r="I45" s="113"/>
      <c r="J45" s="113"/>
      <c r="K45" s="113"/>
      <c r="L45" s="113"/>
      <c r="M45" s="113"/>
      <c r="N45" s="113"/>
      <c r="O45" s="113"/>
      <c r="P45" s="113"/>
      <c r="Q45" s="114"/>
    </row>
    <row r="46" spans="7:29" x14ac:dyDescent="0.3">
      <c r="G46" s="115"/>
      <c r="H46" s="111"/>
      <c r="I46" s="111"/>
      <c r="J46" s="111"/>
      <c r="K46" s="111"/>
      <c r="L46" s="111"/>
      <c r="M46" s="111"/>
      <c r="N46" s="111"/>
      <c r="O46" s="111"/>
      <c r="P46" s="111"/>
      <c r="Q46" s="116"/>
    </row>
    <row r="47" spans="7:29" ht="15" thickBot="1" x14ac:dyDescent="0.35">
      <c r="G47" s="117"/>
      <c r="H47" s="118"/>
      <c r="I47" s="118"/>
      <c r="J47" s="118"/>
      <c r="K47" s="118"/>
      <c r="L47" s="118"/>
      <c r="M47" s="118"/>
      <c r="N47" s="118"/>
      <c r="O47" s="118"/>
      <c r="P47" s="118"/>
      <c r="Q47" s="119"/>
    </row>
    <row r="58" spans="7:29" ht="26.25" customHeight="1" x14ac:dyDescent="0.3"/>
    <row r="59" spans="7:29" ht="15" customHeight="1" x14ac:dyDescent="0.3"/>
    <row r="60" spans="7:29" ht="15" customHeight="1" x14ac:dyDescent="0.3">
      <c r="G60" s="111" t="s">
        <v>419</v>
      </c>
      <c r="H60" s="111"/>
      <c r="I60" s="111"/>
      <c r="J60" s="111"/>
      <c r="K60" s="111"/>
      <c r="L60" s="111"/>
      <c r="M60" s="111"/>
      <c r="N60" s="111"/>
      <c r="O60" s="111"/>
      <c r="P60" s="111"/>
      <c r="Q60" s="111"/>
      <c r="R60" s="111"/>
      <c r="S60" s="111"/>
      <c r="T60" s="111"/>
      <c r="U60" s="111"/>
      <c r="V60" s="111"/>
      <c r="W60" s="111"/>
      <c r="X60" s="111"/>
      <c r="Y60" s="111"/>
      <c r="Z60" s="111"/>
      <c r="AA60" s="111"/>
      <c r="AB60" s="111"/>
      <c r="AC60" s="111"/>
    </row>
    <row r="61" spans="7:29" ht="14.4" customHeight="1" x14ac:dyDescent="0.3">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row>
    <row r="62" spans="7:29" ht="15" customHeight="1" x14ac:dyDescent="0.3">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row>
  </sheetData>
  <mergeCells count="14">
    <mergeCell ref="G60:AC62"/>
    <mergeCell ref="G45:Q47"/>
    <mergeCell ref="AE11:AK16"/>
    <mergeCell ref="AE19:AK21"/>
    <mergeCell ref="G2:AK6"/>
    <mergeCell ref="O11:U16"/>
    <mergeCell ref="O8:U10"/>
    <mergeCell ref="G8:M10"/>
    <mergeCell ref="G11:M16"/>
    <mergeCell ref="W8:AC10"/>
    <mergeCell ref="W11:AC16"/>
    <mergeCell ref="AE8:AK10"/>
    <mergeCell ref="G19:Q21"/>
    <mergeCell ref="S19:AC21"/>
  </mergeCells>
  <conditionalFormatting sqref="W8">
    <cfRule type="expression" dxfId="11" priority="6">
      <formula>$W$11&lt;0</formula>
    </cfRule>
    <cfRule type="expression" dxfId="10" priority="7">
      <formula>$W$11&gt;=0</formula>
    </cfRule>
  </conditionalFormatting>
  <conditionalFormatting sqref="W11">
    <cfRule type="expression" dxfId="9" priority="5">
      <formula>$W$11&lt;0</formula>
    </cfRule>
    <cfRule type="expression" dxfId="8" priority="8">
      <formula>$W$11&gt;=0</formula>
    </cfRule>
  </conditionalFormatting>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AL375"/>
  <sheetViews>
    <sheetView showGridLines="0" topLeftCell="A16" zoomScale="70" zoomScaleNormal="70" workbookViewId="0"/>
  </sheetViews>
  <sheetFormatPr defaultRowHeight="14.4" x14ac:dyDescent="0.3"/>
  <cols>
    <col min="1" max="4" width="13.5546875" customWidth="1"/>
    <col min="5" max="5" width="10.44140625" bestFit="1" customWidth="1"/>
    <col min="6" max="6" width="18.33203125" customWidth="1"/>
    <col min="7" max="7" width="13.5546875" customWidth="1"/>
    <col min="8" max="8" width="15.88671875" customWidth="1"/>
    <col min="9" max="9" width="22.5546875" customWidth="1"/>
    <col min="10" max="11" width="20" customWidth="1"/>
    <col min="12" max="12" width="17.88671875" customWidth="1"/>
    <col min="13" max="13" width="21.5546875" customWidth="1"/>
    <col min="14" max="14" width="9.88671875" customWidth="1"/>
    <col min="15" max="15" width="26.33203125" customWidth="1"/>
    <col min="16" max="16" width="13" customWidth="1"/>
    <col min="17" max="17" width="15.6640625" customWidth="1"/>
    <col min="18" max="18" width="12.88671875" customWidth="1"/>
    <col min="19" max="21" width="13.109375" customWidth="1"/>
    <col min="22" max="22" width="11.5546875" customWidth="1"/>
    <col min="24" max="24" width="20" customWidth="1"/>
    <col min="30" max="30" width="41.33203125" customWidth="1"/>
    <col min="31" max="31" width="35.33203125" customWidth="1"/>
    <col min="32" max="32" width="55" customWidth="1"/>
    <col min="33" max="33" width="33.44140625" customWidth="1"/>
    <col min="34" max="34" width="31.6640625" customWidth="1"/>
    <col min="35" max="35" width="18.33203125" customWidth="1"/>
    <col min="36" max="36" width="41.5546875" customWidth="1"/>
    <col min="37" max="37" width="18.6640625" customWidth="1"/>
  </cols>
  <sheetData>
    <row r="1" spans="6:38" ht="15" customHeight="1" x14ac:dyDescent="0.3">
      <c r="F1" s="133" t="s">
        <v>437</v>
      </c>
      <c r="G1" s="133"/>
      <c r="H1" s="133"/>
      <c r="I1" s="133"/>
      <c r="J1" s="133"/>
      <c r="K1" s="133"/>
      <c r="L1" s="133"/>
      <c r="M1" s="133"/>
      <c r="N1" s="133"/>
      <c r="O1" s="133"/>
      <c r="P1" s="133"/>
      <c r="Q1" s="133"/>
      <c r="R1" s="133"/>
      <c r="S1" s="133"/>
      <c r="T1" s="133"/>
      <c r="U1" s="133"/>
      <c r="V1" s="133"/>
      <c r="W1" s="61"/>
      <c r="X1" s="61"/>
      <c r="Y1" s="61"/>
      <c r="Z1" s="61"/>
      <c r="AA1" s="61"/>
      <c r="AB1" s="61"/>
      <c r="AC1" s="61"/>
      <c r="AD1" s="61"/>
      <c r="AE1" s="61"/>
      <c r="AF1" s="61"/>
      <c r="AG1" s="61"/>
      <c r="AH1" s="61"/>
      <c r="AI1" s="61"/>
      <c r="AJ1" s="61"/>
      <c r="AK1" s="61"/>
      <c r="AL1" s="62"/>
    </row>
    <row r="2" spans="6:38" ht="15" customHeight="1" x14ac:dyDescent="0.3">
      <c r="F2" s="133"/>
      <c r="G2" s="133"/>
      <c r="H2" s="133"/>
      <c r="I2" s="133"/>
      <c r="J2" s="133"/>
      <c r="K2" s="133"/>
      <c r="L2" s="133"/>
      <c r="M2" s="133"/>
      <c r="N2" s="133"/>
      <c r="O2" s="133"/>
      <c r="P2" s="133"/>
      <c r="Q2" s="133"/>
      <c r="R2" s="133"/>
      <c r="S2" s="133"/>
      <c r="T2" s="133"/>
      <c r="U2" s="133"/>
      <c r="V2" s="133"/>
      <c r="W2" s="63"/>
      <c r="X2" s="63"/>
      <c r="Y2" s="63"/>
      <c r="Z2" s="63"/>
      <c r="AA2" s="63"/>
      <c r="AB2" s="63"/>
      <c r="AC2" s="63"/>
      <c r="AD2" s="63"/>
      <c r="AE2" s="63"/>
      <c r="AF2" s="63"/>
      <c r="AG2" s="63"/>
      <c r="AH2" s="63"/>
      <c r="AI2" s="63"/>
      <c r="AJ2" s="63"/>
      <c r="AK2" s="63"/>
      <c r="AL2" s="64"/>
    </row>
    <row r="3" spans="6:38" ht="15" customHeight="1" x14ac:dyDescent="0.3">
      <c r="F3" s="133"/>
      <c r="G3" s="133"/>
      <c r="H3" s="133"/>
      <c r="I3" s="133"/>
      <c r="J3" s="133"/>
      <c r="K3" s="133"/>
      <c r="L3" s="133"/>
      <c r="M3" s="133"/>
      <c r="N3" s="133"/>
      <c r="O3" s="133"/>
      <c r="P3" s="133"/>
      <c r="Q3" s="133"/>
      <c r="R3" s="133"/>
      <c r="S3" s="133"/>
      <c r="T3" s="133"/>
      <c r="U3" s="133"/>
      <c r="V3" s="133"/>
      <c r="W3" s="63"/>
      <c r="X3" s="63"/>
      <c r="Y3" s="63"/>
      <c r="Z3" s="63"/>
      <c r="AA3" s="63"/>
      <c r="AB3" s="63"/>
      <c r="AC3" s="63"/>
      <c r="AD3" s="63"/>
      <c r="AE3" s="63"/>
      <c r="AF3" s="63"/>
      <c r="AG3" s="63"/>
      <c r="AH3" s="63"/>
      <c r="AI3" s="63"/>
      <c r="AJ3" s="63"/>
      <c r="AK3" s="63"/>
      <c r="AL3" s="64"/>
    </row>
    <row r="4" spans="6:38" ht="15" customHeight="1" x14ac:dyDescent="0.3">
      <c r="F4" s="133"/>
      <c r="G4" s="133"/>
      <c r="H4" s="133"/>
      <c r="I4" s="133"/>
      <c r="J4" s="133"/>
      <c r="K4" s="133"/>
      <c r="L4" s="133"/>
      <c r="M4" s="133"/>
      <c r="N4" s="133"/>
      <c r="O4" s="133"/>
      <c r="P4" s="133"/>
      <c r="Q4" s="133"/>
      <c r="R4" s="133"/>
      <c r="S4" s="133"/>
      <c r="T4" s="133"/>
      <c r="U4" s="133"/>
      <c r="V4" s="133"/>
      <c r="W4" s="63"/>
      <c r="X4" s="63"/>
      <c r="Y4" s="63"/>
      <c r="Z4" s="63"/>
      <c r="AA4" s="63"/>
      <c r="AB4" s="63"/>
      <c r="AC4" s="63"/>
      <c r="AD4" s="63"/>
      <c r="AE4" s="63"/>
      <c r="AF4" s="63"/>
      <c r="AG4" s="63"/>
      <c r="AH4" s="63"/>
      <c r="AI4" s="63"/>
      <c r="AJ4" s="63"/>
      <c r="AK4" s="63"/>
      <c r="AL4" s="64"/>
    </row>
    <row r="5" spans="6:38" ht="15" customHeight="1" thickBot="1" x14ac:dyDescent="0.35">
      <c r="F5" s="133"/>
      <c r="G5" s="133"/>
      <c r="H5" s="133"/>
      <c r="I5" s="133"/>
      <c r="J5" s="133"/>
      <c r="K5" s="133"/>
      <c r="L5" s="133"/>
      <c r="M5" s="133"/>
      <c r="N5" s="133"/>
      <c r="O5" s="133"/>
      <c r="P5" s="133"/>
      <c r="Q5" s="133"/>
      <c r="R5" s="133"/>
      <c r="S5" s="133"/>
      <c r="T5" s="133"/>
      <c r="U5" s="133"/>
      <c r="V5" s="133"/>
      <c r="W5" s="65"/>
      <c r="X5" s="65"/>
      <c r="Y5" s="65"/>
      <c r="Z5" s="65"/>
      <c r="AA5" s="65"/>
      <c r="AB5" s="65"/>
      <c r="AC5" s="65"/>
      <c r="AD5" s="65"/>
      <c r="AE5" s="65"/>
      <c r="AF5" s="65"/>
      <c r="AG5" s="65"/>
      <c r="AH5" s="65"/>
      <c r="AI5" s="65"/>
      <c r="AJ5" s="65"/>
      <c r="AK5" s="65"/>
      <c r="AL5" s="66"/>
    </row>
    <row r="6" spans="6:38" x14ac:dyDescent="0.3">
      <c r="F6" s="174" t="s">
        <v>679</v>
      </c>
      <c r="G6" s="174"/>
      <c r="H6" s="174"/>
      <c r="I6" s="174"/>
      <c r="J6" s="174"/>
      <c r="K6" s="174"/>
      <c r="L6" s="174"/>
      <c r="M6" s="174"/>
    </row>
    <row r="7" spans="6:38" x14ac:dyDescent="0.3">
      <c r="F7" s="174"/>
      <c r="G7" s="174"/>
      <c r="H7" s="174"/>
      <c r="I7" s="174"/>
      <c r="J7" s="174"/>
      <c r="K7" s="174"/>
      <c r="L7" s="174"/>
      <c r="M7" s="174"/>
    </row>
    <row r="8" spans="6:38" x14ac:dyDescent="0.3">
      <c r="F8" s="174"/>
      <c r="G8" s="174"/>
      <c r="H8" s="174"/>
      <c r="I8" s="174"/>
      <c r="J8" s="174"/>
      <c r="K8" s="174"/>
      <c r="L8" s="174"/>
      <c r="M8" s="174"/>
    </row>
    <row r="9" spans="6:38" x14ac:dyDescent="0.3">
      <c r="F9" s="67" t="s">
        <v>0</v>
      </c>
      <c r="G9" s="67" t="s">
        <v>1</v>
      </c>
      <c r="H9" s="67" t="s">
        <v>2</v>
      </c>
      <c r="I9" s="67" t="s">
        <v>3</v>
      </c>
      <c r="J9" s="67" t="s">
        <v>4</v>
      </c>
      <c r="K9" s="67" t="s">
        <v>5</v>
      </c>
      <c r="L9" s="67" t="s">
        <v>6</v>
      </c>
      <c r="M9" s="67" t="s">
        <v>7</v>
      </c>
      <c r="O9" s="85" t="s">
        <v>370</v>
      </c>
      <c r="P9" s="81" t="s">
        <v>382</v>
      </c>
      <c r="Q9" s="81" t="s">
        <v>384</v>
      </c>
      <c r="R9" s="82" t="s">
        <v>386</v>
      </c>
      <c r="S9" s="83" t="s">
        <v>388</v>
      </c>
      <c r="T9" s="81" t="s">
        <v>389</v>
      </c>
      <c r="U9" s="82" t="s">
        <v>391</v>
      </c>
      <c r="V9" s="84" t="s">
        <v>399</v>
      </c>
    </row>
    <row r="10" spans="6:38" x14ac:dyDescent="0.3">
      <c r="F10" s="57" t="s">
        <v>197</v>
      </c>
      <c r="G10" s="68" t="s">
        <v>198</v>
      </c>
      <c r="H10" s="57" t="s">
        <v>81</v>
      </c>
      <c r="I10" s="57" t="s">
        <v>82</v>
      </c>
      <c r="J10" s="57" t="s">
        <v>390</v>
      </c>
      <c r="K10" s="57">
        <v>2464.09</v>
      </c>
      <c r="L10" s="57">
        <v>10</v>
      </c>
      <c r="M10" s="69" t="s">
        <v>379</v>
      </c>
      <c r="O10" s="74" t="str">
        <f t="shared" ref="O10:O73" si="0">IF(LEFT(UPPER(M10),1)="S","SELL",IF(LEFT(UPPER(M10),1)="B","BUY","INVALID"))</f>
        <v>BUY</v>
      </c>
      <c r="P10" s="74">
        <f t="shared" ref="P10:P73" si="1">IF(L10 = "NULL", 0, IF(AND(I10=I11, H10=H11), P11 + IF(O10="BUY", L10, -L10), IF(O10="BUY", L10, -L10)))</f>
        <v>25</v>
      </c>
      <c r="Q10" s="75">
        <f>DATEVALUE(Table1[[#This Row],[Date]])</f>
        <v>45756</v>
      </c>
      <c r="R10" s="74" t="str">
        <f t="shared" ref="R10:R73" si="2">IF(F10="NULL", "INVALID", "VALID")</f>
        <v>VALID</v>
      </c>
      <c r="S10" s="74" t="str">
        <f t="shared" ref="S10:S73" si="3">IF(R10="VALID", IF(AND(J10="NULL",K10="NULL"), "INVALID", "VALID"), "INVALID")</f>
        <v>VALID</v>
      </c>
      <c r="T10" s="74" t="str">
        <f t="shared" ref="T10:T73" si="4">IF(S10="VALID", IF(P10&lt;0, "INVALID", "VALID"), "INVALID")</f>
        <v>VALID</v>
      </c>
      <c r="U10" s="74" t="str">
        <f>IF(T10="VALID", IF(Table1[[#This Row],[Quantity]]="NULL", "INVALID", "VALID"), "INVALID")</f>
        <v>VALID</v>
      </c>
      <c r="V10" s="74" t="str">
        <f>IF(U10="VALID", "KEEP","DELETE")</f>
        <v>KEEP</v>
      </c>
    </row>
    <row r="11" spans="6:38" x14ac:dyDescent="0.3">
      <c r="F11" s="57" t="s">
        <v>190</v>
      </c>
      <c r="G11" s="68" t="s">
        <v>188</v>
      </c>
      <c r="H11" s="57" t="s">
        <v>81</v>
      </c>
      <c r="I11" s="57" t="s">
        <v>82</v>
      </c>
      <c r="J11" s="57">
        <v>3284.04</v>
      </c>
      <c r="K11" s="57"/>
      <c r="L11" s="57">
        <v>25</v>
      </c>
      <c r="M11" s="57" t="s">
        <v>383</v>
      </c>
      <c r="O11" s="74" t="str">
        <f t="shared" si="0"/>
        <v>BUY</v>
      </c>
      <c r="P11" s="74">
        <f t="shared" si="1"/>
        <v>15</v>
      </c>
      <c r="Q11" s="75">
        <f>DATEVALUE(Table1[[#This Row],[Date]])</f>
        <v>45747</v>
      </c>
      <c r="R11" s="74" t="str">
        <f t="shared" si="2"/>
        <v>VALID</v>
      </c>
      <c r="S11" s="74" t="str">
        <f t="shared" si="3"/>
        <v>VALID</v>
      </c>
      <c r="T11" s="74" t="str">
        <f t="shared" si="4"/>
        <v>VALID</v>
      </c>
      <c r="U11" s="74" t="str">
        <f>IF(T11="VALID", IF(Table1[[#This Row],[Quantity]]="NULL", "INVALID", "VALID"), "INVALID")</f>
        <v>VALID</v>
      </c>
      <c r="V11" s="74" t="str">
        <f t="shared" ref="V11:V74" si="5">IF(U11="VALID", "KEEP","DELETE")</f>
        <v>KEEP</v>
      </c>
    </row>
    <row r="12" spans="6:38" x14ac:dyDescent="0.3">
      <c r="F12" s="57" t="s">
        <v>164</v>
      </c>
      <c r="G12" s="68" t="s">
        <v>165</v>
      </c>
      <c r="H12" s="57" t="s">
        <v>81</v>
      </c>
      <c r="I12" s="57" t="s">
        <v>82</v>
      </c>
      <c r="J12" s="57" t="s">
        <v>390</v>
      </c>
      <c r="K12" s="57">
        <v>2494.34</v>
      </c>
      <c r="L12" s="57">
        <v>10</v>
      </c>
      <c r="M12" s="69" t="s">
        <v>371</v>
      </c>
      <c r="O12" s="74" t="str">
        <f t="shared" si="0"/>
        <v>SELL</v>
      </c>
      <c r="P12" s="74">
        <f t="shared" si="1"/>
        <v>-10</v>
      </c>
      <c r="Q12" s="75">
        <f>DATEVALUE(Table1[[#This Row],[Date]])</f>
        <v>45734</v>
      </c>
      <c r="R12" s="74" t="str">
        <f t="shared" si="2"/>
        <v>VALID</v>
      </c>
      <c r="S12" s="74" t="str">
        <f t="shared" si="3"/>
        <v>VALID</v>
      </c>
      <c r="T12" s="74" t="str">
        <f t="shared" si="4"/>
        <v>INVALID</v>
      </c>
      <c r="U12" s="74" t="str">
        <f>IF(T12="VALID", IF(Table1[[#This Row],[Quantity]]="NULL", "INVALID", "VALID"), "INVALID")</f>
        <v>INVALID</v>
      </c>
      <c r="V12" s="74" t="str">
        <f t="shared" si="5"/>
        <v>DELETE</v>
      </c>
    </row>
    <row r="13" spans="6:38" x14ac:dyDescent="0.3">
      <c r="F13" s="57" t="s">
        <v>113</v>
      </c>
      <c r="G13" s="68" t="s">
        <v>114</v>
      </c>
      <c r="H13" s="57" t="s">
        <v>81</v>
      </c>
      <c r="I13" s="57" t="s">
        <v>82</v>
      </c>
      <c r="J13" s="57">
        <v>1920.27</v>
      </c>
      <c r="K13" s="57"/>
      <c r="L13" s="57">
        <v>50</v>
      </c>
      <c r="M13" s="57" t="s">
        <v>24</v>
      </c>
      <c r="O13" s="74" t="str">
        <f t="shared" si="0"/>
        <v>BUY</v>
      </c>
      <c r="P13" s="74">
        <f t="shared" si="1"/>
        <v>0</v>
      </c>
      <c r="Q13" s="75">
        <f>DATEVALUE(Table1[[#This Row],[Date]])</f>
        <v>45706</v>
      </c>
      <c r="R13" s="74" t="str">
        <f t="shared" si="2"/>
        <v>VALID</v>
      </c>
      <c r="S13" s="74" t="str">
        <f t="shared" si="3"/>
        <v>VALID</v>
      </c>
      <c r="T13" s="74" t="str">
        <f t="shared" si="4"/>
        <v>VALID</v>
      </c>
      <c r="U13" s="74" t="str">
        <f>IF(T13="VALID", IF(Table1[[#This Row],[Quantity]]="NULL", "INVALID", "VALID"), "INVALID")</f>
        <v>VALID</v>
      </c>
      <c r="V13" s="74" t="str">
        <f t="shared" si="5"/>
        <v>KEEP</v>
      </c>
    </row>
    <row r="14" spans="6:38" x14ac:dyDescent="0.3">
      <c r="F14" s="57" t="s">
        <v>79</v>
      </c>
      <c r="G14" s="68" t="s">
        <v>80</v>
      </c>
      <c r="H14" s="57" t="s">
        <v>81</v>
      </c>
      <c r="I14" s="57" t="s">
        <v>82</v>
      </c>
      <c r="J14" s="57" t="s">
        <v>390</v>
      </c>
      <c r="K14" s="57">
        <v>649.76</v>
      </c>
      <c r="L14" s="57">
        <v>50</v>
      </c>
      <c r="M14" s="57" t="s">
        <v>12</v>
      </c>
      <c r="O14" s="74" t="str">
        <f t="shared" si="0"/>
        <v>SELL</v>
      </c>
      <c r="P14" s="74">
        <f t="shared" si="1"/>
        <v>-50</v>
      </c>
      <c r="Q14" s="75">
        <f>DATEVALUE(Table1[[#This Row],[Date]])</f>
        <v>45684</v>
      </c>
      <c r="R14" s="74" t="str">
        <f t="shared" si="2"/>
        <v>VALID</v>
      </c>
      <c r="S14" s="74" t="str">
        <f t="shared" si="3"/>
        <v>VALID</v>
      </c>
      <c r="T14" s="74" t="str">
        <f t="shared" si="4"/>
        <v>INVALID</v>
      </c>
      <c r="U14" s="74" t="str">
        <f>IF(T14="VALID", IF(Table1[[#This Row],[Quantity]]="NULL", "INVALID", "VALID"), "INVALID")</f>
        <v>INVALID</v>
      </c>
      <c r="V14" s="74" t="str">
        <f t="shared" si="5"/>
        <v>DELETE</v>
      </c>
    </row>
    <row r="15" spans="6:38" x14ac:dyDescent="0.3">
      <c r="F15" s="57" t="s">
        <v>355</v>
      </c>
      <c r="G15" s="68" t="s">
        <v>356</v>
      </c>
      <c r="H15" s="57" t="s">
        <v>33</v>
      </c>
      <c r="I15" s="57" t="s">
        <v>34</v>
      </c>
      <c r="J15" s="57">
        <v>2282.67</v>
      </c>
      <c r="K15" s="57" t="s">
        <v>390</v>
      </c>
      <c r="L15" s="57">
        <v>25</v>
      </c>
      <c r="M15" s="57" t="s">
        <v>24</v>
      </c>
      <c r="O15" s="74" t="str">
        <f t="shared" si="0"/>
        <v>BUY</v>
      </c>
      <c r="P15" s="74">
        <f t="shared" si="1"/>
        <v>50</v>
      </c>
      <c r="Q15" s="76">
        <f>DATEVALUE(Table1[[#This Row],[Date]])</f>
        <v>45831</v>
      </c>
      <c r="R15" s="74" t="str">
        <f t="shared" si="2"/>
        <v>VALID</v>
      </c>
      <c r="S15" s="74" t="str">
        <f t="shared" si="3"/>
        <v>VALID</v>
      </c>
      <c r="T15" s="74" t="str">
        <f t="shared" si="4"/>
        <v>VALID</v>
      </c>
      <c r="U15" s="74" t="str">
        <f>IF(T15="VALID", IF(Table1[[#This Row],[Quantity]]="NULL", "INVALID", "VALID"), "INVALID")</f>
        <v>VALID</v>
      </c>
      <c r="V15" s="74" t="str">
        <f t="shared" si="5"/>
        <v>KEEP</v>
      </c>
    </row>
    <row r="16" spans="6:38" x14ac:dyDescent="0.3">
      <c r="F16" s="57" t="s">
        <v>346</v>
      </c>
      <c r="G16" s="68" t="s">
        <v>347</v>
      </c>
      <c r="H16" s="57" t="s">
        <v>33</v>
      </c>
      <c r="I16" s="57" t="s">
        <v>34</v>
      </c>
      <c r="J16" s="57">
        <v>1390.11</v>
      </c>
      <c r="K16" s="57" t="s">
        <v>390</v>
      </c>
      <c r="L16" s="57">
        <v>20</v>
      </c>
      <c r="M16" s="69" t="s">
        <v>372</v>
      </c>
      <c r="O16" s="74" t="str">
        <f t="shared" si="0"/>
        <v>BUY</v>
      </c>
      <c r="P16" s="77">
        <f t="shared" si="1"/>
        <v>25</v>
      </c>
      <c r="Q16" s="78">
        <f>DATEVALUE(Table1[[#This Row],[Date]])</f>
        <v>45829</v>
      </c>
      <c r="R16" s="79" t="str">
        <f t="shared" si="2"/>
        <v>VALID</v>
      </c>
      <c r="S16" s="74" t="str">
        <f t="shared" si="3"/>
        <v>VALID</v>
      </c>
      <c r="T16" s="74" t="str">
        <f t="shared" si="4"/>
        <v>VALID</v>
      </c>
      <c r="U16" s="74" t="str">
        <f>IF(T16="VALID", IF(Table1[[#This Row],[Quantity]]="NULL", "INVALID", "VALID"), "INVALID")</f>
        <v>VALID</v>
      </c>
      <c r="V16" s="74" t="str">
        <f t="shared" si="5"/>
        <v>KEEP</v>
      </c>
    </row>
    <row r="17" spans="6:37" x14ac:dyDescent="0.3">
      <c r="F17" s="57" t="s">
        <v>283</v>
      </c>
      <c r="G17" s="68" t="s">
        <v>284</v>
      </c>
      <c r="H17" s="57" t="s">
        <v>33</v>
      </c>
      <c r="I17" s="57" t="s">
        <v>34</v>
      </c>
      <c r="J17" s="57" t="s">
        <v>390</v>
      </c>
      <c r="K17" s="57">
        <v>1228.25</v>
      </c>
      <c r="L17" s="57">
        <v>25</v>
      </c>
      <c r="M17" s="57" t="s">
        <v>12</v>
      </c>
      <c r="O17" s="74" t="str">
        <f t="shared" si="0"/>
        <v>SELL</v>
      </c>
      <c r="P17" s="74">
        <f t="shared" si="1"/>
        <v>5</v>
      </c>
      <c r="Q17" s="80">
        <f>DATEVALUE(Table1[[#This Row],[Date]])</f>
        <v>45800</v>
      </c>
      <c r="R17" s="74" t="str">
        <f t="shared" si="2"/>
        <v>VALID</v>
      </c>
      <c r="S17" s="74" t="str">
        <f t="shared" si="3"/>
        <v>VALID</v>
      </c>
      <c r="T17" s="74" t="str">
        <f t="shared" si="4"/>
        <v>VALID</v>
      </c>
      <c r="U17" s="74" t="str">
        <f>IF(T17="VALID", IF(Table1[[#This Row],[Quantity]]="NULL", "INVALID", "VALID"), "INVALID")</f>
        <v>VALID</v>
      </c>
      <c r="V17" s="74" t="str">
        <f t="shared" si="5"/>
        <v>KEEP</v>
      </c>
    </row>
    <row r="18" spans="6:37" x14ac:dyDescent="0.3">
      <c r="F18" s="57" t="s">
        <v>266</v>
      </c>
      <c r="G18" s="68" t="s">
        <v>265</v>
      </c>
      <c r="H18" s="57" t="s">
        <v>33</v>
      </c>
      <c r="I18" s="57" t="s">
        <v>34</v>
      </c>
      <c r="J18" s="57" t="s">
        <v>390</v>
      </c>
      <c r="K18" s="57">
        <v>1644.42</v>
      </c>
      <c r="L18" s="57">
        <v>20</v>
      </c>
      <c r="M18" s="57" t="s">
        <v>12</v>
      </c>
      <c r="O18" s="74" t="str">
        <f t="shared" si="0"/>
        <v>SELL</v>
      </c>
      <c r="P18" s="74">
        <f t="shared" si="1"/>
        <v>30</v>
      </c>
      <c r="Q18" s="75">
        <f>DATEVALUE(Table1[[#This Row],[Date]])</f>
        <v>45793</v>
      </c>
      <c r="R18" s="74" t="str">
        <f t="shared" si="2"/>
        <v>VALID</v>
      </c>
      <c r="S18" s="74" t="str">
        <f t="shared" si="3"/>
        <v>VALID</v>
      </c>
      <c r="T18" s="74" t="str">
        <f t="shared" si="4"/>
        <v>VALID</v>
      </c>
      <c r="U18" s="74" t="str">
        <f>IF(T18="VALID", IF(Table1[[#This Row],[Quantity]]="NULL", "INVALID", "VALID"), "INVALID")</f>
        <v>VALID</v>
      </c>
      <c r="V18" s="74" t="str">
        <f t="shared" si="5"/>
        <v>KEEP</v>
      </c>
    </row>
    <row r="19" spans="6:37" x14ac:dyDescent="0.3">
      <c r="F19" s="57" t="s">
        <v>191</v>
      </c>
      <c r="G19" s="68" t="s">
        <v>192</v>
      </c>
      <c r="H19" s="57" t="s">
        <v>33</v>
      </c>
      <c r="I19" s="57" t="s">
        <v>34</v>
      </c>
      <c r="J19" s="57" t="s">
        <v>390</v>
      </c>
      <c r="K19" s="57">
        <v>3804.69</v>
      </c>
      <c r="L19" s="57">
        <v>50</v>
      </c>
      <c r="M19" s="57" t="s">
        <v>12</v>
      </c>
      <c r="O19" s="74" t="str">
        <f t="shared" si="0"/>
        <v>SELL</v>
      </c>
      <c r="P19" s="74">
        <f t="shared" si="1"/>
        <v>50</v>
      </c>
      <c r="Q19" s="75">
        <f>DATEVALUE(Table1[[#This Row],[Date]])</f>
        <v>45748</v>
      </c>
      <c r="R19" s="74" t="str">
        <f t="shared" si="2"/>
        <v>VALID</v>
      </c>
      <c r="S19" s="74" t="str">
        <f t="shared" si="3"/>
        <v>VALID</v>
      </c>
      <c r="T19" s="74" t="str">
        <f t="shared" si="4"/>
        <v>VALID</v>
      </c>
      <c r="U19" s="74" t="str">
        <f>IF(T19="VALID", IF(Table1[[#This Row],[Quantity]]="NULL", "INVALID", "VALID"), "INVALID")</f>
        <v>VALID</v>
      </c>
      <c r="V19" s="74" t="str">
        <f t="shared" si="5"/>
        <v>KEEP</v>
      </c>
    </row>
    <row r="20" spans="6:37" x14ac:dyDescent="0.3">
      <c r="F20" s="57" t="s">
        <v>32</v>
      </c>
      <c r="G20" s="68" t="s">
        <v>29</v>
      </c>
      <c r="H20" s="57" t="s">
        <v>33</v>
      </c>
      <c r="I20" s="57" t="s">
        <v>34</v>
      </c>
      <c r="J20" s="57">
        <v>2410.6999999999998</v>
      </c>
      <c r="K20" s="57" t="s">
        <v>390</v>
      </c>
      <c r="L20" s="57">
        <v>100</v>
      </c>
      <c r="M20" s="57" t="s">
        <v>24</v>
      </c>
      <c r="O20" s="74" t="str">
        <f t="shared" si="0"/>
        <v>BUY</v>
      </c>
      <c r="P20" s="74">
        <f t="shared" si="1"/>
        <v>100</v>
      </c>
      <c r="Q20" s="75">
        <f>DATEVALUE(Table1[[#This Row],[Date]])</f>
        <v>45664</v>
      </c>
      <c r="R20" s="74" t="str">
        <f t="shared" si="2"/>
        <v>VALID</v>
      </c>
      <c r="S20" s="74" t="str">
        <f t="shared" si="3"/>
        <v>VALID</v>
      </c>
      <c r="T20" s="74" t="str">
        <f t="shared" si="4"/>
        <v>VALID</v>
      </c>
      <c r="U20" s="74" t="str">
        <f>IF(T20="VALID", IF(Table1[[#This Row],[Quantity]]="NULL", "INVALID", "VALID"), "INVALID")</f>
        <v>VALID</v>
      </c>
      <c r="V20" s="74" t="str">
        <f t="shared" si="5"/>
        <v>KEEP</v>
      </c>
    </row>
    <row r="21" spans="6:37" x14ac:dyDescent="0.3">
      <c r="F21" s="57" t="s">
        <v>358</v>
      </c>
      <c r="G21" s="68" t="s">
        <v>359</v>
      </c>
      <c r="H21" s="57" t="s">
        <v>64</v>
      </c>
      <c r="I21" s="57" t="s">
        <v>65</v>
      </c>
      <c r="J21" s="57">
        <v>2428.9499999999998</v>
      </c>
      <c r="K21" s="57" t="s">
        <v>390</v>
      </c>
      <c r="L21" s="57">
        <v>10</v>
      </c>
      <c r="M21" s="57" t="s">
        <v>24</v>
      </c>
      <c r="O21" s="74" t="str">
        <f t="shared" si="0"/>
        <v>BUY</v>
      </c>
      <c r="P21" s="74">
        <f t="shared" si="1"/>
        <v>280</v>
      </c>
      <c r="Q21" s="75">
        <f>DATEVALUE(Table1[[#This Row],[Date]])</f>
        <v>45832</v>
      </c>
      <c r="R21" s="74" t="str">
        <f t="shared" si="2"/>
        <v>VALID</v>
      </c>
      <c r="S21" s="74" t="str">
        <f t="shared" si="3"/>
        <v>VALID</v>
      </c>
      <c r="T21" s="74" t="str">
        <f t="shared" si="4"/>
        <v>VALID</v>
      </c>
      <c r="U21" s="74" t="str">
        <f>IF(T21="VALID", IF(Table1[[#This Row],[Quantity]]="NULL", "INVALID", "VALID"), "INVALID")</f>
        <v>VALID</v>
      </c>
      <c r="V21" s="74" t="str">
        <f t="shared" si="5"/>
        <v>KEEP</v>
      </c>
    </row>
    <row r="22" spans="6:37" x14ac:dyDescent="0.3">
      <c r="F22" s="57" t="s">
        <v>348</v>
      </c>
      <c r="G22" s="68" t="s">
        <v>347</v>
      </c>
      <c r="H22" s="57" t="s">
        <v>64</v>
      </c>
      <c r="I22" s="57" t="s">
        <v>65</v>
      </c>
      <c r="J22" s="57">
        <v>1451.96</v>
      </c>
      <c r="K22" s="57" t="s">
        <v>390</v>
      </c>
      <c r="L22" s="57">
        <v>50</v>
      </c>
      <c r="M22" s="57" t="s">
        <v>24</v>
      </c>
      <c r="O22" s="74" t="str">
        <f t="shared" si="0"/>
        <v>BUY</v>
      </c>
      <c r="P22" s="74">
        <f t="shared" si="1"/>
        <v>270</v>
      </c>
      <c r="Q22" s="75">
        <f>DATEVALUE(Table1[[#This Row],[Date]])</f>
        <v>45829</v>
      </c>
      <c r="R22" s="74" t="str">
        <f t="shared" si="2"/>
        <v>VALID</v>
      </c>
      <c r="S22" s="74" t="str">
        <f t="shared" si="3"/>
        <v>VALID</v>
      </c>
      <c r="T22" s="74" t="str">
        <f t="shared" si="4"/>
        <v>VALID</v>
      </c>
      <c r="U22" s="74" t="str">
        <f>IF(T22="VALID", IF(Table1[[#This Row],[Quantity]]="NULL", "INVALID", "VALID"), "INVALID")</f>
        <v>VALID</v>
      </c>
      <c r="V22" s="74" t="str">
        <f t="shared" si="5"/>
        <v>KEEP</v>
      </c>
      <c r="AK22" s="20"/>
    </row>
    <row r="23" spans="6:37" x14ac:dyDescent="0.3">
      <c r="F23" s="57" t="s">
        <v>342</v>
      </c>
      <c r="G23" s="68" t="s">
        <v>343</v>
      </c>
      <c r="H23" s="57" t="s">
        <v>64</v>
      </c>
      <c r="I23" s="57" t="s">
        <v>65</v>
      </c>
      <c r="J23" s="57" t="s">
        <v>390</v>
      </c>
      <c r="K23" s="57">
        <v>2448.5500000000002</v>
      </c>
      <c r="L23" s="57">
        <v>5</v>
      </c>
      <c r="M23" s="69" t="s">
        <v>373</v>
      </c>
      <c r="O23" s="74" t="str">
        <f t="shared" si="0"/>
        <v>SELL</v>
      </c>
      <c r="P23" s="74">
        <f t="shared" si="1"/>
        <v>220</v>
      </c>
      <c r="Q23" s="75">
        <f>DATEVALUE(Table1[[#This Row],[Date]])</f>
        <v>45828</v>
      </c>
      <c r="R23" s="74" t="str">
        <f t="shared" si="2"/>
        <v>VALID</v>
      </c>
      <c r="S23" s="74" t="str">
        <f t="shared" si="3"/>
        <v>VALID</v>
      </c>
      <c r="T23" s="74" t="str">
        <f t="shared" si="4"/>
        <v>VALID</v>
      </c>
      <c r="U23" s="74" t="str">
        <f>IF(T23="VALID", IF(Table1[[#This Row],[Quantity]]="NULL", "INVALID", "VALID"), "INVALID")</f>
        <v>VALID</v>
      </c>
      <c r="V23" s="74" t="str">
        <f t="shared" si="5"/>
        <v>KEEP</v>
      </c>
    </row>
    <row r="24" spans="6:37" x14ac:dyDescent="0.3">
      <c r="F24" s="57" t="s">
        <v>345</v>
      </c>
      <c r="G24" s="68" t="s">
        <v>343</v>
      </c>
      <c r="H24" s="57" t="s">
        <v>64</v>
      </c>
      <c r="I24" s="57" t="s">
        <v>65</v>
      </c>
      <c r="J24" s="57">
        <v>1370.14</v>
      </c>
      <c r="K24" s="57" t="s">
        <v>390</v>
      </c>
      <c r="L24" s="57">
        <v>10</v>
      </c>
      <c r="M24" s="57" t="s">
        <v>24</v>
      </c>
      <c r="O24" s="74" t="str">
        <f t="shared" si="0"/>
        <v>BUY</v>
      </c>
      <c r="P24" s="74">
        <f t="shared" si="1"/>
        <v>225</v>
      </c>
      <c r="Q24" s="75">
        <f>DATEVALUE(Table1[[#This Row],[Date]])</f>
        <v>45828</v>
      </c>
      <c r="R24" s="74" t="str">
        <f t="shared" si="2"/>
        <v>VALID</v>
      </c>
      <c r="S24" s="74" t="str">
        <f t="shared" si="3"/>
        <v>VALID</v>
      </c>
      <c r="T24" s="74" t="str">
        <f t="shared" si="4"/>
        <v>VALID</v>
      </c>
      <c r="U24" s="74" t="str">
        <f>IF(T24="VALID", IF(Table1[[#This Row],[Quantity]]="NULL", "INVALID", "VALID"), "INVALID")</f>
        <v>VALID</v>
      </c>
      <c r="V24" s="74" t="str">
        <f t="shared" si="5"/>
        <v>KEEP</v>
      </c>
    </row>
    <row r="25" spans="6:37" x14ac:dyDescent="0.3">
      <c r="F25" s="57" t="s">
        <v>310</v>
      </c>
      <c r="G25" s="68" t="s">
        <v>311</v>
      </c>
      <c r="H25" s="57" t="s">
        <v>64</v>
      </c>
      <c r="I25" s="57" t="s">
        <v>65</v>
      </c>
      <c r="J25" s="57" t="s">
        <v>390</v>
      </c>
      <c r="K25" s="57">
        <v>3709.22</v>
      </c>
      <c r="L25" s="57">
        <v>100</v>
      </c>
      <c r="M25" s="57" t="s">
        <v>12</v>
      </c>
      <c r="O25" s="74" t="str">
        <f t="shared" si="0"/>
        <v>SELL</v>
      </c>
      <c r="P25" s="74">
        <f t="shared" si="1"/>
        <v>215</v>
      </c>
      <c r="Q25" s="75">
        <f>DATEVALUE(Table1[[#This Row],[Date]])</f>
        <v>45814</v>
      </c>
      <c r="R25" s="74" t="str">
        <f t="shared" si="2"/>
        <v>VALID</v>
      </c>
      <c r="S25" s="74" t="str">
        <f t="shared" si="3"/>
        <v>VALID</v>
      </c>
      <c r="T25" s="74" t="str">
        <f t="shared" si="4"/>
        <v>VALID</v>
      </c>
      <c r="U25" s="74" t="str">
        <f>IF(T25="VALID", IF(Table1[[#This Row],[Quantity]]="NULL", "INVALID", "VALID"), "INVALID")</f>
        <v>VALID</v>
      </c>
      <c r="V25" s="74" t="str">
        <f t="shared" si="5"/>
        <v>KEEP</v>
      </c>
    </row>
    <row r="26" spans="6:37" x14ac:dyDescent="0.3">
      <c r="F26" s="57" t="s">
        <v>301</v>
      </c>
      <c r="G26" s="68" t="s">
        <v>302</v>
      </c>
      <c r="H26" s="57" t="s">
        <v>64</v>
      </c>
      <c r="I26" s="57" t="s">
        <v>65</v>
      </c>
      <c r="J26" s="57">
        <v>397.44</v>
      </c>
      <c r="K26" s="57" t="s">
        <v>390</v>
      </c>
      <c r="L26" s="57">
        <v>50</v>
      </c>
      <c r="M26" s="57" t="s">
        <v>24</v>
      </c>
      <c r="O26" s="74" t="str">
        <f t="shared" si="0"/>
        <v>BUY</v>
      </c>
      <c r="P26" s="74">
        <f t="shared" si="1"/>
        <v>315</v>
      </c>
      <c r="Q26" s="75">
        <f>DATEVALUE(Table1[[#This Row],[Date]])</f>
        <v>45808</v>
      </c>
      <c r="R26" s="74" t="str">
        <f t="shared" si="2"/>
        <v>VALID</v>
      </c>
      <c r="S26" s="74" t="str">
        <f t="shared" si="3"/>
        <v>VALID</v>
      </c>
      <c r="T26" s="74" t="str">
        <f t="shared" si="4"/>
        <v>VALID</v>
      </c>
      <c r="U26" s="74" t="str">
        <f>IF(T26="VALID", IF(Table1[[#This Row],[Quantity]]="NULL", "INVALID", "VALID"), "INVALID")</f>
        <v>VALID</v>
      </c>
      <c r="V26" s="74" t="str">
        <f t="shared" si="5"/>
        <v>KEEP</v>
      </c>
    </row>
    <row r="27" spans="6:37" x14ac:dyDescent="0.3">
      <c r="F27" s="57" t="s">
        <v>298</v>
      </c>
      <c r="G27" s="68" t="s">
        <v>299</v>
      </c>
      <c r="H27" s="57" t="s">
        <v>64</v>
      </c>
      <c r="I27" s="57" t="s">
        <v>65</v>
      </c>
      <c r="J27" s="57" t="s">
        <v>390</v>
      </c>
      <c r="K27" s="57">
        <v>2731.75</v>
      </c>
      <c r="L27" s="57">
        <v>75</v>
      </c>
      <c r="M27" s="57" t="s">
        <v>12</v>
      </c>
      <c r="O27" s="74" t="str">
        <f t="shared" si="0"/>
        <v>SELL</v>
      </c>
      <c r="P27" s="74">
        <f t="shared" si="1"/>
        <v>265</v>
      </c>
      <c r="Q27" s="75">
        <f>DATEVALUE(Table1[[#This Row],[Date]])</f>
        <v>45807</v>
      </c>
      <c r="R27" s="74" t="str">
        <f t="shared" si="2"/>
        <v>VALID</v>
      </c>
      <c r="S27" s="74" t="str">
        <f t="shared" si="3"/>
        <v>VALID</v>
      </c>
      <c r="T27" s="74" t="str">
        <f t="shared" si="4"/>
        <v>VALID</v>
      </c>
      <c r="U27" s="74" t="str">
        <f>IF(T27="VALID", IF(Table1[[#This Row],[Quantity]]="NULL", "INVALID", "VALID"), "INVALID")</f>
        <v>VALID</v>
      </c>
      <c r="V27" s="74" t="str">
        <f t="shared" si="5"/>
        <v>KEEP</v>
      </c>
    </row>
    <row r="28" spans="6:37" x14ac:dyDescent="0.3">
      <c r="F28" s="57" t="s">
        <v>292</v>
      </c>
      <c r="G28" s="68" t="s">
        <v>293</v>
      </c>
      <c r="H28" s="57" t="s">
        <v>64</v>
      </c>
      <c r="I28" s="57" t="s">
        <v>65</v>
      </c>
      <c r="J28" s="57" t="s">
        <v>390</v>
      </c>
      <c r="K28" s="57">
        <v>2894.7</v>
      </c>
      <c r="L28" s="57">
        <v>50</v>
      </c>
      <c r="M28" s="57" t="s">
        <v>12</v>
      </c>
      <c r="O28" s="74" t="str">
        <f t="shared" si="0"/>
        <v>SELL</v>
      </c>
      <c r="P28" s="74">
        <f t="shared" si="1"/>
        <v>340</v>
      </c>
      <c r="Q28" s="75">
        <f>DATEVALUE(Table1[[#This Row],[Date]])</f>
        <v>45805</v>
      </c>
      <c r="R28" s="74" t="str">
        <f t="shared" si="2"/>
        <v>VALID</v>
      </c>
      <c r="S28" s="74" t="str">
        <f t="shared" si="3"/>
        <v>VALID</v>
      </c>
      <c r="T28" s="74" t="str">
        <f t="shared" si="4"/>
        <v>VALID</v>
      </c>
      <c r="U28" s="74" t="str">
        <f>IF(T28="VALID", IF(Table1[[#This Row],[Quantity]]="NULL", "INVALID", "VALID"), "INVALID")</f>
        <v>VALID</v>
      </c>
      <c r="V28" s="74" t="str">
        <f t="shared" si="5"/>
        <v>KEEP</v>
      </c>
    </row>
    <row r="29" spans="6:37" x14ac:dyDescent="0.3">
      <c r="F29" s="57" t="s">
        <v>277</v>
      </c>
      <c r="G29" s="68" t="s">
        <v>278</v>
      </c>
      <c r="H29" s="57" t="s">
        <v>64</v>
      </c>
      <c r="I29" s="57" t="s">
        <v>65</v>
      </c>
      <c r="J29" s="57">
        <v>580.11</v>
      </c>
      <c r="K29" s="57" t="s">
        <v>390</v>
      </c>
      <c r="L29" s="57">
        <v>100</v>
      </c>
      <c r="M29" s="57" t="s">
        <v>24</v>
      </c>
      <c r="O29" s="74" t="str">
        <f t="shared" si="0"/>
        <v>BUY</v>
      </c>
      <c r="P29" s="74">
        <f t="shared" si="1"/>
        <v>390</v>
      </c>
      <c r="Q29" s="75">
        <f>DATEVALUE(Table1[[#This Row],[Date]])</f>
        <v>45798</v>
      </c>
      <c r="R29" s="74" t="str">
        <f t="shared" si="2"/>
        <v>VALID</v>
      </c>
      <c r="S29" s="74" t="str">
        <f t="shared" si="3"/>
        <v>VALID</v>
      </c>
      <c r="T29" s="74" t="str">
        <f t="shared" si="4"/>
        <v>VALID</v>
      </c>
      <c r="U29" s="74" t="str">
        <f>IF(T29="VALID", IF(Table1[[#This Row],[Quantity]]="NULL", "INVALID", "VALID"), "INVALID")</f>
        <v>VALID</v>
      </c>
      <c r="V29" s="74" t="str">
        <f t="shared" si="5"/>
        <v>KEEP</v>
      </c>
    </row>
    <row r="30" spans="6:37" x14ac:dyDescent="0.3">
      <c r="F30" s="57" t="s">
        <v>256</v>
      </c>
      <c r="G30" s="68" t="s">
        <v>257</v>
      </c>
      <c r="H30" s="57" t="s">
        <v>64</v>
      </c>
      <c r="I30" s="57" t="s">
        <v>65</v>
      </c>
      <c r="J30" s="57" t="s">
        <v>390</v>
      </c>
      <c r="K30" s="57">
        <v>2554.2199999999998</v>
      </c>
      <c r="L30" s="57">
        <v>10</v>
      </c>
      <c r="M30" s="57" t="s">
        <v>12</v>
      </c>
      <c r="O30" s="74" t="str">
        <f t="shared" si="0"/>
        <v>SELL</v>
      </c>
      <c r="P30" s="74">
        <f t="shared" si="1"/>
        <v>290</v>
      </c>
      <c r="Q30" s="75">
        <f>DATEVALUE(Table1[[#This Row],[Date]])</f>
        <v>45787</v>
      </c>
      <c r="R30" s="74" t="str">
        <f t="shared" si="2"/>
        <v>VALID</v>
      </c>
      <c r="S30" s="74" t="str">
        <f t="shared" si="3"/>
        <v>VALID</v>
      </c>
      <c r="T30" s="74" t="str">
        <f t="shared" si="4"/>
        <v>VALID</v>
      </c>
      <c r="U30" s="74" t="str">
        <f>IF(T30="VALID", IF(Table1[[#This Row],[Quantity]]="NULL", "INVALID", "VALID"), "INVALID")</f>
        <v>VALID</v>
      </c>
      <c r="V30" s="74" t="str">
        <f t="shared" si="5"/>
        <v>KEEP</v>
      </c>
    </row>
    <row r="31" spans="6:37" x14ac:dyDescent="0.3">
      <c r="F31" s="57" t="s">
        <v>229</v>
      </c>
      <c r="G31" s="68" t="s">
        <v>230</v>
      </c>
      <c r="H31" s="57" t="s">
        <v>64</v>
      </c>
      <c r="I31" s="57" t="s">
        <v>65</v>
      </c>
      <c r="J31" s="57">
        <v>2463.54</v>
      </c>
      <c r="K31" s="57" t="s">
        <v>390</v>
      </c>
      <c r="L31" s="57">
        <v>100</v>
      </c>
      <c r="M31" s="69" t="s">
        <v>375</v>
      </c>
      <c r="O31" s="74" t="str">
        <f t="shared" si="0"/>
        <v>BUY</v>
      </c>
      <c r="P31" s="74">
        <f t="shared" si="1"/>
        <v>300</v>
      </c>
      <c r="Q31" s="75">
        <f>DATEVALUE(Table1[[#This Row],[Date]])</f>
        <v>45772</v>
      </c>
      <c r="R31" s="74" t="str">
        <f t="shared" si="2"/>
        <v>VALID</v>
      </c>
      <c r="S31" s="74" t="str">
        <f t="shared" si="3"/>
        <v>VALID</v>
      </c>
      <c r="T31" s="74" t="str">
        <f t="shared" si="4"/>
        <v>VALID</v>
      </c>
      <c r="U31" s="74" t="str">
        <f>IF(T31="VALID", IF(Table1[[#This Row],[Quantity]]="NULL", "INVALID", "VALID"), "INVALID")</f>
        <v>VALID</v>
      </c>
      <c r="V31" s="74" t="str">
        <f t="shared" si="5"/>
        <v>KEEP</v>
      </c>
    </row>
    <row r="32" spans="6:37" x14ac:dyDescent="0.3">
      <c r="F32" s="57" t="s">
        <v>220</v>
      </c>
      <c r="G32" s="68" t="s">
        <v>221</v>
      </c>
      <c r="H32" s="57" t="s">
        <v>64</v>
      </c>
      <c r="I32" s="57" t="s">
        <v>65</v>
      </c>
      <c r="J32" s="57">
        <v>1785.57</v>
      </c>
      <c r="K32" s="57" t="s">
        <v>390</v>
      </c>
      <c r="L32" s="57">
        <v>25</v>
      </c>
      <c r="M32" s="57" t="s">
        <v>24</v>
      </c>
      <c r="O32" s="74" t="str">
        <f t="shared" si="0"/>
        <v>BUY</v>
      </c>
      <c r="P32" s="74">
        <f t="shared" si="1"/>
        <v>200</v>
      </c>
      <c r="Q32" s="75">
        <f>DATEVALUE(Table1[[#This Row],[Date]])</f>
        <v>45769</v>
      </c>
      <c r="R32" s="74" t="str">
        <f t="shared" si="2"/>
        <v>VALID</v>
      </c>
      <c r="S32" s="74" t="str">
        <f t="shared" si="3"/>
        <v>VALID</v>
      </c>
      <c r="T32" s="74" t="str">
        <f t="shared" si="4"/>
        <v>VALID</v>
      </c>
      <c r="U32" s="74" t="str">
        <f>IF(T32="VALID", IF(Table1[[#This Row],[Quantity]]="NULL", "INVALID", "VALID"), "INVALID")</f>
        <v>VALID</v>
      </c>
      <c r="V32" s="74" t="str">
        <f t="shared" si="5"/>
        <v>KEEP</v>
      </c>
    </row>
    <row r="33" spans="6:22" x14ac:dyDescent="0.3">
      <c r="F33" s="57" t="s">
        <v>215</v>
      </c>
      <c r="G33" s="68" t="s">
        <v>214</v>
      </c>
      <c r="H33" s="57" t="s">
        <v>64</v>
      </c>
      <c r="I33" s="57" t="s">
        <v>65</v>
      </c>
      <c r="J33" s="57" t="s">
        <v>390</v>
      </c>
      <c r="K33" s="57">
        <v>1585.88</v>
      </c>
      <c r="L33" s="57">
        <v>20</v>
      </c>
      <c r="M33" s="69" t="s">
        <v>374</v>
      </c>
      <c r="O33" s="74" t="str">
        <f t="shared" si="0"/>
        <v>SELL</v>
      </c>
      <c r="P33" s="74">
        <f t="shared" si="1"/>
        <v>175</v>
      </c>
      <c r="Q33" s="75">
        <f>DATEVALUE(Table1[[#This Row],[Date]])</f>
        <v>45765</v>
      </c>
      <c r="R33" s="74" t="str">
        <f t="shared" si="2"/>
        <v>VALID</v>
      </c>
      <c r="S33" s="74" t="str">
        <f t="shared" si="3"/>
        <v>VALID</v>
      </c>
      <c r="T33" s="74" t="str">
        <f t="shared" si="4"/>
        <v>VALID</v>
      </c>
      <c r="U33" s="74" t="str">
        <f>IF(T33="VALID", IF(Table1[[#This Row],[Quantity]]="NULL", "INVALID", "VALID"), "INVALID")</f>
        <v>VALID</v>
      </c>
      <c r="V33" s="74" t="str">
        <f t="shared" si="5"/>
        <v>KEEP</v>
      </c>
    </row>
    <row r="34" spans="6:22" x14ac:dyDescent="0.3">
      <c r="F34" s="57" t="s">
        <v>187</v>
      </c>
      <c r="G34" s="68" t="s">
        <v>188</v>
      </c>
      <c r="H34" s="57" t="s">
        <v>64</v>
      </c>
      <c r="I34" s="57" t="s">
        <v>65</v>
      </c>
      <c r="J34" s="57">
        <v>1844.71</v>
      </c>
      <c r="K34" s="57" t="s">
        <v>390</v>
      </c>
      <c r="L34" s="57">
        <v>15</v>
      </c>
      <c r="M34" s="57" t="s">
        <v>24</v>
      </c>
      <c r="O34" s="74" t="str">
        <f t="shared" si="0"/>
        <v>BUY</v>
      </c>
      <c r="P34" s="74">
        <f t="shared" si="1"/>
        <v>195</v>
      </c>
      <c r="Q34" s="75">
        <f>DATEVALUE(Table1[[#This Row],[Date]])</f>
        <v>45747</v>
      </c>
      <c r="R34" s="74" t="str">
        <f t="shared" si="2"/>
        <v>VALID</v>
      </c>
      <c r="S34" s="74" t="str">
        <f t="shared" si="3"/>
        <v>VALID</v>
      </c>
      <c r="T34" s="74" t="str">
        <f t="shared" si="4"/>
        <v>VALID</v>
      </c>
      <c r="U34" s="74" t="str">
        <f>IF(T34="VALID", IF(Table1[[#This Row],[Quantity]]="NULL", "INVALID", "VALID"), "INVALID")</f>
        <v>VALID</v>
      </c>
      <c r="V34" s="74" t="str">
        <f t="shared" si="5"/>
        <v>KEEP</v>
      </c>
    </row>
    <row r="35" spans="6:22" x14ac:dyDescent="0.3">
      <c r="F35" s="57" t="s">
        <v>174</v>
      </c>
      <c r="G35" s="68" t="s">
        <v>175</v>
      </c>
      <c r="H35" s="57" t="s">
        <v>64</v>
      </c>
      <c r="I35" s="57" t="s">
        <v>65</v>
      </c>
      <c r="J35" s="57" t="s">
        <v>390</v>
      </c>
      <c r="K35" s="57">
        <v>1912.79</v>
      </c>
      <c r="L35" s="57">
        <v>25</v>
      </c>
      <c r="M35" s="57" t="s">
        <v>12</v>
      </c>
      <c r="O35" s="74" t="str">
        <f t="shared" si="0"/>
        <v>SELL</v>
      </c>
      <c r="P35" s="74">
        <f t="shared" si="1"/>
        <v>180</v>
      </c>
      <c r="Q35" s="75">
        <f>DATEVALUE(Table1[[#This Row],[Date]])</f>
        <v>45740</v>
      </c>
      <c r="R35" s="74" t="str">
        <f t="shared" si="2"/>
        <v>VALID</v>
      </c>
      <c r="S35" s="74" t="str">
        <f t="shared" si="3"/>
        <v>VALID</v>
      </c>
      <c r="T35" s="74" t="str">
        <f t="shared" si="4"/>
        <v>VALID</v>
      </c>
      <c r="U35" s="74" t="str">
        <f>IF(T35="VALID", IF(Table1[[#This Row],[Quantity]]="NULL", "INVALID", "VALID"), "INVALID")</f>
        <v>VALID</v>
      </c>
      <c r="V35" s="74" t="str">
        <f t="shared" si="5"/>
        <v>KEEP</v>
      </c>
    </row>
    <row r="36" spans="6:22" x14ac:dyDescent="0.3">
      <c r="F36" s="57" t="s">
        <v>150</v>
      </c>
      <c r="G36" s="68" t="s">
        <v>151</v>
      </c>
      <c r="H36" s="57" t="s">
        <v>64</v>
      </c>
      <c r="I36" s="57" t="s">
        <v>65</v>
      </c>
      <c r="J36" s="57">
        <v>791.66</v>
      </c>
      <c r="K36" s="57" t="s">
        <v>390</v>
      </c>
      <c r="L36" s="57">
        <v>100</v>
      </c>
      <c r="M36" s="57" t="s">
        <v>24</v>
      </c>
      <c r="O36" s="74" t="str">
        <f t="shared" si="0"/>
        <v>BUY</v>
      </c>
      <c r="P36" s="74">
        <f t="shared" si="1"/>
        <v>205</v>
      </c>
      <c r="Q36" s="75">
        <f>DATEVALUE(Table1[[#This Row],[Date]])</f>
        <v>45728</v>
      </c>
      <c r="R36" s="74" t="str">
        <f t="shared" si="2"/>
        <v>VALID</v>
      </c>
      <c r="S36" s="74" t="str">
        <f t="shared" si="3"/>
        <v>VALID</v>
      </c>
      <c r="T36" s="74" t="str">
        <f t="shared" si="4"/>
        <v>VALID</v>
      </c>
      <c r="U36" s="74" t="str">
        <f>IF(T36="VALID", IF(Table1[[#This Row],[Quantity]]="NULL", "INVALID", "VALID"), "INVALID")</f>
        <v>VALID</v>
      </c>
      <c r="V36" s="74" t="str">
        <f t="shared" si="5"/>
        <v>KEEP</v>
      </c>
    </row>
    <row r="37" spans="6:22" x14ac:dyDescent="0.3">
      <c r="F37" s="57" t="s">
        <v>138</v>
      </c>
      <c r="G37" s="68" t="s">
        <v>139</v>
      </c>
      <c r="H37" s="57" t="s">
        <v>64</v>
      </c>
      <c r="I37" s="57" t="s">
        <v>65</v>
      </c>
      <c r="J37" s="57">
        <v>2573.23</v>
      </c>
      <c r="K37" s="57" t="s">
        <v>390</v>
      </c>
      <c r="L37" s="57">
        <v>100</v>
      </c>
      <c r="M37" s="57" t="s">
        <v>24</v>
      </c>
      <c r="O37" s="74" t="str">
        <f t="shared" si="0"/>
        <v>BUY</v>
      </c>
      <c r="P37" s="74">
        <f t="shared" si="1"/>
        <v>105</v>
      </c>
      <c r="Q37" s="75">
        <f>DATEVALUE(Table1[[#This Row],[Date]])</f>
        <v>45720</v>
      </c>
      <c r="R37" s="74" t="str">
        <f t="shared" si="2"/>
        <v>VALID</v>
      </c>
      <c r="S37" s="74" t="str">
        <f t="shared" si="3"/>
        <v>VALID</v>
      </c>
      <c r="T37" s="74" t="str">
        <f t="shared" si="4"/>
        <v>VALID</v>
      </c>
      <c r="U37" s="74" t="str">
        <f>IF(T37="VALID", IF(Table1[[#This Row],[Quantity]]="NULL", "INVALID", "VALID"), "INVALID")</f>
        <v>VALID</v>
      </c>
      <c r="V37" s="74" t="str">
        <f t="shared" si="5"/>
        <v>KEEP</v>
      </c>
    </row>
    <row r="38" spans="6:22" x14ac:dyDescent="0.3">
      <c r="F38" s="57" t="s">
        <v>128</v>
      </c>
      <c r="G38" s="68" t="s">
        <v>129</v>
      </c>
      <c r="H38" s="57" t="s">
        <v>64</v>
      </c>
      <c r="I38" s="57" t="s">
        <v>65</v>
      </c>
      <c r="J38" s="57">
        <v>2443.46</v>
      </c>
      <c r="K38" s="57" t="s">
        <v>390</v>
      </c>
      <c r="L38" s="57">
        <v>5</v>
      </c>
      <c r="M38" s="57" t="s">
        <v>24</v>
      </c>
      <c r="O38" s="74" t="str">
        <f t="shared" si="0"/>
        <v>BUY</v>
      </c>
      <c r="P38" s="74">
        <f t="shared" si="1"/>
        <v>5</v>
      </c>
      <c r="Q38" s="75">
        <f>DATEVALUE(Table1[[#This Row],[Date]])</f>
        <v>45716</v>
      </c>
      <c r="R38" s="74" t="str">
        <f t="shared" si="2"/>
        <v>VALID</v>
      </c>
      <c r="S38" s="74" t="str">
        <f t="shared" si="3"/>
        <v>VALID</v>
      </c>
      <c r="T38" s="74" t="str">
        <f t="shared" si="4"/>
        <v>VALID</v>
      </c>
      <c r="U38" s="74" t="str">
        <f>IF(T38="VALID", IF(Table1[[#This Row],[Quantity]]="NULL", "INVALID", "VALID"), "INVALID")</f>
        <v>VALID</v>
      </c>
      <c r="V38" s="74" t="str">
        <f t="shared" si="5"/>
        <v>KEEP</v>
      </c>
    </row>
    <row r="39" spans="6:22" x14ac:dyDescent="0.3">
      <c r="F39" s="57" t="s">
        <v>110</v>
      </c>
      <c r="G39" s="68" t="s">
        <v>108</v>
      </c>
      <c r="H39" s="57" t="s">
        <v>64</v>
      </c>
      <c r="I39" s="57" t="s">
        <v>65</v>
      </c>
      <c r="J39" s="57" t="s">
        <v>390</v>
      </c>
      <c r="K39" s="57">
        <v>1931.04</v>
      </c>
      <c r="L39" s="57">
        <v>25</v>
      </c>
      <c r="M39" s="57" t="s">
        <v>12</v>
      </c>
      <c r="O39" s="74" t="str">
        <f t="shared" si="0"/>
        <v>SELL</v>
      </c>
      <c r="P39" s="74">
        <f t="shared" si="1"/>
        <v>0</v>
      </c>
      <c r="Q39" s="75">
        <f>DATEVALUE(Table1[[#This Row],[Date]])</f>
        <v>45700</v>
      </c>
      <c r="R39" s="74" t="str">
        <f t="shared" si="2"/>
        <v>VALID</v>
      </c>
      <c r="S39" s="74" t="str">
        <f t="shared" si="3"/>
        <v>VALID</v>
      </c>
      <c r="T39" s="74" t="str">
        <f t="shared" si="4"/>
        <v>VALID</v>
      </c>
      <c r="U39" s="74" t="str">
        <f>IF(T39="VALID", IF(Table1[[#This Row],[Quantity]]="NULL", "INVALID", "VALID"), "INVALID")</f>
        <v>VALID</v>
      </c>
      <c r="V39" s="74" t="str">
        <f t="shared" si="5"/>
        <v>KEEP</v>
      </c>
    </row>
    <row r="40" spans="6:22" x14ac:dyDescent="0.3">
      <c r="F40" s="57" t="s">
        <v>86</v>
      </c>
      <c r="G40" s="68" t="s">
        <v>87</v>
      </c>
      <c r="H40" s="57" t="s">
        <v>64</v>
      </c>
      <c r="I40" s="57" t="s">
        <v>65</v>
      </c>
      <c r="J40" s="57" t="s">
        <v>390</v>
      </c>
      <c r="K40" s="57">
        <v>2748.51</v>
      </c>
      <c r="L40" s="57">
        <v>50</v>
      </c>
      <c r="M40" s="57" t="s">
        <v>12</v>
      </c>
      <c r="O40" s="74" t="str">
        <f t="shared" si="0"/>
        <v>SELL</v>
      </c>
      <c r="P40" s="74">
        <f t="shared" si="1"/>
        <v>25</v>
      </c>
      <c r="Q40" s="75">
        <f>DATEVALUE(Table1[[#This Row],[Date]])</f>
        <v>45686</v>
      </c>
      <c r="R40" s="74" t="str">
        <f t="shared" si="2"/>
        <v>VALID</v>
      </c>
      <c r="S40" s="74" t="str">
        <f t="shared" si="3"/>
        <v>VALID</v>
      </c>
      <c r="T40" s="74" t="str">
        <f t="shared" si="4"/>
        <v>VALID</v>
      </c>
      <c r="U40" s="74" t="str">
        <f>IF(T40="VALID", IF(Table1[[#This Row],[Quantity]]="NULL", "INVALID", "VALID"), "INVALID")</f>
        <v>VALID</v>
      </c>
      <c r="V40" s="74" t="str">
        <f t="shared" si="5"/>
        <v>KEEP</v>
      </c>
    </row>
    <row r="41" spans="6:22" x14ac:dyDescent="0.3">
      <c r="F41" s="57" t="s">
        <v>63</v>
      </c>
      <c r="G41" s="68" t="s">
        <v>62</v>
      </c>
      <c r="H41" s="57" t="s">
        <v>64</v>
      </c>
      <c r="I41" s="57" t="s">
        <v>65</v>
      </c>
      <c r="J41" s="57">
        <v>3409.94</v>
      </c>
      <c r="K41" s="57" t="s">
        <v>390</v>
      </c>
      <c r="L41" s="57">
        <v>75</v>
      </c>
      <c r="M41" s="57" t="s">
        <v>24</v>
      </c>
      <c r="O41" s="74" t="str">
        <f t="shared" si="0"/>
        <v>BUY</v>
      </c>
      <c r="P41" s="74">
        <f t="shared" si="1"/>
        <v>75</v>
      </c>
      <c r="Q41" s="75">
        <f>DATEVALUE(Table1[[#This Row],[Date]])</f>
        <v>45678</v>
      </c>
      <c r="R41" s="74" t="str">
        <f t="shared" si="2"/>
        <v>VALID</v>
      </c>
      <c r="S41" s="74" t="str">
        <f t="shared" si="3"/>
        <v>VALID</v>
      </c>
      <c r="T41" s="74" t="str">
        <f t="shared" si="4"/>
        <v>VALID</v>
      </c>
      <c r="U41" s="74" t="str">
        <f>IF(T41="VALID", IF(Table1[[#This Row],[Quantity]]="NULL", "INVALID", "VALID"), "INVALID")</f>
        <v>VALID</v>
      </c>
      <c r="V41" s="74" t="str">
        <f t="shared" si="5"/>
        <v>KEEP</v>
      </c>
    </row>
    <row r="42" spans="6:22" x14ac:dyDescent="0.3">
      <c r="F42" s="57" t="s">
        <v>249</v>
      </c>
      <c r="G42" s="68" t="s">
        <v>250</v>
      </c>
      <c r="H42" s="57" t="s">
        <v>10</v>
      </c>
      <c r="I42" s="57" t="s">
        <v>11</v>
      </c>
      <c r="J42" s="57">
        <v>958.54</v>
      </c>
      <c r="K42" s="57" t="s">
        <v>390</v>
      </c>
      <c r="L42" s="57">
        <v>75</v>
      </c>
      <c r="M42" s="57" t="s">
        <v>24</v>
      </c>
      <c r="O42" s="74" t="str">
        <f t="shared" si="0"/>
        <v>BUY</v>
      </c>
      <c r="P42" s="74">
        <f t="shared" si="1"/>
        <v>-145</v>
      </c>
      <c r="Q42" s="75">
        <f>DATEVALUE(Table1[[#This Row],[Date]])</f>
        <v>45783</v>
      </c>
      <c r="R42" s="74" t="str">
        <f t="shared" si="2"/>
        <v>VALID</v>
      </c>
      <c r="S42" s="74" t="str">
        <f t="shared" si="3"/>
        <v>VALID</v>
      </c>
      <c r="T42" s="74" t="str">
        <f t="shared" si="4"/>
        <v>INVALID</v>
      </c>
      <c r="U42" s="74" t="str">
        <f>IF(T42="VALID", IF(Table1[[#This Row],[Quantity]]="NULL", "INVALID", "VALID"), "INVALID")</f>
        <v>INVALID</v>
      </c>
      <c r="V42" s="74" t="str">
        <f t="shared" si="5"/>
        <v>DELETE</v>
      </c>
    </row>
    <row r="43" spans="6:22" x14ac:dyDescent="0.3">
      <c r="F43" s="57" t="s">
        <v>244</v>
      </c>
      <c r="G43" s="68" t="s">
        <v>245</v>
      </c>
      <c r="H43" s="57" t="s">
        <v>10</v>
      </c>
      <c r="I43" s="57" t="s">
        <v>11</v>
      </c>
      <c r="J43" s="57">
        <v>231.83</v>
      </c>
      <c r="K43" s="57" t="s">
        <v>390</v>
      </c>
      <c r="L43" s="57">
        <v>20</v>
      </c>
      <c r="M43" s="57" t="s">
        <v>24</v>
      </c>
      <c r="O43" s="74" t="str">
        <f t="shared" si="0"/>
        <v>BUY</v>
      </c>
      <c r="P43" s="74">
        <f t="shared" si="1"/>
        <v>-220</v>
      </c>
      <c r="Q43" s="75">
        <f>DATEVALUE(Table1[[#This Row],[Date]])</f>
        <v>45779</v>
      </c>
      <c r="R43" s="74" t="str">
        <f t="shared" si="2"/>
        <v>VALID</v>
      </c>
      <c r="S43" s="74" t="str">
        <f t="shared" si="3"/>
        <v>VALID</v>
      </c>
      <c r="T43" s="74" t="str">
        <f t="shared" si="4"/>
        <v>INVALID</v>
      </c>
      <c r="U43" s="74" t="str">
        <f>IF(T43="VALID", IF(Table1[[#This Row],[Quantity]]="NULL", "INVALID", "VALID"), "INVALID")</f>
        <v>INVALID</v>
      </c>
      <c r="V43" s="74" t="str">
        <f t="shared" si="5"/>
        <v>DELETE</v>
      </c>
    </row>
    <row r="44" spans="6:22" x14ac:dyDescent="0.3">
      <c r="F44" s="57" t="s">
        <v>226</v>
      </c>
      <c r="G44" s="68" t="s">
        <v>223</v>
      </c>
      <c r="H44" s="57" t="s">
        <v>10</v>
      </c>
      <c r="I44" s="57" t="s">
        <v>11</v>
      </c>
      <c r="J44" s="57" t="s">
        <v>390</v>
      </c>
      <c r="K44" s="57">
        <v>1679.77</v>
      </c>
      <c r="L44" s="57">
        <v>50</v>
      </c>
      <c r="M44" s="57" t="s">
        <v>12</v>
      </c>
      <c r="O44" s="74" t="str">
        <f t="shared" si="0"/>
        <v>SELL</v>
      </c>
      <c r="P44" s="74">
        <f t="shared" si="1"/>
        <v>-240</v>
      </c>
      <c r="Q44" s="75">
        <f>DATEVALUE(Table1[[#This Row],[Date]])</f>
        <v>45770</v>
      </c>
      <c r="R44" s="74" t="str">
        <f t="shared" si="2"/>
        <v>VALID</v>
      </c>
      <c r="S44" s="74" t="str">
        <f t="shared" si="3"/>
        <v>VALID</v>
      </c>
      <c r="T44" s="74" t="str">
        <f t="shared" si="4"/>
        <v>INVALID</v>
      </c>
      <c r="U44" s="74" t="str">
        <f>IF(T44="VALID", IF(Table1[[#This Row],[Quantity]]="NULL", "INVALID", "VALID"), "INVALID")</f>
        <v>INVALID</v>
      </c>
      <c r="V44" s="74" t="str">
        <f t="shared" si="5"/>
        <v>DELETE</v>
      </c>
    </row>
    <row r="45" spans="6:22" x14ac:dyDescent="0.3">
      <c r="F45" s="57" t="s">
        <v>172</v>
      </c>
      <c r="G45" s="68" t="s">
        <v>173</v>
      </c>
      <c r="H45" s="57" t="s">
        <v>10</v>
      </c>
      <c r="I45" s="57" t="s">
        <v>11</v>
      </c>
      <c r="J45" s="57">
        <v>2090.25</v>
      </c>
      <c r="K45" s="57" t="s">
        <v>390</v>
      </c>
      <c r="L45" s="57">
        <v>5</v>
      </c>
      <c r="M45" s="57" t="s">
        <v>24</v>
      </c>
      <c r="O45" s="74" t="str">
        <f t="shared" si="0"/>
        <v>BUY</v>
      </c>
      <c r="P45" s="74">
        <f t="shared" si="1"/>
        <v>-190</v>
      </c>
      <c r="Q45" s="75">
        <f>DATEVALUE(Table1[[#This Row],[Date]])</f>
        <v>45738</v>
      </c>
      <c r="R45" s="74" t="str">
        <f t="shared" si="2"/>
        <v>VALID</v>
      </c>
      <c r="S45" s="74" t="str">
        <f t="shared" si="3"/>
        <v>VALID</v>
      </c>
      <c r="T45" s="74" t="str">
        <f t="shared" si="4"/>
        <v>INVALID</v>
      </c>
      <c r="U45" s="74" t="str">
        <f>IF(T45="VALID", IF(Table1[[#This Row],[Quantity]]="NULL", "INVALID", "VALID"), "INVALID")</f>
        <v>INVALID</v>
      </c>
      <c r="V45" s="74" t="str">
        <f t="shared" si="5"/>
        <v>DELETE</v>
      </c>
    </row>
    <row r="46" spans="6:22" x14ac:dyDescent="0.3">
      <c r="F46" s="57" t="s">
        <v>154</v>
      </c>
      <c r="G46" s="68" t="s">
        <v>155</v>
      </c>
      <c r="H46" s="57" t="s">
        <v>10</v>
      </c>
      <c r="I46" s="57" t="s">
        <v>11</v>
      </c>
      <c r="J46" s="57" t="s">
        <v>390</v>
      </c>
      <c r="K46" s="57">
        <v>1369.93</v>
      </c>
      <c r="L46" s="57">
        <v>75</v>
      </c>
      <c r="M46" s="57" t="s">
        <v>12</v>
      </c>
      <c r="O46" s="74" t="str">
        <f t="shared" si="0"/>
        <v>SELL</v>
      </c>
      <c r="P46" s="74">
        <f t="shared" si="1"/>
        <v>-195</v>
      </c>
      <c r="Q46" s="75">
        <f>DATEVALUE(Table1[[#This Row],[Date]])</f>
        <v>45729</v>
      </c>
      <c r="R46" s="74" t="str">
        <f t="shared" si="2"/>
        <v>VALID</v>
      </c>
      <c r="S46" s="74" t="str">
        <f t="shared" si="3"/>
        <v>VALID</v>
      </c>
      <c r="T46" s="74" t="str">
        <f t="shared" si="4"/>
        <v>INVALID</v>
      </c>
      <c r="U46" s="74" t="str">
        <f>IF(T46="VALID", IF(Table1[[#This Row],[Quantity]]="NULL", "INVALID", "VALID"), "INVALID")</f>
        <v>INVALID</v>
      </c>
      <c r="V46" s="74" t="str">
        <f t="shared" si="5"/>
        <v>DELETE</v>
      </c>
    </row>
    <row r="47" spans="6:22" x14ac:dyDescent="0.3">
      <c r="F47" s="57" t="s">
        <v>135</v>
      </c>
      <c r="G47" s="68" t="s">
        <v>136</v>
      </c>
      <c r="H47" s="57" t="s">
        <v>10</v>
      </c>
      <c r="I47" s="57" t="s">
        <v>11</v>
      </c>
      <c r="J47" s="57" t="s">
        <v>390</v>
      </c>
      <c r="K47" s="57">
        <v>2326.44</v>
      </c>
      <c r="L47" s="57">
        <v>15</v>
      </c>
      <c r="M47" s="69" t="s">
        <v>376</v>
      </c>
      <c r="O47" s="74" t="str">
        <f t="shared" si="0"/>
        <v>SELL</v>
      </c>
      <c r="P47" s="74">
        <f t="shared" si="1"/>
        <v>-120</v>
      </c>
      <c r="Q47" s="75">
        <f>DATEVALUE(Table1[[#This Row],[Date]])</f>
        <v>45719</v>
      </c>
      <c r="R47" s="74" t="str">
        <f t="shared" si="2"/>
        <v>VALID</v>
      </c>
      <c r="S47" s="74" t="str">
        <f t="shared" si="3"/>
        <v>VALID</v>
      </c>
      <c r="T47" s="74" t="str">
        <f t="shared" si="4"/>
        <v>INVALID</v>
      </c>
      <c r="U47" s="74" t="str">
        <f>IF(T47="VALID", IF(Table1[[#This Row],[Quantity]]="NULL", "INVALID", "VALID"), "INVALID")</f>
        <v>INVALID</v>
      </c>
      <c r="V47" s="74" t="str">
        <f t="shared" si="5"/>
        <v>DELETE</v>
      </c>
    </row>
    <row r="48" spans="6:22" x14ac:dyDescent="0.3">
      <c r="F48" s="57" t="s">
        <v>109</v>
      </c>
      <c r="G48" s="68" t="s">
        <v>108</v>
      </c>
      <c r="H48" s="57" t="s">
        <v>10</v>
      </c>
      <c r="I48" s="57" t="s">
        <v>11</v>
      </c>
      <c r="J48" s="57" t="s">
        <v>390</v>
      </c>
      <c r="K48" s="57">
        <v>2670.67</v>
      </c>
      <c r="L48" s="57">
        <v>50</v>
      </c>
      <c r="M48" s="57" t="s">
        <v>12</v>
      </c>
      <c r="O48" s="74" t="str">
        <f t="shared" si="0"/>
        <v>SELL</v>
      </c>
      <c r="P48" s="74">
        <f t="shared" si="1"/>
        <v>-105</v>
      </c>
      <c r="Q48" s="75">
        <f>DATEVALUE(Table1[[#This Row],[Date]])</f>
        <v>45700</v>
      </c>
      <c r="R48" s="74" t="str">
        <f t="shared" si="2"/>
        <v>VALID</v>
      </c>
      <c r="S48" s="74" t="str">
        <f t="shared" si="3"/>
        <v>VALID</v>
      </c>
      <c r="T48" s="74" t="str">
        <f t="shared" si="4"/>
        <v>INVALID</v>
      </c>
      <c r="U48" s="74" t="str">
        <f>IF(T48="VALID", IF(Table1[[#This Row],[Quantity]]="NULL", "INVALID", "VALID"), "INVALID")</f>
        <v>INVALID</v>
      </c>
      <c r="V48" s="74" t="str">
        <f t="shared" si="5"/>
        <v>DELETE</v>
      </c>
    </row>
    <row r="49" spans="6:29" x14ac:dyDescent="0.3">
      <c r="F49" s="57" t="s">
        <v>83</v>
      </c>
      <c r="G49" s="68" t="s">
        <v>80</v>
      </c>
      <c r="H49" s="57" t="s">
        <v>10</v>
      </c>
      <c r="I49" s="57" t="s">
        <v>11</v>
      </c>
      <c r="J49" s="57">
        <v>2133.5300000000002</v>
      </c>
      <c r="K49" s="57" t="s">
        <v>390</v>
      </c>
      <c r="L49" s="57">
        <v>20</v>
      </c>
      <c r="M49" s="57" t="s">
        <v>24</v>
      </c>
      <c r="O49" s="74" t="str">
        <f t="shared" si="0"/>
        <v>BUY</v>
      </c>
      <c r="P49" s="74">
        <f t="shared" si="1"/>
        <v>-55</v>
      </c>
      <c r="Q49" s="75">
        <f>DATEVALUE(Table1[[#This Row],[Date]])</f>
        <v>45684</v>
      </c>
      <c r="R49" s="74" t="str">
        <f t="shared" si="2"/>
        <v>VALID</v>
      </c>
      <c r="S49" s="74" t="str">
        <f t="shared" si="3"/>
        <v>VALID</v>
      </c>
      <c r="T49" s="74" t="str">
        <f t="shared" si="4"/>
        <v>INVALID</v>
      </c>
      <c r="U49" s="74" t="str">
        <f>IF(T49="VALID", IF(Table1[[#This Row],[Quantity]]="NULL", "INVALID", "VALID"), "INVALID")</f>
        <v>INVALID</v>
      </c>
      <c r="V49" s="74" t="str">
        <f t="shared" si="5"/>
        <v>DELETE</v>
      </c>
    </row>
    <row r="50" spans="6:29" x14ac:dyDescent="0.3">
      <c r="F50" s="57" t="s">
        <v>8</v>
      </c>
      <c r="G50" s="68" t="s">
        <v>9</v>
      </c>
      <c r="H50" s="57" t="s">
        <v>10</v>
      </c>
      <c r="I50" s="57" t="s">
        <v>11</v>
      </c>
      <c r="J50" s="57" t="s">
        <v>390</v>
      </c>
      <c r="K50" s="57">
        <v>314.82</v>
      </c>
      <c r="L50" s="57">
        <v>75</v>
      </c>
      <c r="M50" s="57" t="s">
        <v>12</v>
      </c>
      <c r="O50" s="74" t="str">
        <f t="shared" si="0"/>
        <v>SELL</v>
      </c>
      <c r="P50" s="74">
        <f t="shared" si="1"/>
        <v>-75</v>
      </c>
      <c r="Q50" s="75">
        <f>DATEVALUE(Table1[[#This Row],[Date]])</f>
        <v>45658</v>
      </c>
      <c r="R50" s="74" t="str">
        <f t="shared" si="2"/>
        <v>VALID</v>
      </c>
      <c r="S50" s="74" t="str">
        <f t="shared" si="3"/>
        <v>VALID</v>
      </c>
      <c r="T50" s="74" t="str">
        <f t="shared" si="4"/>
        <v>INVALID</v>
      </c>
      <c r="U50" s="74" t="str">
        <f>IF(T50="VALID", IF(Table1[[#This Row],[Quantity]]="NULL", "INVALID", "VALID"), "INVALID")</f>
        <v>INVALID</v>
      </c>
      <c r="V50" s="74" t="str">
        <f t="shared" si="5"/>
        <v>DELETE</v>
      </c>
    </row>
    <row r="51" spans="6:29" x14ac:dyDescent="0.3">
      <c r="F51" s="57" t="s">
        <v>344</v>
      </c>
      <c r="G51" s="68" t="s">
        <v>343</v>
      </c>
      <c r="H51" s="57" t="s">
        <v>33</v>
      </c>
      <c r="I51" s="57" t="s">
        <v>37</v>
      </c>
      <c r="J51" s="57" t="s">
        <v>390</v>
      </c>
      <c r="K51" s="57">
        <v>630.24</v>
      </c>
      <c r="L51" s="57">
        <v>100</v>
      </c>
      <c r="M51" s="57" t="s">
        <v>12</v>
      </c>
      <c r="O51" s="74" t="str">
        <f t="shared" si="0"/>
        <v>SELL</v>
      </c>
      <c r="P51" s="74">
        <f t="shared" si="1"/>
        <v>-105</v>
      </c>
      <c r="Q51" s="75">
        <f>DATEVALUE(Table1[[#This Row],[Date]])</f>
        <v>45828</v>
      </c>
      <c r="R51" s="74" t="str">
        <f t="shared" si="2"/>
        <v>VALID</v>
      </c>
      <c r="S51" s="74" t="str">
        <f t="shared" si="3"/>
        <v>VALID</v>
      </c>
      <c r="T51" s="74" t="str">
        <f t="shared" si="4"/>
        <v>INVALID</v>
      </c>
      <c r="U51" s="74" t="str">
        <f>IF(T51="VALID", IF(Table1[[#This Row],[Quantity]]="NULL", "INVALID", "VALID"), "INVALID")</f>
        <v>INVALID</v>
      </c>
      <c r="V51" s="74" t="str">
        <f t="shared" si="5"/>
        <v>DELETE</v>
      </c>
    </row>
    <row r="52" spans="6:29" x14ac:dyDescent="0.3">
      <c r="F52" s="57" t="s">
        <v>305</v>
      </c>
      <c r="G52" s="68" t="s">
        <v>306</v>
      </c>
      <c r="H52" s="57" t="s">
        <v>33</v>
      </c>
      <c r="I52" s="57" t="s">
        <v>37</v>
      </c>
      <c r="J52" s="57">
        <v>2251.94</v>
      </c>
      <c r="K52" s="57" t="s">
        <v>390</v>
      </c>
      <c r="L52" s="57">
        <v>75</v>
      </c>
      <c r="M52" s="57" t="s">
        <v>24</v>
      </c>
      <c r="O52" s="74" t="str">
        <f t="shared" si="0"/>
        <v>BUY</v>
      </c>
      <c r="P52" s="74">
        <f t="shared" si="1"/>
        <v>-5</v>
      </c>
      <c r="Q52" s="75">
        <f>DATEVALUE(Table1[[#This Row],[Date]])</f>
        <v>45810</v>
      </c>
      <c r="R52" s="74" t="str">
        <f t="shared" si="2"/>
        <v>VALID</v>
      </c>
      <c r="S52" s="74" t="str">
        <f t="shared" si="3"/>
        <v>VALID</v>
      </c>
      <c r="T52" s="74" t="str">
        <f t="shared" si="4"/>
        <v>INVALID</v>
      </c>
      <c r="U52" s="74" t="str">
        <f>IF(T52="VALID", IF(Table1[[#This Row],[Quantity]]="NULL", "INVALID", "VALID"), "INVALID")</f>
        <v>INVALID</v>
      </c>
      <c r="V52" s="74" t="str">
        <f t="shared" si="5"/>
        <v>DELETE</v>
      </c>
    </row>
    <row r="53" spans="6:29" x14ac:dyDescent="0.3">
      <c r="F53" s="57" t="s">
        <v>300</v>
      </c>
      <c r="G53" s="68" t="s">
        <v>299</v>
      </c>
      <c r="H53" s="57" t="s">
        <v>33</v>
      </c>
      <c r="I53" s="57" t="s">
        <v>37</v>
      </c>
      <c r="J53" s="57" t="s">
        <v>390</v>
      </c>
      <c r="K53" s="57">
        <v>1421.05</v>
      </c>
      <c r="L53" s="57">
        <v>25</v>
      </c>
      <c r="M53" s="57" t="s">
        <v>12</v>
      </c>
      <c r="O53" s="74" t="str">
        <f t="shared" si="0"/>
        <v>SELL</v>
      </c>
      <c r="P53" s="74">
        <f t="shared" si="1"/>
        <v>-80</v>
      </c>
      <c r="Q53" s="75">
        <f>DATEVALUE(Table1[[#This Row],[Date]])</f>
        <v>45807</v>
      </c>
      <c r="R53" s="74" t="str">
        <f t="shared" si="2"/>
        <v>VALID</v>
      </c>
      <c r="S53" s="74" t="str">
        <f t="shared" si="3"/>
        <v>VALID</v>
      </c>
      <c r="T53" s="74" t="str">
        <f t="shared" si="4"/>
        <v>INVALID</v>
      </c>
      <c r="U53" s="74" t="str">
        <f>IF(T53="VALID", IF(Table1[[#This Row],[Quantity]]="NULL", "INVALID", "VALID"), "INVALID")</f>
        <v>INVALID</v>
      </c>
      <c r="V53" s="74" t="str">
        <f t="shared" si="5"/>
        <v>DELETE</v>
      </c>
    </row>
    <row r="54" spans="6:29" x14ac:dyDescent="0.3">
      <c r="F54" s="57" t="s">
        <v>297</v>
      </c>
      <c r="G54" s="68" t="s">
        <v>296</v>
      </c>
      <c r="H54" s="57" t="s">
        <v>33</v>
      </c>
      <c r="I54" s="57" t="s">
        <v>37</v>
      </c>
      <c r="J54" s="57">
        <v>3381.81</v>
      </c>
      <c r="K54" s="57" t="s">
        <v>390</v>
      </c>
      <c r="L54" s="57">
        <v>10</v>
      </c>
      <c r="M54" s="57" t="s">
        <v>24</v>
      </c>
      <c r="O54" s="74" t="str">
        <f t="shared" si="0"/>
        <v>BUY</v>
      </c>
      <c r="P54" s="74">
        <f t="shared" si="1"/>
        <v>-55</v>
      </c>
      <c r="Q54" s="75">
        <f>DATEVALUE(Table1[[#This Row],[Date]])</f>
        <v>45806</v>
      </c>
      <c r="R54" s="74" t="str">
        <f t="shared" si="2"/>
        <v>VALID</v>
      </c>
      <c r="S54" s="74" t="str">
        <f t="shared" si="3"/>
        <v>VALID</v>
      </c>
      <c r="T54" s="74" t="str">
        <f t="shared" si="4"/>
        <v>INVALID</v>
      </c>
      <c r="U54" s="74" t="str">
        <f>IF(T54="VALID", IF(Table1[[#This Row],[Quantity]]="NULL", "INVALID", "VALID"), "INVALID")</f>
        <v>INVALID</v>
      </c>
      <c r="V54" s="74" t="str">
        <f t="shared" si="5"/>
        <v>DELETE</v>
      </c>
    </row>
    <row r="55" spans="6:29" x14ac:dyDescent="0.3">
      <c r="F55" s="57" t="s">
        <v>148</v>
      </c>
      <c r="G55" s="68" t="s">
        <v>149</v>
      </c>
      <c r="H55" s="57" t="s">
        <v>33</v>
      </c>
      <c r="I55" s="57" t="s">
        <v>37</v>
      </c>
      <c r="J55" s="57">
        <v>2637.1</v>
      </c>
      <c r="K55" s="57" t="s">
        <v>390</v>
      </c>
      <c r="L55" s="57">
        <v>15</v>
      </c>
      <c r="M55" s="57" t="s">
        <v>24</v>
      </c>
      <c r="O55" s="74" t="str">
        <f t="shared" si="0"/>
        <v>BUY</v>
      </c>
      <c r="P55" s="74">
        <f t="shared" si="1"/>
        <v>-65</v>
      </c>
      <c r="Q55" s="75">
        <f>DATEVALUE(Table1[[#This Row],[Date]])</f>
        <v>45727</v>
      </c>
      <c r="R55" s="74" t="str">
        <f t="shared" si="2"/>
        <v>VALID</v>
      </c>
      <c r="S55" s="74" t="str">
        <f t="shared" si="3"/>
        <v>VALID</v>
      </c>
      <c r="T55" s="74" t="str">
        <f t="shared" si="4"/>
        <v>INVALID</v>
      </c>
      <c r="U55" s="74" t="str">
        <f>IF(T55="VALID", IF(Table1[[#This Row],[Quantity]]="NULL", "INVALID", "VALID"), "INVALID")</f>
        <v>INVALID</v>
      </c>
      <c r="V55" s="74" t="str">
        <f t="shared" si="5"/>
        <v>DELETE</v>
      </c>
    </row>
    <row r="56" spans="6:29" x14ac:dyDescent="0.3">
      <c r="F56" s="57" t="s">
        <v>137</v>
      </c>
      <c r="G56" s="68" t="s">
        <v>136</v>
      </c>
      <c r="H56" s="57" t="s">
        <v>33</v>
      </c>
      <c r="I56" s="57" t="s">
        <v>37</v>
      </c>
      <c r="J56" s="57" t="s">
        <v>390</v>
      </c>
      <c r="K56" s="57">
        <v>2974.87</v>
      </c>
      <c r="L56" s="57">
        <v>25</v>
      </c>
      <c r="M56" s="57" t="s">
        <v>12</v>
      </c>
      <c r="O56" s="74" t="str">
        <f t="shared" si="0"/>
        <v>SELL</v>
      </c>
      <c r="P56" s="74">
        <f t="shared" si="1"/>
        <v>-80</v>
      </c>
      <c r="Q56" s="75">
        <f>DATEVALUE(Table1[[#This Row],[Date]])</f>
        <v>45719</v>
      </c>
      <c r="R56" s="74" t="str">
        <f t="shared" si="2"/>
        <v>VALID</v>
      </c>
      <c r="S56" s="74" t="str">
        <f t="shared" si="3"/>
        <v>VALID</v>
      </c>
      <c r="T56" s="74" t="str">
        <f t="shared" si="4"/>
        <v>INVALID</v>
      </c>
      <c r="U56" s="74" t="str">
        <f>IF(T56="VALID", IF(Table1[[#This Row],[Quantity]]="NULL", "INVALID", "VALID"), "INVALID")</f>
        <v>INVALID</v>
      </c>
      <c r="V56" s="74" t="str">
        <f t="shared" si="5"/>
        <v>DELETE</v>
      </c>
    </row>
    <row r="57" spans="6:29" x14ac:dyDescent="0.3">
      <c r="F57" s="57" t="s">
        <v>126</v>
      </c>
      <c r="G57" s="68" t="s">
        <v>127</v>
      </c>
      <c r="H57" s="57" t="s">
        <v>33</v>
      </c>
      <c r="I57" s="57" t="s">
        <v>37</v>
      </c>
      <c r="J57" s="57">
        <v>2634.19</v>
      </c>
      <c r="K57" s="57" t="s">
        <v>390</v>
      </c>
      <c r="L57" s="57">
        <v>20</v>
      </c>
      <c r="M57" s="57" t="s">
        <v>24</v>
      </c>
      <c r="O57" s="74" t="str">
        <f t="shared" si="0"/>
        <v>BUY</v>
      </c>
      <c r="P57" s="74">
        <f t="shared" si="1"/>
        <v>-55</v>
      </c>
      <c r="Q57" s="75">
        <f>DATEVALUE(Table1[[#This Row],[Date]])</f>
        <v>45715</v>
      </c>
      <c r="R57" s="74" t="str">
        <f t="shared" si="2"/>
        <v>VALID</v>
      </c>
      <c r="S57" s="74" t="str">
        <f t="shared" si="3"/>
        <v>VALID</v>
      </c>
      <c r="T57" s="74" t="str">
        <f t="shared" si="4"/>
        <v>INVALID</v>
      </c>
      <c r="U57" s="74" t="str">
        <f>IF(T57="VALID", IF(Table1[[#This Row],[Quantity]]="NULL", "INVALID", "VALID"), "INVALID")</f>
        <v>INVALID</v>
      </c>
      <c r="V57" s="74" t="str">
        <f t="shared" si="5"/>
        <v>DELETE</v>
      </c>
    </row>
    <row r="58" spans="6:29" x14ac:dyDescent="0.3">
      <c r="F58" s="57" t="s">
        <v>84</v>
      </c>
      <c r="G58" s="68" t="s">
        <v>85</v>
      </c>
      <c r="H58" s="57" t="s">
        <v>33</v>
      </c>
      <c r="I58" s="57" t="s">
        <v>37</v>
      </c>
      <c r="J58" s="57">
        <v>1498.78</v>
      </c>
      <c r="K58" s="57" t="s">
        <v>390</v>
      </c>
      <c r="L58" s="57">
        <v>50</v>
      </c>
      <c r="M58" s="57" t="s">
        <v>24</v>
      </c>
      <c r="O58" s="74" t="str">
        <f t="shared" si="0"/>
        <v>BUY</v>
      </c>
      <c r="P58" s="74">
        <f t="shared" si="1"/>
        <v>-75</v>
      </c>
      <c r="Q58" s="75">
        <f>DATEVALUE(Table1[[#This Row],[Date]])</f>
        <v>45685</v>
      </c>
      <c r="R58" s="74" t="str">
        <f t="shared" si="2"/>
        <v>VALID</v>
      </c>
      <c r="S58" s="74" t="str">
        <f t="shared" si="3"/>
        <v>VALID</v>
      </c>
      <c r="T58" s="74" t="str">
        <f t="shared" si="4"/>
        <v>INVALID</v>
      </c>
      <c r="U58" s="74" t="str">
        <f>IF(T58="VALID", IF(Table1[[#This Row],[Quantity]]="NULL", "INVALID", "VALID"), "INVALID")</f>
        <v>INVALID</v>
      </c>
      <c r="V58" s="74" t="str">
        <f t="shared" si="5"/>
        <v>DELETE</v>
      </c>
    </row>
    <row r="59" spans="6:29" x14ac:dyDescent="0.3">
      <c r="F59" s="57" t="s">
        <v>43</v>
      </c>
      <c r="G59" s="68" t="s">
        <v>42</v>
      </c>
      <c r="H59" s="57" t="s">
        <v>33</v>
      </c>
      <c r="I59" s="57" t="s">
        <v>37</v>
      </c>
      <c r="J59" s="57" t="s">
        <v>390</v>
      </c>
      <c r="K59" s="57">
        <v>937.41</v>
      </c>
      <c r="L59" s="57">
        <v>100</v>
      </c>
      <c r="M59" s="57" t="s">
        <v>12</v>
      </c>
      <c r="O59" s="74" t="str">
        <f t="shared" si="0"/>
        <v>SELL</v>
      </c>
      <c r="P59" s="74">
        <f t="shared" si="1"/>
        <v>-125</v>
      </c>
      <c r="Q59" s="75">
        <f>DATEVALUE(Table1[[#This Row],[Date]])</f>
        <v>45670</v>
      </c>
      <c r="R59" s="74" t="str">
        <f t="shared" si="2"/>
        <v>VALID</v>
      </c>
      <c r="S59" s="74" t="str">
        <f t="shared" si="3"/>
        <v>VALID</v>
      </c>
      <c r="T59" s="74" t="str">
        <f t="shared" si="4"/>
        <v>INVALID</v>
      </c>
      <c r="U59" s="74" t="str">
        <f>IF(T59="VALID", IF(Table1[[#This Row],[Quantity]]="NULL", "INVALID", "VALID"), "INVALID")</f>
        <v>INVALID</v>
      </c>
      <c r="V59" s="74" t="str">
        <f t="shared" si="5"/>
        <v>DELETE</v>
      </c>
    </row>
    <row r="60" spans="6:29" x14ac:dyDescent="0.3">
      <c r="F60" s="57" t="s">
        <v>35</v>
      </c>
      <c r="G60" s="68" t="s">
        <v>36</v>
      </c>
      <c r="H60" s="57" t="s">
        <v>33</v>
      </c>
      <c r="I60" s="57" t="s">
        <v>37</v>
      </c>
      <c r="J60" s="57" t="s">
        <v>390</v>
      </c>
      <c r="K60" s="57">
        <v>3275.9</v>
      </c>
      <c r="L60" s="57">
        <v>25</v>
      </c>
      <c r="M60" s="57" t="s">
        <v>12</v>
      </c>
      <c r="O60" s="74" t="str">
        <f t="shared" si="0"/>
        <v>SELL</v>
      </c>
      <c r="P60" s="74">
        <f t="shared" si="1"/>
        <v>-25</v>
      </c>
      <c r="Q60" s="75">
        <f>DATEVALUE(Table1[[#This Row],[Date]])</f>
        <v>45669</v>
      </c>
      <c r="R60" s="74" t="str">
        <f t="shared" si="2"/>
        <v>VALID</v>
      </c>
      <c r="S60" s="74" t="str">
        <f t="shared" si="3"/>
        <v>VALID</v>
      </c>
      <c r="T60" s="74" t="str">
        <f t="shared" si="4"/>
        <v>INVALID</v>
      </c>
      <c r="U60" s="74" t="str">
        <f>IF(T60="VALID", IF(Table1[[#This Row],[Quantity]]="NULL", "INVALID", "VALID"), "INVALID")</f>
        <v>INVALID</v>
      </c>
      <c r="V60" s="74" t="str">
        <f t="shared" si="5"/>
        <v>DELETE</v>
      </c>
    </row>
    <row r="61" spans="6:29" x14ac:dyDescent="0.3">
      <c r="F61" s="57" t="s">
        <v>303</v>
      </c>
      <c r="G61" s="68" t="s">
        <v>304</v>
      </c>
      <c r="H61" s="57" t="s">
        <v>33</v>
      </c>
      <c r="I61" s="57" t="s">
        <v>48</v>
      </c>
      <c r="J61" s="57">
        <v>2416.94</v>
      </c>
      <c r="K61" s="57" t="s">
        <v>390</v>
      </c>
      <c r="L61" s="57">
        <v>10</v>
      </c>
      <c r="M61" s="57" t="s">
        <v>24</v>
      </c>
      <c r="O61" s="74" t="str">
        <f t="shared" si="0"/>
        <v>BUY</v>
      </c>
      <c r="P61" s="74">
        <f t="shared" si="1"/>
        <v>155</v>
      </c>
      <c r="Q61" s="75">
        <f>DATEVALUE(Table1[[#This Row],[Date]])</f>
        <v>45809</v>
      </c>
      <c r="R61" s="74" t="str">
        <f t="shared" si="2"/>
        <v>VALID</v>
      </c>
      <c r="S61" s="74" t="str">
        <f t="shared" si="3"/>
        <v>VALID</v>
      </c>
      <c r="T61" s="74" t="str">
        <f t="shared" si="4"/>
        <v>VALID</v>
      </c>
      <c r="U61" s="74" t="str">
        <f>IF(T61="VALID", IF(Table1[[#This Row],[Quantity]]="NULL", "INVALID", "VALID"), "INVALID")</f>
        <v>VALID</v>
      </c>
      <c r="V61" s="74" t="str">
        <f t="shared" si="5"/>
        <v>KEEP</v>
      </c>
    </row>
    <row r="62" spans="6:29" x14ac:dyDescent="0.3">
      <c r="F62" s="57" t="s">
        <v>288</v>
      </c>
      <c r="G62" s="68" t="s">
        <v>289</v>
      </c>
      <c r="H62" s="57" t="s">
        <v>33</v>
      </c>
      <c r="I62" s="57" t="s">
        <v>48</v>
      </c>
      <c r="J62" s="57">
        <v>572.84</v>
      </c>
      <c r="K62" s="57" t="s">
        <v>390</v>
      </c>
      <c r="L62" s="57">
        <v>10</v>
      </c>
      <c r="M62" s="57" t="s">
        <v>24</v>
      </c>
      <c r="O62" s="74" t="str">
        <f t="shared" si="0"/>
        <v>BUY</v>
      </c>
      <c r="P62" s="74">
        <f t="shared" si="1"/>
        <v>145</v>
      </c>
      <c r="Q62" s="75">
        <f>DATEVALUE(Table1[[#This Row],[Date]])</f>
        <v>45802</v>
      </c>
      <c r="R62" s="74" t="str">
        <f t="shared" si="2"/>
        <v>VALID</v>
      </c>
      <c r="S62" s="74" t="str">
        <f t="shared" si="3"/>
        <v>VALID</v>
      </c>
      <c r="T62" s="74" t="str">
        <f t="shared" si="4"/>
        <v>VALID</v>
      </c>
      <c r="U62" s="74" t="str">
        <f>IF(T62="VALID", IF(Table1[[#This Row],[Quantity]]="NULL", "INVALID", "VALID"), "INVALID")</f>
        <v>VALID</v>
      </c>
      <c r="V62" s="74" t="str">
        <f t="shared" si="5"/>
        <v>KEEP</v>
      </c>
      <c r="X62" s="4" t="s">
        <v>370</v>
      </c>
      <c r="Y62" s="175" t="s">
        <v>392</v>
      </c>
      <c r="Z62" s="176"/>
      <c r="AA62" s="176"/>
      <c r="AB62" s="177"/>
      <c r="AC62" s="19"/>
    </row>
    <row r="63" spans="6:29" x14ac:dyDescent="0.3">
      <c r="F63" s="57" t="s">
        <v>258</v>
      </c>
      <c r="G63" s="68" t="s">
        <v>259</v>
      </c>
      <c r="H63" s="57" t="s">
        <v>33</v>
      </c>
      <c r="I63" s="57" t="s">
        <v>48</v>
      </c>
      <c r="J63" s="57" t="s">
        <v>390</v>
      </c>
      <c r="K63" s="57">
        <v>3572.63</v>
      </c>
      <c r="L63" s="57">
        <v>25</v>
      </c>
      <c r="M63" s="57" t="s">
        <v>12</v>
      </c>
      <c r="O63" s="74" t="str">
        <f t="shared" si="0"/>
        <v>SELL</v>
      </c>
      <c r="P63" s="74">
        <f t="shared" si="1"/>
        <v>135</v>
      </c>
      <c r="Q63" s="75">
        <f>DATEVALUE(Table1[[#This Row],[Date]])</f>
        <v>45788</v>
      </c>
      <c r="R63" s="74" t="str">
        <f t="shared" si="2"/>
        <v>VALID</v>
      </c>
      <c r="S63" s="74" t="str">
        <f t="shared" si="3"/>
        <v>VALID</v>
      </c>
      <c r="T63" s="74" t="str">
        <f t="shared" si="4"/>
        <v>VALID</v>
      </c>
      <c r="U63" s="74" t="str">
        <f>IF(T63="VALID", IF(Table1[[#This Row],[Quantity]]="NULL", "INVALID", "VALID"), "INVALID")</f>
        <v>VALID</v>
      </c>
      <c r="V63" s="74" t="str">
        <f t="shared" si="5"/>
        <v>KEEP</v>
      </c>
      <c r="X63" s="4" t="s">
        <v>382</v>
      </c>
      <c r="Y63" s="175" t="s">
        <v>397</v>
      </c>
      <c r="Z63" s="176"/>
      <c r="AA63" s="176"/>
      <c r="AB63" s="177"/>
      <c r="AC63" s="19"/>
    </row>
    <row r="64" spans="6:29" x14ac:dyDescent="0.3">
      <c r="F64" s="57" t="s">
        <v>210</v>
      </c>
      <c r="G64" s="68" t="s">
        <v>211</v>
      </c>
      <c r="H64" s="57" t="s">
        <v>33</v>
      </c>
      <c r="I64" s="57" t="s">
        <v>48</v>
      </c>
      <c r="J64" s="57">
        <v>3046.43</v>
      </c>
      <c r="K64" s="57" t="s">
        <v>390</v>
      </c>
      <c r="L64" s="57">
        <v>15</v>
      </c>
      <c r="M64" s="57" t="s">
        <v>24</v>
      </c>
      <c r="O64" s="74" t="str">
        <f t="shared" si="0"/>
        <v>BUY</v>
      </c>
      <c r="P64" s="74">
        <f t="shared" si="1"/>
        <v>160</v>
      </c>
      <c r="Q64" s="75">
        <f>DATEVALUE(Table1[[#This Row],[Date]])</f>
        <v>45763</v>
      </c>
      <c r="R64" s="74" t="str">
        <f t="shared" si="2"/>
        <v>VALID</v>
      </c>
      <c r="S64" s="74" t="str">
        <f t="shared" si="3"/>
        <v>VALID</v>
      </c>
      <c r="T64" s="74" t="str">
        <f t="shared" si="4"/>
        <v>VALID</v>
      </c>
      <c r="U64" s="74" t="str">
        <f>IF(T64="VALID", IF(Table1[[#This Row],[Quantity]]="NULL", "INVALID", "VALID"), "INVALID")</f>
        <v>VALID</v>
      </c>
      <c r="V64" s="74" t="str">
        <f t="shared" si="5"/>
        <v>KEEP</v>
      </c>
      <c r="X64" s="4" t="s">
        <v>384</v>
      </c>
      <c r="Y64" s="175" t="s">
        <v>393</v>
      </c>
      <c r="Z64" s="176"/>
      <c r="AA64" s="176"/>
      <c r="AB64" s="177"/>
      <c r="AC64" s="19"/>
    </row>
    <row r="65" spans="6:29" x14ac:dyDescent="0.3">
      <c r="F65" s="57" t="s">
        <v>183</v>
      </c>
      <c r="G65" s="68" t="s">
        <v>182</v>
      </c>
      <c r="H65" s="57" t="s">
        <v>33</v>
      </c>
      <c r="I65" s="57" t="s">
        <v>48</v>
      </c>
      <c r="J65" s="57">
        <v>1722.79</v>
      </c>
      <c r="K65" s="57" t="s">
        <v>390</v>
      </c>
      <c r="L65" s="57">
        <v>25</v>
      </c>
      <c r="M65" s="57" t="s">
        <v>24</v>
      </c>
      <c r="O65" s="74" t="str">
        <f t="shared" si="0"/>
        <v>BUY</v>
      </c>
      <c r="P65" s="74">
        <f t="shared" si="1"/>
        <v>145</v>
      </c>
      <c r="Q65" s="75">
        <f>DATEVALUE(Table1[[#This Row],[Date]])</f>
        <v>45744</v>
      </c>
      <c r="R65" s="74" t="str">
        <f t="shared" si="2"/>
        <v>VALID</v>
      </c>
      <c r="S65" s="74" t="str">
        <f t="shared" si="3"/>
        <v>VALID</v>
      </c>
      <c r="T65" s="74" t="str">
        <f t="shared" si="4"/>
        <v>VALID</v>
      </c>
      <c r="U65" s="74" t="str">
        <f>IF(T65="VALID", IF(Table1[[#This Row],[Quantity]]="NULL", "INVALID", "VALID"), "INVALID")</f>
        <v>VALID</v>
      </c>
      <c r="V65" s="74" t="str">
        <f t="shared" si="5"/>
        <v>KEEP</v>
      </c>
      <c r="X65" s="4" t="s">
        <v>386</v>
      </c>
      <c r="Y65" s="175" t="s">
        <v>394</v>
      </c>
      <c r="Z65" s="176"/>
      <c r="AA65" s="176"/>
      <c r="AB65" s="177"/>
      <c r="AC65" s="19"/>
    </row>
    <row r="66" spans="6:29" x14ac:dyDescent="0.3">
      <c r="F66" s="57" t="s">
        <v>178</v>
      </c>
      <c r="G66" s="68" t="s">
        <v>179</v>
      </c>
      <c r="H66" s="57" t="s">
        <v>33</v>
      </c>
      <c r="I66" s="57" t="s">
        <v>48</v>
      </c>
      <c r="J66" s="57">
        <v>365.17</v>
      </c>
      <c r="K66" s="57" t="s">
        <v>390</v>
      </c>
      <c r="L66" s="57">
        <v>75</v>
      </c>
      <c r="M66" s="57" t="s">
        <v>24</v>
      </c>
      <c r="O66" s="74" t="str">
        <f t="shared" si="0"/>
        <v>BUY</v>
      </c>
      <c r="P66" s="74">
        <f t="shared" si="1"/>
        <v>120</v>
      </c>
      <c r="Q66" s="75">
        <f>DATEVALUE(Table1[[#This Row],[Date]])</f>
        <v>45742</v>
      </c>
      <c r="R66" s="74" t="str">
        <f t="shared" si="2"/>
        <v>VALID</v>
      </c>
      <c r="S66" s="74" t="str">
        <f t="shared" si="3"/>
        <v>VALID</v>
      </c>
      <c r="T66" s="74" t="str">
        <f t="shared" si="4"/>
        <v>VALID</v>
      </c>
      <c r="U66" s="74" t="str">
        <f>IF(T66="VALID", IF(Table1[[#This Row],[Quantity]]="NULL", "INVALID", "VALID"), "INVALID")</f>
        <v>VALID</v>
      </c>
      <c r="V66" s="74" t="str">
        <f t="shared" si="5"/>
        <v>KEEP</v>
      </c>
      <c r="X66" s="4" t="s">
        <v>388</v>
      </c>
      <c r="Y66" s="175" t="s">
        <v>395</v>
      </c>
      <c r="Z66" s="176"/>
      <c r="AA66" s="176"/>
      <c r="AB66" s="177"/>
      <c r="AC66" s="19"/>
    </row>
    <row r="67" spans="6:29" x14ac:dyDescent="0.3">
      <c r="F67" s="57" t="s">
        <v>170</v>
      </c>
      <c r="G67" s="68" t="s">
        <v>171</v>
      </c>
      <c r="H67" s="57" t="s">
        <v>33</v>
      </c>
      <c r="I67" s="57" t="s">
        <v>48</v>
      </c>
      <c r="J67" s="57">
        <v>3176.4</v>
      </c>
      <c r="K67" s="57" t="s">
        <v>390</v>
      </c>
      <c r="L67" s="57">
        <v>5</v>
      </c>
      <c r="M67" s="57" t="s">
        <v>24</v>
      </c>
      <c r="O67" s="74" t="str">
        <f t="shared" si="0"/>
        <v>BUY</v>
      </c>
      <c r="P67" s="74">
        <f t="shared" si="1"/>
        <v>45</v>
      </c>
      <c r="Q67" s="75">
        <f>DATEVALUE(Table1[[#This Row],[Date]])</f>
        <v>45737</v>
      </c>
      <c r="R67" s="74" t="str">
        <f t="shared" si="2"/>
        <v>VALID</v>
      </c>
      <c r="S67" s="74" t="str">
        <f t="shared" si="3"/>
        <v>VALID</v>
      </c>
      <c r="T67" s="74" t="str">
        <f t="shared" si="4"/>
        <v>VALID</v>
      </c>
      <c r="U67" s="74" t="str">
        <f>IF(T67="VALID", IF(Table1[[#This Row],[Quantity]]="NULL", "INVALID", "VALID"), "INVALID")</f>
        <v>VALID</v>
      </c>
      <c r="V67" s="74" t="str">
        <f t="shared" si="5"/>
        <v>KEEP</v>
      </c>
      <c r="X67" s="4" t="s">
        <v>389</v>
      </c>
      <c r="Y67" s="175" t="s">
        <v>398</v>
      </c>
      <c r="Z67" s="176"/>
      <c r="AA67" s="176"/>
      <c r="AB67" s="177"/>
      <c r="AC67" s="19"/>
    </row>
    <row r="68" spans="6:29" x14ac:dyDescent="0.3">
      <c r="F68" s="57" t="s">
        <v>77</v>
      </c>
      <c r="G68" s="68" t="s">
        <v>78</v>
      </c>
      <c r="H68" s="57" t="s">
        <v>33</v>
      </c>
      <c r="I68" s="57" t="s">
        <v>48</v>
      </c>
      <c r="J68" s="57" t="s">
        <v>390</v>
      </c>
      <c r="K68" s="57">
        <v>3232.57</v>
      </c>
      <c r="L68" s="57">
        <v>50</v>
      </c>
      <c r="M68" s="69" t="s">
        <v>377</v>
      </c>
      <c r="O68" s="74" t="str">
        <f t="shared" si="0"/>
        <v>BUY</v>
      </c>
      <c r="P68" s="74">
        <f t="shared" si="1"/>
        <v>40</v>
      </c>
      <c r="Q68" s="75">
        <f>DATEVALUE(Table1[[#This Row],[Date]])</f>
        <v>45683</v>
      </c>
      <c r="R68" s="74" t="str">
        <f t="shared" si="2"/>
        <v>VALID</v>
      </c>
      <c r="S68" s="74" t="str">
        <f t="shared" si="3"/>
        <v>VALID</v>
      </c>
      <c r="T68" s="74" t="str">
        <f t="shared" si="4"/>
        <v>VALID</v>
      </c>
      <c r="U68" s="74" t="str">
        <f>IF(T68="VALID", IF(Table1[[#This Row],[Quantity]]="NULL", "INVALID", "VALID"), "INVALID")</f>
        <v>VALID</v>
      </c>
      <c r="V68" s="74" t="str">
        <f t="shared" si="5"/>
        <v>KEEP</v>
      </c>
      <c r="X68" s="4" t="s">
        <v>391</v>
      </c>
      <c r="Y68" s="175" t="s">
        <v>396</v>
      </c>
      <c r="Z68" s="176"/>
      <c r="AA68" s="176"/>
      <c r="AB68" s="177"/>
      <c r="AC68" s="19"/>
    </row>
    <row r="69" spans="6:29" x14ac:dyDescent="0.3">
      <c r="F69" s="57" t="s">
        <v>46</v>
      </c>
      <c r="G69" s="68" t="s">
        <v>47</v>
      </c>
      <c r="H69" s="57" t="s">
        <v>33</v>
      </c>
      <c r="I69" s="57" t="s">
        <v>48</v>
      </c>
      <c r="J69" s="57" t="s">
        <v>390</v>
      </c>
      <c r="K69" s="57">
        <v>2870.13</v>
      </c>
      <c r="L69" s="57">
        <v>10</v>
      </c>
      <c r="M69" s="57" t="s">
        <v>12</v>
      </c>
      <c r="O69" s="74" t="str">
        <f t="shared" si="0"/>
        <v>SELL</v>
      </c>
      <c r="P69" s="74">
        <f t="shared" si="1"/>
        <v>-10</v>
      </c>
      <c r="Q69" s="75">
        <f>DATEVALUE(Table1[[#This Row],[Date]])</f>
        <v>45673</v>
      </c>
      <c r="R69" s="74" t="str">
        <f t="shared" si="2"/>
        <v>VALID</v>
      </c>
      <c r="S69" s="74" t="str">
        <f t="shared" si="3"/>
        <v>VALID</v>
      </c>
      <c r="T69" s="74" t="str">
        <f t="shared" si="4"/>
        <v>INVALID</v>
      </c>
      <c r="U69" s="74" t="str">
        <f>IF(T69="VALID", IF(Table1[[#This Row],[Quantity]]="NULL", "INVALID", "VALID"), "INVALID")</f>
        <v>INVALID</v>
      </c>
      <c r="V69" s="74" t="str">
        <f t="shared" si="5"/>
        <v>DELETE</v>
      </c>
    </row>
    <row r="70" spans="6:29" x14ac:dyDescent="0.3">
      <c r="F70" s="57" t="s">
        <v>365</v>
      </c>
      <c r="G70" s="68" t="s">
        <v>366</v>
      </c>
      <c r="H70" s="57" t="s">
        <v>30</v>
      </c>
      <c r="I70" s="57" t="s">
        <v>55</v>
      </c>
      <c r="J70" s="57">
        <v>655.28</v>
      </c>
      <c r="K70" s="57" t="s">
        <v>390</v>
      </c>
      <c r="L70" s="57">
        <v>75</v>
      </c>
      <c r="M70" s="57" t="s">
        <v>24</v>
      </c>
      <c r="O70" s="74" t="str">
        <f t="shared" si="0"/>
        <v>BUY</v>
      </c>
      <c r="P70" s="74">
        <f t="shared" si="1"/>
        <v>275</v>
      </c>
      <c r="Q70" s="75">
        <f>DATEVALUE(Table1[[#This Row],[Date]])</f>
        <v>45835</v>
      </c>
      <c r="R70" s="74" t="str">
        <f t="shared" si="2"/>
        <v>VALID</v>
      </c>
      <c r="S70" s="74" t="str">
        <f t="shared" si="3"/>
        <v>VALID</v>
      </c>
      <c r="T70" s="74" t="str">
        <f t="shared" si="4"/>
        <v>VALID</v>
      </c>
      <c r="U70" s="74" t="str">
        <f>IF(T70="VALID", IF(Table1[[#This Row],[Quantity]]="NULL", "INVALID", "VALID"), "INVALID")</f>
        <v>VALID</v>
      </c>
      <c r="V70" s="74" t="str">
        <f t="shared" si="5"/>
        <v>KEEP</v>
      </c>
    </row>
    <row r="71" spans="6:29" x14ac:dyDescent="0.3">
      <c r="F71" s="57" t="s">
        <v>362</v>
      </c>
      <c r="G71" s="68" t="s">
        <v>363</v>
      </c>
      <c r="H71" s="57" t="s">
        <v>30</v>
      </c>
      <c r="I71" s="57" t="s">
        <v>55</v>
      </c>
      <c r="J71" s="57">
        <v>158.96</v>
      </c>
      <c r="K71" s="57" t="s">
        <v>390</v>
      </c>
      <c r="L71" s="57">
        <v>100</v>
      </c>
      <c r="M71" s="57" t="s">
        <v>24</v>
      </c>
      <c r="O71" s="74" t="str">
        <f t="shared" si="0"/>
        <v>BUY</v>
      </c>
      <c r="P71" s="74">
        <f t="shared" si="1"/>
        <v>200</v>
      </c>
      <c r="Q71" s="75">
        <f>DATEVALUE(Table1[[#This Row],[Date]])</f>
        <v>45834</v>
      </c>
      <c r="R71" s="74" t="str">
        <f t="shared" si="2"/>
        <v>VALID</v>
      </c>
      <c r="S71" s="74" t="str">
        <f t="shared" si="3"/>
        <v>VALID</v>
      </c>
      <c r="T71" s="74" t="str">
        <f t="shared" si="4"/>
        <v>VALID</v>
      </c>
      <c r="U71" s="74" t="str">
        <f>IF(T71="VALID", IF(Table1[[#This Row],[Quantity]]="NULL", "INVALID", "VALID"), "INVALID")</f>
        <v>VALID</v>
      </c>
      <c r="V71" s="74" t="str">
        <f t="shared" si="5"/>
        <v>KEEP</v>
      </c>
    </row>
    <row r="72" spans="6:29" x14ac:dyDescent="0.3">
      <c r="F72" s="57" t="s">
        <v>357</v>
      </c>
      <c r="G72" s="68" t="s">
        <v>356</v>
      </c>
      <c r="H72" s="57" t="s">
        <v>30</v>
      </c>
      <c r="I72" s="57" t="s">
        <v>55</v>
      </c>
      <c r="J72" s="57">
        <v>2676.41</v>
      </c>
      <c r="K72" s="57" t="s">
        <v>390</v>
      </c>
      <c r="L72" s="57">
        <v>20</v>
      </c>
      <c r="M72" s="57" t="s">
        <v>24</v>
      </c>
      <c r="O72" s="74" t="str">
        <f t="shared" si="0"/>
        <v>BUY</v>
      </c>
      <c r="P72" s="74">
        <f t="shared" si="1"/>
        <v>100</v>
      </c>
      <c r="Q72" s="75">
        <f>DATEVALUE(Table1[[#This Row],[Date]])</f>
        <v>45831</v>
      </c>
      <c r="R72" s="74" t="str">
        <f t="shared" si="2"/>
        <v>VALID</v>
      </c>
      <c r="S72" s="74" t="str">
        <f t="shared" si="3"/>
        <v>VALID</v>
      </c>
      <c r="T72" s="74" t="str">
        <f t="shared" si="4"/>
        <v>VALID</v>
      </c>
      <c r="U72" s="74" t="str">
        <f>IF(T72="VALID", IF(Table1[[#This Row],[Quantity]]="NULL", "INVALID", "VALID"), "INVALID")</f>
        <v>VALID</v>
      </c>
      <c r="V72" s="74" t="str">
        <f t="shared" si="5"/>
        <v>KEEP</v>
      </c>
    </row>
    <row r="73" spans="6:29" x14ac:dyDescent="0.3">
      <c r="F73" s="57" t="s">
        <v>295</v>
      </c>
      <c r="G73" s="68" t="s">
        <v>296</v>
      </c>
      <c r="H73" s="57" t="s">
        <v>30</v>
      </c>
      <c r="I73" s="57" t="s">
        <v>55</v>
      </c>
      <c r="J73" s="57">
        <v>1502.65</v>
      </c>
      <c r="K73" s="57" t="s">
        <v>390</v>
      </c>
      <c r="L73" s="57">
        <v>20</v>
      </c>
      <c r="M73" s="57" t="s">
        <v>24</v>
      </c>
      <c r="O73" s="74" t="str">
        <f t="shared" si="0"/>
        <v>BUY</v>
      </c>
      <c r="P73" s="74">
        <f t="shared" si="1"/>
        <v>80</v>
      </c>
      <c r="Q73" s="75">
        <f>DATEVALUE(Table1[[#This Row],[Date]])</f>
        <v>45806</v>
      </c>
      <c r="R73" s="74" t="str">
        <f t="shared" si="2"/>
        <v>VALID</v>
      </c>
      <c r="S73" s="74" t="str">
        <f t="shared" si="3"/>
        <v>VALID</v>
      </c>
      <c r="T73" s="74" t="str">
        <f t="shared" si="4"/>
        <v>VALID</v>
      </c>
      <c r="U73" s="74" t="str">
        <f>IF(T73="VALID", IF(Table1[[#This Row],[Quantity]]="NULL", "INVALID", "VALID"), "INVALID")</f>
        <v>VALID</v>
      </c>
      <c r="V73" s="74" t="str">
        <f t="shared" si="5"/>
        <v>KEEP</v>
      </c>
    </row>
    <row r="74" spans="6:29" x14ac:dyDescent="0.3">
      <c r="F74" s="57" t="s">
        <v>264</v>
      </c>
      <c r="G74" s="68" t="s">
        <v>265</v>
      </c>
      <c r="H74" s="57" t="s">
        <v>30</v>
      </c>
      <c r="I74" s="57" t="s">
        <v>55</v>
      </c>
      <c r="J74" s="57" t="s">
        <v>390</v>
      </c>
      <c r="K74" s="57">
        <v>1428.83</v>
      </c>
      <c r="L74" s="57">
        <v>100</v>
      </c>
      <c r="M74" s="57" t="s">
        <v>12</v>
      </c>
      <c r="O74" s="74" t="str">
        <f t="shared" ref="O74:O137" si="6">IF(LEFT(UPPER(M74),1)="S","SELL",IF(LEFT(UPPER(M74),1)="B","BUY","INVALID"))</f>
        <v>SELL</v>
      </c>
      <c r="P74" s="74">
        <f t="shared" ref="P74:P137" si="7">IF(L74 = "NULL", 0, IF(AND(I74=I75, H74=H75), P75 + IF(O74="BUY", L74, -L74), IF(O74="BUY", L74, -L74)))</f>
        <v>60</v>
      </c>
      <c r="Q74" s="75">
        <f>DATEVALUE(Table1[[#This Row],[Date]])</f>
        <v>45793</v>
      </c>
      <c r="R74" s="74" t="str">
        <f t="shared" ref="R74:R137" si="8">IF(F74="NULL", "INVALID", "VALID")</f>
        <v>VALID</v>
      </c>
      <c r="S74" s="74" t="str">
        <f t="shared" ref="S74:S137" si="9">IF(R74="VALID", IF(AND(J74="NULL",K74="NULL"), "INVALID", "VALID"), "INVALID")</f>
        <v>VALID</v>
      </c>
      <c r="T74" s="74" t="str">
        <f t="shared" ref="T74:T137" si="10">IF(S74="VALID", IF(P74&lt;0, "INVALID", "VALID"), "INVALID")</f>
        <v>VALID</v>
      </c>
      <c r="U74" s="74" t="str">
        <f>IF(T74="VALID", IF(Table1[[#This Row],[Quantity]]="NULL", "INVALID", "VALID"), "INVALID")</f>
        <v>VALID</v>
      </c>
      <c r="V74" s="74" t="str">
        <f t="shared" si="5"/>
        <v>KEEP</v>
      </c>
    </row>
    <row r="75" spans="6:29" x14ac:dyDescent="0.3">
      <c r="F75" s="57" t="s">
        <v>239</v>
      </c>
      <c r="G75" s="68" t="s">
        <v>238</v>
      </c>
      <c r="H75" s="57" t="s">
        <v>30</v>
      </c>
      <c r="I75" s="57" t="s">
        <v>55</v>
      </c>
      <c r="J75" s="57" t="s">
        <v>390</v>
      </c>
      <c r="K75" s="57">
        <v>3301.99</v>
      </c>
      <c r="L75" s="57">
        <v>20</v>
      </c>
      <c r="M75" s="69" t="s">
        <v>381</v>
      </c>
      <c r="O75" s="74" t="str">
        <f t="shared" si="6"/>
        <v>SELL</v>
      </c>
      <c r="P75" s="74">
        <f t="shared" si="7"/>
        <v>160</v>
      </c>
      <c r="Q75" s="75">
        <f>DATEVALUE(Table1[[#This Row],[Date]])</f>
        <v>45776</v>
      </c>
      <c r="R75" s="74" t="str">
        <f t="shared" si="8"/>
        <v>VALID</v>
      </c>
      <c r="S75" s="74" t="str">
        <f t="shared" si="9"/>
        <v>VALID</v>
      </c>
      <c r="T75" s="74" t="str">
        <f t="shared" si="10"/>
        <v>VALID</v>
      </c>
      <c r="U75" s="74" t="str">
        <f>IF(T75="VALID", IF(Table1[[#This Row],[Quantity]]="NULL", "INVALID", "VALID"), "INVALID")</f>
        <v>VALID</v>
      </c>
      <c r="V75" s="74" t="str">
        <f t="shared" ref="V75:V138" si="11">IF(U75="VALID", "KEEP","DELETE")</f>
        <v>KEEP</v>
      </c>
    </row>
    <row r="76" spans="6:29" x14ac:dyDescent="0.3">
      <c r="F76" s="57" t="s">
        <v>227</v>
      </c>
      <c r="G76" s="68" t="s">
        <v>228</v>
      </c>
      <c r="H76" s="57" t="s">
        <v>30</v>
      </c>
      <c r="I76" s="57" t="s">
        <v>55</v>
      </c>
      <c r="J76" s="57" t="s">
        <v>390</v>
      </c>
      <c r="K76" s="57">
        <v>3370.1</v>
      </c>
      <c r="L76" s="57">
        <v>10</v>
      </c>
      <c r="M76" s="57" t="s">
        <v>12</v>
      </c>
      <c r="O76" s="74" t="str">
        <f t="shared" si="6"/>
        <v>SELL</v>
      </c>
      <c r="P76" s="74">
        <f t="shared" si="7"/>
        <v>180</v>
      </c>
      <c r="Q76" s="75">
        <f>DATEVALUE(Table1[[#This Row],[Date]])</f>
        <v>45771</v>
      </c>
      <c r="R76" s="74" t="str">
        <f t="shared" si="8"/>
        <v>VALID</v>
      </c>
      <c r="S76" s="74" t="str">
        <f t="shared" si="9"/>
        <v>VALID</v>
      </c>
      <c r="T76" s="74" t="str">
        <f t="shared" si="10"/>
        <v>VALID</v>
      </c>
      <c r="U76" s="74" t="str">
        <f>IF(T76="VALID", IF(Table1[[#This Row],[Quantity]]="NULL", "INVALID", "VALID"), "INVALID")</f>
        <v>VALID</v>
      </c>
      <c r="V76" s="74" t="str">
        <f t="shared" si="11"/>
        <v>KEEP</v>
      </c>
    </row>
    <row r="77" spans="6:29" x14ac:dyDescent="0.3">
      <c r="F77" s="57" t="s">
        <v>224</v>
      </c>
      <c r="G77" s="68" t="s">
        <v>223</v>
      </c>
      <c r="H77" s="57" t="s">
        <v>30</v>
      </c>
      <c r="I77" s="57" t="s">
        <v>55</v>
      </c>
      <c r="J77" s="57">
        <v>1387.92</v>
      </c>
      <c r="K77" s="57" t="s">
        <v>390</v>
      </c>
      <c r="L77" s="57">
        <v>15</v>
      </c>
      <c r="M77" s="57" t="s">
        <v>24</v>
      </c>
      <c r="O77" s="74" t="str">
        <f t="shared" si="6"/>
        <v>BUY</v>
      </c>
      <c r="P77" s="74">
        <f t="shared" si="7"/>
        <v>190</v>
      </c>
      <c r="Q77" s="75">
        <f>DATEVALUE(Table1[[#This Row],[Date]])</f>
        <v>45770</v>
      </c>
      <c r="R77" s="74" t="str">
        <f t="shared" si="8"/>
        <v>VALID</v>
      </c>
      <c r="S77" s="74" t="str">
        <f t="shared" si="9"/>
        <v>VALID</v>
      </c>
      <c r="T77" s="74" t="str">
        <f t="shared" si="10"/>
        <v>VALID</v>
      </c>
      <c r="U77" s="74" t="str">
        <f>IF(T77="VALID", IF(Table1[[#This Row],[Quantity]]="NULL", "INVALID", "VALID"), "INVALID")</f>
        <v>VALID</v>
      </c>
      <c r="V77" s="74" t="str">
        <f t="shared" si="11"/>
        <v>KEEP</v>
      </c>
    </row>
    <row r="78" spans="6:29" x14ac:dyDescent="0.3">
      <c r="F78" s="57" t="s">
        <v>208</v>
      </c>
      <c r="G78" s="68" t="s">
        <v>209</v>
      </c>
      <c r="H78" s="57" t="s">
        <v>30</v>
      </c>
      <c r="I78" s="57" t="s">
        <v>55</v>
      </c>
      <c r="J78" s="57" t="s">
        <v>390</v>
      </c>
      <c r="K78" s="57">
        <v>1117.97</v>
      </c>
      <c r="L78" s="57">
        <v>10</v>
      </c>
      <c r="M78" s="57" t="s">
        <v>12</v>
      </c>
      <c r="O78" s="74" t="str">
        <f t="shared" si="6"/>
        <v>SELL</v>
      </c>
      <c r="P78" s="74">
        <f t="shared" si="7"/>
        <v>175</v>
      </c>
      <c r="Q78" s="75">
        <f>DATEVALUE(Table1[[#This Row],[Date]])</f>
        <v>45761</v>
      </c>
      <c r="R78" s="74" t="str">
        <f t="shared" si="8"/>
        <v>VALID</v>
      </c>
      <c r="S78" s="74" t="str">
        <f t="shared" si="9"/>
        <v>VALID</v>
      </c>
      <c r="T78" s="74" t="str">
        <f t="shared" si="10"/>
        <v>VALID</v>
      </c>
      <c r="U78" s="74" t="str">
        <f>IF(T78="VALID", IF(Table1[[#This Row],[Quantity]]="NULL", "INVALID", "VALID"), "INVALID")</f>
        <v>VALID</v>
      </c>
      <c r="V78" s="74" t="str">
        <f t="shared" si="11"/>
        <v>KEEP</v>
      </c>
    </row>
    <row r="79" spans="6:29" x14ac:dyDescent="0.3">
      <c r="F79" s="57" t="s">
        <v>131</v>
      </c>
      <c r="G79" s="68" t="s">
        <v>129</v>
      </c>
      <c r="H79" s="57" t="s">
        <v>30</v>
      </c>
      <c r="I79" s="57" t="s">
        <v>55</v>
      </c>
      <c r="J79" s="57">
        <v>2264.39</v>
      </c>
      <c r="K79" s="57" t="s">
        <v>390</v>
      </c>
      <c r="L79" s="57">
        <v>25</v>
      </c>
      <c r="M79" s="57" t="s">
        <v>24</v>
      </c>
      <c r="O79" s="74" t="str">
        <f t="shared" si="6"/>
        <v>BUY</v>
      </c>
      <c r="P79" s="74">
        <f t="shared" si="7"/>
        <v>185</v>
      </c>
      <c r="Q79" s="75">
        <f>DATEVALUE(Table1[[#This Row],[Date]])</f>
        <v>45716</v>
      </c>
      <c r="R79" s="74" t="str">
        <f t="shared" si="8"/>
        <v>VALID</v>
      </c>
      <c r="S79" s="74" t="str">
        <f t="shared" si="9"/>
        <v>VALID</v>
      </c>
      <c r="T79" s="74" t="str">
        <f t="shared" si="10"/>
        <v>VALID</v>
      </c>
      <c r="U79" s="74" t="str">
        <f>IF(T79="VALID", IF(Table1[[#This Row],[Quantity]]="NULL", "INVALID", "VALID"), "INVALID")</f>
        <v>VALID</v>
      </c>
      <c r="V79" s="74" t="str">
        <f t="shared" si="11"/>
        <v>KEEP</v>
      </c>
    </row>
    <row r="80" spans="6:29" x14ac:dyDescent="0.3">
      <c r="F80" s="57" t="s">
        <v>123</v>
      </c>
      <c r="G80" s="68" t="s">
        <v>120</v>
      </c>
      <c r="H80" s="57" t="s">
        <v>30</v>
      </c>
      <c r="I80" s="57" t="s">
        <v>55</v>
      </c>
      <c r="J80" s="57">
        <v>1082.9000000000001</v>
      </c>
      <c r="K80" s="57" t="s">
        <v>390</v>
      </c>
      <c r="L80" s="57">
        <v>100</v>
      </c>
      <c r="M80" s="57" t="s">
        <v>24</v>
      </c>
      <c r="O80" s="74" t="str">
        <f t="shared" si="6"/>
        <v>BUY</v>
      </c>
      <c r="P80" s="74">
        <f t="shared" si="7"/>
        <v>160</v>
      </c>
      <c r="Q80" s="75">
        <f>DATEVALUE(Table1[[#This Row],[Date]])</f>
        <v>45712</v>
      </c>
      <c r="R80" s="74" t="str">
        <f t="shared" si="8"/>
        <v>VALID</v>
      </c>
      <c r="S80" s="74" t="str">
        <f t="shared" si="9"/>
        <v>VALID</v>
      </c>
      <c r="T80" s="74" t="str">
        <f t="shared" si="10"/>
        <v>VALID</v>
      </c>
      <c r="U80" s="74" t="str">
        <f>IF(T80="VALID", IF(Table1[[#This Row],[Quantity]]="NULL", "INVALID", "VALID"), "INVALID")</f>
        <v>VALID</v>
      </c>
      <c r="V80" s="74" t="str">
        <f t="shared" si="11"/>
        <v>KEEP</v>
      </c>
    </row>
    <row r="81" spans="6:22" x14ac:dyDescent="0.3">
      <c r="F81" s="57" t="s">
        <v>66</v>
      </c>
      <c r="G81" s="68" t="s">
        <v>67</v>
      </c>
      <c r="H81" s="57" t="s">
        <v>30</v>
      </c>
      <c r="I81" s="57" t="s">
        <v>55</v>
      </c>
      <c r="J81" s="57">
        <v>658.29</v>
      </c>
      <c r="K81" s="57" t="s">
        <v>390</v>
      </c>
      <c r="L81" s="57">
        <v>25</v>
      </c>
      <c r="M81" s="57" t="s">
        <v>24</v>
      </c>
      <c r="O81" s="74" t="str">
        <f t="shared" si="6"/>
        <v>BUY</v>
      </c>
      <c r="P81" s="74">
        <f t="shared" si="7"/>
        <v>60</v>
      </c>
      <c r="Q81" s="75">
        <f>DATEVALUE(Table1[[#This Row],[Date]])</f>
        <v>45679</v>
      </c>
      <c r="R81" s="74" t="str">
        <f t="shared" si="8"/>
        <v>VALID</v>
      </c>
      <c r="S81" s="74" t="str">
        <f t="shared" si="9"/>
        <v>VALID</v>
      </c>
      <c r="T81" s="74" t="str">
        <f t="shared" si="10"/>
        <v>VALID</v>
      </c>
      <c r="U81" s="74" t="str">
        <f>IF(T81="VALID", IF(Table1[[#This Row],[Quantity]]="NULL", "INVALID", "VALID"), "INVALID")</f>
        <v>VALID</v>
      </c>
      <c r="V81" s="74" t="str">
        <f t="shared" si="11"/>
        <v>KEEP</v>
      </c>
    </row>
    <row r="82" spans="6:22" x14ac:dyDescent="0.3">
      <c r="F82" s="57" t="s">
        <v>61</v>
      </c>
      <c r="G82" s="68" t="s">
        <v>62</v>
      </c>
      <c r="H82" s="57" t="s">
        <v>30</v>
      </c>
      <c r="I82" s="57" t="s">
        <v>55</v>
      </c>
      <c r="J82" s="57">
        <v>2365.23</v>
      </c>
      <c r="K82" s="57" t="s">
        <v>390</v>
      </c>
      <c r="L82" s="57">
        <v>25</v>
      </c>
      <c r="M82" s="57" t="s">
        <v>24</v>
      </c>
      <c r="O82" s="74" t="str">
        <f t="shared" si="6"/>
        <v>BUY</v>
      </c>
      <c r="P82" s="74">
        <f t="shared" si="7"/>
        <v>35</v>
      </c>
      <c r="Q82" s="75">
        <f>DATEVALUE(Table1[[#This Row],[Date]])</f>
        <v>45678</v>
      </c>
      <c r="R82" s="74" t="str">
        <f t="shared" si="8"/>
        <v>VALID</v>
      </c>
      <c r="S82" s="74" t="str">
        <f t="shared" si="9"/>
        <v>VALID</v>
      </c>
      <c r="T82" s="74" t="str">
        <f t="shared" si="10"/>
        <v>VALID</v>
      </c>
      <c r="U82" s="74" t="str">
        <f>IF(T82="VALID", IF(Table1[[#This Row],[Quantity]]="NULL", "INVALID", "VALID"), "INVALID")</f>
        <v>VALID</v>
      </c>
      <c r="V82" s="74" t="str">
        <f t="shared" si="11"/>
        <v>KEEP</v>
      </c>
    </row>
    <row r="83" spans="6:22" x14ac:dyDescent="0.3">
      <c r="F83" s="57" t="s">
        <v>53</v>
      </c>
      <c r="G83" s="68" t="s">
        <v>54</v>
      </c>
      <c r="H83" s="57" t="s">
        <v>30</v>
      </c>
      <c r="I83" s="57" t="s">
        <v>55</v>
      </c>
      <c r="J83" s="57">
        <v>1685.26</v>
      </c>
      <c r="K83" s="57" t="s">
        <v>390</v>
      </c>
      <c r="L83" s="57">
        <v>10</v>
      </c>
      <c r="M83" s="57" t="s">
        <v>24</v>
      </c>
      <c r="O83" s="74" t="str">
        <f t="shared" si="6"/>
        <v>BUY</v>
      </c>
      <c r="P83" s="74">
        <f t="shared" si="7"/>
        <v>10</v>
      </c>
      <c r="Q83" s="75">
        <f>DATEVALUE(Table1[[#This Row],[Date]])</f>
        <v>45676</v>
      </c>
      <c r="R83" s="74" t="str">
        <f t="shared" si="8"/>
        <v>VALID</v>
      </c>
      <c r="S83" s="74" t="str">
        <f t="shared" si="9"/>
        <v>VALID</v>
      </c>
      <c r="T83" s="74" t="str">
        <f t="shared" si="10"/>
        <v>VALID</v>
      </c>
      <c r="U83" s="74" t="str">
        <f>IF(T83="VALID", IF(Table1[[#This Row],[Quantity]]="NULL", "INVALID", "VALID"), "INVALID")</f>
        <v>VALID</v>
      </c>
      <c r="V83" s="74" t="str">
        <f t="shared" si="11"/>
        <v>KEEP</v>
      </c>
    </row>
    <row r="84" spans="6:22" x14ac:dyDescent="0.3">
      <c r="F84" s="57" t="s">
        <v>328</v>
      </c>
      <c r="G84" s="68" t="s">
        <v>326</v>
      </c>
      <c r="H84" s="57" t="s">
        <v>39</v>
      </c>
      <c r="I84" s="57" t="s">
        <v>40</v>
      </c>
      <c r="J84" s="57">
        <v>1698.57</v>
      </c>
      <c r="K84" s="57" t="s">
        <v>390</v>
      </c>
      <c r="L84" s="57">
        <v>25</v>
      </c>
      <c r="M84" s="57" t="s">
        <v>24</v>
      </c>
      <c r="O84" s="74" t="str">
        <f t="shared" si="6"/>
        <v>BUY</v>
      </c>
      <c r="P84" s="74">
        <f t="shared" si="7"/>
        <v>310</v>
      </c>
      <c r="Q84" s="75">
        <f>DATEVALUE(Table1[[#This Row],[Date]])</f>
        <v>45821</v>
      </c>
      <c r="R84" s="74" t="str">
        <f t="shared" si="8"/>
        <v>VALID</v>
      </c>
      <c r="S84" s="74" t="str">
        <f t="shared" si="9"/>
        <v>VALID</v>
      </c>
      <c r="T84" s="74" t="str">
        <f t="shared" si="10"/>
        <v>VALID</v>
      </c>
      <c r="U84" s="74" t="str">
        <f>IF(T84="VALID", IF(Table1[[#This Row],[Quantity]]="NULL", "INVALID", "VALID"), "INVALID")</f>
        <v>VALID</v>
      </c>
      <c r="V84" s="74" t="str">
        <f t="shared" si="11"/>
        <v>KEEP</v>
      </c>
    </row>
    <row r="85" spans="6:22" x14ac:dyDescent="0.3">
      <c r="F85" s="57" t="s">
        <v>323</v>
      </c>
      <c r="G85" s="68" t="s">
        <v>324</v>
      </c>
      <c r="H85" s="57" t="s">
        <v>39</v>
      </c>
      <c r="I85" s="57" t="s">
        <v>40</v>
      </c>
      <c r="J85" s="57">
        <v>1423.42</v>
      </c>
      <c r="K85" s="57" t="s">
        <v>390</v>
      </c>
      <c r="L85" s="57">
        <v>100</v>
      </c>
      <c r="M85" s="57" t="s">
        <v>24</v>
      </c>
      <c r="O85" s="74" t="str">
        <f t="shared" si="6"/>
        <v>BUY</v>
      </c>
      <c r="P85" s="74">
        <f t="shared" si="7"/>
        <v>285</v>
      </c>
      <c r="Q85" s="75">
        <f>DATEVALUE(Table1[[#This Row],[Date]])</f>
        <v>45820</v>
      </c>
      <c r="R85" s="74" t="str">
        <f t="shared" si="8"/>
        <v>VALID</v>
      </c>
      <c r="S85" s="74" t="str">
        <f t="shared" si="9"/>
        <v>VALID</v>
      </c>
      <c r="T85" s="74" t="str">
        <f t="shared" si="10"/>
        <v>VALID</v>
      </c>
      <c r="U85" s="74" t="str">
        <f>IF(T85="VALID", IF(Table1[[#This Row],[Quantity]]="NULL", "INVALID", "VALID"), "INVALID")</f>
        <v>VALID</v>
      </c>
      <c r="V85" s="74" t="str">
        <f t="shared" si="11"/>
        <v>KEEP</v>
      </c>
    </row>
    <row r="86" spans="6:22" x14ac:dyDescent="0.3">
      <c r="F86" s="57" t="s">
        <v>315</v>
      </c>
      <c r="G86" s="68" t="s">
        <v>316</v>
      </c>
      <c r="H86" s="57" t="s">
        <v>39</v>
      </c>
      <c r="I86" s="57" t="s">
        <v>40</v>
      </c>
      <c r="J86" s="57">
        <v>1334.82</v>
      </c>
      <c r="K86" s="57" t="s">
        <v>390</v>
      </c>
      <c r="L86" s="57">
        <v>75</v>
      </c>
      <c r="M86" s="57" t="s">
        <v>24</v>
      </c>
      <c r="O86" s="74" t="str">
        <f t="shared" si="6"/>
        <v>BUY</v>
      </c>
      <c r="P86" s="74">
        <f t="shared" si="7"/>
        <v>185</v>
      </c>
      <c r="Q86" s="75">
        <f>DATEVALUE(Table1[[#This Row],[Date]])</f>
        <v>45816</v>
      </c>
      <c r="R86" s="74" t="str">
        <f t="shared" si="8"/>
        <v>VALID</v>
      </c>
      <c r="S86" s="74" t="str">
        <f t="shared" si="9"/>
        <v>VALID</v>
      </c>
      <c r="T86" s="74" t="str">
        <f t="shared" si="10"/>
        <v>VALID</v>
      </c>
      <c r="U86" s="74" t="str">
        <f>IF(T86="VALID", IF(Table1[[#This Row],[Quantity]]="NULL", "INVALID", "VALID"), "INVALID")</f>
        <v>VALID</v>
      </c>
      <c r="V86" s="74" t="str">
        <f t="shared" si="11"/>
        <v>KEEP</v>
      </c>
    </row>
    <row r="87" spans="6:22" x14ac:dyDescent="0.3">
      <c r="F87" s="57" t="s">
        <v>308</v>
      </c>
      <c r="G87" s="68" t="s">
        <v>309</v>
      </c>
      <c r="H87" s="57" t="s">
        <v>39</v>
      </c>
      <c r="I87" s="57" t="s">
        <v>40</v>
      </c>
      <c r="J87" s="57">
        <v>2019.54</v>
      </c>
      <c r="K87" s="57" t="s">
        <v>390</v>
      </c>
      <c r="L87" s="57">
        <v>75</v>
      </c>
      <c r="M87" s="57" t="s">
        <v>24</v>
      </c>
      <c r="O87" s="74" t="str">
        <f t="shared" si="6"/>
        <v>BUY</v>
      </c>
      <c r="P87" s="74">
        <f t="shared" si="7"/>
        <v>110</v>
      </c>
      <c r="Q87" s="75">
        <f>DATEVALUE(Table1[[#This Row],[Date]])</f>
        <v>45813</v>
      </c>
      <c r="R87" s="74" t="str">
        <f t="shared" si="8"/>
        <v>VALID</v>
      </c>
      <c r="S87" s="74" t="str">
        <f t="shared" si="9"/>
        <v>VALID</v>
      </c>
      <c r="T87" s="74" t="str">
        <f t="shared" si="10"/>
        <v>VALID</v>
      </c>
      <c r="U87" s="74" t="str">
        <f>IF(T87="VALID", IF(Table1[[#This Row],[Quantity]]="NULL", "INVALID", "VALID"), "INVALID")</f>
        <v>VALID</v>
      </c>
      <c r="V87" s="74" t="str">
        <f t="shared" si="11"/>
        <v>KEEP</v>
      </c>
    </row>
    <row r="88" spans="6:22" x14ac:dyDescent="0.3">
      <c r="F88" s="57" t="s">
        <v>246</v>
      </c>
      <c r="G88" s="68" t="s">
        <v>245</v>
      </c>
      <c r="H88" s="57" t="s">
        <v>39</v>
      </c>
      <c r="I88" s="57" t="s">
        <v>40</v>
      </c>
      <c r="J88" s="57" t="s">
        <v>390</v>
      </c>
      <c r="K88" s="57">
        <v>2518.37</v>
      </c>
      <c r="L88" s="57">
        <v>50</v>
      </c>
      <c r="M88" s="57" t="s">
        <v>12</v>
      </c>
      <c r="O88" s="74" t="str">
        <f t="shared" si="6"/>
        <v>SELL</v>
      </c>
      <c r="P88" s="74">
        <f t="shared" si="7"/>
        <v>35</v>
      </c>
      <c r="Q88" s="75">
        <f>DATEVALUE(Table1[[#This Row],[Date]])</f>
        <v>45779</v>
      </c>
      <c r="R88" s="74" t="str">
        <f t="shared" si="8"/>
        <v>VALID</v>
      </c>
      <c r="S88" s="74" t="str">
        <f t="shared" si="9"/>
        <v>VALID</v>
      </c>
      <c r="T88" s="74" t="str">
        <f t="shared" si="10"/>
        <v>VALID</v>
      </c>
      <c r="U88" s="74" t="str">
        <f>IF(T88="VALID", IF(Table1[[#This Row],[Quantity]]="NULL", "INVALID", "VALID"), "INVALID")</f>
        <v>VALID</v>
      </c>
      <c r="V88" s="74" t="str">
        <f t="shared" si="11"/>
        <v>KEEP</v>
      </c>
    </row>
    <row r="89" spans="6:22" x14ac:dyDescent="0.3">
      <c r="F89" s="57" t="s">
        <v>235</v>
      </c>
      <c r="G89" s="68" t="s">
        <v>236</v>
      </c>
      <c r="H89" s="57" t="s">
        <v>39</v>
      </c>
      <c r="I89" s="57" t="s">
        <v>40</v>
      </c>
      <c r="J89" s="57" t="s">
        <v>390</v>
      </c>
      <c r="K89" s="57">
        <v>1495.42</v>
      </c>
      <c r="L89" s="57">
        <v>25</v>
      </c>
      <c r="M89" s="57" t="s">
        <v>12</v>
      </c>
      <c r="O89" s="74" t="str">
        <f t="shared" si="6"/>
        <v>SELL</v>
      </c>
      <c r="P89" s="74">
        <f t="shared" si="7"/>
        <v>85</v>
      </c>
      <c r="Q89" s="75">
        <f>DATEVALUE(Table1[[#This Row],[Date]])</f>
        <v>45775</v>
      </c>
      <c r="R89" s="74" t="str">
        <f t="shared" si="8"/>
        <v>VALID</v>
      </c>
      <c r="S89" s="74" t="str">
        <f t="shared" si="9"/>
        <v>VALID</v>
      </c>
      <c r="T89" s="74" t="str">
        <f t="shared" si="10"/>
        <v>VALID</v>
      </c>
      <c r="U89" s="74" t="str">
        <f>IF(T89="VALID", IF(Table1[[#This Row],[Quantity]]="NULL", "INVALID", "VALID"), "INVALID")</f>
        <v>VALID</v>
      </c>
      <c r="V89" s="74" t="str">
        <f t="shared" si="11"/>
        <v>KEEP</v>
      </c>
    </row>
    <row r="90" spans="6:22" x14ac:dyDescent="0.3">
      <c r="F90" s="57" t="s">
        <v>195</v>
      </c>
      <c r="G90" s="68" t="s">
        <v>196</v>
      </c>
      <c r="H90" s="57" t="s">
        <v>39</v>
      </c>
      <c r="I90" s="57" t="s">
        <v>40</v>
      </c>
      <c r="J90" s="57" t="s">
        <v>390</v>
      </c>
      <c r="K90" s="57">
        <v>768.34</v>
      </c>
      <c r="L90" s="57">
        <v>10</v>
      </c>
      <c r="M90" s="57" t="s">
        <v>12</v>
      </c>
      <c r="O90" s="74" t="str">
        <f t="shared" si="6"/>
        <v>SELL</v>
      </c>
      <c r="P90" s="74">
        <f t="shared" si="7"/>
        <v>110</v>
      </c>
      <c r="Q90" s="75">
        <f>DATEVALUE(Table1[[#This Row],[Date]])</f>
        <v>45755</v>
      </c>
      <c r="R90" s="74" t="str">
        <f t="shared" si="8"/>
        <v>VALID</v>
      </c>
      <c r="S90" s="74" t="str">
        <f t="shared" si="9"/>
        <v>VALID</v>
      </c>
      <c r="T90" s="74" t="str">
        <f t="shared" si="10"/>
        <v>VALID</v>
      </c>
      <c r="U90" s="74" t="str">
        <f>IF(T90="VALID", IF(Table1[[#This Row],[Quantity]]="NULL", "INVALID", "VALID"), "INVALID")</f>
        <v>VALID</v>
      </c>
      <c r="V90" s="74" t="str">
        <f t="shared" si="11"/>
        <v>KEEP</v>
      </c>
    </row>
    <row r="91" spans="6:22" x14ac:dyDescent="0.3">
      <c r="F91" s="57" t="s">
        <v>134</v>
      </c>
      <c r="G91" s="68" t="s">
        <v>133</v>
      </c>
      <c r="H91" s="57" t="s">
        <v>39</v>
      </c>
      <c r="I91" s="57" t="s">
        <v>40</v>
      </c>
      <c r="J91" s="57" t="s">
        <v>390</v>
      </c>
      <c r="K91" s="57">
        <v>3343.45</v>
      </c>
      <c r="L91" s="57">
        <v>15</v>
      </c>
      <c r="M91" s="57" t="s">
        <v>12</v>
      </c>
      <c r="O91" s="74" t="str">
        <f t="shared" si="6"/>
        <v>SELL</v>
      </c>
      <c r="P91" s="74">
        <f t="shared" si="7"/>
        <v>120</v>
      </c>
      <c r="Q91" s="75">
        <f>DATEVALUE(Table1[[#This Row],[Date]])</f>
        <v>45717</v>
      </c>
      <c r="R91" s="74" t="str">
        <f t="shared" si="8"/>
        <v>VALID</v>
      </c>
      <c r="S91" s="74" t="str">
        <f t="shared" si="9"/>
        <v>VALID</v>
      </c>
      <c r="T91" s="74" t="str">
        <f t="shared" si="10"/>
        <v>VALID</v>
      </c>
      <c r="U91" s="74" t="str">
        <f>IF(T91="VALID", IF(Table1[[#This Row],[Quantity]]="NULL", "INVALID", "VALID"), "INVALID")</f>
        <v>VALID</v>
      </c>
      <c r="V91" s="74" t="str">
        <f t="shared" si="11"/>
        <v>KEEP</v>
      </c>
    </row>
    <row r="92" spans="6:22" x14ac:dyDescent="0.3">
      <c r="F92" s="57" t="s">
        <v>122</v>
      </c>
      <c r="G92" s="68" t="s">
        <v>120</v>
      </c>
      <c r="H92" s="57" t="s">
        <v>39</v>
      </c>
      <c r="I92" s="57" t="s">
        <v>40</v>
      </c>
      <c r="J92" s="57">
        <v>1511.49</v>
      </c>
      <c r="K92" s="57" t="s">
        <v>390</v>
      </c>
      <c r="L92" s="57">
        <v>100</v>
      </c>
      <c r="M92" s="57" t="s">
        <v>24</v>
      </c>
      <c r="O92" s="74" t="str">
        <f t="shared" si="6"/>
        <v>BUY</v>
      </c>
      <c r="P92" s="74">
        <f t="shared" si="7"/>
        <v>135</v>
      </c>
      <c r="Q92" s="75">
        <f>DATEVALUE(Table1[[#This Row],[Date]])</f>
        <v>45712</v>
      </c>
      <c r="R92" s="74" t="str">
        <f t="shared" si="8"/>
        <v>VALID</v>
      </c>
      <c r="S92" s="74" t="str">
        <f t="shared" si="9"/>
        <v>VALID</v>
      </c>
      <c r="T92" s="74" t="str">
        <f t="shared" si="10"/>
        <v>VALID</v>
      </c>
      <c r="U92" s="74" t="str">
        <f>IF(T92="VALID", IF(Table1[[#This Row],[Quantity]]="NULL", "INVALID", "VALID"), "INVALID")</f>
        <v>VALID</v>
      </c>
      <c r="V92" s="74" t="str">
        <f t="shared" si="11"/>
        <v>KEEP</v>
      </c>
    </row>
    <row r="93" spans="6:22" x14ac:dyDescent="0.3">
      <c r="F93" s="57" t="s">
        <v>97</v>
      </c>
      <c r="G93" s="68" t="s">
        <v>98</v>
      </c>
      <c r="H93" s="57" t="s">
        <v>39</v>
      </c>
      <c r="I93" s="57" t="s">
        <v>40</v>
      </c>
      <c r="J93" s="57">
        <v>787.2</v>
      </c>
      <c r="K93" s="57" t="s">
        <v>390</v>
      </c>
      <c r="L93" s="57">
        <v>100</v>
      </c>
      <c r="M93" s="57" t="s">
        <v>24</v>
      </c>
      <c r="O93" s="74" t="str">
        <f t="shared" si="6"/>
        <v>BUY</v>
      </c>
      <c r="P93" s="74">
        <f t="shared" si="7"/>
        <v>35</v>
      </c>
      <c r="Q93" s="75">
        <f>DATEVALUE(Table1[[#This Row],[Date]])</f>
        <v>45693</v>
      </c>
      <c r="R93" s="74" t="str">
        <f t="shared" si="8"/>
        <v>VALID</v>
      </c>
      <c r="S93" s="74" t="str">
        <f t="shared" si="9"/>
        <v>VALID</v>
      </c>
      <c r="T93" s="74" t="str">
        <f t="shared" si="10"/>
        <v>VALID</v>
      </c>
      <c r="U93" s="74" t="str">
        <f>IF(T93="VALID", IF(Table1[[#This Row],[Quantity]]="NULL", "INVALID", "VALID"), "INVALID")</f>
        <v>VALID</v>
      </c>
      <c r="V93" s="74" t="str">
        <f t="shared" si="11"/>
        <v>KEEP</v>
      </c>
    </row>
    <row r="94" spans="6:22" x14ac:dyDescent="0.3">
      <c r="F94" s="57" t="s">
        <v>41</v>
      </c>
      <c r="G94" s="68" t="s">
        <v>42</v>
      </c>
      <c r="H94" s="57" t="s">
        <v>39</v>
      </c>
      <c r="I94" s="57" t="s">
        <v>40</v>
      </c>
      <c r="J94" s="57">
        <v>1856.91</v>
      </c>
      <c r="K94" s="57" t="s">
        <v>390</v>
      </c>
      <c r="L94" s="57">
        <v>10</v>
      </c>
      <c r="M94" s="57" t="s">
        <v>24</v>
      </c>
      <c r="O94" s="74" t="str">
        <f t="shared" si="6"/>
        <v>BUY</v>
      </c>
      <c r="P94" s="74">
        <f t="shared" si="7"/>
        <v>-65</v>
      </c>
      <c r="Q94" s="75">
        <f>DATEVALUE(Table1[[#This Row],[Date]])</f>
        <v>45670</v>
      </c>
      <c r="R94" s="74" t="str">
        <f t="shared" si="8"/>
        <v>VALID</v>
      </c>
      <c r="S94" s="74" t="str">
        <f t="shared" si="9"/>
        <v>VALID</v>
      </c>
      <c r="T94" s="74" t="str">
        <f t="shared" si="10"/>
        <v>INVALID</v>
      </c>
      <c r="U94" s="74" t="str">
        <f>IF(T94="VALID", IF(Table1[[#This Row],[Quantity]]="NULL", "INVALID", "VALID"), "INVALID")</f>
        <v>INVALID</v>
      </c>
      <c r="V94" s="74" t="str">
        <f t="shared" si="11"/>
        <v>DELETE</v>
      </c>
    </row>
    <row r="95" spans="6:22" x14ac:dyDescent="0.3">
      <c r="F95" s="57" t="s">
        <v>38</v>
      </c>
      <c r="G95" s="68" t="s">
        <v>36</v>
      </c>
      <c r="H95" s="57" t="s">
        <v>39</v>
      </c>
      <c r="I95" s="57" t="s">
        <v>40</v>
      </c>
      <c r="J95" s="57" t="s">
        <v>390</v>
      </c>
      <c r="K95" s="57">
        <v>945.15</v>
      </c>
      <c r="L95" s="57">
        <v>75</v>
      </c>
      <c r="M95" s="57" t="s">
        <v>12</v>
      </c>
      <c r="O95" s="74" t="str">
        <f t="shared" si="6"/>
        <v>SELL</v>
      </c>
      <c r="P95" s="74">
        <f t="shared" si="7"/>
        <v>-75</v>
      </c>
      <c r="Q95" s="75">
        <f>DATEVALUE(Table1[[#This Row],[Date]])</f>
        <v>45669</v>
      </c>
      <c r="R95" s="74" t="str">
        <f t="shared" si="8"/>
        <v>VALID</v>
      </c>
      <c r="S95" s="74" t="str">
        <f t="shared" si="9"/>
        <v>VALID</v>
      </c>
      <c r="T95" s="74" t="str">
        <f t="shared" si="10"/>
        <v>INVALID</v>
      </c>
      <c r="U95" s="74" t="str">
        <f>IF(T95="VALID", IF(Table1[[#This Row],[Quantity]]="NULL", "INVALID", "VALID"), "INVALID")</f>
        <v>INVALID</v>
      </c>
      <c r="V95" s="74" t="str">
        <f t="shared" si="11"/>
        <v>DELETE</v>
      </c>
    </row>
    <row r="96" spans="6:22" x14ac:dyDescent="0.3">
      <c r="F96" s="57" t="s">
        <v>364</v>
      </c>
      <c r="G96" s="68" t="s">
        <v>363</v>
      </c>
      <c r="H96" s="57" t="s">
        <v>33</v>
      </c>
      <c r="I96" s="57" t="s">
        <v>94</v>
      </c>
      <c r="J96" s="57" t="s">
        <v>390</v>
      </c>
      <c r="K96" s="57">
        <v>1638.7</v>
      </c>
      <c r="L96" s="57">
        <v>100</v>
      </c>
      <c r="M96" s="57" t="s">
        <v>12</v>
      </c>
      <c r="O96" s="74" t="str">
        <f t="shared" si="6"/>
        <v>SELL</v>
      </c>
      <c r="P96" s="74">
        <f t="shared" si="7"/>
        <v>20</v>
      </c>
      <c r="Q96" s="75">
        <f>DATEVALUE(Table1[[#This Row],[Date]])</f>
        <v>45834</v>
      </c>
      <c r="R96" s="74" t="str">
        <f t="shared" si="8"/>
        <v>VALID</v>
      </c>
      <c r="S96" s="74" t="str">
        <f t="shared" si="9"/>
        <v>VALID</v>
      </c>
      <c r="T96" s="74" t="str">
        <f t="shared" si="10"/>
        <v>VALID</v>
      </c>
      <c r="U96" s="74" t="str">
        <f>IF(T96="VALID", IF(Table1[[#This Row],[Quantity]]="NULL", "INVALID", "VALID"), "INVALID")</f>
        <v>VALID</v>
      </c>
      <c r="V96" s="74" t="str">
        <f t="shared" si="11"/>
        <v>KEEP</v>
      </c>
    </row>
    <row r="97" spans="6:22" x14ac:dyDescent="0.3">
      <c r="F97" s="57" t="s">
        <v>360</v>
      </c>
      <c r="G97" s="68" t="s">
        <v>361</v>
      </c>
      <c r="H97" s="57" t="s">
        <v>33</v>
      </c>
      <c r="I97" s="57" t="s">
        <v>94</v>
      </c>
      <c r="J97" s="57">
        <v>2554</v>
      </c>
      <c r="K97" s="57" t="s">
        <v>390</v>
      </c>
      <c r="L97" s="57">
        <v>20</v>
      </c>
      <c r="M97" s="57" t="s">
        <v>24</v>
      </c>
      <c r="O97" s="74" t="str">
        <f t="shared" si="6"/>
        <v>BUY</v>
      </c>
      <c r="P97" s="74">
        <f t="shared" si="7"/>
        <v>120</v>
      </c>
      <c r="Q97" s="75">
        <f>DATEVALUE(Table1[[#This Row],[Date]])</f>
        <v>45833</v>
      </c>
      <c r="R97" s="74" t="str">
        <f t="shared" si="8"/>
        <v>VALID</v>
      </c>
      <c r="S97" s="74" t="str">
        <f t="shared" si="9"/>
        <v>VALID</v>
      </c>
      <c r="T97" s="74" t="str">
        <f t="shared" si="10"/>
        <v>VALID</v>
      </c>
      <c r="U97" s="74" t="str">
        <f>IF(T97="VALID", IF(Table1[[#This Row],[Quantity]]="NULL", "INVALID", "VALID"), "INVALID")</f>
        <v>VALID</v>
      </c>
      <c r="V97" s="74" t="str">
        <f t="shared" si="11"/>
        <v>KEEP</v>
      </c>
    </row>
    <row r="98" spans="6:22" x14ac:dyDescent="0.3">
      <c r="F98" s="57" t="s">
        <v>274</v>
      </c>
      <c r="G98" s="68" t="s">
        <v>272</v>
      </c>
      <c r="H98" s="57" t="s">
        <v>33</v>
      </c>
      <c r="I98" s="57" t="s">
        <v>94</v>
      </c>
      <c r="J98" s="57">
        <v>1060.25</v>
      </c>
      <c r="K98" s="57" t="s">
        <v>390</v>
      </c>
      <c r="L98" s="57">
        <v>50</v>
      </c>
      <c r="M98" s="57" t="s">
        <v>24</v>
      </c>
      <c r="O98" s="74" t="str">
        <f t="shared" si="6"/>
        <v>BUY</v>
      </c>
      <c r="P98" s="74">
        <f t="shared" si="7"/>
        <v>100</v>
      </c>
      <c r="Q98" s="75">
        <f>DATEVALUE(Table1[[#This Row],[Date]])</f>
        <v>45796</v>
      </c>
      <c r="R98" s="74" t="str">
        <f t="shared" si="8"/>
        <v>VALID</v>
      </c>
      <c r="S98" s="74" t="str">
        <f t="shared" si="9"/>
        <v>VALID</v>
      </c>
      <c r="T98" s="74" t="str">
        <f t="shared" si="10"/>
        <v>VALID</v>
      </c>
      <c r="U98" s="74" t="str">
        <f>IF(T98="VALID", IF(Table1[[#This Row],[Quantity]]="NULL", "INVALID", "VALID"), "INVALID")</f>
        <v>VALID</v>
      </c>
      <c r="V98" s="74" t="str">
        <f t="shared" si="11"/>
        <v>KEEP</v>
      </c>
    </row>
    <row r="99" spans="6:22" x14ac:dyDescent="0.3">
      <c r="F99" s="57" t="s">
        <v>269</v>
      </c>
      <c r="G99" s="68" t="s">
        <v>270</v>
      </c>
      <c r="H99" s="57" t="s">
        <v>33</v>
      </c>
      <c r="I99" s="57" t="s">
        <v>94</v>
      </c>
      <c r="J99" s="57" t="s">
        <v>390</v>
      </c>
      <c r="K99" s="57">
        <v>3191.51</v>
      </c>
      <c r="L99" s="57">
        <v>100</v>
      </c>
      <c r="M99" s="69" t="s">
        <v>376</v>
      </c>
      <c r="O99" s="74" t="str">
        <f t="shared" si="6"/>
        <v>SELL</v>
      </c>
      <c r="P99" s="74">
        <f t="shared" si="7"/>
        <v>50</v>
      </c>
      <c r="Q99" s="75">
        <f>DATEVALUE(Table1[[#This Row],[Date]])</f>
        <v>45795</v>
      </c>
      <c r="R99" s="74" t="str">
        <f t="shared" si="8"/>
        <v>VALID</v>
      </c>
      <c r="S99" s="74" t="str">
        <f t="shared" si="9"/>
        <v>VALID</v>
      </c>
      <c r="T99" s="74" t="str">
        <f t="shared" si="10"/>
        <v>VALID</v>
      </c>
      <c r="U99" s="74" t="str">
        <f>IF(T99="VALID", IF(Table1[[#This Row],[Quantity]]="NULL", "INVALID", "VALID"), "INVALID")</f>
        <v>VALID</v>
      </c>
      <c r="V99" s="74" t="str">
        <f t="shared" si="11"/>
        <v>KEEP</v>
      </c>
    </row>
    <row r="100" spans="6:22" x14ac:dyDescent="0.3">
      <c r="F100" s="57" t="s">
        <v>206</v>
      </c>
      <c r="G100" s="68" t="s">
        <v>207</v>
      </c>
      <c r="H100" s="57" t="s">
        <v>33</v>
      </c>
      <c r="I100" s="57" t="s">
        <v>94</v>
      </c>
      <c r="J100" s="57">
        <v>896.79</v>
      </c>
      <c r="K100" s="57" t="s">
        <v>390</v>
      </c>
      <c r="L100" s="57">
        <v>20</v>
      </c>
      <c r="M100" s="57" t="s">
        <v>24</v>
      </c>
      <c r="O100" s="74" t="str">
        <f t="shared" si="6"/>
        <v>BUY</v>
      </c>
      <c r="P100" s="74">
        <f t="shared" si="7"/>
        <v>150</v>
      </c>
      <c r="Q100" s="75">
        <f>DATEVALUE(Table1[[#This Row],[Date]])</f>
        <v>45760</v>
      </c>
      <c r="R100" s="74" t="str">
        <f t="shared" si="8"/>
        <v>VALID</v>
      </c>
      <c r="S100" s="74" t="str">
        <f t="shared" si="9"/>
        <v>VALID</v>
      </c>
      <c r="T100" s="74" t="str">
        <f t="shared" si="10"/>
        <v>VALID</v>
      </c>
      <c r="U100" s="74" t="str">
        <f>IF(T100="VALID", IF(Table1[[#This Row],[Quantity]]="NULL", "INVALID", "VALID"), "INVALID")</f>
        <v>VALID</v>
      </c>
      <c r="V100" s="74" t="str">
        <f t="shared" si="11"/>
        <v>KEEP</v>
      </c>
    </row>
    <row r="101" spans="6:22" x14ac:dyDescent="0.3">
      <c r="F101" s="57" t="s">
        <v>193</v>
      </c>
      <c r="G101" s="68" t="s">
        <v>194</v>
      </c>
      <c r="H101" s="57" t="s">
        <v>33</v>
      </c>
      <c r="I101" s="57" t="s">
        <v>94</v>
      </c>
      <c r="J101" s="57" t="s">
        <v>390</v>
      </c>
      <c r="K101" s="57">
        <v>3136.34</v>
      </c>
      <c r="L101" s="57">
        <v>5</v>
      </c>
      <c r="M101" s="57" t="s">
        <v>12</v>
      </c>
      <c r="O101" s="74" t="str">
        <f t="shared" si="6"/>
        <v>SELL</v>
      </c>
      <c r="P101" s="74">
        <f t="shared" si="7"/>
        <v>130</v>
      </c>
      <c r="Q101" s="75">
        <f>DATEVALUE(Table1[[#This Row],[Date]])</f>
        <v>45749</v>
      </c>
      <c r="R101" s="74" t="str">
        <f t="shared" si="8"/>
        <v>VALID</v>
      </c>
      <c r="S101" s="74" t="str">
        <f t="shared" si="9"/>
        <v>VALID</v>
      </c>
      <c r="T101" s="74" t="str">
        <f t="shared" si="10"/>
        <v>VALID</v>
      </c>
      <c r="U101" s="74" t="str">
        <f>IF(T101="VALID", IF(Table1[[#This Row],[Quantity]]="NULL", "INVALID", "VALID"), "INVALID")</f>
        <v>VALID</v>
      </c>
      <c r="V101" s="74" t="str">
        <f t="shared" si="11"/>
        <v>KEEP</v>
      </c>
    </row>
    <row r="102" spans="6:22" x14ac:dyDescent="0.3">
      <c r="F102" s="57" t="s">
        <v>186</v>
      </c>
      <c r="G102" s="68" t="s">
        <v>185</v>
      </c>
      <c r="H102" s="57" t="s">
        <v>33</v>
      </c>
      <c r="I102" s="57" t="s">
        <v>94</v>
      </c>
      <c r="J102" s="57">
        <v>2817.36</v>
      </c>
      <c r="K102" s="57" t="s">
        <v>390</v>
      </c>
      <c r="L102" s="57">
        <v>5</v>
      </c>
      <c r="M102" s="57" t="s">
        <v>24</v>
      </c>
      <c r="O102" s="74" t="str">
        <f t="shared" si="6"/>
        <v>BUY</v>
      </c>
      <c r="P102" s="74">
        <f t="shared" si="7"/>
        <v>135</v>
      </c>
      <c r="Q102" s="75">
        <f>DATEVALUE(Table1[[#This Row],[Date]])</f>
        <v>45746</v>
      </c>
      <c r="R102" s="74" t="str">
        <f t="shared" si="8"/>
        <v>VALID</v>
      </c>
      <c r="S102" s="74" t="str">
        <f t="shared" si="9"/>
        <v>VALID</v>
      </c>
      <c r="T102" s="74" t="str">
        <f t="shared" si="10"/>
        <v>VALID</v>
      </c>
      <c r="U102" s="74" t="str">
        <f>IF(T102="VALID", IF(Table1[[#This Row],[Quantity]]="NULL", "INVALID", "VALID"), "INVALID")</f>
        <v>VALID</v>
      </c>
      <c r="V102" s="74" t="str">
        <f t="shared" si="11"/>
        <v>KEEP</v>
      </c>
    </row>
    <row r="103" spans="6:22" x14ac:dyDescent="0.3">
      <c r="F103" s="57" t="s">
        <v>166</v>
      </c>
      <c r="G103" s="68" t="s">
        <v>167</v>
      </c>
      <c r="H103" s="57" t="s">
        <v>33</v>
      </c>
      <c r="I103" s="57" t="s">
        <v>94</v>
      </c>
      <c r="J103" s="57" t="s">
        <v>390</v>
      </c>
      <c r="K103" s="57">
        <v>2437.54</v>
      </c>
      <c r="L103" s="57">
        <v>100</v>
      </c>
      <c r="M103" s="69" t="s">
        <v>377</v>
      </c>
      <c r="O103" s="74" t="str">
        <f t="shared" si="6"/>
        <v>BUY</v>
      </c>
      <c r="P103" s="74">
        <f t="shared" si="7"/>
        <v>130</v>
      </c>
      <c r="Q103" s="75">
        <f>DATEVALUE(Table1[[#This Row],[Date]])</f>
        <v>45735</v>
      </c>
      <c r="R103" s="74" t="str">
        <f t="shared" si="8"/>
        <v>VALID</v>
      </c>
      <c r="S103" s="74" t="str">
        <f t="shared" si="9"/>
        <v>VALID</v>
      </c>
      <c r="T103" s="74" t="str">
        <f t="shared" si="10"/>
        <v>VALID</v>
      </c>
      <c r="U103" s="74" t="str">
        <f>IF(T103="VALID", IF(Table1[[#This Row],[Quantity]]="NULL", "INVALID", "VALID"), "INVALID")</f>
        <v>VALID</v>
      </c>
      <c r="V103" s="74" t="str">
        <f t="shared" si="11"/>
        <v>KEEP</v>
      </c>
    </row>
    <row r="104" spans="6:22" x14ac:dyDescent="0.3">
      <c r="F104" s="57" t="s">
        <v>161</v>
      </c>
      <c r="G104" s="68" t="s">
        <v>162</v>
      </c>
      <c r="H104" s="57" t="s">
        <v>33</v>
      </c>
      <c r="I104" s="57" t="s">
        <v>94</v>
      </c>
      <c r="J104" s="57">
        <v>304.07</v>
      </c>
      <c r="K104" s="57" t="s">
        <v>390</v>
      </c>
      <c r="L104" s="57">
        <v>5</v>
      </c>
      <c r="M104" s="57" t="s">
        <v>24</v>
      </c>
      <c r="O104" s="74" t="str">
        <f t="shared" si="6"/>
        <v>BUY</v>
      </c>
      <c r="P104" s="74">
        <f t="shared" si="7"/>
        <v>30</v>
      </c>
      <c r="Q104" s="75">
        <f>DATEVALUE(Table1[[#This Row],[Date]])</f>
        <v>45733</v>
      </c>
      <c r="R104" s="74" t="str">
        <f t="shared" si="8"/>
        <v>VALID</v>
      </c>
      <c r="S104" s="74" t="str">
        <f t="shared" si="9"/>
        <v>VALID</v>
      </c>
      <c r="T104" s="74" t="str">
        <f t="shared" si="10"/>
        <v>VALID</v>
      </c>
      <c r="U104" s="74" t="str">
        <f>IF(T104="VALID", IF(Table1[[#This Row],[Quantity]]="NULL", "INVALID", "VALID"), "INVALID")</f>
        <v>VALID</v>
      </c>
      <c r="V104" s="74" t="str">
        <f t="shared" si="11"/>
        <v>KEEP</v>
      </c>
    </row>
    <row r="105" spans="6:22" x14ac:dyDescent="0.3">
      <c r="F105" s="57" t="s">
        <v>152</v>
      </c>
      <c r="G105" s="68" t="s">
        <v>151</v>
      </c>
      <c r="H105" s="57" t="s">
        <v>33</v>
      </c>
      <c r="I105" s="57" t="s">
        <v>94</v>
      </c>
      <c r="J105" s="57" t="s">
        <v>390</v>
      </c>
      <c r="K105" s="57">
        <v>212.68</v>
      </c>
      <c r="L105" s="57">
        <v>75</v>
      </c>
      <c r="M105" s="57" t="s">
        <v>12</v>
      </c>
      <c r="O105" s="74" t="str">
        <f t="shared" si="6"/>
        <v>SELL</v>
      </c>
      <c r="P105" s="74">
        <f t="shared" si="7"/>
        <v>25</v>
      </c>
      <c r="Q105" s="75">
        <f>DATEVALUE(Table1[[#This Row],[Date]])</f>
        <v>45728</v>
      </c>
      <c r="R105" s="74" t="str">
        <f t="shared" si="8"/>
        <v>VALID</v>
      </c>
      <c r="S105" s="74" t="str">
        <f t="shared" si="9"/>
        <v>VALID</v>
      </c>
      <c r="T105" s="74" t="str">
        <f t="shared" si="10"/>
        <v>VALID</v>
      </c>
      <c r="U105" s="74" t="str">
        <f>IF(T105="VALID", IF(Table1[[#This Row],[Quantity]]="NULL", "INVALID", "VALID"), "INVALID")</f>
        <v>VALID</v>
      </c>
      <c r="V105" s="74" t="str">
        <f t="shared" si="11"/>
        <v>KEEP</v>
      </c>
    </row>
    <row r="106" spans="6:22" x14ac:dyDescent="0.3">
      <c r="F106" s="57" t="s">
        <v>144</v>
      </c>
      <c r="G106" s="68" t="s">
        <v>145</v>
      </c>
      <c r="H106" s="57" t="s">
        <v>33</v>
      </c>
      <c r="I106" s="57" t="s">
        <v>94</v>
      </c>
      <c r="J106" s="57">
        <v>3295.42</v>
      </c>
      <c r="K106" s="57" t="s">
        <v>390</v>
      </c>
      <c r="L106" s="57">
        <v>15</v>
      </c>
      <c r="M106" s="57" t="s">
        <v>24</v>
      </c>
      <c r="O106" s="74" t="str">
        <f t="shared" si="6"/>
        <v>BUY</v>
      </c>
      <c r="P106" s="74">
        <f t="shared" si="7"/>
        <v>100</v>
      </c>
      <c r="Q106" s="75">
        <f>DATEVALUE(Table1[[#This Row],[Date]])</f>
        <v>45725</v>
      </c>
      <c r="R106" s="74" t="str">
        <f t="shared" si="8"/>
        <v>VALID</v>
      </c>
      <c r="S106" s="74" t="str">
        <f t="shared" si="9"/>
        <v>VALID</v>
      </c>
      <c r="T106" s="74" t="str">
        <f t="shared" si="10"/>
        <v>VALID</v>
      </c>
      <c r="U106" s="74" t="str">
        <f>IF(T106="VALID", IF(Table1[[#This Row],[Quantity]]="NULL", "INVALID", "VALID"), "INVALID")</f>
        <v>VALID</v>
      </c>
      <c r="V106" s="74" t="str">
        <f t="shared" si="11"/>
        <v>KEEP</v>
      </c>
    </row>
    <row r="107" spans="6:22" x14ac:dyDescent="0.3">
      <c r="F107" s="57" t="s">
        <v>117</v>
      </c>
      <c r="G107" s="68" t="s">
        <v>118</v>
      </c>
      <c r="H107" s="57" t="s">
        <v>33</v>
      </c>
      <c r="I107" s="57" t="s">
        <v>94</v>
      </c>
      <c r="J107" s="57" t="s">
        <v>390</v>
      </c>
      <c r="K107" s="57">
        <v>2591.5100000000002</v>
      </c>
      <c r="L107" s="57">
        <v>15</v>
      </c>
      <c r="M107" s="57" t="s">
        <v>12</v>
      </c>
      <c r="O107" s="74" t="str">
        <f t="shared" si="6"/>
        <v>SELL</v>
      </c>
      <c r="P107" s="74">
        <f t="shared" si="7"/>
        <v>85</v>
      </c>
      <c r="Q107" s="75">
        <f>DATEVALUE(Table1[[#This Row],[Date]])</f>
        <v>45709</v>
      </c>
      <c r="R107" s="74" t="str">
        <f t="shared" si="8"/>
        <v>VALID</v>
      </c>
      <c r="S107" s="74" t="str">
        <f t="shared" si="9"/>
        <v>VALID</v>
      </c>
      <c r="T107" s="74" t="str">
        <f t="shared" si="10"/>
        <v>VALID</v>
      </c>
      <c r="U107" s="74" t="str">
        <f>IF(T107="VALID", IF(Table1[[#This Row],[Quantity]]="NULL", "INVALID", "VALID"), "INVALID")</f>
        <v>VALID</v>
      </c>
      <c r="V107" s="74" t="str">
        <f t="shared" si="11"/>
        <v>KEEP</v>
      </c>
    </row>
    <row r="108" spans="6:22" x14ac:dyDescent="0.3">
      <c r="F108" s="57" t="s">
        <v>92</v>
      </c>
      <c r="G108" s="68" t="s">
        <v>93</v>
      </c>
      <c r="H108" s="57" t="s">
        <v>33</v>
      </c>
      <c r="I108" s="57" t="s">
        <v>94</v>
      </c>
      <c r="J108" s="57">
        <v>2963.7</v>
      </c>
      <c r="K108" s="57"/>
      <c r="L108" s="57">
        <v>100</v>
      </c>
      <c r="M108" s="57" t="s">
        <v>24</v>
      </c>
      <c r="O108" s="74" t="str">
        <f t="shared" si="6"/>
        <v>BUY</v>
      </c>
      <c r="P108" s="74">
        <f t="shared" si="7"/>
        <v>100</v>
      </c>
      <c r="Q108" s="75">
        <f>DATEVALUE(Table1[[#This Row],[Date]])</f>
        <v>45689</v>
      </c>
      <c r="R108" s="74" t="str">
        <f t="shared" si="8"/>
        <v>VALID</v>
      </c>
      <c r="S108" s="74" t="str">
        <f t="shared" si="9"/>
        <v>VALID</v>
      </c>
      <c r="T108" s="74" t="str">
        <f t="shared" si="10"/>
        <v>VALID</v>
      </c>
      <c r="U108" s="74" t="str">
        <f>IF(T108="VALID", IF(Table1[[#This Row],[Quantity]]="NULL", "INVALID", "VALID"), "INVALID")</f>
        <v>VALID</v>
      </c>
      <c r="V108" s="74" t="str">
        <f t="shared" si="11"/>
        <v>KEEP</v>
      </c>
    </row>
    <row r="109" spans="6:22" x14ac:dyDescent="0.3">
      <c r="F109" s="57" t="s">
        <v>330</v>
      </c>
      <c r="G109" s="68" t="s">
        <v>326</v>
      </c>
      <c r="H109" s="57" t="s">
        <v>14</v>
      </c>
      <c r="I109" s="57" t="s">
        <v>15</v>
      </c>
      <c r="J109" s="57">
        <v>161.88</v>
      </c>
      <c r="K109" s="57" t="s">
        <v>390</v>
      </c>
      <c r="L109" s="57">
        <v>15</v>
      </c>
      <c r="M109" s="57" t="s">
        <v>24</v>
      </c>
      <c r="O109" s="74" t="str">
        <f t="shared" si="6"/>
        <v>BUY</v>
      </c>
      <c r="P109" s="74">
        <f t="shared" si="7"/>
        <v>235</v>
      </c>
      <c r="Q109" s="75">
        <f>DATEVALUE(Table1[[#This Row],[Date]])</f>
        <v>45821</v>
      </c>
      <c r="R109" s="74" t="str">
        <f t="shared" si="8"/>
        <v>VALID</v>
      </c>
      <c r="S109" s="74" t="str">
        <f t="shared" si="9"/>
        <v>VALID</v>
      </c>
      <c r="T109" s="74" t="str">
        <f t="shared" si="10"/>
        <v>VALID</v>
      </c>
      <c r="U109" s="74" t="str">
        <f>IF(T109="VALID", IF(Table1[[#This Row],[Quantity]]="NULL", "INVALID", "VALID"), "INVALID")</f>
        <v>VALID</v>
      </c>
      <c r="V109" s="74" t="str">
        <f t="shared" si="11"/>
        <v>KEEP</v>
      </c>
    </row>
    <row r="110" spans="6:22" x14ac:dyDescent="0.3">
      <c r="F110" s="57" t="s">
        <v>287</v>
      </c>
      <c r="G110" s="68" t="s">
        <v>286</v>
      </c>
      <c r="H110" s="57" t="s">
        <v>14</v>
      </c>
      <c r="I110" s="57" t="s">
        <v>15</v>
      </c>
      <c r="J110" s="57">
        <v>2633.12</v>
      </c>
      <c r="K110" s="57" t="s">
        <v>390</v>
      </c>
      <c r="L110" s="57">
        <v>75</v>
      </c>
      <c r="M110" s="57" t="s">
        <v>24</v>
      </c>
      <c r="O110" s="74" t="str">
        <f t="shared" si="6"/>
        <v>BUY</v>
      </c>
      <c r="P110" s="74">
        <f t="shared" si="7"/>
        <v>220</v>
      </c>
      <c r="Q110" s="75">
        <f>DATEVALUE(Table1[[#This Row],[Date]])</f>
        <v>45801</v>
      </c>
      <c r="R110" s="74" t="str">
        <f t="shared" si="8"/>
        <v>VALID</v>
      </c>
      <c r="S110" s="74" t="str">
        <f t="shared" si="9"/>
        <v>VALID</v>
      </c>
      <c r="T110" s="74" t="str">
        <f t="shared" si="10"/>
        <v>VALID</v>
      </c>
      <c r="U110" s="74" t="str">
        <f>IF(T110="VALID", IF(Table1[[#This Row],[Quantity]]="NULL", "INVALID", "VALID"), "INVALID")</f>
        <v>VALID</v>
      </c>
      <c r="V110" s="74" t="str">
        <f t="shared" si="11"/>
        <v>KEEP</v>
      </c>
    </row>
    <row r="111" spans="6:22" x14ac:dyDescent="0.3">
      <c r="F111" s="57" t="s">
        <v>267</v>
      </c>
      <c r="G111" s="68" t="s">
        <v>268</v>
      </c>
      <c r="H111" s="57" t="s">
        <v>14</v>
      </c>
      <c r="I111" s="57" t="s">
        <v>15</v>
      </c>
      <c r="J111" s="57">
        <v>2190.59</v>
      </c>
      <c r="K111" s="57" t="s">
        <v>390</v>
      </c>
      <c r="L111" s="57">
        <v>15</v>
      </c>
      <c r="M111" s="57" t="s">
        <v>24</v>
      </c>
      <c r="O111" s="74" t="str">
        <f t="shared" si="6"/>
        <v>BUY</v>
      </c>
      <c r="P111" s="74">
        <f t="shared" si="7"/>
        <v>145</v>
      </c>
      <c r="Q111" s="75">
        <f>DATEVALUE(Table1[[#This Row],[Date]])</f>
        <v>45794</v>
      </c>
      <c r="R111" s="74" t="str">
        <f t="shared" si="8"/>
        <v>VALID</v>
      </c>
      <c r="S111" s="74" t="str">
        <f t="shared" si="9"/>
        <v>VALID</v>
      </c>
      <c r="T111" s="74" t="str">
        <f t="shared" si="10"/>
        <v>VALID</v>
      </c>
      <c r="U111" s="74" t="str">
        <f>IF(T111="VALID", IF(Table1[[#This Row],[Quantity]]="NULL", "INVALID", "VALID"), "INVALID")</f>
        <v>VALID</v>
      </c>
      <c r="V111" s="74" t="str">
        <f t="shared" si="11"/>
        <v>KEEP</v>
      </c>
    </row>
    <row r="112" spans="6:22" x14ac:dyDescent="0.3">
      <c r="F112" s="57" t="s">
        <v>240</v>
      </c>
      <c r="G112" s="68" t="s">
        <v>241</v>
      </c>
      <c r="H112" s="57" t="s">
        <v>14</v>
      </c>
      <c r="I112" s="57" t="s">
        <v>15</v>
      </c>
      <c r="J112" s="57" t="s">
        <v>390</v>
      </c>
      <c r="K112" s="57">
        <v>1136.28</v>
      </c>
      <c r="L112" s="57">
        <v>5</v>
      </c>
      <c r="M112" s="57" t="s">
        <v>12</v>
      </c>
      <c r="O112" s="74" t="str">
        <f t="shared" si="6"/>
        <v>SELL</v>
      </c>
      <c r="P112" s="74">
        <f t="shared" si="7"/>
        <v>130</v>
      </c>
      <c r="Q112" s="75">
        <f>DATEVALUE(Table1[[#This Row],[Date]])</f>
        <v>45777</v>
      </c>
      <c r="R112" s="74" t="str">
        <f t="shared" si="8"/>
        <v>VALID</v>
      </c>
      <c r="S112" s="74" t="str">
        <f t="shared" si="9"/>
        <v>VALID</v>
      </c>
      <c r="T112" s="74" t="str">
        <f t="shared" si="10"/>
        <v>VALID</v>
      </c>
      <c r="U112" s="74" t="str">
        <f>IF(T112="VALID", IF(Table1[[#This Row],[Quantity]]="NULL", "INVALID", "VALID"), "INVALID")</f>
        <v>VALID</v>
      </c>
      <c r="V112" s="74" t="str">
        <f t="shared" si="11"/>
        <v>KEEP</v>
      </c>
    </row>
    <row r="113" spans="6:22" x14ac:dyDescent="0.3">
      <c r="F113" s="57" t="s">
        <v>184</v>
      </c>
      <c r="G113" s="68" t="s">
        <v>185</v>
      </c>
      <c r="H113" s="57" t="s">
        <v>14</v>
      </c>
      <c r="I113" s="57" t="s">
        <v>15</v>
      </c>
      <c r="J113" s="57">
        <v>513.15</v>
      </c>
      <c r="K113" s="57" t="s">
        <v>390</v>
      </c>
      <c r="L113" s="57">
        <v>75</v>
      </c>
      <c r="M113" s="57" t="s">
        <v>24</v>
      </c>
      <c r="O113" s="74" t="str">
        <f t="shared" si="6"/>
        <v>BUY</v>
      </c>
      <c r="P113" s="74">
        <f t="shared" si="7"/>
        <v>135</v>
      </c>
      <c r="Q113" s="75">
        <f>DATEVALUE(Table1[[#This Row],[Date]])</f>
        <v>45746</v>
      </c>
      <c r="R113" s="74" t="str">
        <f t="shared" si="8"/>
        <v>VALID</v>
      </c>
      <c r="S113" s="74" t="str">
        <f t="shared" si="9"/>
        <v>VALID</v>
      </c>
      <c r="T113" s="74" t="str">
        <f t="shared" si="10"/>
        <v>VALID</v>
      </c>
      <c r="U113" s="74" t="str">
        <f>IF(T113="VALID", IF(Table1[[#This Row],[Quantity]]="NULL", "INVALID", "VALID"), "INVALID")</f>
        <v>VALID</v>
      </c>
      <c r="V113" s="74" t="str">
        <f t="shared" si="11"/>
        <v>KEEP</v>
      </c>
    </row>
    <row r="114" spans="6:22" x14ac:dyDescent="0.3">
      <c r="F114" s="57" t="s">
        <v>115</v>
      </c>
      <c r="G114" s="68" t="s">
        <v>116</v>
      </c>
      <c r="H114" s="57" t="s">
        <v>14</v>
      </c>
      <c r="I114" s="57" t="s">
        <v>15</v>
      </c>
      <c r="J114" s="57" t="s">
        <v>390</v>
      </c>
      <c r="K114" s="57">
        <v>1005.21</v>
      </c>
      <c r="L114" s="57">
        <v>10</v>
      </c>
      <c r="M114" s="57" t="s">
        <v>12</v>
      </c>
      <c r="O114" s="74" t="str">
        <f t="shared" si="6"/>
        <v>SELL</v>
      </c>
      <c r="P114" s="74">
        <f t="shared" si="7"/>
        <v>60</v>
      </c>
      <c r="Q114" s="75">
        <f>DATEVALUE(Table1[[#This Row],[Date]])</f>
        <v>45707</v>
      </c>
      <c r="R114" s="74" t="str">
        <f t="shared" si="8"/>
        <v>VALID</v>
      </c>
      <c r="S114" s="74" t="str">
        <f t="shared" si="9"/>
        <v>VALID</v>
      </c>
      <c r="T114" s="74" t="str">
        <f t="shared" si="10"/>
        <v>VALID</v>
      </c>
      <c r="U114" s="74" t="str">
        <f>IF(T114="VALID", IF(Table1[[#This Row],[Quantity]]="NULL", "INVALID", "VALID"), "INVALID")</f>
        <v>VALID</v>
      </c>
      <c r="V114" s="74" t="str">
        <f t="shared" si="11"/>
        <v>KEEP</v>
      </c>
    </row>
    <row r="115" spans="6:22" x14ac:dyDescent="0.3">
      <c r="F115" s="57" t="s">
        <v>100</v>
      </c>
      <c r="G115" s="68" t="s">
        <v>101</v>
      </c>
      <c r="H115" s="57" t="s">
        <v>14</v>
      </c>
      <c r="I115" s="57" t="s">
        <v>15</v>
      </c>
      <c r="J115" s="57">
        <v>1092.3</v>
      </c>
      <c r="K115" s="57"/>
      <c r="L115" s="57">
        <v>100</v>
      </c>
      <c r="M115" s="69" t="s">
        <v>377</v>
      </c>
      <c r="O115" s="74" t="str">
        <f t="shared" si="6"/>
        <v>BUY</v>
      </c>
      <c r="P115" s="74">
        <f t="shared" si="7"/>
        <v>70</v>
      </c>
      <c r="Q115" s="75">
        <f>DATEVALUE(Table1[[#This Row],[Date]])</f>
        <v>45697</v>
      </c>
      <c r="R115" s="74" t="str">
        <f t="shared" si="8"/>
        <v>VALID</v>
      </c>
      <c r="S115" s="74" t="str">
        <f t="shared" si="9"/>
        <v>VALID</v>
      </c>
      <c r="T115" s="74" t="str">
        <f t="shared" si="10"/>
        <v>VALID</v>
      </c>
      <c r="U115" s="74" t="str">
        <f>IF(T115="VALID", IF(Table1[[#This Row],[Quantity]]="NULL", "INVALID", "VALID"), "INVALID")</f>
        <v>VALID</v>
      </c>
      <c r="V115" s="74" t="str">
        <f t="shared" si="11"/>
        <v>KEEP</v>
      </c>
    </row>
    <row r="116" spans="6:22" x14ac:dyDescent="0.3">
      <c r="F116" s="57" t="s">
        <v>71</v>
      </c>
      <c r="G116" s="68" t="s">
        <v>69</v>
      </c>
      <c r="H116" s="57" t="s">
        <v>14</v>
      </c>
      <c r="I116" s="57" t="s">
        <v>15</v>
      </c>
      <c r="J116" s="57" t="s">
        <v>390</v>
      </c>
      <c r="K116" s="57">
        <v>1067.44</v>
      </c>
      <c r="L116" s="57">
        <v>5</v>
      </c>
      <c r="M116" s="57" t="s">
        <v>12</v>
      </c>
      <c r="O116" s="74" t="str">
        <f t="shared" si="6"/>
        <v>SELL</v>
      </c>
      <c r="P116" s="74">
        <f t="shared" si="7"/>
        <v>-30</v>
      </c>
      <c r="Q116" s="75">
        <f>DATEVALUE(Table1[[#This Row],[Date]])</f>
        <v>45681</v>
      </c>
      <c r="R116" s="74" t="str">
        <f t="shared" si="8"/>
        <v>VALID</v>
      </c>
      <c r="S116" s="74" t="str">
        <f t="shared" si="9"/>
        <v>VALID</v>
      </c>
      <c r="T116" s="74" t="str">
        <f t="shared" si="10"/>
        <v>INVALID</v>
      </c>
      <c r="U116" s="74" t="str">
        <f>IF(T116="VALID", IF(Table1[[#This Row],[Quantity]]="NULL", "INVALID", "VALID"), "INVALID")</f>
        <v>INVALID</v>
      </c>
      <c r="V116" s="74" t="str">
        <f t="shared" si="11"/>
        <v>DELETE</v>
      </c>
    </row>
    <row r="117" spans="6:22" x14ac:dyDescent="0.3">
      <c r="F117" s="57" t="s">
        <v>13</v>
      </c>
      <c r="G117" s="68" t="s">
        <v>9</v>
      </c>
      <c r="H117" s="57" t="s">
        <v>14</v>
      </c>
      <c r="I117" s="57" t="s">
        <v>15</v>
      </c>
      <c r="J117" s="57" t="s">
        <v>390</v>
      </c>
      <c r="K117" s="57">
        <v>1297.05</v>
      </c>
      <c r="L117" s="57">
        <v>25</v>
      </c>
      <c r="M117" s="57" t="s">
        <v>12</v>
      </c>
      <c r="O117" s="74" t="str">
        <f t="shared" si="6"/>
        <v>SELL</v>
      </c>
      <c r="P117" s="74">
        <f t="shared" si="7"/>
        <v>-25</v>
      </c>
      <c r="Q117" s="75">
        <f>DATEVALUE(Table1[[#This Row],[Date]])</f>
        <v>45658</v>
      </c>
      <c r="R117" s="74" t="str">
        <f t="shared" si="8"/>
        <v>VALID</v>
      </c>
      <c r="S117" s="74" t="str">
        <f t="shared" si="9"/>
        <v>VALID</v>
      </c>
      <c r="T117" s="74" t="str">
        <f t="shared" si="10"/>
        <v>INVALID</v>
      </c>
      <c r="U117" s="74" t="str">
        <f>IF(T117="VALID", IF(Table1[[#This Row],[Quantity]]="NULL", "INVALID", "VALID"), "INVALID")</f>
        <v>INVALID</v>
      </c>
      <c r="V117" s="74" t="str">
        <f t="shared" si="11"/>
        <v>DELETE</v>
      </c>
    </row>
    <row r="118" spans="6:22" x14ac:dyDescent="0.3">
      <c r="F118" s="57" t="s">
        <v>336</v>
      </c>
      <c r="G118" s="68" t="s">
        <v>337</v>
      </c>
      <c r="H118" s="57" t="s">
        <v>18</v>
      </c>
      <c r="I118" s="57" t="s">
        <v>19</v>
      </c>
      <c r="J118" s="57" t="s">
        <v>390</v>
      </c>
      <c r="K118" s="57">
        <v>1619.15</v>
      </c>
      <c r="L118" s="57">
        <v>15</v>
      </c>
      <c r="M118" s="57" t="s">
        <v>12</v>
      </c>
      <c r="O118" s="74" t="str">
        <f t="shared" si="6"/>
        <v>SELL</v>
      </c>
      <c r="P118" s="74">
        <f t="shared" si="7"/>
        <v>-15</v>
      </c>
      <c r="Q118" s="75">
        <f>DATEVALUE(Table1[[#This Row],[Date]])</f>
        <v>45825</v>
      </c>
      <c r="R118" s="74" t="str">
        <f t="shared" si="8"/>
        <v>VALID</v>
      </c>
      <c r="S118" s="74" t="str">
        <f t="shared" si="9"/>
        <v>VALID</v>
      </c>
      <c r="T118" s="74" t="str">
        <f t="shared" si="10"/>
        <v>INVALID</v>
      </c>
      <c r="U118" s="74" t="str">
        <f>IF(T118="VALID", IF(Table1[[#This Row],[Quantity]]="NULL", "INVALID", "VALID"), "INVALID")</f>
        <v>INVALID</v>
      </c>
      <c r="V118" s="74" t="str">
        <f t="shared" si="11"/>
        <v>DELETE</v>
      </c>
    </row>
    <row r="119" spans="6:22" x14ac:dyDescent="0.3">
      <c r="F119" s="57" t="s">
        <v>290</v>
      </c>
      <c r="G119" s="68" t="s">
        <v>291</v>
      </c>
      <c r="H119" s="57" t="s">
        <v>18</v>
      </c>
      <c r="I119" s="57" t="s">
        <v>19</v>
      </c>
      <c r="J119" s="57" t="s">
        <v>390</v>
      </c>
      <c r="K119" s="57">
        <v>518.34</v>
      </c>
      <c r="L119" s="57">
        <v>75</v>
      </c>
      <c r="M119" s="57" t="s">
        <v>12</v>
      </c>
      <c r="O119" s="74" t="str">
        <f t="shared" si="6"/>
        <v>SELL</v>
      </c>
      <c r="P119" s="74">
        <f t="shared" si="7"/>
        <v>0</v>
      </c>
      <c r="Q119" s="75">
        <f>DATEVALUE(Table1[[#This Row],[Date]])</f>
        <v>45804</v>
      </c>
      <c r="R119" s="74" t="str">
        <f t="shared" si="8"/>
        <v>VALID</v>
      </c>
      <c r="S119" s="74" t="str">
        <f t="shared" si="9"/>
        <v>VALID</v>
      </c>
      <c r="T119" s="74" t="str">
        <f t="shared" si="10"/>
        <v>VALID</v>
      </c>
      <c r="U119" s="74" t="str">
        <f>IF(T119="VALID", IF(Table1[[#This Row],[Quantity]]="NULL", "INVALID", "VALID"), "INVALID")</f>
        <v>VALID</v>
      </c>
      <c r="V119" s="74" t="str">
        <f t="shared" si="11"/>
        <v>KEEP</v>
      </c>
    </row>
    <row r="120" spans="6:22" x14ac:dyDescent="0.3">
      <c r="F120" s="57" t="s">
        <v>273</v>
      </c>
      <c r="G120" s="68" t="s">
        <v>272</v>
      </c>
      <c r="H120" s="57" t="s">
        <v>18</v>
      </c>
      <c r="I120" s="57" t="s">
        <v>19</v>
      </c>
      <c r="J120" s="57">
        <v>2153.44</v>
      </c>
      <c r="K120" s="57" t="s">
        <v>390</v>
      </c>
      <c r="L120" s="57">
        <v>100</v>
      </c>
      <c r="M120" s="57" t="s">
        <v>375</v>
      </c>
      <c r="O120" s="74" t="str">
        <f t="shared" si="6"/>
        <v>BUY</v>
      </c>
      <c r="P120" s="74">
        <f t="shared" si="7"/>
        <v>75</v>
      </c>
      <c r="Q120" s="75">
        <f>DATEVALUE(Table1[[#This Row],[Date]])</f>
        <v>45796</v>
      </c>
      <c r="R120" s="74" t="str">
        <f t="shared" si="8"/>
        <v>VALID</v>
      </c>
      <c r="S120" s="74" t="str">
        <f t="shared" si="9"/>
        <v>VALID</v>
      </c>
      <c r="T120" s="74" t="str">
        <f t="shared" si="10"/>
        <v>VALID</v>
      </c>
      <c r="U120" s="74" t="str">
        <f>IF(T120="VALID", IF(Table1[[#This Row],[Quantity]]="NULL", "INVALID", "VALID"), "INVALID")</f>
        <v>VALID</v>
      </c>
      <c r="V120" s="74" t="str">
        <f t="shared" si="11"/>
        <v>KEEP</v>
      </c>
    </row>
    <row r="121" spans="6:22" x14ac:dyDescent="0.3">
      <c r="F121" s="57" t="s">
        <v>225</v>
      </c>
      <c r="G121" s="68" t="s">
        <v>223</v>
      </c>
      <c r="H121" s="57" t="s">
        <v>18</v>
      </c>
      <c r="I121" s="57" t="s">
        <v>19</v>
      </c>
      <c r="J121" s="57" t="s">
        <v>390</v>
      </c>
      <c r="K121" s="57" t="s">
        <v>390</v>
      </c>
      <c r="L121" s="57">
        <v>80</v>
      </c>
      <c r="M121" s="57" t="s">
        <v>12</v>
      </c>
      <c r="O121" s="74" t="str">
        <f t="shared" si="6"/>
        <v>SELL</v>
      </c>
      <c r="P121" s="74">
        <f t="shared" si="7"/>
        <v>-25</v>
      </c>
      <c r="Q121" s="75">
        <f>DATEVALUE(Table1[[#This Row],[Date]])</f>
        <v>45770</v>
      </c>
      <c r="R121" s="74" t="str">
        <f t="shared" si="8"/>
        <v>VALID</v>
      </c>
      <c r="S121" s="74" t="str">
        <f t="shared" si="9"/>
        <v>INVALID</v>
      </c>
      <c r="T121" s="74" t="str">
        <f t="shared" si="10"/>
        <v>INVALID</v>
      </c>
      <c r="U121" s="74" t="str">
        <f>IF(T121="VALID", IF(Table1[[#This Row],[Quantity]]="NULL", "INVALID", "VALID"), "INVALID")</f>
        <v>INVALID</v>
      </c>
      <c r="V121" s="74" t="str">
        <f t="shared" si="11"/>
        <v>DELETE</v>
      </c>
    </row>
    <row r="122" spans="6:22" x14ac:dyDescent="0.3">
      <c r="F122" s="57" t="s">
        <v>219</v>
      </c>
      <c r="G122" s="68" t="s">
        <v>217</v>
      </c>
      <c r="H122" s="57" t="s">
        <v>18</v>
      </c>
      <c r="I122" s="57" t="s">
        <v>19</v>
      </c>
      <c r="J122" s="57">
        <v>1167.98</v>
      </c>
      <c r="K122" s="57" t="s">
        <v>390</v>
      </c>
      <c r="L122" s="57">
        <v>20</v>
      </c>
      <c r="M122" s="57" t="s">
        <v>24</v>
      </c>
      <c r="O122" s="74" t="str">
        <f t="shared" si="6"/>
        <v>BUY</v>
      </c>
      <c r="P122" s="74">
        <f t="shared" si="7"/>
        <v>55</v>
      </c>
      <c r="Q122" s="75">
        <f>DATEVALUE(Table1[[#This Row],[Date]])</f>
        <v>45768</v>
      </c>
      <c r="R122" s="74" t="str">
        <f t="shared" si="8"/>
        <v>VALID</v>
      </c>
      <c r="S122" s="74" t="str">
        <f t="shared" si="9"/>
        <v>VALID</v>
      </c>
      <c r="T122" s="74" t="str">
        <f t="shared" si="10"/>
        <v>VALID</v>
      </c>
      <c r="U122" s="74" t="str">
        <f>IF(T122="VALID", IF(Table1[[#This Row],[Quantity]]="NULL", "INVALID", "VALID"), "INVALID")</f>
        <v>VALID</v>
      </c>
      <c r="V122" s="74" t="str">
        <f t="shared" si="11"/>
        <v>KEEP</v>
      </c>
    </row>
    <row r="123" spans="6:22" x14ac:dyDescent="0.3">
      <c r="F123" s="57" t="s">
        <v>199</v>
      </c>
      <c r="G123" s="68" t="s">
        <v>200</v>
      </c>
      <c r="H123" s="57" t="s">
        <v>18</v>
      </c>
      <c r="I123" s="57" t="s">
        <v>19</v>
      </c>
      <c r="J123" s="57">
        <v>701.53</v>
      </c>
      <c r="K123" s="57" t="s">
        <v>390</v>
      </c>
      <c r="L123" s="57">
        <v>5</v>
      </c>
      <c r="M123" s="57" t="s">
        <v>24</v>
      </c>
      <c r="O123" s="74" t="str">
        <f t="shared" si="6"/>
        <v>BUY</v>
      </c>
      <c r="P123" s="74">
        <f t="shared" si="7"/>
        <v>35</v>
      </c>
      <c r="Q123" s="75">
        <f>DATEVALUE(Table1[[#This Row],[Date]])</f>
        <v>45757</v>
      </c>
      <c r="R123" s="74" t="str">
        <f t="shared" si="8"/>
        <v>VALID</v>
      </c>
      <c r="S123" s="74" t="str">
        <f t="shared" si="9"/>
        <v>VALID</v>
      </c>
      <c r="T123" s="74" t="str">
        <f t="shared" si="10"/>
        <v>VALID</v>
      </c>
      <c r="U123" s="74" t="str">
        <f>IF(T123="VALID", IF(Table1[[#This Row],[Quantity]]="NULL", "INVALID", "VALID"), "INVALID")</f>
        <v>VALID</v>
      </c>
      <c r="V123" s="74" t="str">
        <f t="shared" si="11"/>
        <v>KEEP</v>
      </c>
    </row>
    <row r="124" spans="6:22" x14ac:dyDescent="0.3">
      <c r="F124" s="57" t="s">
        <v>142</v>
      </c>
      <c r="G124" s="68" t="s">
        <v>143</v>
      </c>
      <c r="H124" s="57" t="s">
        <v>18</v>
      </c>
      <c r="I124" s="57" t="s">
        <v>19</v>
      </c>
      <c r="J124" s="57" t="s">
        <v>390</v>
      </c>
      <c r="K124" s="57">
        <v>3249.35</v>
      </c>
      <c r="L124" s="57">
        <v>10</v>
      </c>
      <c r="M124" s="57" t="s">
        <v>12</v>
      </c>
      <c r="O124" s="74" t="str">
        <f t="shared" si="6"/>
        <v>SELL</v>
      </c>
      <c r="P124" s="74">
        <f t="shared" si="7"/>
        <v>30</v>
      </c>
      <c r="Q124" s="75">
        <f>DATEVALUE(Table1[[#This Row],[Date]])</f>
        <v>45724</v>
      </c>
      <c r="R124" s="74" t="str">
        <f t="shared" si="8"/>
        <v>VALID</v>
      </c>
      <c r="S124" s="74" t="str">
        <f t="shared" si="9"/>
        <v>VALID</v>
      </c>
      <c r="T124" s="74" t="str">
        <f t="shared" si="10"/>
        <v>VALID</v>
      </c>
      <c r="U124" s="74" t="str">
        <f>IF(T124="VALID", IF(Table1[[#This Row],[Quantity]]="NULL", "INVALID", "VALID"), "INVALID")</f>
        <v>VALID</v>
      </c>
      <c r="V124" s="74" t="str">
        <f t="shared" si="11"/>
        <v>KEEP</v>
      </c>
    </row>
    <row r="125" spans="6:22" x14ac:dyDescent="0.3">
      <c r="F125" s="57" t="s">
        <v>111</v>
      </c>
      <c r="G125" s="68" t="s">
        <v>112</v>
      </c>
      <c r="H125" s="57" t="s">
        <v>18</v>
      </c>
      <c r="I125" s="57" t="s">
        <v>19</v>
      </c>
      <c r="J125" s="57" t="s">
        <v>390</v>
      </c>
      <c r="K125" s="57">
        <v>257.83999999999997</v>
      </c>
      <c r="L125" s="57">
        <v>50</v>
      </c>
      <c r="M125" s="57" t="s">
        <v>12</v>
      </c>
      <c r="O125" s="74" t="str">
        <f t="shared" si="6"/>
        <v>SELL</v>
      </c>
      <c r="P125" s="74">
        <f t="shared" si="7"/>
        <v>40</v>
      </c>
      <c r="Q125" s="75">
        <f>DATEVALUE(Table1[[#This Row],[Date]])</f>
        <v>45704</v>
      </c>
      <c r="R125" s="74" t="str">
        <f t="shared" si="8"/>
        <v>VALID</v>
      </c>
      <c r="S125" s="74" t="str">
        <f t="shared" si="9"/>
        <v>VALID</v>
      </c>
      <c r="T125" s="74" t="str">
        <f t="shared" si="10"/>
        <v>VALID</v>
      </c>
      <c r="U125" s="74" t="str">
        <f>IF(T125="VALID", IF(Table1[[#This Row],[Quantity]]="NULL", "INVALID", "VALID"), "INVALID")</f>
        <v>VALID</v>
      </c>
      <c r="V125" s="74" t="str">
        <f t="shared" si="11"/>
        <v>KEEP</v>
      </c>
    </row>
    <row r="126" spans="6:22" x14ac:dyDescent="0.3">
      <c r="F126" s="57" t="s">
        <v>52</v>
      </c>
      <c r="G126" s="68" t="s">
        <v>50</v>
      </c>
      <c r="H126" s="57" t="s">
        <v>18</v>
      </c>
      <c r="I126" s="57" t="s">
        <v>19</v>
      </c>
      <c r="J126" s="57">
        <v>3238.26</v>
      </c>
      <c r="K126" s="57" t="s">
        <v>390</v>
      </c>
      <c r="L126" s="57">
        <v>15</v>
      </c>
      <c r="M126" s="57" t="s">
        <v>24</v>
      </c>
      <c r="O126" s="74" t="str">
        <f t="shared" si="6"/>
        <v>BUY</v>
      </c>
      <c r="P126" s="74">
        <f t="shared" si="7"/>
        <v>90</v>
      </c>
      <c r="Q126" s="75">
        <f>DATEVALUE(Table1[[#This Row],[Date]])</f>
        <v>45675</v>
      </c>
      <c r="R126" s="74" t="str">
        <f t="shared" si="8"/>
        <v>VALID</v>
      </c>
      <c r="S126" s="74" t="str">
        <f t="shared" si="9"/>
        <v>VALID</v>
      </c>
      <c r="T126" s="74" t="str">
        <f t="shared" si="10"/>
        <v>VALID</v>
      </c>
      <c r="U126" s="74" t="str">
        <f>IF(T126="VALID", IF(Table1[[#This Row],[Quantity]]="NULL", "INVALID", "VALID"), "INVALID")</f>
        <v>VALID</v>
      </c>
      <c r="V126" s="74" t="str">
        <f t="shared" si="11"/>
        <v>KEEP</v>
      </c>
    </row>
    <row r="127" spans="6:22" x14ac:dyDescent="0.3">
      <c r="F127" s="57" t="s">
        <v>16</v>
      </c>
      <c r="G127" s="68" t="s">
        <v>17</v>
      </c>
      <c r="H127" s="57" t="s">
        <v>18</v>
      </c>
      <c r="I127" s="57" t="s">
        <v>19</v>
      </c>
      <c r="J127" s="57">
        <v>453.82</v>
      </c>
      <c r="K127" s="57" t="s">
        <v>390</v>
      </c>
      <c r="L127" s="57">
        <v>75</v>
      </c>
      <c r="M127" s="57" t="s">
        <v>375</v>
      </c>
      <c r="O127" s="74" t="str">
        <f t="shared" si="6"/>
        <v>BUY</v>
      </c>
      <c r="P127" s="74">
        <f t="shared" si="7"/>
        <v>75</v>
      </c>
      <c r="Q127" s="75">
        <f>DATEVALUE(Table1[[#This Row],[Date]])</f>
        <v>45661</v>
      </c>
      <c r="R127" s="74" t="str">
        <f t="shared" si="8"/>
        <v>VALID</v>
      </c>
      <c r="S127" s="74" t="str">
        <f t="shared" si="9"/>
        <v>VALID</v>
      </c>
      <c r="T127" s="74" t="str">
        <f t="shared" si="10"/>
        <v>VALID</v>
      </c>
      <c r="U127" s="74" t="str">
        <f>IF(T127="VALID", IF(Table1[[#This Row],[Quantity]]="NULL", "INVALID", "VALID"), "INVALID")</f>
        <v>VALID</v>
      </c>
      <c r="V127" s="74" t="str">
        <f t="shared" si="11"/>
        <v>KEEP</v>
      </c>
    </row>
    <row r="128" spans="6:22" x14ac:dyDescent="0.3">
      <c r="F128" s="57" t="s">
        <v>352</v>
      </c>
      <c r="G128" s="68" t="s">
        <v>351</v>
      </c>
      <c r="H128" s="57" t="s">
        <v>39</v>
      </c>
      <c r="I128" s="57" t="s">
        <v>51</v>
      </c>
      <c r="J128" s="57" t="s">
        <v>390</v>
      </c>
      <c r="K128" s="57">
        <v>1695.31</v>
      </c>
      <c r="L128" s="57">
        <v>100</v>
      </c>
      <c r="M128" s="57" t="s">
        <v>12</v>
      </c>
      <c r="O128" s="74" t="str">
        <f t="shared" si="6"/>
        <v>SELL</v>
      </c>
      <c r="P128" s="74">
        <f t="shared" si="7"/>
        <v>55</v>
      </c>
      <c r="Q128" s="75">
        <f>DATEVALUE(Table1[[#This Row],[Date]])</f>
        <v>45830</v>
      </c>
      <c r="R128" s="74" t="str">
        <f t="shared" si="8"/>
        <v>VALID</v>
      </c>
      <c r="S128" s="74" t="str">
        <f t="shared" si="9"/>
        <v>VALID</v>
      </c>
      <c r="T128" s="74" t="str">
        <f t="shared" si="10"/>
        <v>VALID</v>
      </c>
      <c r="U128" s="74" t="str">
        <f>IF(T128="VALID", IF(Table1[[#This Row],[Quantity]]="NULL", "INVALID", "VALID"), "INVALID")</f>
        <v>VALID</v>
      </c>
      <c r="V128" s="74" t="str">
        <f t="shared" si="11"/>
        <v>KEEP</v>
      </c>
    </row>
    <row r="129" spans="6:22" x14ac:dyDescent="0.3">
      <c r="F129" s="57" t="s">
        <v>349</v>
      </c>
      <c r="G129" s="68" t="s">
        <v>347</v>
      </c>
      <c r="H129" s="57" t="s">
        <v>39</v>
      </c>
      <c r="I129" s="57" t="s">
        <v>51</v>
      </c>
      <c r="J129" s="57" t="s">
        <v>390</v>
      </c>
      <c r="K129" s="57">
        <v>3587.21</v>
      </c>
      <c r="L129" s="57">
        <v>20</v>
      </c>
      <c r="M129" s="57" t="s">
        <v>12</v>
      </c>
      <c r="O129" s="74" t="str">
        <f t="shared" si="6"/>
        <v>SELL</v>
      </c>
      <c r="P129" s="74">
        <f t="shared" si="7"/>
        <v>155</v>
      </c>
      <c r="Q129" s="75">
        <f>DATEVALUE(Table1[[#This Row],[Date]])</f>
        <v>45829</v>
      </c>
      <c r="R129" s="74" t="str">
        <f t="shared" si="8"/>
        <v>VALID</v>
      </c>
      <c r="S129" s="74" t="str">
        <f t="shared" si="9"/>
        <v>VALID</v>
      </c>
      <c r="T129" s="74" t="str">
        <f t="shared" si="10"/>
        <v>VALID</v>
      </c>
      <c r="U129" s="74" t="str">
        <f>IF(T129="VALID", IF(Table1[[#This Row],[Quantity]]="NULL", "INVALID", "VALID"), "INVALID")</f>
        <v>VALID</v>
      </c>
      <c r="V129" s="74" t="str">
        <f t="shared" si="11"/>
        <v>KEEP</v>
      </c>
    </row>
    <row r="130" spans="6:22" x14ac:dyDescent="0.3">
      <c r="F130" s="57" t="s">
        <v>333</v>
      </c>
      <c r="G130" s="68" t="s">
        <v>332</v>
      </c>
      <c r="H130" s="57" t="s">
        <v>39</v>
      </c>
      <c r="I130" s="57" t="s">
        <v>51</v>
      </c>
      <c r="J130" s="57">
        <v>1574.22</v>
      </c>
      <c r="K130" s="57" t="s">
        <v>390</v>
      </c>
      <c r="L130" s="57">
        <v>20</v>
      </c>
      <c r="M130" s="57" t="s">
        <v>24</v>
      </c>
      <c r="O130" s="74" t="str">
        <f t="shared" si="6"/>
        <v>BUY</v>
      </c>
      <c r="P130" s="74">
        <f t="shared" si="7"/>
        <v>175</v>
      </c>
      <c r="Q130" s="75">
        <f>DATEVALUE(Table1[[#This Row],[Date]])</f>
        <v>45823</v>
      </c>
      <c r="R130" s="74" t="str">
        <f t="shared" si="8"/>
        <v>VALID</v>
      </c>
      <c r="S130" s="74" t="str">
        <f t="shared" si="9"/>
        <v>VALID</v>
      </c>
      <c r="T130" s="74" t="str">
        <f t="shared" si="10"/>
        <v>VALID</v>
      </c>
      <c r="U130" s="74" t="str">
        <f>IF(T130="VALID", IF(Table1[[#This Row],[Quantity]]="NULL", "INVALID", "VALID"), "INVALID")</f>
        <v>VALID</v>
      </c>
      <c r="V130" s="74" t="str">
        <f t="shared" si="11"/>
        <v>KEEP</v>
      </c>
    </row>
    <row r="131" spans="6:22" x14ac:dyDescent="0.3">
      <c r="F131" s="57" t="s">
        <v>294</v>
      </c>
      <c r="G131" s="68" t="s">
        <v>293</v>
      </c>
      <c r="H131" s="57" t="s">
        <v>39</v>
      </c>
      <c r="I131" s="57" t="s">
        <v>51</v>
      </c>
      <c r="J131" s="57">
        <v>3498.57</v>
      </c>
      <c r="K131" s="57" t="s">
        <v>390</v>
      </c>
      <c r="L131" s="57">
        <v>25</v>
      </c>
      <c r="M131" s="57" t="s">
        <v>24</v>
      </c>
      <c r="O131" s="74" t="str">
        <f t="shared" si="6"/>
        <v>BUY</v>
      </c>
      <c r="P131" s="74">
        <f t="shared" si="7"/>
        <v>155</v>
      </c>
      <c r="Q131" s="75">
        <f>DATEVALUE(Table1[[#This Row],[Date]])</f>
        <v>45805</v>
      </c>
      <c r="R131" s="74" t="str">
        <f t="shared" si="8"/>
        <v>VALID</v>
      </c>
      <c r="S131" s="74" t="str">
        <f t="shared" si="9"/>
        <v>VALID</v>
      </c>
      <c r="T131" s="74" t="str">
        <f t="shared" si="10"/>
        <v>VALID</v>
      </c>
      <c r="U131" s="74" t="str">
        <f>IF(T131="VALID", IF(Table1[[#This Row],[Quantity]]="NULL", "INVALID", "VALID"), "INVALID")</f>
        <v>VALID</v>
      </c>
      <c r="V131" s="74" t="str">
        <f t="shared" si="11"/>
        <v>KEEP</v>
      </c>
    </row>
    <row r="132" spans="6:22" x14ac:dyDescent="0.3">
      <c r="F132" s="57" t="s">
        <v>247</v>
      </c>
      <c r="G132" s="68" t="s">
        <v>248</v>
      </c>
      <c r="H132" s="57" t="s">
        <v>39</v>
      </c>
      <c r="I132" s="57" t="s">
        <v>51</v>
      </c>
      <c r="J132" s="57">
        <v>3020.05</v>
      </c>
      <c r="K132" s="57" t="s">
        <v>390</v>
      </c>
      <c r="L132" s="57">
        <v>75</v>
      </c>
      <c r="M132" s="57" t="s">
        <v>24</v>
      </c>
      <c r="O132" s="74" t="str">
        <f t="shared" si="6"/>
        <v>BUY</v>
      </c>
      <c r="P132" s="74">
        <f t="shared" si="7"/>
        <v>130</v>
      </c>
      <c r="Q132" s="75">
        <f>DATEVALUE(Table1[[#This Row],[Date]])</f>
        <v>45780</v>
      </c>
      <c r="R132" s="74" t="str">
        <f t="shared" si="8"/>
        <v>VALID</v>
      </c>
      <c r="S132" s="74" t="str">
        <f t="shared" si="9"/>
        <v>VALID</v>
      </c>
      <c r="T132" s="74" t="str">
        <f t="shared" si="10"/>
        <v>VALID</v>
      </c>
      <c r="U132" s="74" t="str">
        <f>IF(T132="VALID", IF(Table1[[#This Row],[Quantity]]="NULL", "INVALID", "VALID"), "INVALID")</f>
        <v>VALID</v>
      </c>
      <c r="V132" s="74" t="str">
        <f t="shared" si="11"/>
        <v>KEEP</v>
      </c>
    </row>
    <row r="133" spans="6:22" x14ac:dyDescent="0.3">
      <c r="F133" s="57" t="s">
        <v>203</v>
      </c>
      <c r="G133" s="68" t="s">
        <v>204</v>
      </c>
      <c r="H133" s="57" t="s">
        <v>39</v>
      </c>
      <c r="I133" s="57" t="s">
        <v>51</v>
      </c>
      <c r="J133" s="57" t="s">
        <v>390</v>
      </c>
      <c r="K133" s="57">
        <v>971.76</v>
      </c>
      <c r="L133" s="57">
        <v>100</v>
      </c>
      <c r="M133" s="57" t="s">
        <v>12</v>
      </c>
      <c r="O133" s="74" t="str">
        <f t="shared" si="6"/>
        <v>SELL</v>
      </c>
      <c r="P133" s="74">
        <f t="shared" si="7"/>
        <v>55</v>
      </c>
      <c r="Q133" s="75">
        <f>DATEVALUE(Table1[[#This Row],[Date]])</f>
        <v>45759</v>
      </c>
      <c r="R133" s="74" t="str">
        <f t="shared" si="8"/>
        <v>VALID</v>
      </c>
      <c r="S133" s="74" t="str">
        <f t="shared" si="9"/>
        <v>VALID</v>
      </c>
      <c r="T133" s="74" t="str">
        <f t="shared" si="10"/>
        <v>VALID</v>
      </c>
      <c r="U133" s="74" t="str">
        <f>IF(T133="VALID", IF(Table1[[#This Row],[Quantity]]="NULL", "INVALID", "VALID"), "INVALID")</f>
        <v>VALID</v>
      </c>
      <c r="V133" s="74" t="str">
        <f t="shared" si="11"/>
        <v>KEEP</v>
      </c>
    </row>
    <row r="134" spans="6:22" x14ac:dyDescent="0.3">
      <c r="F134" s="57" t="s">
        <v>163</v>
      </c>
      <c r="G134" s="68" t="s">
        <v>162</v>
      </c>
      <c r="H134" s="57" t="s">
        <v>39</v>
      </c>
      <c r="I134" s="57" t="s">
        <v>51</v>
      </c>
      <c r="J134" s="57" t="s">
        <v>390</v>
      </c>
      <c r="K134" s="57">
        <v>3419.24</v>
      </c>
      <c r="L134" s="57">
        <v>20</v>
      </c>
      <c r="M134" s="57" t="s">
        <v>12</v>
      </c>
      <c r="O134" s="74" t="str">
        <f t="shared" si="6"/>
        <v>SELL</v>
      </c>
      <c r="P134" s="74">
        <f t="shared" si="7"/>
        <v>155</v>
      </c>
      <c r="Q134" s="75">
        <f>DATEVALUE(Table1[[#This Row],[Date]])</f>
        <v>45733</v>
      </c>
      <c r="R134" s="74" t="str">
        <f t="shared" si="8"/>
        <v>VALID</v>
      </c>
      <c r="S134" s="74" t="str">
        <f t="shared" si="9"/>
        <v>VALID</v>
      </c>
      <c r="T134" s="74" t="str">
        <f t="shared" si="10"/>
        <v>VALID</v>
      </c>
      <c r="U134" s="74" t="str">
        <f>IF(T134="VALID", IF(Table1[[#This Row],[Quantity]]="NULL", "INVALID", "VALID"), "INVALID")</f>
        <v>VALID</v>
      </c>
      <c r="V134" s="74" t="str">
        <f t="shared" si="11"/>
        <v>KEEP</v>
      </c>
    </row>
    <row r="135" spans="6:22" x14ac:dyDescent="0.3">
      <c r="F135" s="57" t="s">
        <v>95</v>
      </c>
      <c r="G135" s="68" t="s">
        <v>96</v>
      </c>
      <c r="H135" s="57" t="s">
        <v>39</v>
      </c>
      <c r="I135" s="57" t="s">
        <v>51</v>
      </c>
      <c r="J135" s="57">
        <v>431.22</v>
      </c>
      <c r="K135" s="57" t="s">
        <v>390</v>
      </c>
      <c r="L135" s="57">
        <v>75</v>
      </c>
      <c r="M135" s="57" t="s">
        <v>24</v>
      </c>
      <c r="O135" s="74" t="str">
        <f t="shared" si="6"/>
        <v>BUY</v>
      </c>
      <c r="P135" s="74">
        <f t="shared" si="7"/>
        <v>175</v>
      </c>
      <c r="Q135" s="75">
        <f>DATEVALUE(Table1[[#This Row],[Date]])</f>
        <v>45692</v>
      </c>
      <c r="R135" s="74" t="str">
        <f t="shared" si="8"/>
        <v>VALID</v>
      </c>
      <c r="S135" s="74" t="str">
        <f t="shared" si="9"/>
        <v>VALID</v>
      </c>
      <c r="T135" s="74" t="str">
        <f t="shared" si="10"/>
        <v>VALID</v>
      </c>
      <c r="U135" s="74" t="str">
        <f>IF(T135="VALID", IF(Table1[[#This Row],[Quantity]]="NULL", "INVALID", "VALID"), "INVALID")</f>
        <v>VALID</v>
      </c>
      <c r="V135" s="74" t="str">
        <f t="shared" si="11"/>
        <v>KEEP</v>
      </c>
    </row>
    <row r="136" spans="6:22" x14ac:dyDescent="0.3">
      <c r="F136" s="57" t="s">
        <v>49</v>
      </c>
      <c r="G136" s="68" t="s">
        <v>50</v>
      </c>
      <c r="H136" s="57" t="s">
        <v>39</v>
      </c>
      <c r="I136" s="57" t="s">
        <v>51</v>
      </c>
      <c r="J136" s="57">
        <v>436.94</v>
      </c>
      <c r="K136" s="57" t="s">
        <v>390</v>
      </c>
      <c r="L136" s="57">
        <v>100</v>
      </c>
      <c r="M136" s="57" t="s">
        <v>24</v>
      </c>
      <c r="O136" s="74" t="str">
        <f t="shared" si="6"/>
        <v>BUY</v>
      </c>
      <c r="P136" s="74">
        <f t="shared" si="7"/>
        <v>100</v>
      </c>
      <c r="Q136" s="75">
        <f>DATEVALUE(Table1[[#This Row],[Date]])</f>
        <v>45675</v>
      </c>
      <c r="R136" s="74" t="str">
        <f t="shared" si="8"/>
        <v>VALID</v>
      </c>
      <c r="S136" s="74" t="str">
        <f t="shared" si="9"/>
        <v>VALID</v>
      </c>
      <c r="T136" s="74" t="str">
        <f t="shared" si="10"/>
        <v>VALID</v>
      </c>
      <c r="U136" s="74" t="str">
        <f>IF(T136="VALID", IF(Table1[[#This Row],[Quantity]]="NULL", "INVALID", "VALID"), "INVALID")</f>
        <v>VALID</v>
      </c>
      <c r="V136" s="74" t="str">
        <f t="shared" si="11"/>
        <v>KEEP</v>
      </c>
    </row>
    <row r="137" spans="6:22" x14ac:dyDescent="0.3">
      <c r="F137" s="57" t="s">
        <v>390</v>
      </c>
      <c r="G137" s="68" t="s">
        <v>155</v>
      </c>
      <c r="H137" s="57" t="s">
        <v>64</v>
      </c>
      <c r="I137" s="57" t="s">
        <v>390</v>
      </c>
      <c r="J137" s="57" t="s">
        <v>390</v>
      </c>
      <c r="K137" s="57" t="s">
        <v>390</v>
      </c>
      <c r="L137" s="57">
        <v>20</v>
      </c>
      <c r="M137" s="57" t="s">
        <v>12</v>
      </c>
      <c r="O137" s="74" t="str">
        <f t="shared" si="6"/>
        <v>SELL</v>
      </c>
      <c r="P137" s="74">
        <f t="shared" si="7"/>
        <v>-20</v>
      </c>
      <c r="Q137" s="75">
        <f>DATEVALUE(Table1[[#This Row],[Date]])</f>
        <v>45729</v>
      </c>
      <c r="R137" s="74" t="str">
        <f t="shared" si="8"/>
        <v>INVALID</v>
      </c>
      <c r="S137" s="74" t="str">
        <f t="shared" si="9"/>
        <v>INVALID</v>
      </c>
      <c r="T137" s="74" t="str">
        <f t="shared" si="10"/>
        <v>INVALID</v>
      </c>
      <c r="U137" s="74" t="str">
        <f>IF(T137="VALID", IF(Table1[[#This Row],[Quantity]]="NULL", "INVALID", "VALID"), "INVALID")</f>
        <v>INVALID</v>
      </c>
      <c r="V137" s="74" t="str">
        <f t="shared" si="11"/>
        <v>DELETE</v>
      </c>
    </row>
    <row r="138" spans="6:22" x14ac:dyDescent="0.3">
      <c r="F138" s="57" t="s">
        <v>368</v>
      </c>
      <c r="G138" s="68" t="s">
        <v>369</v>
      </c>
      <c r="H138" s="57" t="s">
        <v>159</v>
      </c>
      <c r="I138" s="57" t="s">
        <v>160</v>
      </c>
      <c r="J138" s="57">
        <v>1675.64</v>
      </c>
      <c r="K138" s="57" t="s">
        <v>390</v>
      </c>
      <c r="L138" s="57">
        <v>20</v>
      </c>
      <c r="M138" s="57" t="s">
        <v>24</v>
      </c>
      <c r="O138" s="74" t="str">
        <f t="shared" ref="O138:O201" si="12">IF(LEFT(UPPER(M138),1)="S","SELL",IF(LEFT(UPPER(M138),1)="B","BUY","INVALID"))</f>
        <v>BUY</v>
      </c>
      <c r="P138" s="74">
        <f t="shared" ref="P138:P201" si="13">IF(L138 = "NULL", 0, IF(AND(I138=I139, H138=H139), P139 + IF(O138="BUY", L138, -L138), IF(O138="BUY", L138, -L138)))</f>
        <v>85</v>
      </c>
      <c r="Q138" s="75">
        <f>DATEVALUE(Table1[[#This Row],[Date]])</f>
        <v>45836</v>
      </c>
      <c r="R138" s="74" t="str">
        <f t="shared" ref="R138:R201" si="14">IF(F138="NULL", "INVALID", "VALID")</f>
        <v>VALID</v>
      </c>
      <c r="S138" s="74" t="str">
        <f t="shared" ref="S138:S201" si="15">IF(R138="VALID", IF(AND(J138="NULL",K138="NULL"), "INVALID", "VALID"), "INVALID")</f>
        <v>VALID</v>
      </c>
      <c r="T138" s="74" t="str">
        <f t="shared" ref="T138:T201" si="16">IF(S138="VALID", IF(P138&lt;0, "INVALID", "VALID"), "INVALID")</f>
        <v>VALID</v>
      </c>
      <c r="U138" s="74" t="str">
        <f>IF(T138="VALID", IF(Table1[[#This Row],[Quantity]]="NULL", "INVALID", "VALID"), "INVALID")</f>
        <v>VALID</v>
      </c>
      <c r="V138" s="74" t="str">
        <f t="shared" si="11"/>
        <v>KEEP</v>
      </c>
    </row>
    <row r="139" spans="6:22" x14ac:dyDescent="0.3">
      <c r="F139" s="57" t="s">
        <v>353</v>
      </c>
      <c r="G139" s="68" t="s">
        <v>351</v>
      </c>
      <c r="H139" s="57" t="s">
        <v>159</v>
      </c>
      <c r="I139" s="57" t="s">
        <v>160</v>
      </c>
      <c r="J139" s="57" t="s">
        <v>390</v>
      </c>
      <c r="K139" s="57">
        <v>468.44</v>
      </c>
      <c r="L139" s="57">
        <v>20</v>
      </c>
      <c r="M139" s="57" t="s">
        <v>12</v>
      </c>
      <c r="O139" s="74" t="str">
        <f t="shared" si="12"/>
        <v>SELL</v>
      </c>
      <c r="P139" s="74">
        <f t="shared" si="13"/>
        <v>65</v>
      </c>
      <c r="Q139" s="75">
        <f>DATEVALUE(Table1[[#This Row],[Date]])</f>
        <v>45830</v>
      </c>
      <c r="R139" s="74" t="str">
        <f t="shared" si="14"/>
        <v>VALID</v>
      </c>
      <c r="S139" s="74" t="str">
        <f t="shared" si="15"/>
        <v>VALID</v>
      </c>
      <c r="T139" s="74" t="str">
        <f t="shared" si="16"/>
        <v>VALID</v>
      </c>
      <c r="U139" s="74" t="str">
        <f>IF(T139="VALID", IF(Table1[[#This Row],[Quantity]]="NULL", "INVALID", "VALID"), "INVALID")</f>
        <v>VALID</v>
      </c>
      <c r="V139" s="74" t="str">
        <f t="shared" ref="V139:V202" si="17">IF(U139="VALID", "KEEP","DELETE")</f>
        <v>KEEP</v>
      </c>
    </row>
    <row r="140" spans="6:22" x14ac:dyDescent="0.3">
      <c r="F140" s="57" t="s">
        <v>354</v>
      </c>
      <c r="G140" s="68" t="s">
        <v>351</v>
      </c>
      <c r="H140" s="57" t="s">
        <v>159</v>
      </c>
      <c r="I140" s="57" t="s">
        <v>160</v>
      </c>
      <c r="J140" s="57" t="s">
        <v>390</v>
      </c>
      <c r="K140" s="57">
        <v>2610.5300000000002</v>
      </c>
      <c r="L140" s="57">
        <v>50</v>
      </c>
      <c r="M140" s="57" t="s">
        <v>12</v>
      </c>
      <c r="O140" s="74" t="str">
        <f t="shared" si="12"/>
        <v>SELL</v>
      </c>
      <c r="P140" s="74">
        <f t="shared" si="13"/>
        <v>85</v>
      </c>
      <c r="Q140" s="75">
        <f>DATEVALUE(Table1[[#This Row],[Date]])</f>
        <v>45830</v>
      </c>
      <c r="R140" s="74" t="str">
        <f t="shared" si="14"/>
        <v>VALID</v>
      </c>
      <c r="S140" s="74" t="str">
        <f t="shared" si="15"/>
        <v>VALID</v>
      </c>
      <c r="T140" s="74" t="str">
        <f t="shared" si="16"/>
        <v>VALID</v>
      </c>
      <c r="U140" s="74" t="str">
        <f>IF(T140="VALID", IF(Table1[[#This Row],[Quantity]]="NULL", "INVALID", "VALID"), "INVALID")</f>
        <v>VALID</v>
      </c>
      <c r="V140" s="74" t="str">
        <f t="shared" si="17"/>
        <v>KEEP</v>
      </c>
    </row>
    <row r="141" spans="6:22" x14ac:dyDescent="0.3">
      <c r="F141" s="57" t="s">
        <v>339</v>
      </c>
      <c r="G141" s="68" t="s">
        <v>340</v>
      </c>
      <c r="H141" s="57" t="s">
        <v>159</v>
      </c>
      <c r="I141" s="57" t="s">
        <v>160</v>
      </c>
      <c r="J141" s="57">
        <v>2224.9299999999998</v>
      </c>
      <c r="K141" s="57" t="s">
        <v>390</v>
      </c>
      <c r="L141" s="57">
        <v>75</v>
      </c>
      <c r="M141" s="57" t="s">
        <v>24</v>
      </c>
      <c r="O141" s="74" t="str">
        <f t="shared" si="12"/>
        <v>BUY</v>
      </c>
      <c r="P141" s="74">
        <f t="shared" si="13"/>
        <v>135</v>
      </c>
      <c r="Q141" s="75">
        <f>DATEVALUE(Table1[[#This Row],[Date]])</f>
        <v>45826</v>
      </c>
      <c r="R141" s="74" t="str">
        <f t="shared" si="14"/>
        <v>VALID</v>
      </c>
      <c r="S141" s="74" t="str">
        <f t="shared" si="15"/>
        <v>VALID</v>
      </c>
      <c r="T141" s="74" t="str">
        <f t="shared" si="16"/>
        <v>VALID</v>
      </c>
      <c r="U141" s="74" t="str">
        <f>IF(T141="VALID", IF(Table1[[#This Row],[Quantity]]="NULL", "INVALID", "VALID"), "INVALID")</f>
        <v>VALID</v>
      </c>
      <c r="V141" s="74" t="str">
        <f t="shared" si="17"/>
        <v>KEEP</v>
      </c>
    </row>
    <row r="142" spans="6:22" x14ac:dyDescent="0.3">
      <c r="F142" s="57" t="s">
        <v>331</v>
      </c>
      <c r="G142" s="68" t="s">
        <v>332</v>
      </c>
      <c r="H142" s="57" t="s">
        <v>159</v>
      </c>
      <c r="I142" s="57" t="s">
        <v>160</v>
      </c>
      <c r="J142" s="57" t="s">
        <v>390</v>
      </c>
      <c r="K142" s="57">
        <v>3095.96</v>
      </c>
      <c r="L142" s="57">
        <v>20</v>
      </c>
      <c r="M142" s="57" t="s">
        <v>12</v>
      </c>
      <c r="O142" s="74" t="str">
        <f t="shared" si="12"/>
        <v>SELL</v>
      </c>
      <c r="P142" s="74">
        <f t="shared" si="13"/>
        <v>60</v>
      </c>
      <c r="Q142" s="75">
        <f>DATEVALUE(Table1[[#This Row],[Date]])</f>
        <v>45823</v>
      </c>
      <c r="R142" s="74" t="str">
        <f t="shared" si="14"/>
        <v>VALID</v>
      </c>
      <c r="S142" s="74" t="str">
        <f t="shared" si="15"/>
        <v>VALID</v>
      </c>
      <c r="T142" s="74" t="str">
        <f t="shared" si="16"/>
        <v>VALID</v>
      </c>
      <c r="U142" s="74" t="str">
        <f>IF(T142="VALID", IF(Table1[[#This Row],[Quantity]]="NULL", "INVALID", "VALID"), "INVALID")</f>
        <v>VALID</v>
      </c>
      <c r="V142" s="74" t="str">
        <f t="shared" si="17"/>
        <v>KEEP</v>
      </c>
    </row>
    <row r="143" spans="6:22" x14ac:dyDescent="0.3">
      <c r="F143" s="57" t="s">
        <v>282</v>
      </c>
      <c r="G143" s="68" t="s">
        <v>281</v>
      </c>
      <c r="H143" s="57" t="s">
        <v>159</v>
      </c>
      <c r="I143" s="57" t="s">
        <v>160</v>
      </c>
      <c r="J143" s="57">
        <v>2527.77</v>
      </c>
      <c r="K143" s="57" t="s">
        <v>390</v>
      </c>
      <c r="L143" s="57">
        <v>25</v>
      </c>
      <c r="M143" s="57" t="s">
        <v>24</v>
      </c>
      <c r="O143" s="74" t="str">
        <f t="shared" si="12"/>
        <v>BUY</v>
      </c>
      <c r="P143" s="74">
        <f t="shared" si="13"/>
        <v>80</v>
      </c>
      <c r="Q143" s="75">
        <f>DATEVALUE(Table1[[#This Row],[Date]])</f>
        <v>45799</v>
      </c>
      <c r="R143" s="74" t="str">
        <f t="shared" si="14"/>
        <v>VALID</v>
      </c>
      <c r="S143" s="74" t="str">
        <f t="shared" si="15"/>
        <v>VALID</v>
      </c>
      <c r="T143" s="74" t="str">
        <f t="shared" si="16"/>
        <v>VALID</v>
      </c>
      <c r="U143" s="74" t="str">
        <f>IF(T143="VALID", IF(Table1[[#This Row],[Quantity]]="NULL", "INVALID", "VALID"), "INVALID")</f>
        <v>VALID</v>
      </c>
      <c r="V143" s="74" t="str">
        <f t="shared" si="17"/>
        <v>KEEP</v>
      </c>
    </row>
    <row r="144" spans="6:22" x14ac:dyDescent="0.3">
      <c r="F144" s="57" t="s">
        <v>231</v>
      </c>
      <c r="G144" s="68" t="s">
        <v>232</v>
      </c>
      <c r="H144" s="57" t="s">
        <v>159</v>
      </c>
      <c r="I144" s="57" t="s">
        <v>160</v>
      </c>
      <c r="J144" s="57">
        <v>2748.57</v>
      </c>
      <c r="K144" s="57" t="s">
        <v>390</v>
      </c>
      <c r="L144" s="57">
        <v>75</v>
      </c>
      <c r="M144" s="57" t="s">
        <v>24</v>
      </c>
      <c r="O144" s="74" t="str">
        <f t="shared" si="12"/>
        <v>BUY</v>
      </c>
      <c r="P144" s="74">
        <f t="shared" si="13"/>
        <v>55</v>
      </c>
      <c r="Q144" s="75">
        <f>DATEVALUE(Table1[[#This Row],[Date]])</f>
        <v>45773</v>
      </c>
      <c r="R144" s="74" t="str">
        <f t="shared" si="14"/>
        <v>VALID</v>
      </c>
      <c r="S144" s="74" t="str">
        <f t="shared" si="15"/>
        <v>VALID</v>
      </c>
      <c r="T144" s="74" t="str">
        <f t="shared" si="16"/>
        <v>VALID</v>
      </c>
      <c r="U144" s="74" t="str">
        <f>IF(T144="VALID", IF(Table1[[#This Row],[Quantity]]="NULL", "INVALID", "VALID"), "INVALID")</f>
        <v>VALID</v>
      </c>
      <c r="V144" s="74" t="str">
        <f t="shared" si="17"/>
        <v>KEEP</v>
      </c>
    </row>
    <row r="145" spans="6:22" x14ac:dyDescent="0.3">
      <c r="F145" s="57" t="s">
        <v>157</v>
      </c>
      <c r="G145" s="68" t="s">
        <v>158</v>
      </c>
      <c r="H145" s="57" t="s">
        <v>159</v>
      </c>
      <c r="I145" s="57" t="s">
        <v>160</v>
      </c>
      <c r="J145" s="57" t="s">
        <v>390</v>
      </c>
      <c r="K145" s="57">
        <v>1228.5999999999999</v>
      </c>
      <c r="L145" s="57">
        <v>20</v>
      </c>
      <c r="M145" s="57" t="s">
        <v>12</v>
      </c>
      <c r="O145" s="74" t="str">
        <f t="shared" si="12"/>
        <v>SELL</v>
      </c>
      <c r="P145" s="74">
        <f t="shared" si="13"/>
        <v>-20</v>
      </c>
      <c r="Q145" s="75">
        <f>DATEVALUE(Table1[[#This Row],[Date]])</f>
        <v>45731</v>
      </c>
      <c r="R145" s="74" t="str">
        <f t="shared" si="14"/>
        <v>VALID</v>
      </c>
      <c r="S145" s="74" t="str">
        <f t="shared" si="15"/>
        <v>VALID</v>
      </c>
      <c r="T145" s="74" t="str">
        <f t="shared" si="16"/>
        <v>INVALID</v>
      </c>
      <c r="U145" s="74" t="str">
        <f>IF(T145="VALID", IF(Table1[[#This Row],[Quantity]]="NULL", "INVALID", "VALID"), "INVALID")</f>
        <v>INVALID</v>
      </c>
      <c r="V145" s="74" t="str">
        <f t="shared" si="17"/>
        <v>DELETE</v>
      </c>
    </row>
    <row r="146" spans="6:22" x14ac:dyDescent="0.3">
      <c r="F146" s="57" t="s">
        <v>367</v>
      </c>
      <c r="G146" s="68" t="s">
        <v>366</v>
      </c>
      <c r="H146" s="57" t="s">
        <v>57</v>
      </c>
      <c r="I146" s="57" t="s">
        <v>58</v>
      </c>
      <c r="J146" s="57">
        <v>1135.69</v>
      </c>
      <c r="K146" s="57" t="s">
        <v>390</v>
      </c>
      <c r="L146" s="57">
        <v>75</v>
      </c>
      <c r="M146" s="57" t="s">
        <v>24</v>
      </c>
      <c r="O146" s="74" t="str">
        <f t="shared" si="12"/>
        <v>BUY</v>
      </c>
      <c r="P146" s="74">
        <f t="shared" si="13"/>
        <v>-40</v>
      </c>
      <c r="Q146" s="75">
        <f>DATEVALUE(Table1[[#This Row],[Date]])</f>
        <v>45835</v>
      </c>
      <c r="R146" s="74" t="str">
        <f t="shared" si="14"/>
        <v>VALID</v>
      </c>
      <c r="S146" s="74" t="str">
        <f t="shared" si="15"/>
        <v>VALID</v>
      </c>
      <c r="T146" s="74" t="str">
        <f t="shared" si="16"/>
        <v>INVALID</v>
      </c>
      <c r="U146" s="74" t="str">
        <f>IF(T146="VALID", IF(Table1[[#This Row],[Quantity]]="NULL", "INVALID", "VALID"), "INVALID")</f>
        <v>INVALID</v>
      </c>
      <c r="V146" s="74" t="str">
        <f t="shared" si="17"/>
        <v>DELETE</v>
      </c>
    </row>
    <row r="147" spans="6:22" x14ac:dyDescent="0.3">
      <c r="F147" s="57" t="s">
        <v>318</v>
      </c>
      <c r="G147" s="68" t="s">
        <v>319</v>
      </c>
      <c r="H147" s="57" t="s">
        <v>57</v>
      </c>
      <c r="I147" s="57" t="s">
        <v>58</v>
      </c>
      <c r="J147" s="57">
        <v>817.86</v>
      </c>
      <c r="K147" s="57" t="s">
        <v>390</v>
      </c>
      <c r="L147" s="57">
        <v>5</v>
      </c>
      <c r="M147" s="57" t="s">
        <v>24</v>
      </c>
      <c r="O147" s="74" t="str">
        <f t="shared" si="12"/>
        <v>BUY</v>
      </c>
      <c r="P147" s="74">
        <f t="shared" si="13"/>
        <v>-115</v>
      </c>
      <c r="Q147" s="75">
        <f>DATEVALUE(Table1[[#This Row],[Date]])</f>
        <v>45817</v>
      </c>
      <c r="R147" s="74" t="str">
        <f t="shared" si="14"/>
        <v>VALID</v>
      </c>
      <c r="S147" s="74" t="str">
        <f t="shared" si="15"/>
        <v>VALID</v>
      </c>
      <c r="T147" s="74" t="str">
        <f t="shared" si="16"/>
        <v>INVALID</v>
      </c>
      <c r="U147" s="74" t="str">
        <f>IF(T147="VALID", IF(Table1[[#This Row],[Quantity]]="NULL", "INVALID", "VALID"), "INVALID")</f>
        <v>INVALID</v>
      </c>
      <c r="V147" s="74" t="str">
        <f t="shared" si="17"/>
        <v>DELETE</v>
      </c>
    </row>
    <row r="148" spans="6:22" x14ac:dyDescent="0.3">
      <c r="F148" s="57" t="s">
        <v>275</v>
      </c>
      <c r="G148" s="68" t="s">
        <v>276</v>
      </c>
      <c r="H148" s="57" t="s">
        <v>57</v>
      </c>
      <c r="I148" s="57" t="s">
        <v>58</v>
      </c>
      <c r="J148" s="57">
        <v>402.07</v>
      </c>
      <c r="K148" s="57" t="s">
        <v>390</v>
      </c>
      <c r="L148" s="57">
        <v>15</v>
      </c>
      <c r="M148" s="57" t="s">
        <v>24</v>
      </c>
      <c r="O148" s="74" t="str">
        <f t="shared" si="12"/>
        <v>BUY</v>
      </c>
      <c r="P148" s="74">
        <f t="shared" si="13"/>
        <v>-120</v>
      </c>
      <c r="Q148" s="75">
        <f>DATEVALUE(Table1[[#This Row],[Date]])</f>
        <v>45797</v>
      </c>
      <c r="R148" s="74" t="str">
        <f t="shared" si="14"/>
        <v>VALID</v>
      </c>
      <c r="S148" s="74" t="str">
        <f t="shared" si="15"/>
        <v>VALID</v>
      </c>
      <c r="T148" s="74" t="str">
        <f t="shared" si="16"/>
        <v>INVALID</v>
      </c>
      <c r="U148" s="74" t="str">
        <f>IF(T148="VALID", IF(Table1[[#This Row],[Quantity]]="NULL", "INVALID", "VALID"), "INVALID")</f>
        <v>INVALID</v>
      </c>
      <c r="V148" s="74" t="str">
        <f t="shared" si="17"/>
        <v>DELETE</v>
      </c>
    </row>
    <row r="149" spans="6:22" x14ac:dyDescent="0.3">
      <c r="F149" s="57" t="s">
        <v>262</v>
      </c>
      <c r="G149" s="68" t="s">
        <v>263</v>
      </c>
      <c r="H149" s="57" t="s">
        <v>57</v>
      </c>
      <c r="I149" s="57" t="s">
        <v>58</v>
      </c>
      <c r="J149" s="57" t="s">
        <v>390</v>
      </c>
      <c r="K149" s="57">
        <v>1568.68</v>
      </c>
      <c r="L149" s="57">
        <v>20</v>
      </c>
      <c r="M149" s="57" t="s">
        <v>12</v>
      </c>
      <c r="O149" s="74" t="str">
        <f t="shared" si="12"/>
        <v>SELL</v>
      </c>
      <c r="P149" s="74">
        <f t="shared" si="13"/>
        <v>-135</v>
      </c>
      <c r="Q149" s="75">
        <f>DATEVALUE(Table1[[#This Row],[Date]])</f>
        <v>45790</v>
      </c>
      <c r="R149" s="74" t="str">
        <f t="shared" si="14"/>
        <v>VALID</v>
      </c>
      <c r="S149" s="74" t="str">
        <f t="shared" si="15"/>
        <v>VALID</v>
      </c>
      <c r="T149" s="74" t="str">
        <f t="shared" si="16"/>
        <v>INVALID</v>
      </c>
      <c r="U149" s="74" t="str">
        <f>IF(T149="VALID", IF(Table1[[#This Row],[Quantity]]="NULL", "INVALID", "VALID"), "INVALID")</f>
        <v>INVALID</v>
      </c>
      <c r="V149" s="74" t="str">
        <f t="shared" si="17"/>
        <v>DELETE</v>
      </c>
    </row>
    <row r="150" spans="6:22" x14ac:dyDescent="0.3">
      <c r="F150" s="57" t="s">
        <v>237</v>
      </c>
      <c r="G150" s="68" t="s">
        <v>238</v>
      </c>
      <c r="H150" s="57" t="s">
        <v>57</v>
      </c>
      <c r="I150" s="57" t="s">
        <v>58</v>
      </c>
      <c r="J150" s="57" t="s">
        <v>390</v>
      </c>
      <c r="K150" s="57">
        <v>526.69000000000005</v>
      </c>
      <c r="L150" s="57">
        <v>10</v>
      </c>
      <c r="M150" s="57" t="s">
        <v>12</v>
      </c>
      <c r="O150" s="74" t="str">
        <f t="shared" si="12"/>
        <v>SELL</v>
      </c>
      <c r="P150" s="74">
        <f t="shared" si="13"/>
        <v>-115</v>
      </c>
      <c r="Q150" s="75">
        <f>DATEVALUE(Table1[[#This Row],[Date]])</f>
        <v>45776</v>
      </c>
      <c r="R150" s="74" t="str">
        <f t="shared" si="14"/>
        <v>VALID</v>
      </c>
      <c r="S150" s="74" t="str">
        <f t="shared" si="15"/>
        <v>VALID</v>
      </c>
      <c r="T150" s="74" t="str">
        <f t="shared" si="16"/>
        <v>INVALID</v>
      </c>
      <c r="U150" s="74" t="str">
        <f>IF(T150="VALID", IF(Table1[[#This Row],[Quantity]]="NULL", "INVALID", "VALID"), "INVALID")</f>
        <v>INVALID</v>
      </c>
      <c r="V150" s="74" t="str">
        <f t="shared" si="17"/>
        <v>DELETE</v>
      </c>
    </row>
    <row r="151" spans="6:22" x14ac:dyDescent="0.3">
      <c r="F151" s="57" t="s">
        <v>216</v>
      </c>
      <c r="G151" s="68" t="s">
        <v>217</v>
      </c>
      <c r="H151" s="57" t="s">
        <v>57</v>
      </c>
      <c r="I151" s="57" t="s">
        <v>58</v>
      </c>
      <c r="J151" s="57" t="s">
        <v>390</v>
      </c>
      <c r="K151" s="57">
        <v>3317.75</v>
      </c>
      <c r="L151" s="57">
        <v>10</v>
      </c>
      <c r="M151" s="57" t="s">
        <v>12</v>
      </c>
      <c r="O151" s="74" t="str">
        <f t="shared" si="12"/>
        <v>SELL</v>
      </c>
      <c r="P151" s="74">
        <f t="shared" si="13"/>
        <v>-105</v>
      </c>
      <c r="Q151" s="75">
        <f>DATEVALUE(Table1[[#This Row],[Date]])</f>
        <v>45768</v>
      </c>
      <c r="R151" s="74" t="str">
        <f t="shared" si="14"/>
        <v>VALID</v>
      </c>
      <c r="S151" s="74" t="str">
        <f t="shared" si="15"/>
        <v>VALID</v>
      </c>
      <c r="T151" s="74" t="str">
        <f t="shared" si="16"/>
        <v>INVALID</v>
      </c>
      <c r="U151" s="74" t="str">
        <f>IF(T151="VALID", IF(Table1[[#This Row],[Quantity]]="NULL", "INVALID", "VALID"), "INVALID")</f>
        <v>INVALID</v>
      </c>
      <c r="V151" s="74" t="str">
        <f t="shared" si="17"/>
        <v>DELETE</v>
      </c>
    </row>
    <row r="152" spans="6:22" x14ac:dyDescent="0.3">
      <c r="F152" s="57" t="s">
        <v>213</v>
      </c>
      <c r="G152" s="68" t="s">
        <v>214</v>
      </c>
      <c r="H152" s="57" t="s">
        <v>57</v>
      </c>
      <c r="I152" s="57" t="s">
        <v>58</v>
      </c>
      <c r="J152" s="57" t="s">
        <v>390</v>
      </c>
      <c r="K152" s="57">
        <v>1216.6600000000001</v>
      </c>
      <c r="L152" s="57">
        <v>75</v>
      </c>
      <c r="M152" s="57" t="s">
        <v>12</v>
      </c>
      <c r="O152" s="74" t="str">
        <f t="shared" si="12"/>
        <v>SELL</v>
      </c>
      <c r="P152" s="74">
        <f t="shared" si="13"/>
        <v>-95</v>
      </c>
      <c r="Q152" s="75">
        <f>DATEVALUE(Table1[[#This Row],[Date]])</f>
        <v>45765</v>
      </c>
      <c r="R152" s="74" t="str">
        <f t="shared" si="14"/>
        <v>VALID</v>
      </c>
      <c r="S152" s="74" t="str">
        <f t="shared" si="15"/>
        <v>VALID</v>
      </c>
      <c r="T152" s="74" t="str">
        <f t="shared" si="16"/>
        <v>INVALID</v>
      </c>
      <c r="U152" s="74" t="str">
        <f>IF(T152="VALID", IF(Table1[[#This Row],[Quantity]]="NULL", "INVALID", "VALID"), "INVALID")</f>
        <v>INVALID</v>
      </c>
      <c r="V152" s="74" t="str">
        <f t="shared" si="17"/>
        <v>DELETE</v>
      </c>
    </row>
    <row r="153" spans="6:22" x14ac:dyDescent="0.3">
      <c r="F153" s="57" t="s">
        <v>212</v>
      </c>
      <c r="G153" s="68" t="s">
        <v>211</v>
      </c>
      <c r="H153" s="57" t="s">
        <v>57</v>
      </c>
      <c r="I153" s="57" t="s">
        <v>58</v>
      </c>
      <c r="J153" s="57">
        <v>2617.4899999999998</v>
      </c>
      <c r="K153" s="57" t="s">
        <v>390</v>
      </c>
      <c r="L153" s="57">
        <v>50</v>
      </c>
      <c r="M153" s="57" t="s">
        <v>24</v>
      </c>
      <c r="O153" s="74" t="str">
        <f t="shared" si="12"/>
        <v>BUY</v>
      </c>
      <c r="P153" s="74">
        <f t="shared" si="13"/>
        <v>-20</v>
      </c>
      <c r="Q153" s="75">
        <f>DATEVALUE(Table1[[#This Row],[Date]])</f>
        <v>45763</v>
      </c>
      <c r="R153" s="74" t="str">
        <f t="shared" si="14"/>
        <v>VALID</v>
      </c>
      <c r="S153" s="74" t="str">
        <f t="shared" si="15"/>
        <v>VALID</v>
      </c>
      <c r="T153" s="74" t="str">
        <f t="shared" si="16"/>
        <v>INVALID</v>
      </c>
      <c r="U153" s="74" t="str">
        <f>IF(T153="VALID", IF(Table1[[#This Row],[Quantity]]="NULL", "INVALID", "VALID"), "INVALID")</f>
        <v>INVALID</v>
      </c>
      <c r="V153" s="74" t="str">
        <f t="shared" si="17"/>
        <v>DELETE</v>
      </c>
    </row>
    <row r="154" spans="6:22" x14ac:dyDescent="0.3">
      <c r="F154" s="57" t="s">
        <v>205</v>
      </c>
      <c r="G154" s="68" t="s">
        <v>204</v>
      </c>
      <c r="H154" s="57" t="s">
        <v>57</v>
      </c>
      <c r="I154" s="57" t="s">
        <v>58</v>
      </c>
      <c r="J154" s="57" t="s">
        <v>390</v>
      </c>
      <c r="K154" s="57">
        <v>2366.42</v>
      </c>
      <c r="L154" s="57">
        <v>75</v>
      </c>
      <c r="M154" s="57" t="s">
        <v>12</v>
      </c>
      <c r="O154" s="74" t="str">
        <f t="shared" si="12"/>
        <v>SELL</v>
      </c>
      <c r="P154" s="74">
        <f t="shared" si="13"/>
        <v>-70</v>
      </c>
      <c r="Q154" s="75">
        <f>DATEVALUE(Table1[[#This Row],[Date]])</f>
        <v>45759</v>
      </c>
      <c r="R154" s="74" t="str">
        <f t="shared" si="14"/>
        <v>VALID</v>
      </c>
      <c r="S154" s="74" t="str">
        <f t="shared" si="15"/>
        <v>VALID</v>
      </c>
      <c r="T154" s="74" t="str">
        <f t="shared" si="16"/>
        <v>INVALID</v>
      </c>
      <c r="U154" s="74" t="str">
        <f>IF(T154="VALID", IF(Table1[[#This Row],[Quantity]]="NULL", "INVALID", "VALID"), "INVALID")</f>
        <v>INVALID</v>
      </c>
      <c r="V154" s="74" t="str">
        <f t="shared" si="17"/>
        <v>DELETE</v>
      </c>
    </row>
    <row r="155" spans="6:22" x14ac:dyDescent="0.3">
      <c r="F155" s="57" t="s">
        <v>56</v>
      </c>
      <c r="G155" s="68" t="s">
        <v>54</v>
      </c>
      <c r="H155" s="57" t="s">
        <v>57</v>
      </c>
      <c r="I155" s="57" t="s">
        <v>58</v>
      </c>
      <c r="J155" s="57">
        <v>2121.27</v>
      </c>
      <c r="K155" s="57" t="s">
        <v>390</v>
      </c>
      <c r="L155" s="57">
        <v>5</v>
      </c>
      <c r="M155" s="57" t="s">
        <v>24</v>
      </c>
      <c r="O155" s="74" t="str">
        <f t="shared" si="12"/>
        <v>BUY</v>
      </c>
      <c r="P155" s="74">
        <f t="shared" si="13"/>
        <v>5</v>
      </c>
      <c r="Q155" s="75">
        <f>DATEVALUE(Table1[[#This Row],[Date]])</f>
        <v>45676</v>
      </c>
      <c r="R155" s="74" t="str">
        <f t="shared" si="14"/>
        <v>VALID</v>
      </c>
      <c r="S155" s="74" t="str">
        <f t="shared" si="15"/>
        <v>VALID</v>
      </c>
      <c r="T155" s="74" t="str">
        <f t="shared" si="16"/>
        <v>VALID</v>
      </c>
      <c r="U155" s="74" t="str">
        <f>IF(T155="VALID", IF(Table1[[#This Row],[Quantity]]="NULL", "INVALID", "VALID"), "INVALID")</f>
        <v>VALID</v>
      </c>
      <c r="V155" s="74" t="str">
        <f t="shared" si="17"/>
        <v>KEEP</v>
      </c>
    </row>
    <row r="156" spans="6:22" x14ac:dyDescent="0.3">
      <c r="F156" s="57" t="s">
        <v>317</v>
      </c>
      <c r="G156" s="68" t="s">
        <v>316</v>
      </c>
      <c r="H156" s="57" t="s">
        <v>33</v>
      </c>
      <c r="I156" s="57" t="s">
        <v>70</v>
      </c>
      <c r="J156" s="57">
        <v>736.48</v>
      </c>
      <c r="K156" s="57" t="s">
        <v>390</v>
      </c>
      <c r="L156" s="57">
        <v>75</v>
      </c>
      <c r="M156" s="57" t="s">
        <v>24</v>
      </c>
      <c r="O156" s="74" t="str">
        <f t="shared" si="12"/>
        <v>BUY</v>
      </c>
      <c r="P156" s="74">
        <f t="shared" si="13"/>
        <v>145</v>
      </c>
      <c r="Q156" s="75">
        <f>DATEVALUE(Table1[[#This Row],[Date]])</f>
        <v>45816</v>
      </c>
      <c r="R156" s="74" t="str">
        <f t="shared" si="14"/>
        <v>VALID</v>
      </c>
      <c r="S156" s="74" t="str">
        <f t="shared" si="15"/>
        <v>VALID</v>
      </c>
      <c r="T156" s="74" t="str">
        <f t="shared" si="16"/>
        <v>VALID</v>
      </c>
      <c r="U156" s="74" t="str">
        <f>IF(T156="VALID", IF(Table1[[#This Row],[Quantity]]="NULL", "INVALID", "VALID"), "INVALID")</f>
        <v>VALID</v>
      </c>
      <c r="V156" s="74" t="str">
        <f t="shared" si="17"/>
        <v>KEEP</v>
      </c>
    </row>
    <row r="157" spans="6:22" x14ac:dyDescent="0.3">
      <c r="F157" s="57" t="s">
        <v>254</v>
      </c>
      <c r="G157" s="68" t="s">
        <v>255</v>
      </c>
      <c r="H157" s="57" t="s">
        <v>33</v>
      </c>
      <c r="I157" s="57" t="s">
        <v>70</v>
      </c>
      <c r="J157" s="57" t="s">
        <v>390</v>
      </c>
      <c r="K157" s="57">
        <v>177.34</v>
      </c>
      <c r="L157" s="57">
        <v>25</v>
      </c>
      <c r="M157" s="57" t="s">
        <v>12</v>
      </c>
      <c r="O157" s="74" t="str">
        <f t="shared" si="12"/>
        <v>SELL</v>
      </c>
      <c r="P157" s="74">
        <f t="shared" si="13"/>
        <v>70</v>
      </c>
      <c r="Q157" s="75">
        <f>DATEVALUE(Table1[[#This Row],[Date]])</f>
        <v>45786</v>
      </c>
      <c r="R157" s="74" t="str">
        <f t="shared" si="14"/>
        <v>VALID</v>
      </c>
      <c r="S157" s="74" t="str">
        <f t="shared" si="15"/>
        <v>VALID</v>
      </c>
      <c r="T157" s="74" t="str">
        <f t="shared" si="16"/>
        <v>VALID</v>
      </c>
      <c r="U157" s="74" t="str">
        <f>IF(T157="VALID", IF(Table1[[#This Row],[Quantity]]="NULL", "INVALID", "VALID"), "INVALID")</f>
        <v>VALID</v>
      </c>
      <c r="V157" s="74" t="str">
        <f t="shared" si="17"/>
        <v>KEEP</v>
      </c>
    </row>
    <row r="158" spans="6:22" x14ac:dyDescent="0.3">
      <c r="F158" s="57" t="s">
        <v>153</v>
      </c>
      <c r="G158" s="68" t="s">
        <v>151</v>
      </c>
      <c r="H158" s="57" t="s">
        <v>33</v>
      </c>
      <c r="I158" s="57" t="s">
        <v>70</v>
      </c>
      <c r="J158" s="57" t="s">
        <v>390</v>
      </c>
      <c r="K158" s="57">
        <v>189.32</v>
      </c>
      <c r="L158" s="57">
        <v>15</v>
      </c>
      <c r="M158" s="57" t="s">
        <v>12</v>
      </c>
      <c r="O158" s="74" t="str">
        <f t="shared" si="12"/>
        <v>SELL</v>
      </c>
      <c r="P158" s="74">
        <f t="shared" si="13"/>
        <v>95</v>
      </c>
      <c r="Q158" s="75">
        <f>DATEVALUE(Table1[[#This Row],[Date]])</f>
        <v>45728</v>
      </c>
      <c r="R158" s="74" t="str">
        <f t="shared" si="14"/>
        <v>VALID</v>
      </c>
      <c r="S158" s="74" t="str">
        <f t="shared" si="15"/>
        <v>VALID</v>
      </c>
      <c r="T158" s="74" t="str">
        <f t="shared" si="16"/>
        <v>VALID</v>
      </c>
      <c r="U158" s="74" t="str">
        <f>IF(T158="VALID", IF(Table1[[#This Row],[Quantity]]="NULL", "INVALID", "VALID"), "INVALID")</f>
        <v>VALID</v>
      </c>
      <c r="V158" s="74" t="str">
        <f t="shared" si="17"/>
        <v>KEEP</v>
      </c>
    </row>
    <row r="159" spans="6:22" x14ac:dyDescent="0.3">
      <c r="F159" s="57" t="s">
        <v>119</v>
      </c>
      <c r="G159" s="68" t="s">
        <v>120</v>
      </c>
      <c r="H159" s="57" t="s">
        <v>33</v>
      </c>
      <c r="I159" s="57" t="s">
        <v>70</v>
      </c>
      <c r="J159" s="57" t="s">
        <v>390</v>
      </c>
      <c r="K159" s="57">
        <v>2178.1</v>
      </c>
      <c r="L159" s="57">
        <v>10</v>
      </c>
      <c r="M159" s="57" t="s">
        <v>12</v>
      </c>
      <c r="O159" s="74" t="str">
        <f t="shared" si="12"/>
        <v>SELL</v>
      </c>
      <c r="P159" s="74">
        <f t="shared" si="13"/>
        <v>110</v>
      </c>
      <c r="Q159" s="75">
        <f>DATEVALUE(Table1[[#This Row],[Date]])</f>
        <v>45712</v>
      </c>
      <c r="R159" s="74" t="str">
        <f t="shared" si="14"/>
        <v>VALID</v>
      </c>
      <c r="S159" s="74" t="str">
        <f t="shared" si="15"/>
        <v>VALID</v>
      </c>
      <c r="T159" s="74" t="str">
        <f t="shared" si="16"/>
        <v>VALID</v>
      </c>
      <c r="U159" s="74" t="str">
        <f>IF(T159="VALID", IF(Table1[[#This Row],[Quantity]]="NULL", "INVALID", "VALID"), "INVALID")</f>
        <v>VALID</v>
      </c>
      <c r="V159" s="74" t="str">
        <f t="shared" si="17"/>
        <v>KEEP</v>
      </c>
    </row>
    <row r="160" spans="6:22" x14ac:dyDescent="0.3">
      <c r="F160" s="57" t="s">
        <v>68</v>
      </c>
      <c r="G160" s="68" t="s">
        <v>69</v>
      </c>
      <c r="H160" s="57" t="s">
        <v>33</v>
      </c>
      <c r="I160" s="57" t="s">
        <v>70</v>
      </c>
      <c r="J160" s="57">
        <v>2376.6999999999998</v>
      </c>
      <c r="K160" s="57"/>
      <c r="L160" s="57">
        <v>20</v>
      </c>
      <c r="M160" s="57" t="s">
        <v>24</v>
      </c>
      <c r="O160" s="74" t="str">
        <f t="shared" si="12"/>
        <v>BUY</v>
      </c>
      <c r="P160" s="74">
        <f t="shared" si="13"/>
        <v>120</v>
      </c>
      <c r="Q160" s="75">
        <f>DATEVALUE(Table1[[#This Row],[Date]])</f>
        <v>45681</v>
      </c>
      <c r="R160" s="74" t="str">
        <f t="shared" si="14"/>
        <v>VALID</v>
      </c>
      <c r="S160" s="74" t="str">
        <f t="shared" si="15"/>
        <v>VALID</v>
      </c>
      <c r="T160" s="74" t="str">
        <f t="shared" si="16"/>
        <v>VALID</v>
      </c>
      <c r="U160" s="74" t="str">
        <f>IF(T160="VALID", IF(Table1[[#This Row],[Quantity]]="NULL", "INVALID", "VALID"), "INVALID")</f>
        <v>VALID</v>
      </c>
      <c r="V160" s="74" t="str">
        <f t="shared" si="17"/>
        <v>KEEP</v>
      </c>
    </row>
    <row r="161" spans="6:22" x14ac:dyDescent="0.3">
      <c r="F161" s="57" t="s">
        <v>360</v>
      </c>
      <c r="G161" s="68" t="s">
        <v>385</v>
      </c>
      <c r="H161" s="57" t="s">
        <v>33</v>
      </c>
      <c r="I161" s="57" t="s">
        <v>70</v>
      </c>
      <c r="J161" s="57">
        <v>807.96</v>
      </c>
      <c r="K161" s="57" t="s">
        <v>390</v>
      </c>
      <c r="L161" s="57">
        <v>100</v>
      </c>
      <c r="M161" s="57" t="s">
        <v>24</v>
      </c>
      <c r="O161" s="74" t="str">
        <f t="shared" si="12"/>
        <v>BUY</v>
      </c>
      <c r="P161" s="74">
        <f t="shared" si="13"/>
        <v>100</v>
      </c>
      <c r="Q161" s="75">
        <f>DATEVALUE(Table1[[#This Row],[Date]])</f>
        <v>45668</v>
      </c>
      <c r="R161" s="74" t="str">
        <f t="shared" si="14"/>
        <v>VALID</v>
      </c>
      <c r="S161" s="74" t="str">
        <f t="shared" si="15"/>
        <v>VALID</v>
      </c>
      <c r="T161" s="74" t="str">
        <f t="shared" si="16"/>
        <v>VALID</v>
      </c>
      <c r="U161" s="74" t="str">
        <f>IF(T161="VALID", IF(Table1[[#This Row],[Quantity]]="NULL", "INVALID", "VALID"), "INVALID")</f>
        <v>VALID</v>
      </c>
      <c r="V161" s="74" t="str">
        <f t="shared" si="17"/>
        <v>KEEP</v>
      </c>
    </row>
    <row r="162" spans="6:22" x14ac:dyDescent="0.3">
      <c r="F162" s="57" t="s">
        <v>350</v>
      </c>
      <c r="G162" s="68" t="s">
        <v>351</v>
      </c>
      <c r="H162" s="57" t="s">
        <v>26</v>
      </c>
      <c r="I162" s="57" t="s">
        <v>27</v>
      </c>
      <c r="J162" s="57" t="s">
        <v>390</v>
      </c>
      <c r="K162" s="57">
        <v>1852.88</v>
      </c>
      <c r="L162" s="57">
        <v>5</v>
      </c>
      <c r="M162" s="57" t="s">
        <v>12</v>
      </c>
      <c r="O162" s="74" t="str">
        <f t="shared" si="12"/>
        <v>SELL</v>
      </c>
      <c r="P162" s="74">
        <f t="shared" si="13"/>
        <v>-65</v>
      </c>
      <c r="Q162" s="75">
        <f>DATEVALUE(Table1[[#This Row],[Date]])</f>
        <v>45830</v>
      </c>
      <c r="R162" s="74" t="str">
        <f t="shared" si="14"/>
        <v>VALID</v>
      </c>
      <c r="S162" s="74" t="str">
        <f t="shared" si="15"/>
        <v>VALID</v>
      </c>
      <c r="T162" s="74" t="str">
        <f t="shared" si="16"/>
        <v>INVALID</v>
      </c>
      <c r="U162" s="74" t="str">
        <f>IF(T162="VALID", IF(Table1[[#This Row],[Quantity]]="NULL", "INVALID", "VALID"), "INVALID")</f>
        <v>INVALID</v>
      </c>
      <c r="V162" s="74" t="str">
        <f t="shared" si="17"/>
        <v>DELETE</v>
      </c>
    </row>
    <row r="163" spans="6:22" x14ac:dyDescent="0.3">
      <c r="F163" s="57" t="s">
        <v>314</v>
      </c>
      <c r="G163" s="68" t="s">
        <v>313</v>
      </c>
      <c r="H163" s="57" t="s">
        <v>26</v>
      </c>
      <c r="I163" s="57" t="s">
        <v>27</v>
      </c>
      <c r="J163" s="57" t="s">
        <v>390</v>
      </c>
      <c r="K163" s="57">
        <v>2573.4</v>
      </c>
      <c r="L163" s="57">
        <v>15</v>
      </c>
      <c r="M163" s="57" t="s">
        <v>12</v>
      </c>
      <c r="O163" s="74" t="str">
        <f t="shared" si="12"/>
        <v>SELL</v>
      </c>
      <c r="P163" s="74">
        <f t="shared" si="13"/>
        <v>-60</v>
      </c>
      <c r="Q163" s="75">
        <f>DATEVALUE(Table1[[#This Row],[Date]])</f>
        <v>45815</v>
      </c>
      <c r="R163" s="74" t="str">
        <f t="shared" si="14"/>
        <v>VALID</v>
      </c>
      <c r="S163" s="74" t="str">
        <f t="shared" si="15"/>
        <v>VALID</v>
      </c>
      <c r="T163" s="74" t="str">
        <f t="shared" si="16"/>
        <v>INVALID</v>
      </c>
      <c r="U163" s="74" t="str">
        <f>IF(T163="VALID", IF(Table1[[#This Row],[Quantity]]="NULL", "INVALID", "VALID"), "INVALID")</f>
        <v>INVALID</v>
      </c>
      <c r="V163" s="74" t="str">
        <f t="shared" si="17"/>
        <v>DELETE</v>
      </c>
    </row>
    <row r="164" spans="6:22" x14ac:dyDescent="0.3">
      <c r="F164" s="57" t="s">
        <v>280</v>
      </c>
      <c r="G164" s="68" t="s">
        <v>281</v>
      </c>
      <c r="H164" s="57" t="s">
        <v>26</v>
      </c>
      <c r="I164" s="57" t="s">
        <v>27</v>
      </c>
      <c r="J164" s="57" t="s">
        <v>390</v>
      </c>
      <c r="K164" s="57">
        <v>1461.28</v>
      </c>
      <c r="L164" s="57">
        <v>25</v>
      </c>
      <c r="M164" s="57" t="s">
        <v>12</v>
      </c>
      <c r="O164" s="74" t="str">
        <f t="shared" si="12"/>
        <v>SELL</v>
      </c>
      <c r="P164" s="74">
        <f t="shared" si="13"/>
        <v>-45</v>
      </c>
      <c r="Q164" s="75">
        <f>DATEVALUE(Table1[[#This Row],[Date]])</f>
        <v>45799</v>
      </c>
      <c r="R164" s="74" t="str">
        <f t="shared" si="14"/>
        <v>VALID</v>
      </c>
      <c r="S164" s="74" t="str">
        <f t="shared" si="15"/>
        <v>VALID</v>
      </c>
      <c r="T164" s="74" t="str">
        <f t="shared" si="16"/>
        <v>INVALID</v>
      </c>
      <c r="U164" s="74" t="str">
        <f>IF(T164="VALID", IF(Table1[[#This Row],[Quantity]]="NULL", "INVALID", "VALID"), "INVALID")</f>
        <v>INVALID</v>
      </c>
      <c r="V164" s="74" t="str">
        <f t="shared" si="17"/>
        <v>DELETE</v>
      </c>
    </row>
    <row r="165" spans="6:22" x14ac:dyDescent="0.3">
      <c r="F165" s="57" t="s">
        <v>233</v>
      </c>
      <c r="G165" s="68" t="s">
        <v>234</v>
      </c>
      <c r="H165" s="57" t="s">
        <v>26</v>
      </c>
      <c r="I165" s="57" t="s">
        <v>27</v>
      </c>
      <c r="J165" s="57" t="s">
        <v>390</v>
      </c>
      <c r="K165" s="57">
        <v>3640.72</v>
      </c>
      <c r="L165" s="57">
        <v>20</v>
      </c>
      <c r="M165" s="57" t="s">
        <v>12</v>
      </c>
      <c r="O165" s="74" t="str">
        <f t="shared" si="12"/>
        <v>SELL</v>
      </c>
      <c r="P165" s="74">
        <f t="shared" si="13"/>
        <v>-20</v>
      </c>
      <c r="Q165" s="75">
        <f>DATEVALUE(Table1[[#This Row],[Date]])</f>
        <v>45774</v>
      </c>
      <c r="R165" s="74" t="str">
        <f t="shared" si="14"/>
        <v>VALID</v>
      </c>
      <c r="S165" s="74" t="str">
        <f t="shared" si="15"/>
        <v>VALID</v>
      </c>
      <c r="T165" s="74" t="str">
        <f t="shared" si="16"/>
        <v>INVALID</v>
      </c>
      <c r="U165" s="74" t="str">
        <f>IF(T165="VALID", IF(Table1[[#This Row],[Quantity]]="NULL", "INVALID", "VALID"), "INVALID")</f>
        <v>INVALID</v>
      </c>
      <c r="V165" s="74" t="str">
        <f t="shared" si="17"/>
        <v>DELETE</v>
      </c>
    </row>
    <row r="166" spans="6:22" x14ac:dyDescent="0.3">
      <c r="F166" s="57" t="s">
        <v>390</v>
      </c>
      <c r="G166" s="68" t="s">
        <v>387</v>
      </c>
      <c r="H166" s="57" t="s">
        <v>26</v>
      </c>
      <c r="I166" s="57" t="s">
        <v>27</v>
      </c>
      <c r="J166" s="57" t="s">
        <v>390</v>
      </c>
      <c r="K166" s="57" t="s">
        <v>390</v>
      </c>
      <c r="L166" s="57" t="s">
        <v>390</v>
      </c>
      <c r="M166" s="57" t="s">
        <v>375</v>
      </c>
      <c r="O166" s="74" t="str">
        <f t="shared" si="12"/>
        <v>BUY</v>
      </c>
      <c r="P166" s="74">
        <f t="shared" si="13"/>
        <v>0</v>
      </c>
      <c r="Q166" s="75">
        <f>DATEVALUE(Table1[[#This Row],[Date]])</f>
        <v>45764</v>
      </c>
      <c r="R166" s="74" t="str">
        <f t="shared" si="14"/>
        <v>INVALID</v>
      </c>
      <c r="S166" s="74" t="str">
        <f t="shared" si="15"/>
        <v>INVALID</v>
      </c>
      <c r="T166" s="74" t="str">
        <f t="shared" si="16"/>
        <v>INVALID</v>
      </c>
      <c r="U166" s="74" t="str">
        <f>IF(T166="VALID", IF(Table1[[#This Row],[Quantity]]="NULL", "INVALID", "VALID"), "INVALID")</f>
        <v>INVALID</v>
      </c>
      <c r="V166" s="74" t="str">
        <f t="shared" si="17"/>
        <v>DELETE</v>
      </c>
    </row>
    <row r="167" spans="6:22" x14ac:dyDescent="0.3">
      <c r="F167" s="57" t="s">
        <v>132</v>
      </c>
      <c r="G167" s="68" t="s">
        <v>133</v>
      </c>
      <c r="H167" s="57" t="s">
        <v>26</v>
      </c>
      <c r="I167" s="57" t="s">
        <v>27</v>
      </c>
      <c r="J167" s="57">
        <v>249.82</v>
      </c>
      <c r="K167" s="57" t="s">
        <v>390</v>
      </c>
      <c r="L167" s="57">
        <v>20</v>
      </c>
      <c r="M167" s="57" t="s">
        <v>24</v>
      </c>
      <c r="O167" s="74" t="str">
        <f t="shared" si="12"/>
        <v>BUY</v>
      </c>
      <c r="P167" s="74">
        <f t="shared" si="13"/>
        <v>-70</v>
      </c>
      <c r="Q167" s="75">
        <f>DATEVALUE(Table1[[#This Row],[Date]])</f>
        <v>45717</v>
      </c>
      <c r="R167" s="74" t="str">
        <f t="shared" si="14"/>
        <v>VALID</v>
      </c>
      <c r="S167" s="74" t="str">
        <f t="shared" si="15"/>
        <v>VALID</v>
      </c>
      <c r="T167" s="74" t="str">
        <f t="shared" si="16"/>
        <v>INVALID</v>
      </c>
      <c r="U167" s="74" t="str">
        <f>IF(T167="VALID", IF(Table1[[#This Row],[Quantity]]="NULL", "INVALID", "VALID"), "INVALID")</f>
        <v>INVALID</v>
      </c>
      <c r="V167" s="74" t="str">
        <f t="shared" si="17"/>
        <v>DELETE</v>
      </c>
    </row>
    <row r="168" spans="6:22" x14ac:dyDescent="0.3">
      <c r="F168" s="57" t="s">
        <v>105</v>
      </c>
      <c r="G168" s="68" t="s">
        <v>106</v>
      </c>
      <c r="H168" s="57" t="s">
        <v>26</v>
      </c>
      <c r="I168" s="57" t="s">
        <v>27</v>
      </c>
      <c r="J168" s="57" t="s">
        <v>390</v>
      </c>
      <c r="K168" s="57">
        <v>1245.1099999999999</v>
      </c>
      <c r="L168" s="57">
        <v>10</v>
      </c>
      <c r="M168" s="57" t="s">
        <v>12</v>
      </c>
      <c r="O168" s="74" t="str">
        <f t="shared" si="12"/>
        <v>SELL</v>
      </c>
      <c r="P168" s="74">
        <f t="shared" si="13"/>
        <v>-90</v>
      </c>
      <c r="Q168" s="75">
        <f>DATEVALUE(Table1[[#This Row],[Date]])</f>
        <v>45699</v>
      </c>
      <c r="R168" s="74" t="str">
        <f t="shared" si="14"/>
        <v>VALID</v>
      </c>
      <c r="S168" s="74" t="str">
        <f t="shared" si="15"/>
        <v>VALID</v>
      </c>
      <c r="T168" s="74" t="str">
        <f t="shared" si="16"/>
        <v>INVALID</v>
      </c>
      <c r="U168" s="74" t="str">
        <f>IF(T168="VALID", IF(Table1[[#This Row],[Quantity]]="NULL", "INVALID", "VALID"), "INVALID")</f>
        <v>INVALID</v>
      </c>
      <c r="V168" s="74" t="str">
        <f t="shared" si="17"/>
        <v>DELETE</v>
      </c>
    </row>
    <row r="169" spans="6:22" x14ac:dyDescent="0.3">
      <c r="F169" s="57" t="s">
        <v>59</v>
      </c>
      <c r="G169" s="68" t="s">
        <v>60</v>
      </c>
      <c r="H169" s="57" t="s">
        <v>26</v>
      </c>
      <c r="I169" s="57" t="s">
        <v>27</v>
      </c>
      <c r="J169" s="57">
        <v>1083.1300000000001</v>
      </c>
      <c r="K169" s="57" t="s">
        <v>390</v>
      </c>
      <c r="L169" s="57">
        <v>20</v>
      </c>
      <c r="M169" s="57" t="s">
        <v>24</v>
      </c>
      <c r="O169" s="74" t="str">
        <f t="shared" si="12"/>
        <v>BUY</v>
      </c>
      <c r="P169" s="74">
        <f t="shared" si="13"/>
        <v>-80</v>
      </c>
      <c r="Q169" s="75">
        <f>DATEVALUE(Table1[[#This Row],[Date]])</f>
        <v>45677</v>
      </c>
      <c r="R169" s="74" t="str">
        <f t="shared" si="14"/>
        <v>VALID</v>
      </c>
      <c r="S169" s="74" t="str">
        <f t="shared" si="15"/>
        <v>VALID</v>
      </c>
      <c r="T169" s="74" t="str">
        <f t="shared" si="16"/>
        <v>INVALID</v>
      </c>
      <c r="U169" s="74" t="str">
        <f>IF(T169="VALID", IF(Table1[[#This Row],[Quantity]]="NULL", "INVALID", "VALID"), "INVALID")</f>
        <v>INVALID</v>
      </c>
      <c r="V169" s="74" t="str">
        <f t="shared" si="17"/>
        <v>DELETE</v>
      </c>
    </row>
    <row r="170" spans="6:22" x14ac:dyDescent="0.3">
      <c r="F170" s="57" t="s">
        <v>25</v>
      </c>
      <c r="G170" s="68" t="s">
        <v>21</v>
      </c>
      <c r="H170" s="57" t="s">
        <v>26</v>
      </c>
      <c r="I170" s="57" t="s">
        <v>27</v>
      </c>
      <c r="J170" s="57" t="s">
        <v>390</v>
      </c>
      <c r="K170" s="57">
        <v>3241.07</v>
      </c>
      <c r="L170" s="57">
        <v>100</v>
      </c>
      <c r="M170" s="57" t="s">
        <v>12</v>
      </c>
      <c r="O170" s="74" t="str">
        <f t="shared" si="12"/>
        <v>SELL</v>
      </c>
      <c r="P170" s="74">
        <f t="shared" si="13"/>
        <v>-100</v>
      </c>
      <c r="Q170" s="75">
        <f>DATEVALUE(Table1[[#This Row],[Date]])</f>
        <v>45662</v>
      </c>
      <c r="R170" s="74" t="str">
        <f t="shared" si="14"/>
        <v>VALID</v>
      </c>
      <c r="S170" s="74" t="str">
        <f t="shared" si="15"/>
        <v>VALID</v>
      </c>
      <c r="T170" s="74" t="str">
        <f t="shared" si="16"/>
        <v>INVALID</v>
      </c>
      <c r="U170" s="74" t="str">
        <f>IF(T170="VALID", IF(Table1[[#This Row],[Quantity]]="NULL", "INVALID", "VALID"), "INVALID")</f>
        <v>INVALID</v>
      </c>
      <c r="V170" s="74" t="str">
        <f t="shared" si="17"/>
        <v>DELETE</v>
      </c>
    </row>
    <row r="171" spans="6:22" x14ac:dyDescent="0.3">
      <c r="F171" s="57" t="s">
        <v>334</v>
      </c>
      <c r="G171" s="68" t="s">
        <v>335</v>
      </c>
      <c r="H171" s="57" t="s">
        <v>30</v>
      </c>
      <c r="I171" s="57" t="s">
        <v>31</v>
      </c>
      <c r="J171" s="57" t="s">
        <v>390</v>
      </c>
      <c r="K171" s="57">
        <v>863.34</v>
      </c>
      <c r="L171" s="57">
        <v>10</v>
      </c>
      <c r="M171" s="57" t="s">
        <v>12</v>
      </c>
      <c r="O171" s="74" t="str">
        <f t="shared" si="12"/>
        <v>SELL</v>
      </c>
      <c r="P171" s="74">
        <f t="shared" si="13"/>
        <v>30</v>
      </c>
      <c r="Q171" s="75">
        <f>DATEVALUE(Table1[[#This Row],[Date]])</f>
        <v>45824</v>
      </c>
      <c r="R171" s="74" t="str">
        <f t="shared" si="14"/>
        <v>VALID</v>
      </c>
      <c r="S171" s="74" t="str">
        <f t="shared" si="15"/>
        <v>VALID</v>
      </c>
      <c r="T171" s="74" t="str">
        <f t="shared" si="16"/>
        <v>VALID</v>
      </c>
      <c r="U171" s="74" t="str">
        <f>IF(T171="VALID", IF(Table1[[#This Row],[Quantity]]="NULL", "INVALID", "VALID"), "INVALID")</f>
        <v>VALID</v>
      </c>
      <c r="V171" s="74" t="str">
        <f t="shared" si="17"/>
        <v>KEEP</v>
      </c>
    </row>
    <row r="172" spans="6:22" x14ac:dyDescent="0.3">
      <c r="F172" s="57" t="s">
        <v>325</v>
      </c>
      <c r="G172" s="68" t="s">
        <v>326</v>
      </c>
      <c r="H172" s="57" t="s">
        <v>30</v>
      </c>
      <c r="I172" s="57" t="s">
        <v>31</v>
      </c>
      <c r="J172" s="57" t="s">
        <v>390</v>
      </c>
      <c r="K172" s="57">
        <v>2793.89</v>
      </c>
      <c r="L172" s="57">
        <v>15</v>
      </c>
      <c r="M172" s="57" t="s">
        <v>12</v>
      </c>
      <c r="O172" s="74" t="str">
        <f t="shared" si="12"/>
        <v>SELL</v>
      </c>
      <c r="P172" s="74">
        <f t="shared" si="13"/>
        <v>40</v>
      </c>
      <c r="Q172" s="75">
        <f>DATEVALUE(Table1[[#This Row],[Date]])</f>
        <v>45821</v>
      </c>
      <c r="R172" s="74" t="str">
        <f t="shared" si="14"/>
        <v>VALID</v>
      </c>
      <c r="S172" s="74" t="str">
        <f t="shared" si="15"/>
        <v>VALID</v>
      </c>
      <c r="T172" s="74" t="str">
        <f t="shared" si="16"/>
        <v>VALID</v>
      </c>
      <c r="U172" s="74" t="str">
        <f>IF(T172="VALID", IF(Table1[[#This Row],[Quantity]]="NULL", "INVALID", "VALID"), "INVALID")</f>
        <v>VALID</v>
      </c>
      <c r="V172" s="74" t="str">
        <f t="shared" si="17"/>
        <v>KEEP</v>
      </c>
    </row>
    <row r="173" spans="6:22" x14ac:dyDescent="0.3">
      <c r="F173" s="57" t="s">
        <v>320</v>
      </c>
      <c r="G173" s="68" t="s">
        <v>321</v>
      </c>
      <c r="H173" s="57" t="s">
        <v>30</v>
      </c>
      <c r="I173" s="57" t="s">
        <v>31</v>
      </c>
      <c r="J173" s="57">
        <v>3324.43</v>
      </c>
      <c r="K173" s="57" t="s">
        <v>390</v>
      </c>
      <c r="L173" s="57">
        <v>20</v>
      </c>
      <c r="M173" s="57" t="s">
        <v>24</v>
      </c>
      <c r="O173" s="74" t="str">
        <f t="shared" si="12"/>
        <v>BUY</v>
      </c>
      <c r="P173" s="74">
        <f t="shared" si="13"/>
        <v>55</v>
      </c>
      <c r="Q173" s="75">
        <f>DATEVALUE(Table1[[#This Row],[Date]])</f>
        <v>45818</v>
      </c>
      <c r="R173" s="74" t="str">
        <f t="shared" si="14"/>
        <v>VALID</v>
      </c>
      <c r="S173" s="74" t="str">
        <f t="shared" si="15"/>
        <v>VALID</v>
      </c>
      <c r="T173" s="74" t="str">
        <f t="shared" si="16"/>
        <v>VALID</v>
      </c>
      <c r="U173" s="74" t="str">
        <f>IF(T173="VALID", IF(Table1[[#This Row],[Quantity]]="NULL", "INVALID", "VALID"), "INVALID")</f>
        <v>VALID</v>
      </c>
      <c r="V173" s="74" t="str">
        <f t="shared" si="17"/>
        <v>KEEP</v>
      </c>
    </row>
    <row r="174" spans="6:22" x14ac:dyDescent="0.3">
      <c r="F174" s="57" t="s">
        <v>218</v>
      </c>
      <c r="G174" s="68" t="s">
        <v>217</v>
      </c>
      <c r="H174" s="57" t="s">
        <v>30</v>
      </c>
      <c r="I174" s="57" t="s">
        <v>31</v>
      </c>
      <c r="J174" s="57" t="s">
        <v>390</v>
      </c>
      <c r="K174" s="57">
        <v>2049.9</v>
      </c>
      <c r="L174" s="57">
        <v>15</v>
      </c>
      <c r="M174" s="57" t="s">
        <v>12</v>
      </c>
      <c r="O174" s="74" t="str">
        <f t="shared" si="12"/>
        <v>SELL</v>
      </c>
      <c r="P174" s="74">
        <f t="shared" si="13"/>
        <v>35</v>
      </c>
      <c r="Q174" s="75">
        <f>DATEVALUE(Table1[[#This Row],[Date]])</f>
        <v>45768</v>
      </c>
      <c r="R174" s="74" t="str">
        <f t="shared" si="14"/>
        <v>VALID</v>
      </c>
      <c r="S174" s="74" t="str">
        <f t="shared" si="15"/>
        <v>VALID</v>
      </c>
      <c r="T174" s="74" t="str">
        <f t="shared" si="16"/>
        <v>VALID</v>
      </c>
      <c r="U174" s="74" t="str">
        <f>IF(T174="VALID", IF(Table1[[#This Row],[Quantity]]="NULL", "INVALID", "VALID"), "INVALID")</f>
        <v>VALID</v>
      </c>
      <c r="V174" s="74" t="str">
        <f t="shared" si="17"/>
        <v>KEEP</v>
      </c>
    </row>
    <row r="175" spans="6:22" x14ac:dyDescent="0.3">
      <c r="F175" s="57" t="s">
        <v>180</v>
      </c>
      <c r="G175" s="68" t="s">
        <v>179</v>
      </c>
      <c r="H175" s="57" t="s">
        <v>30</v>
      </c>
      <c r="I175" s="57" t="s">
        <v>31</v>
      </c>
      <c r="J175" s="57">
        <v>375.79</v>
      </c>
      <c r="K175" s="57" t="s">
        <v>390</v>
      </c>
      <c r="L175" s="57">
        <v>5</v>
      </c>
      <c r="M175" s="57" t="s">
        <v>24</v>
      </c>
      <c r="O175" s="74" t="str">
        <f t="shared" si="12"/>
        <v>BUY</v>
      </c>
      <c r="P175" s="74">
        <f t="shared" si="13"/>
        <v>50</v>
      </c>
      <c r="Q175" s="75">
        <f>DATEVALUE(Table1[[#This Row],[Date]])</f>
        <v>45742</v>
      </c>
      <c r="R175" s="74" t="str">
        <f t="shared" si="14"/>
        <v>VALID</v>
      </c>
      <c r="S175" s="74" t="str">
        <f t="shared" si="15"/>
        <v>VALID</v>
      </c>
      <c r="T175" s="74" t="str">
        <f t="shared" si="16"/>
        <v>VALID</v>
      </c>
      <c r="U175" s="74" t="str">
        <f>IF(T175="VALID", IF(Table1[[#This Row],[Quantity]]="NULL", "INVALID", "VALID"), "INVALID")</f>
        <v>VALID</v>
      </c>
      <c r="V175" s="74" t="str">
        <f t="shared" si="17"/>
        <v>KEEP</v>
      </c>
    </row>
    <row r="176" spans="6:22" x14ac:dyDescent="0.3">
      <c r="F176" s="57" t="s">
        <v>156</v>
      </c>
      <c r="G176" s="68" t="s">
        <v>155</v>
      </c>
      <c r="H176" s="57" t="s">
        <v>30</v>
      </c>
      <c r="I176" s="57" t="s">
        <v>31</v>
      </c>
      <c r="J176" s="57">
        <v>1726.18</v>
      </c>
      <c r="K176" s="57" t="s">
        <v>390</v>
      </c>
      <c r="L176" s="57">
        <v>100</v>
      </c>
      <c r="M176" s="57" t="s">
        <v>24</v>
      </c>
      <c r="O176" s="74" t="str">
        <f t="shared" si="12"/>
        <v>BUY</v>
      </c>
      <c r="P176" s="74">
        <f t="shared" si="13"/>
        <v>45</v>
      </c>
      <c r="Q176" s="75">
        <f>DATEVALUE(Table1[[#This Row],[Date]])</f>
        <v>45729</v>
      </c>
      <c r="R176" s="74" t="str">
        <f t="shared" si="14"/>
        <v>VALID</v>
      </c>
      <c r="S176" s="74" t="str">
        <f t="shared" si="15"/>
        <v>VALID</v>
      </c>
      <c r="T176" s="74" t="str">
        <f t="shared" si="16"/>
        <v>VALID</v>
      </c>
      <c r="U176" s="74" t="str">
        <f>IF(T176="VALID", IF(Table1[[#This Row],[Quantity]]="NULL", "INVALID", "VALID"), "INVALID")</f>
        <v>VALID</v>
      </c>
      <c r="V176" s="74" t="str">
        <f t="shared" si="17"/>
        <v>KEEP</v>
      </c>
    </row>
    <row r="177" spans="6:22" x14ac:dyDescent="0.3">
      <c r="F177" s="57" t="s">
        <v>130</v>
      </c>
      <c r="G177" s="68" t="s">
        <v>129</v>
      </c>
      <c r="H177" s="57" t="s">
        <v>30</v>
      </c>
      <c r="I177" s="57" t="s">
        <v>31</v>
      </c>
      <c r="J177" s="57" t="s">
        <v>390</v>
      </c>
      <c r="K177" s="57">
        <v>3149.97</v>
      </c>
      <c r="L177" s="57">
        <v>25</v>
      </c>
      <c r="M177" s="57" t="s">
        <v>12</v>
      </c>
      <c r="O177" s="74" t="str">
        <f t="shared" si="12"/>
        <v>SELL</v>
      </c>
      <c r="P177" s="74">
        <f t="shared" si="13"/>
        <v>-55</v>
      </c>
      <c r="Q177" s="75">
        <f>DATEVALUE(Table1[[#This Row],[Date]])</f>
        <v>45716</v>
      </c>
      <c r="R177" s="74" t="str">
        <f t="shared" si="14"/>
        <v>VALID</v>
      </c>
      <c r="S177" s="74" t="str">
        <f t="shared" si="15"/>
        <v>VALID</v>
      </c>
      <c r="T177" s="74" t="str">
        <f t="shared" si="16"/>
        <v>INVALID</v>
      </c>
      <c r="U177" s="74" t="str">
        <f>IF(T177="VALID", IF(Table1[[#This Row],[Quantity]]="NULL", "INVALID", "VALID"), "INVALID")</f>
        <v>INVALID</v>
      </c>
      <c r="V177" s="74" t="str">
        <f t="shared" si="17"/>
        <v>DELETE</v>
      </c>
    </row>
    <row r="178" spans="6:22" x14ac:dyDescent="0.3">
      <c r="F178" s="57" t="s">
        <v>121</v>
      </c>
      <c r="G178" s="68" t="s">
        <v>120</v>
      </c>
      <c r="H178" s="57" t="s">
        <v>30</v>
      </c>
      <c r="I178" s="57" t="s">
        <v>31</v>
      </c>
      <c r="J178" s="57" t="s">
        <v>390</v>
      </c>
      <c r="K178" s="57">
        <v>1692.03</v>
      </c>
      <c r="L178" s="57">
        <v>10</v>
      </c>
      <c r="M178" s="57" t="s">
        <v>12</v>
      </c>
      <c r="O178" s="74" t="str">
        <f t="shared" si="12"/>
        <v>SELL</v>
      </c>
      <c r="P178" s="74">
        <f t="shared" si="13"/>
        <v>-30</v>
      </c>
      <c r="Q178" s="75">
        <f>DATEVALUE(Table1[[#This Row],[Date]])</f>
        <v>45712</v>
      </c>
      <c r="R178" s="74" t="str">
        <f t="shared" si="14"/>
        <v>VALID</v>
      </c>
      <c r="S178" s="74" t="str">
        <f t="shared" si="15"/>
        <v>VALID</v>
      </c>
      <c r="T178" s="74" t="str">
        <f t="shared" si="16"/>
        <v>INVALID</v>
      </c>
      <c r="U178" s="74" t="str">
        <f>IF(T178="VALID", IF(Table1[[#This Row],[Quantity]]="NULL", "INVALID", "VALID"), "INVALID")</f>
        <v>INVALID</v>
      </c>
      <c r="V178" s="74" t="str">
        <f t="shared" si="17"/>
        <v>DELETE</v>
      </c>
    </row>
    <row r="179" spans="6:22" x14ac:dyDescent="0.3">
      <c r="F179" s="57" t="s">
        <v>75</v>
      </c>
      <c r="G179" s="68" t="s">
        <v>76</v>
      </c>
      <c r="H179" s="57" t="s">
        <v>30</v>
      </c>
      <c r="I179" s="57" t="s">
        <v>31</v>
      </c>
      <c r="J179" s="57" t="s">
        <v>390</v>
      </c>
      <c r="K179" s="57">
        <v>3475.76</v>
      </c>
      <c r="L179" s="57">
        <v>10</v>
      </c>
      <c r="M179" s="57" t="s">
        <v>12</v>
      </c>
      <c r="O179" s="74" t="str">
        <f t="shared" si="12"/>
        <v>SELL</v>
      </c>
      <c r="P179" s="74">
        <f t="shared" si="13"/>
        <v>-20</v>
      </c>
      <c r="Q179" s="75">
        <f>DATEVALUE(Table1[[#This Row],[Date]])</f>
        <v>45682</v>
      </c>
      <c r="R179" s="74" t="str">
        <f t="shared" si="14"/>
        <v>VALID</v>
      </c>
      <c r="S179" s="74" t="str">
        <f t="shared" si="15"/>
        <v>VALID</v>
      </c>
      <c r="T179" s="74" t="str">
        <f t="shared" si="16"/>
        <v>INVALID</v>
      </c>
      <c r="U179" s="74" t="str">
        <f>IF(T179="VALID", IF(Table1[[#This Row],[Quantity]]="NULL", "INVALID", "VALID"), "INVALID")</f>
        <v>INVALID</v>
      </c>
      <c r="V179" s="74" t="str">
        <f t="shared" si="17"/>
        <v>DELETE</v>
      </c>
    </row>
    <row r="180" spans="6:22" x14ac:dyDescent="0.3">
      <c r="F180" s="57" t="s">
        <v>44</v>
      </c>
      <c r="G180" s="68" t="s">
        <v>45</v>
      </c>
      <c r="H180" s="57" t="s">
        <v>30</v>
      </c>
      <c r="I180" s="57" t="s">
        <v>31</v>
      </c>
      <c r="J180" s="57">
        <v>2106.9899999999998</v>
      </c>
      <c r="K180" s="57" t="s">
        <v>390</v>
      </c>
      <c r="L180" s="57">
        <v>15</v>
      </c>
      <c r="M180" s="57" t="s">
        <v>24</v>
      </c>
      <c r="O180" s="74" t="str">
        <f t="shared" si="12"/>
        <v>BUY</v>
      </c>
      <c r="P180" s="74">
        <f t="shared" si="13"/>
        <v>-10</v>
      </c>
      <c r="Q180" s="75">
        <f>DATEVALUE(Table1[[#This Row],[Date]])</f>
        <v>45672</v>
      </c>
      <c r="R180" s="74" t="str">
        <f t="shared" si="14"/>
        <v>VALID</v>
      </c>
      <c r="S180" s="74" t="str">
        <f t="shared" si="15"/>
        <v>VALID</v>
      </c>
      <c r="T180" s="74" t="str">
        <f t="shared" si="16"/>
        <v>INVALID</v>
      </c>
      <c r="U180" s="74" t="str">
        <f>IF(T180="VALID", IF(Table1[[#This Row],[Quantity]]="NULL", "INVALID", "VALID"), "INVALID")</f>
        <v>INVALID</v>
      </c>
      <c r="V180" s="74" t="str">
        <f t="shared" si="17"/>
        <v>DELETE</v>
      </c>
    </row>
    <row r="181" spans="6:22" x14ac:dyDescent="0.3">
      <c r="F181" s="57" t="s">
        <v>28</v>
      </c>
      <c r="G181" s="68" t="s">
        <v>29</v>
      </c>
      <c r="H181" s="57" t="s">
        <v>30</v>
      </c>
      <c r="I181" s="57" t="s">
        <v>31</v>
      </c>
      <c r="J181" s="57" t="s">
        <v>390</v>
      </c>
      <c r="K181" s="57">
        <v>2527.84</v>
      </c>
      <c r="L181" s="57">
        <v>25</v>
      </c>
      <c r="M181" s="57" t="s">
        <v>12</v>
      </c>
      <c r="O181" s="74" t="str">
        <f t="shared" si="12"/>
        <v>SELL</v>
      </c>
      <c r="P181" s="74">
        <f t="shared" si="13"/>
        <v>-25</v>
      </c>
      <c r="Q181" s="75">
        <f>DATEVALUE(Table1[[#This Row],[Date]])</f>
        <v>45664</v>
      </c>
      <c r="R181" s="74" t="str">
        <f t="shared" si="14"/>
        <v>VALID</v>
      </c>
      <c r="S181" s="74" t="str">
        <f t="shared" si="15"/>
        <v>VALID</v>
      </c>
      <c r="T181" s="74" t="str">
        <f t="shared" si="16"/>
        <v>INVALID</v>
      </c>
      <c r="U181" s="74" t="str">
        <f>IF(T181="VALID", IF(Table1[[#This Row],[Quantity]]="NULL", "INVALID", "VALID"), "INVALID")</f>
        <v>INVALID</v>
      </c>
      <c r="V181" s="74" t="str">
        <f t="shared" si="17"/>
        <v>DELETE</v>
      </c>
    </row>
    <row r="182" spans="6:22" x14ac:dyDescent="0.3">
      <c r="F182" s="57" t="s">
        <v>327</v>
      </c>
      <c r="G182" s="68" t="s">
        <v>326</v>
      </c>
      <c r="H182" s="57" t="s">
        <v>22</v>
      </c>
      <c r="I182" s="57" t="s">
        <v>23</v>
      </c>
      <c r="J182" s="57">
        <v>3066.24</v>
      </c>
      <c r="K182" s="57" t="s">
        <v>390</v>
      </c>
      <c r="L182" s="57">
        <v>25</v>
      </c>
      <c r="M182" s="57" t="s">
        <v>24</v>
      </c>
      <c r="O182" s="74" t="str">
        <f t="shared" si="12"/>
        <v>BUY</v>
      </c>
      <c r="P182" s="74">
        <f t="shared" si="13"/>
        <v>100</v>
      </c>
      <c r="Q182" s="75">
        <f>DATEVALUE(Table1[[#This Row],[Date]])</f>
        <v>45821</v>
      </c>
      <c r="R182" s="74" t="str">
        <f t="shared" si="14"/>
        <v>VALID</v>
      </c>
      <c r="S182" s="74" t="str">
        <f t="shared" si="15"/>
        <v>VALID</v>
      </c>
      <c r="T182" s="74" t="str">
        <f t="shared" si="16"/>
        <v>VALID</v>
      </c>
      <c r="U182" s="74" t="str">
        <f>IF(T182="VALID", IF(Table1[[#This Row],[Quantity]]="NULL", "INVALID", "VALID"), "INVALID")</f>
        <v>VALID</v>
      </c>
      <c r="V182" s="74" t="str">
        <f t="shared" si="17"/>
        <v>KEEP</v>
      </c>
    </row>
    <row r="183" spans="6:22" x14ac:dyDescent="0.3">
      <c r="F183" s="57" t="s">
        <v>307</v>
      </c>
      <c r="G183" s="68" t="s">
        <v>306</v>
      </c>
      <c r="H183" s="57" t="s">
        <v>22</v>
      </c>
      <c r="I183" s="57" t="s">
        <v>23</v>
      </c>
      <c r="J183" s="57">
        <v>3002</v>
      </c>
      <c r="K183" s="57" t="s">
        <v>390</v>
      </c>
      <c r="L183" s="57">
        <v>10</v>
      </c>
      <c r="M183" s="57" t="s">
        <v>24</v>
      </c>
      <c r="O183" s="74" t="str">
        <f t="shared" si="12"/>
        <v>BUY</v>
      </c>
      <c r="P183" s="74">
        <f t="shared" si="13"/>
        <v>75</v>
      </c>
      <c r="Q183" s="75">
        <f>DATEVALUE(Table1[[#This Row],[Date]])</f>
        <v>45810</v>
      </c>
      <c r="R183" s="74" t="str">
        <f t="shared" si="14"/>
        <v>VALID</v>
      </c>
      <c r="S183" s="74" t="str">
        <f t="shared" si="15"/>
        <v>VALID</v>
      </c>
      <c r="T183" s="74" t="str">
        <f t="shared" si="16"/>
        <v>VALID</v>
      </c>
      <c r="U183" s="74" t="str">
        <f>IF(T183="VALID", IF(Table1[[#This Row],[Quantity]]="NULL", "INVALID", "VALID"), "INVALID")</f>
        <v>VALID</v>
      </c>
      <c r="V183" s="74" t="str">
        <f t="shared" si="17"/>
        <v>KEEP</v>
      </c>
    </row>
    <row r="184" spans="6:22" x14ac:dyDescent="0.3">
      <c r="F184" s="57" t="s">
        <v>271</v>
      </c>
      <c r="G184" s="68" t="s">
        <v>272</v>
      </c>
      <c r="H184" s="57" t="s">
        <v>22</v>
      </c>
      <c r="I184" s="57" t="s">
        <v>23</v>
      </c>
      <c r="J184" s="57">
        <v>662.01</v>
      </c>
      <c r="K184" s="57" t="s">
        <v>390</v>
      </c>
      <c r="L184" s="57">
        <v>15</v>
      </c>
      <c r="M184" s="57" t="s">
        <v>24</v>
      </c>
      <c r="O184" s="74" t="str">
        <f t="shared" si="12"/>
        <v>BUY</v>
      </c>
      <c r="P184" s="74">
        <f t="shared" si="13"/>
        <v>65</v>
      </c>
      <c r="Q184" s="75">
        <f>DATEVALUE(Table1[[#This Row],[Date]])</f>
        <v>45796</v>
      </c>
      <c r="R184" s="74" t="str">
        <f t="shared" si="14"/>
        <v>VALID</v>
      </c>
      <c r="S184" s="74" t="str">
        <f t="shared" si="15"/>
        <v>VALID</v>
      </c>
      <c r="T184" s="74" t="str">
        <f t="shared" si="16"/>
        <v>VALID</v>
      </c>
      <c r="U184" s="74" t="str">
        <f>IF(T184="VALID", IF(Table1[[#This Row],[Quantity]]="NULL", "INVALID", "VALID"), "INVALID")</f>
        <v>VALID</v>
      </c>
      <c r="V184" s="74" t="str">
        <f t="shared" si="17"/>
        <v>KEEP</v>
      </c>
    </row>
    <row r="185" spans="6:22" x14ac:dyDescent="0.3">
      <c r="F185" s="57" t="s">
        <v>222</v>
      </c>
      <c r="G185" s="68" t="s">
        <v>223</v>
      </c>
      <c r="H185" s="57" t="s">
        <v>22</v>
      </c>
      <c r="I185" s="57" t="s">
        <v>23</v>
      </c>
      <c r="J185" s="57" t="s">
        <v>390</v>
      </c>
      <c r="K185" s="57">
        <v>2171.9899999999998</v>
      </c>
      <c r="L185" s="57">
        <v>25</v>
      </c>
      <c r="M185" s="57" t="s">
        <v>12</v>
      </c>
      <c r="O185" s="74" t="str">
        <f t="shared" si="12"/>
        <v>SELL</v>
      </c>
      <c r="P185" s="74">
        <f t="shared" si="13"/>
        <v>50</v>
      </c>
      <c r="Q185" s="75">
        <f>DATEVALUE(Table1[[#This Row],[Date]])</f>
        <v>45770</v>
      </c>
      <c r="R185" s="74" t="str">
        <f t="shared" si="14"/>
        <v>VALID</v>
      </c>
      <c r="S185" s="74" t="str">
        <f t="shared" si="15"/>
        <v>VALID</v>
      </c>
      <c r="T185" s="74" t="str">
        <f t="shared" si="16"/>
        <v>VALID</v>
      </c>
      <c r="U185" s="74" t="str">
        <f>IF(T185="VALID", IF(Table1[[#This Row],[Quantity]]="NULL", "INVALID", "VALID"), "INVALID")</f>
        <v>VALID</v>
      </c>
      <c r="V185" s="74" t="str">
        <f t="shared" si="17"/>
        <v>KEEP</v>
      </c>
    </row>
    <row r="186" spans="6:22" x14ac:dyDescent="0.3">
      <c r="F186" s="57" t="s">
        <v>124</v>
      </c>
      <c r="G186" s="68" t="s">
        <v>125</v>
      </c>
      <c r="H186" s="57" t="s">
        <v>22</v>
      </c>
      <c r="I186" s="57" t="s">
        <v>23</v>
      </c>
      <c r="J186" s="57">
        <v>2030.17</v>
      </c>
      <c r="K186" s="57" t="s">
        <v>390</v>
      </c>
      <c r="L186" s="57">
        <v>75</v>
      </c>
      <c r="M186" s="57" t="s">
        <v>24</v>
      </c>
      <c r="O186" s="74" t="str">
        <f t="shared" si="12"/>
        <v>BUY</v>
      </c>
      <c r="P186" s="74">
        <f t="shared" si="13"/>
        <v>75</v>
      </c>
      <c r="Q186" s="75">
        <f>DATEVALUE(Table1[[#This Row],[Date]])</f>
        <v>45714</v>
      </c>
      <c r="R186" s="74" t="str">
        <f t="shared" si="14"/>
        <v>VALID</v>
      </c>
      <c r="S186" s="74" t="str">
        <f t="shared" si="15"/>
        <v>VALID</v>
      </c>
      <c r="T186" s="74" t="str">
        <f t="shared" si="16"/>
        <v>VALID</v>
      </c>
      <c r="U186" s="74" t="str">
        <f>IF(T186="VALID", IF(Table1[[#This Row],[Quantity]]="NULL", "INVALID", "VALID"), "INVALID")</f>
        <v>VALID</v>
      </c>
      <c r="V186" s="74" t="str">
        <f t="shared" si="17"/>
        <v>KEEP</v>
      </c>
    </row>
    <row r="187" spans="6:22" x14ac:dyDescent="0.3">
      <c r="F187" s="57" t="s">
        <v>102</v>
      </c>
      <c r="G187" s="68" t="s">
        <v>103</v>
      </c>
      <c r="H187" s="57" t="s">
        <v>22</v>
      </c>
      <c r="I187" s="57" t="s">
        <v>23</v>
      </c>
      <c r="J187" s="57" t="s">
        <v>390</v>
      </c>
      <c r="K187" s="57">
        <v>3221.93</v>
      </c>
      <c r="L187" s="57">
        <v>100</v>
      </c>
      <c r="M187" s="57" t="s">
        <v>12</v>
      </c>
      <c r="O187" s="74" t="str">
        <f t="shared" si="12"/>
        <v>SELL</v>
      </c>
      <c r="P187" s="74">
        <f t="shared" si="13"/>
        <v>0</v>
      </c>
      <c r="Q187" s="75">
        <f>DATEVALUE(Table1[[#This Row],[Date]])</f>
        <v>45698</v>
      </c>
      <c r="R187" s="74" t="str">
        <f t="shared" si="14"/>
        <v>VALID</v>
      </c>
      <c r="S187" s="74" t="str">
        <f t="shared" si="15"/>
        <v>VALID</v>
      </c>
      <c r="T187" s="74" t="str">
        <f t="shared" si="16"/>
        <v>VALID</v>
      </c>
      <c r="U187" s="74" t="str">
        <f>IF(T187="VALID", IF(Table1[[#This Row],[Quantity]]="NULL", "INVALID", "VALID"), "INVALID")</f>
        <v>VALID</v>
      </c>
      <c r="V187" s="74" t="str">
        <f t="shared" si="17"/>
        <v>KEEP</v>
      </c>
    </row>
    <row r="188" spans="6:22" x14ac:dyDescent="0.3">
      <c r="F188" s="57" t="s">
        <v>20</v>
      </c>
      <c r="G188" s="68" t="s">
        <v>21</v>
      </c>
      <c r="H188" s="57" t="s">
        <v>22</v>
      </c>
      <c r="I188" s="57" t="s">
        <v>23</v>
      </c>
      <c r="J188" s="57">
        <v>2156.46</v>
      </c>
      <c r="K188" s="57" t="s">
        <v>390</v>
      </c>
      <c r="L188" s="57">
        <v>100</v>
      </c>
      <c r="M188" s="57" t="s">
        <v>24</v>
      </c>
      <c r="O188" s="74" t="str">
        <f t="shared" si="12"/>
        <v>BUY</v>
      </c>
      <c r="P188" s="74">
        <f t="shared" si="13"/>
        <v>100</v>
      </c>
      <c r="Q188" s="75">
        <f>DATEVALUE(Table1[[#This Row],[Date]])</f>
        <v>45662</v>
      </c>
      <c r="R188" s="74" t="str">
        <f t="shared" si="14"/>
        <v>VALID</v>
      </c>
      <c r="S188" s="74" t="str">
        <f t="shared" si="15"/>
        <v>VALID</v>
      </c>
      <c r="T188" s="74" t="str">
        <f t="shared" si="16"/>
        <v>VALID</v>
      </c>
      <c r="U188" s="74" t="str">
        <f>IF(T188="VALID", IF(Table1[[#This Row],[Quantity]]="NULL", "INVALID", "VALID"), "INVALID")</f>
        <v>VALID</v>
      </c>
      <c r="V188" s="74" t="str">
        <f t="shared" si="17"/>
        <v>KEEP</v>
      </c>
    </row>
    <row r="189" spans="6:22" x14ac:dyDescent="0.3">
      <c r="F189" s="57" t="s">
        <v>341</v>
      </c>
      <c r="G189" s="68" t="s">
        <v>340</v>
      </c>
      <c r="H189" s="57" t="s">
        <v>90</v>
      </c>
      <c r="I189" s="57" t="s">
        <v>91</v>
      </c>
      <c r="J189" s="57" t="s">
        <v>390</v>
      </c>
      <c r="K189" s="57">
        <v>816.4</v>
      </c>
      <c r="L189" s="57">
        <v>10</v>
      </c>
      <c r="M189" s="57" t="s">
        <v>12</v>
      </c>
      <c r="O189" s="74" t="str">
        <f t="shared" si="12"/>
        <v>SELL</v>
      </c>
      <c r="P189" s="74">
        <f t="shared" si="13"/>
        <v>205</v>
      </c>
      <c r="Q189" s="75">
        <f>DATEVALUE(Table1[[#This Row],[Date]])</f>
        <v>45826</v>
      </c>
      <c r="R189" s="74" t="str">
        <f t="shared" si="14"/>
        <v>VALID</v>
      </c>
      <c r="S189" s="74" t="str">
        <f t="shared" si="15"/>
        <v>VALID</v>
      </c>
      <c r="T189" s="74" t="str">
        <f t="shared" si="16"/>
        <v>VALID</v>
      </c>
      <c r="U189" s="74" t="str">
        <f>IF(T189="VALID", IF(Table1[[#This Row],[Quantity]]="NULL", "INVALID", "VALID"), "INVALID")</f>
        <v>VALID</v>
      </c>
      <c r="V189" s="74" t="str">
        <f t="shared" si="17"/>
        <v>KEEP</v>
      </c>
    </row>
    <row r="190" spans="6:22" x14ac:dyDescent="0.3">
      <c r="F190" s="57" t="s">
        <v>329</v>
      </c>
      <c r="G190" s="68" t="s">
        <v>326</v>
      </c>
      <c r="H190" s="57" t="s">
        <v>90</v>
      </c>
      <c r="I190" s="57" t="s">
        <v>91</v>
      </c>
      <c r="J190" s="57" t="s">
        <v>390</v>
      </c>
      <c r="K190" s="57">
        <v>1023.85</v>
      </c>
      <c r="L190" s="57">
        <v>20</v>
      </c>
      <c r="M190" s="57" t="s">
        <v>12</v>
      </c>
      <c r="O190" s="74" t="str">
        <f t="shared" si="12"/>
        <v>SELL</v>
      </c>
      <c r="P190" s="74">
        <f t="shared" si="13"/>
        <v>215</v>
      </c>
      <c r="Q190" s="75">
        <f>DATEVALUE(Table1[[#This Row],[Date]])</f>
        <v>45821</v>
      </c>
      <c r="R190" s="74" t="str">
        <f t="shared" si="14"/>
        <v>VALID</v>
      </c>
      <c r="S190" s="74" t="str">
        <f t="shared" si="15"/>
        <v>VALID</v>
      </c>
      <c r="T190" s="74" t="str">
        <f t="shared" si="16"/>
        <v>VALID</v>
      </c>
      <c r="U190" s="74" t="str">
        <f>IF(T190="VALID", IF(Table1[[#This Row],[Quantity]]="NULL", "INVALID", "VALID"), "INVALID")</f>
        <v>VALID</v>
      </c>
      <c r="V190" s="74" t="str">
        <f t="shared" si="17"/>
        <v>KEEP</v>
      </c>
    </row>
    <row r="191" spans="6:22" x14ac:dyDescent="0.3">
      <c r="F191" s="57" t="s">
        <v>279</v>
      </c>
      <c r="G191" s="68" t="s">
        <v>278</v>
      </c>
      <c r="H191" s="57" t="s">
        <v>90</v>
      </c>
      <c r="I191" s="57" t="s">
        <v>91</v>
      </c>
      <c r="J191" s="57" t="s">
        <v>390</v>
      </c>
      <c r="K191" s="57">
        <v>2268.56</v>
      </c>
      <c r="L191" s="57">
        <v>75</v>
      </c>
      <c r="M191" s="57" t="s">
        <v>12</v>
      </c>
      <c r="O191" s="74" t="str">
        <f t="shared" si="12"/>
        <v>SELL</v>
      </c>
      <c r="P191" s="74">
        <f t="shared" si="13"/>
        <v>235</v>
      </c>
      <c r="Q191" s="75">
        <f>DATEVALUE(Table1[[#This Row],[Date]])</f>
        <v>45798</v>
      </c>
      <c r="R191" s="74" t="str">
        <f t="shared" si="14"/>
        <v>VALID</v>
      </c>
      <c r="S191" s="74" t="str">
        <f t="shared" si="15"/>
        <v>VALID</v>
      </c>
      <c r="T191" s="74" t="str">
        <f t="shared" si="16"/>
        <v>VALID</v>
      </c>
      <c r="U191" s="74" t="str">
        <f>IF(T191="VALID", IF(Table1[[#This Row],[Quantity]]="NULL", "INVALID", "VALID"), "INVALID")</f>
        <v>VALID</v>
      </c>
      <c r="V191" s="74" t="str">
        <f t="shared" si="17"/>
        <v>KEEP</v>
      </c>
    </row>
    <row r="192" spans="6:22" x14ac:dyDescent="0.3">
      <c r="F192" s="57" t="s">
        <v>260</v>
      </c>
      <c r="G192" s="68" t="s">
        <v>261</v>
      </c>
      <c r="H192" s="57" t="s">
        <v>90</v>
      </c>
      <c r="I192" s="57" t="s">
        <v>91</v>
      </c>
      <c r="J192" s="57">
        <v>2357.15</v>
      </c>
      <c r="K192" s="57" t="s">
        <v>390</v>
      </c>
      <c r="L192" s="57">
        <v>25</v>
      </c>
      <c r="M192" s="57" t="s">
        <v>24</v>
      </c>
      <c r="O192" s="74" t="str">
        <f t="shared" si="12"/>
        <v>BUY</v>
      </c>
      <c r="P192" s="74">
        <f t="shared" si="13"/>
        <v>310</v>
      </c>
      <c r="Q192" s="75">
        <f>DATEVALUE(Table1[[#This Row],[Date]])</f>
        <v>45789</v>
      </c>
      <c r="R192" s="74" t="str">
        <f t="shared" si="14"/>
        <v>VALID</v>
      </c>
      <c r="S192" s="74" t="str">
        <f t="shared" si="15"/>
        <v>VALID</v>
      </c>
      <c r="T192" s="74" t="str">
        <f t="shared" si="16"/>
        <v>VALID</v>
      </c>
      <c r="U192" s="74" t="str">
        <f>IF(T192="VALID", IF(Table1[[#This Row],[Quantity]]="NULL", "INVALID", "VALID"), "INVALID")</f>
        <v>VALID</v>
      </c>
      <c r="V192" s="74" t="str">
        <f t="shared" si="17"/>
        <v>KEEP</v>
      </c>
    </row>
    <row r="193" spans="6:22" x14ac:dyDescent="0.3">
      <c r="F193" s="57" t="s">
        <v>252</v>
      </c>
      <c r="G193" s="68" t="s">
        <v>253</v>
      </c>
      <c r="H193" s="57" t="s">
        <v>90</v>
      </c>
      <c r="I193" s="57" t="s">
        <v>91</v>
      </c>
      <c r="J193" s="57" t="s">
        <v>390</v>
      </c>
      <c r="K193" s="57">
        <v>1649.71</v>
      </c>
      <c r="L193" s="57">
        <v>15</v>
      </c>
      <c r="M193" s="57" t="s">
        <v>12</v>
      </c>
      <c r="O193" s="74" t="str">
        <f t="shared" si="12"/>
        <v>SELL</v>
      </c>
      <c r="P193" s="74">
        <f t="shared" si="13"/>
        <v>285</v>
      </c>
      <c r="Q193" s="75">
        <f>DATEVALUE(Table1[[#This Row],[Date]])</f>
        <v>45784</v>
      </c>
      <c r="R193" s="74" t="str">
        <f t="shared" si="14"/>
        <v>VALID</v>
      </c>
      <c r="S193" s="74" t="str">
        <f t="shared" si="15"/>
        <v>VALID</v>
      </c>
      <c r="T193" s="74" t="str">
        <f t="shared" si="16"/>
        <v>VALID</v>
      </c>
      <c r="U193" s="74" t="str">
        <f>IF(T193="VALID", IF(Table1[[#This Row],[Quantity]]="NULL", "INVALID", "VALID"), "INVALID")</f>
        <v>VALID</v>
      </c>
      <c r="V193" s="74" t="str">
        <f t="shared" si="17"/>
        <v>KEEP</v>
      </c>
    </row>
    <row r="194" spans="6:22" x14ac:dyDescent="0.3">
      <c r="F194" s="57" t="s">
        <v>251</v>
      </c>
      <c r="G194" s="68" t="s">
        <v>250</v>
      </c>
      <c r="H194" s="57" t="s">
        <v>90</v>
      </c>
      <c r="I194" s="57" t="s">
        <v>91</v>
      </c>
      <c r="J194" s="57">
        <v>2904.09</v>
      </c>
      <c r="K194" s="57" t="s">
        <v>390</v>
      </c>
      <c r="L194" s="57">
        <v>75</v>
      </c>
      <c r="M194" s="69" t="s">
        <v>380</v>
      </c>
      <c r="O194" s="74" t="str">
        <f t="shared" si="12"/>
        <v>BUY</v>
      </c>
      <c r="P194" s="74">
        <f t="shared" si="13"/>
        <v>300</v>
      </c>
      <c r="Q194" s="75">
        <f>DATEVALUE(Table1[[#This Row],[Date]])</f>
        <v>45783</v>
      </c>
      <c r="R194" s="74" t="str">
        <f t="shared" si="14"/>
        <v>VALID</v>
      </c>
      <c r="S194" s="74" t="str">
        <f t="shared" si="15"/>
        <v>VALID</v>
      </c>
      <c r="T194" s="74" t="str">
        <f t="shared" si="16"/>
        <v>VALID</v>
      </c>
      <c r="U194" s="74" t="str">
        <f>IF(T194="VALID", IF(Table1[[#This Row],[Quantity]]="NULL", "INVALID", "VALID"), "INVALID")</f>
        <v>VALID</v>
      </c>
      <c r="V194" s="74" t="str">
        <f t="shared" si="17"/>
        <v>KEEP</v>
      </c>
    </row>
    <row r="195" spans="6:22" x14ac:dyDescent="0.3">
      <c r="F195" s="57" t="s">
        <v>242</v>
      </c>
      <c r="G195" s="68" t="s">
        <v>243</v>
      </c>
      <c r="H195" s="57" t="s">
        <v>90</v>
      </c>
      <c r="I195" s="57" t="s">
        <v>91</v>
      </c>
      <c r="J195" s="57">
        <v>3073.61</v>
      </c>
      <c r="K195" s="57" t="s">
        <v>390</v>
      </c>
      <c r="L195" s="57">
        <v>25</v>
      </c>
      <c r="M195" s="57" t="s">
        <v>24</v>
      </c>
      <c r="O195" s="74" t="str">
        <f t="shared" si="12"/>
        <v>BUY</v>
      </c>
      <c r="P195" s="74">
        <f t="shared" si="13"/>
        <v>225</v>
      </c>
      <c r="Q195" s="75">
        <f>DATEVALUE(Table1[[#This Row],[Date]])</f>
        <v>45778</v>
      </c>
      <c r="R195" s="74" t="str">
        <f t="shared" si="14"/>
        <v>VALID</v>
      </c>
      <c r="S195" s="74" t="str">
        <f t="shared" si="15"/>
        <v>VALID</v>
      </c>
      <c r="T195" s="74" t="str">
        <f t="shared" si="16"/>
        <v>VALID</v>
      </c>
      <c r="U195" s="74" t="str">
        <f>IF(T195="VALID", IF(Table1[[#This Row],[Quantity]]="NULL", "INVALID", "VALID"), "INVALID")</f>
        <v>VALID</v>
      </c>
      <c r="V195" s="74" t="str">
        <f t="shared" si="17"/>
        <v>KEEP</v>
      </c>
    </row>
    <row r="196" spans="6:22" x14ac:dyDescent="0.3">
      <c r="F196" s="57" t="s">
        <v>189</v>
      </c>
      <c r="G196" s="68" t="s">
        <v>188</v>
      </c>
      <c r="H196" s="57" t="s">
        <v>90</v>
      </c>
      <c r="I196" s="57" t="s">
        <v>91</v>
      </c>
      <c r="J196" s="57">
        <v>818.57</v>
      </c>
      <c r="K196" s="57" t="s">
        <v>390</v>
      </c>
      <c r="L196" s="57">
        <v>100</v>
      </c>
      <c r="M196" s="57" t="s">
        <v>24</v>
      </c>
      <c r="O196" s="74" t="str">
        <f t="shared" si="12"/>
        <v>BUY</v>
      </c>
      <c r="P196" s="74">
        <f t="shared" si="13"/>
        <v>200</v>
      </c>
      <c r="Q196" s="75">
        <f>DATEVALUE(Table1[[#This Row],[Date]])</f>
        <v>45747</v>
      </c>
      <c r="R196" s="74" t="str">
        <f t="shared" si="14"/>
        <v>VALID</v>
      </c>
      <c r="S196" s="74" t="str">
        <f t="shared" si="15"/>
        <v>VALID</v>
      </c>
      <c r="T196" s="74" t="str">
        <f t="shared" si="16"/>
        <v>VALID</v>
      </c>
      <c r="U196" s="74" t="str">
        <f>IF(T196="VALID", IF(Table1[[#This Row],[Quantity]]="NULL", "INVALID", "VALID"), "INVALID")</f>
        <v>VALID</v>
      </c>
      <c r="V196" s="74" t="str">
        <f t="shared" si="17"/>
        <v>KEEP</v>
      </c>
    </row>
    <row r="197" spans="6:22" x14ac:dyDescent="0.3">
      <c r="F197" s="57" t="s">
        <v>146</v>
      </c>
      <c r="G197" s="68" t="s">
        <v>147</v>
      </c>
      <c r="H197" s="57" t="s">
        <v>90</v>
      </c>
      <c r="I197" s="57" t="s">
        <v>91</v>
      </c>
      <c r="J197" s="57" t="s">
        <v>390</v>
      </c>
      <c r="K197" s="57">
        <v>2857.31</v>
      </c>
      <c r="L197" s="57">
        <v>20</v>
      </c>
      <c r="M197" s="57" t="s">
        <v>12</v>
      </c>
      <c r="O197" s="74" t="str">
        <f t="shared" si="12"/>
        <v>SELL</v>
      </c>
      <c r="P197" s="74">
        <f t="shared" si="13"/>
        <v>100</v>
      </c>
      <c r="Q197" s="75">
        <f>DATEVALUE(Table1[[#This Row],[Date]])</f>
        <v>45726</v>
      </c>
      <c r="R197" s="74" t="str">
        <f t="shared" si="14"/>
        <v>VALID</v>
      </c>
      <c r="S197" s="74" t="str">
        <f t="shared" si="15"/>
        <v>VALID</v>
      </c>
      <c r="T197" s="74" t="str">
        <f t="shared" si="16"/>
        <v>VALID</v>
      </c>
      <c r="U197" s="74" t="str">
        <f>IF(T197="VALID", IF(Table1[[#This Row],[Quantity]]="NULL", "INVALID", "VALID"), "INVALID")</f>
        <v>VALID</v>
      </c>
      <c r="V197" s="74" t="str">
        <f t="shared" si="17"/>
        <v>KEEP</v>
      </c>
    </row>
    <row r="198" spans="6:22" x14ac:dyDescent="0.3">
      <c r="F198" s="57" t="s">
        <v>140</v>
      </c>
      <c r="G198" s="68" t="s">
        <v>141</v>
      </c>
      <c r="H198" s="57" t="s">
        <v>90</v>
      </c>
      <c r="I198" s="57" t="s">
        <v>91</v>
      </c>
      <c r="J198" s="57" t="s">
        <v>390</v>
      </c>
      <c r="K198" s="57">
        <v>1469.85</v>
      </c>
      <c r="L198" s="57">
        <v>5</v>
      </c>
      <c r="M198" s="57" t="s">
        <v>12</v>
      </c>
      <c r="O198" s="74" t="str">
        <f t="shared" si="12"/>
        <v>SELL</v>
      </c>
      <c r="P198" s="74">
        <f t="shared" si="13"/>
        <v>120</v>
      </c>
      <c r="Q198" s="75">
        <f>DATEVALUE(Table1[[#This Row],[Date]])</f>
        <v>45722</v>
      </c>
      <c r="R198" s="74" t="str">
        <f t="shared" si="14"/>
        <v>VALID</v>
      </c>
      <c r="S198" s="74" t="str">
        <f t="shared" si="15"/>
        <v>VALID</v>
      </c>
      <c r="T198" s="74" t="str">
        <f t="shared" si="16"/>
        <v>VALID</v>
      </c>
      <c r="U198" s="74" t="str">
        <f>IF(T198="VALID", IF(Table1[[#This Row],[Quantity]]="NULL", "INVALID", "VALID"), "INVALID")</f>
        <v>VALID</v>
      </c>
      <c r="V198" s="74" t="str">
        <f t="shared" si="17"/>
        <v>KEEP</v>
      </c>
    </row>
    <row r="199" spans="6:22" x14ac:dyDescent="0.3">
      <c r="F199" s="57" t="s">
        <v>107</v>
      </c>
      <c r="G199" s="68" t="s">
        <v>108</v>
      </c>
      <c r="H199" s="57" t="s">
        <v>90</v>
      </c>
      <c r="I199" s="57" t="s">
        <v>91</v>
      </c>
      <c r="J199" s="57">
        <v>1452.67</v>
      </c>
      <c r="K199" s="57" t="s">
        <v>390</v>
      </c>
      <c r="L199" s="57">
        <v>75</v>
      </c>
      <c r="M199" s="57" t="s">
        <v>24</v>
      </c>
      <c r="O199" s="74" t="str">
        <f t="shared" si="12"/>
        <v>BUY</v>
      </c>
      <c r="P199" s="74">
        <f t="shared" si="13"/>
        <v>125</v>
      </c>
      <c r="Q199" s="75">
        <f>DATEVALUE(Table1[[#This Row],[Date]])</f>
        <v>45700</v>
      </c>
      <c r="R199" s="74" t="str">
        <f t="shared" si="14"/>
        <v>VALID</v>
      </c>
      <c r="S199" s="74" t="str">
        <f t="shared" si="15"/>
        <v>VALID</v>
      </c>
      <c r="T199" s="74" t="str">
        <f t="shared" si="16"/>
        <v>VALID</v>
      </c>
      <c r="U199" s="74" t="str">
        <f>IF(T199="VALID", IF(Table1[[#This Row],[Quantity]]="NULL", "INVALID", "VALID"), "INVALID")</f>
        <v>VALID</v>
      </c>
      <c r="V199" s="74" t="str">
        <f t="shared" si="17"/>
        <v>KEEP</v>
      </c>
    </row>
    <row r="200" spans="6:22" x14ac:dyDescent="0.3">
      <c r="F200" s="57" t="s">
        <v>88</v>
      </c>
      <c r="G200" s="68" t="s">
        <v>89</v>
      </c>
      <c r="H200" s="57" t="s">
        <v>90</v>
      </c>
      <c r="I200" s="57" t="s">
        <v>91</v>
      </c>
      <c r="J200" s="57">
        <v>2766.73</v>
      </c>
      <c r="K200" s="57"/>
      <c r="L200" s="57">
        <v>50</v>
      </c>
      <c r="M200" s="69" t="s">
        <v>378</v>
      </c>
      <c r="O200" s="74" t="str">
        <f t="shared" si="12"/>
        <v>BUY</v>
      </c>
      <c r="P200" s="74">
        <f t="shared" si="13"/>
        <v>50</v>
      </c>
      <c r="Q200" s="75">
        <f>DATEVALUE(Table1[[#This Row],[Date]])</f>
        <v>45687</v>
      </c>
      <c r="R200" s="74" t="str">
        <f t="shared" si="14"/>
        <v>VALID</v>
      </c>
      <c r="S200" s="74" t="str">
        <f t="shared" si="15"/>
        <v>VALID</v>
      </c>
      <c r="T200" s="74" t="str">
        <f t="shared" si="16"/>
        <v>VALID</v>
      </c>
      <c r="U200" s="74" t="str">
        <f>IF(T200="VALID", IF(Table1[[#This Row],[Quantity]]="NULL", "INVALID", "VALID"), "INVALID")</f>
        <v>VALID</v>
      </c>
      <c r="V200" s="74" t="str">
        <f t="shared" si="17"/>
        <v>KEEP</v>
      </c>
    </row>
    <row r="201" spans="6:22" x14ac:dyDescent="0.3">
      <c r="F201" s="57" t="s">
        <v>338</v>
      </c>
      <c r="G201" s="68" t="s">
        <v>337</v>
      </c>
      <c r="H201" s="57" t="s">
        <v>30</v>
      </c>
      <c r="I201" s="57" t="s">
        <v>73</v>
      </c>
      <c r="J201" s="57">
        <v>2570.19</v>
      </c>
      <c r="K201" s="57" t="s">
        <v>390</v>
      </c>
      <c r="L201" s="57">
        <v>75</v>
      </c>
      <c r="M201" s="57" t="s">
        <v>24</v>
      </c>
      <c r="O201" s="74" t="str">
        <f t="shared" si="12"/>
        <v>BUY</v>
      </c>
      <c r="P201" s="74">
        <f t="shared" si="13"/>
        <v>165</v>
      </c>
      <c r="Q201" s="75">
        <f>DATEVALUE(Table1[[#This Row],[Date]])</f>
        <v>45825</v>
      </c>
      <c r="R201" s="74" t="str">
        <f t="shared" si="14"/>
        <v>VALID</v>
      </c>
      <c r="S201" s="74" t="str">
        <f t="shared" si="15"/>
        <v>VALID</v>
      </c>
      <c r="T201" s="74" t="str">
        <f t="shared" si="16"/>
        <v>VALID</v>
      </c>
      <c r="U201" s="74" t="str">
        <f>IF(T201="VALID", IF(Table1[[#This Row],[Quantity]]="NULL", "INVALID", "VALID"), "INVALID")</f>
        <v>VALID</v>
      </c>
      <c r="V201" s="74" t="str">
        <f t="shared" si="17"/>
        <v>KEEP</v>
      </c>
    </row>
    <row r="202" spans="6:22" x14ac:dyDescent="0.3">
      <c r="F202" s="57" t="s">
        <v>322</v>
      </c>
      <c r="G202" s="68" t="s">
        <v>321</v>
      </c>
      <c r="H202" s="57" t="s">
        <v>30</v>
      </c>
      <c r="I202" s="57" t="s">
        <v>73</v>
      </c>
      <c r="J202" s="57">
        <v>2452.7399999999998</v>
      </c>
      <c r="K202" s="57" t="s">
        <v>390</v>
      </c>
      <c r="L202" s="57">
        <v>25</v>
      </c>
      <c r="M202" s="57" t="s">
        <v>24</v>
      </c>
      <c r="O202" s="74" t="str">
        <f t="shared" ref="O202:O212" si="18">IF(LEFT(UPPER(M202),1)="S","SELL",IF(LEFT(UPPER(M202),1)="B","BUY","INVALID"))</f>
        <v>BUY</v>
      </c>
      <c r="P202" s="74">
        <f t="shared" ref="P202:P211" si="19">IF(L202 = "NULL", 0, IF(AND(I202=I203, H202=H203), P203 + IF(O202="BUY", L202, -L202), IF(O202="BUY", L202, -L202)))</f>
        <v>90</v>
      </c>
      <c r="Q202" s="75">
        <f>DATEVALUE(Table1[[#This Row],[Date]])</f>
        <v>45818</v>
      </c>
      <c r="R202" s="74" t="str">
        <f t="shared" ref="R202:R212" si="20">IF(F202="NULL", "INVALID", "VALID")</f>
        <v>VALID</v>
      </c>
      <c r="S202" s="74" t="str">
        <f t="shared" ref="S202:S212" si="21">IF(R202="VALID", IF(AND(J202="NULL",K202="NULL"), "INVALID", "VALID"), "INVALID")</f>
        <v>VALID</v>
      </c>
      <c r="T202" s="74" t="str">
        <f t="shared" ref="T202:T211" si="22">IF(S202="VALID", IF(P202&lt;0, "INVALID", "VALID"), "INVALID")</f>
        <v>VALID</v>
      </c>
      <c r="U202" s="74" t="str">
        <f>IF(T202="VALID", IF(Table1[[#This Row],[Quantity]]="NULL", "INVALID", "VALID"), "INVALID")</f>
        <v>VALID</v>
      </c>
      <c r="V202" s="74" t="str">
        <f t="shared" si="17"/>
        <v>KEEP</v>
      </c>
    </row>
    <row r="203" spans="6:22" x14ac:dyDescent="0.3">
      <c r="F203" s="57" t="s">
        <v>312</v>
      </c>
      <c r="G203" s="68" t="s">
        <v>313</v>
      </c>
      <c r="H203" s="57" t="s">
        <v>30</v>
      </c>
      <c r="I203" s="57" t="s">
        <v>73</v>
      </c>
      <c r="J203" s="57">
        <v>1608.88</v>
      </c>
      <c r="K203" s="57" t="s">
        <v>390</v>
      </c>
      <c r="L203" s="57">
        <v>25</v>
      </c>
      <c r="M203" s="57" t="s">
        <v>24</v>
      </c>
      <c r="O203" s="74" t="str">
        <f t="shared" si="18"/>
        <v>BUY</v>
      </c>
      <c r="P203" s="74">
        <f t="shared" si="19"/>
        <v>65</v>
      </c>
      <c r="Q203" s="75">
        <f>DATEVALUE(Table1[[#This Row],[Date]])</f>
        <v>45815</v>
      </c>
      <c r="R203" s="74" t="str">
        <f t="shared" si="20"/>
        <v>VALID</v>
      </c>
      <c r="S203" s="74" t="str">
        <f t="shared" si="21"/>
        <v>VALID</v>
      </c>
      <c r="T203" s="74" t="str">
        <f t="shared" si="22"/>
        <v>VALID</v>
      </c>
      <c r="U203" s="74" t="str">
        <f>IF(T203="VALID", IF(Table1[[#This Row],[Quantity]]="NULL", "INVALID", "VALID"), "INVALID")</f>
        <v>VALID</v>
      </c>
      <c r="V203" s="74" t="str">
        <f t="shared" ref="V203:V211" si="23">IF(U203="VALID", "KEEP","DELETE")</f>
        <v>KEEP</v>
      </c>
    </row>
    <row r="204" spans="6:22" x14ac:dyDescent="0.3">
      <c r="F204" s="57" t="s">
        <v>285</v>
      </c>
      <c r="G204" s="68" t="s">
        <v>286</v>
      </c>
      <c r="H204" s="57" t="s">
        <v>30</v>
      </c>
      <c r="I204" s="57" t="s">
        <v>73</v>
      </c>
      <c r="J204" s="57">
        <v>1037.3499999999999</v>
      </c>
      <c r="K204" s="57" t="s">
        <v>390</v>
      </c>
      <c r="L204" s="57">
        <v>20</v>
      </c>
      <c r="M204" s="57" t="s">
        <v>24</v>
      </c>
      <c r="O204" s="74" t="str">
        <f t="shared" si="18"/>
        <v>BUY</v>
      </c>
      <c r="P204" s="74">
        <f t="shared" si="19"/>
        <v>40</v>
      </c>
      <c r="Q204" s="75">
        <f>DATEVALUE(Table1[[#This Row],[Date]])</f>
        <v>45801</v>
      </c>
      <c r="R204" s="74" t="str">
        <f t="shared" si="20"/>
        <v>VALID</v>
      </c>
      <c r="S204" s="74" t="str">
        <f t="shared" si="21"/>
        <v>VALID</v>
      </c>
      <c r="T204" s="74" t="str">
        <f t="shared" si="22"/>
        <v>VALID</v>
      </c>
      <c r="U204" s="74" t="str">
        <f>IF(T204="VALID", IF(Table1[[#This Row],[Quantity]]="NULL", "INVALID", "VALID"), "INVALID")</f>
        <v>VALID</v>
      </c>
      <c r="V204" s="74" t="str">
        <f t="shared" si="23"/>
        <v>KEEP</v>
      </c>
    </row>
    <row r="205" spans="6:22" x14ac:dyDescent="0.3">
      <c r="F205" s="57" t="s">
        <v>201</v>
      </c>
      <c r="G205" s="68" t="s">
        <v>202</v>
      </c>
      <c r="H205" s="57" t="s">
        <v>30</v>
      </c>
      <c r="I205" s="57" t="s">
        <v>73</v>
      </c>
      <c r="J205" s="57">
        <v>3435.42</v>
      </c>
      <c r="K205" s="57" t="s">
        <v>390</v>
      </c>
      <c r="L205" s="57">
        <v>5</v>
      </c>
      <c r="M205" s="57" t="s">
        <v>24</v>
      </c>
      <c r="O205" s="74" t="str">
        <f t="shared" si="18"/>
        <v>BUY</v>
      </c>
      <c r="P205" s="74">
        <f t="shared" si="19"/>
        <v>20</v>
      </c>
      <c r="Q205" s="75">
        <f>DATEVALUE(Table1[[#This Row],[Date]])</f>
        <v>45758</v>
      </c>
      <c r="R205" s="74" t="str">
        <f t="shared" si="20"/>
        <v>VALID</v>
      </c>
      <c r="S205" s="74" t="str">
        <f t="shared" si="21"/>
        <v>VALID</v>
      </c>
      <c r="T205" s="74" t="str">
        <f t="shared" si="22"/>
        <v>VALID</v>
      </c>
      <c r="U205" s="74" t="str">
        <f>IF(T205="VALID", IF(Table1[[#This Row],[Quantity]]="NULL", "INVALID", "VALID"), "INVALID")</f>
        <v>VALID</v>
      </c>
      <c r="V205" s="74" t="str">
        <f t="shared" si="23"/>
        <v>KEEP</v>
      </c>
    </row>
    <row r="206" spans="6:22" x14ac:dyDescent="0.3">
      <c r="F206" s="57" t="s">
        <v>181</v>
      </c>
      <c r="G206" s="68" t="s">
        <v>182</v>
      </c>
      <c r="H206" s="57" t="s">
        <v>30</v>
      </c>
      <c r="I206" s="57" t="s">
        <v>73</v>
      </c>
      <c r="J206" s="57">
        <v>980.48</v>
      </c>
      <c r="K206" s="57" t="s">
        <v>390</v>
      </c>
      <c r="L206" s="57">
        <v>10</v>
      </c>
      <c r="M206" s="57" t="s">
        <v>24</v>
      </c>
      <c r="O206" s="74" t="str">
        <f t="shared" si="18"/>
        <v>BUY</v>
      </c>
      <c r="P206" s="74">
        <f t="shared" si="19"/>
        <v>15</v>
      </c>
      <c r="Q206" s="75">
        <f>DATEVALUE(Table1[[#This Row],[Date]])</f>
        <v>45744</v>
      </c>
      <c r="R206" s="74" t="str">
        <f t="shared" si="20"/>
        <v>VALID</v>
      </c>
      <c r="S206" s="74" t="str">
        <f t="shared" si="21"/>
        <v>VALID</v>
      </c>
      <c r="T206" s="74" t="str">
        <f t="shared" si="22"/>
        <v>VALID</v>
      </c>
      <c r="U206" s="74" t="str">
        <f>IF(T206="VALID", IF(Table1[[#This Row],[Quantity]]="NULL", "INVALID", "VALID"), "INVALID")</f>
        <v>VALID</v>
      </c>
      <c r="V206" s="74" t="str">
        <f t="shared" si="23"/>
        <v>KEEP</v>
      </c>
    </row>
    <row r="207" spans="6:22" x14ac:dyDescent="0.3">
      <c r="F207" s="57" t="s">
        <v>176</v>
      </c>
      <c r="G207" s="68" t="s">
        <v>177</v>
      </c>
      <c r="H207" s="57" t="s">
        <v>30</v>
      </c>
      <c r="I207" s="57" t="s">
        <v>73</v>
      </c>
      <c r="J207" s="57">
        <v>318.45</v>
      </c>
      <c r="K207" s="57" t="s">
        <v>390</v>
      </c>
      <c r="L207" s="57">
        <v>75</v>
      </c>
      <c r="M207" s="57" t="s">
        <v>24</v>
      </c>
      <c r="O207" s="74" t="str">
        <f t="shared" si="18"/>
        <v>BUY</v>
      </c>
      <c r="P207" s="74">
        <f t="shared" si="19"/>
        <v>5</v>
      </c>
      <c r="Q207" s="75">
        <f>DATEVALUE(Table1[[#This Row],[Date]])</f>
        <v>45741</v>
      </c>
      <c r="R207" s="74" t="str">
        <f t="shared" si="20"/>
        <v>VALID</v>
      </c>
      <c r="S207" s="74" t="str">
        <f t="shared" si="21"/>
        <v>VALID</v>
      </c>
      <c r="T207" s="74" t="str">
        <f t="shared" si="22"/>
        <v>VALID</v>
      </c>
      <c r="U207" s="74" t="str">
        <f>IF(T207="VALID", IF(Table1[[#This Row],[Quantity]]="NULL", "INVALID", "VALID"), "INVALID")</f>
        <v>VALID</v>
      </c>
      <c r="V207" s="74" t="str">
        <f t="shared" si="23"/>
        <v>KEEP</v>
      </c>
    </row>
    <row r="208" spans="6:22" x14ac:dyDescent="0.3">
      <c r="F208" s="57" t="s">
        <v>168</v>
      </c>
      <c r="G208" s="68" t="s">
        <v>169</v>
      </c>
      <c r="H208" s="57" t="s">
        <v>30</v>
      </c>
      <c r="I208" s="57" t="s">
        <v>73</v>
      </c>
      <c r="J208" s="57" t="s">
        <v>390</v>
      </c>
      <c r="K208" s="57">
        <v>3224.75</v>
      </c>
      <c r="L208" s="57">
        <v>75</v>
      </c>
      <c r="M208" s="57" t="s">
        <v>12</v>
      </c>
      <c r="O208" s="74" t="str">
        <f t="shared" si="18"/>
        <v>SELL</v>
      </c>
      <c r="P208" s="74">
        <f t="shared" si="19"/>
        <v>-70</v>
      </c>
      <c r="Q208" s="75">
        <f>DATEVALUE(Table1[[#This Row],[Date]])</f>
        <v>45736</v>
      </c>
      <c r="R208" s="74" t="str">
        <f t="shared" si="20"/>
        <v>VALID</v>
      </c>
      <c r="S208" s="74" t="str">
        <f t="shared" si="21"/>
        <v>VALID</v>
      </c>
      <c r="T208" s="74" t="str">
        <f t="shared" si="22"/>
        <v>INVALID</v>
      </c>
      <c r="U208" s="74" t="str">
        <f>IF(T208="VALID", IF(Table1[[#This Row],[Quantity]]="NULL", "INVALID", "VALID"), "INVALID")</f>
        <v>INVALID</v>
      </c>
      <c r="V208" s="74" t="str">
        <f t="shared" si="23"/>
        <v>DELETE</v>
      </c>
    </row>
    <row r="209" spans="6:22" x14ac:dyDescent="0.3">
      <c r="F209" s="57" t="s">
        <v>104</v>
      </c>
      <c r="G209" s="68" t="s">
        <v>103</v>
      </c>
      <c r="H209" s="57" t="s">
        <v>30</v>
      </c>
      <c r="I209" s="57" t="s">
        <v>73</v>
      </c>
      <c r="J209" s="57" t="s">
        <v>390</v>
      </c>
      <c r="K209" s="57">
        <v>3118.07</v>
      </c>
      <c r="L209" s="57">
        <v>5</v>
      </c>
      <c r="M209" s="57" t="s">
        <v>12</v>
      </c>
      <c r="O209" s="74" t="str">
        <f t="shared" si="18"/>
        <v>SELL</v>
      </c>
      <c r="P209" s="74">
        <f t="shared" si="19"/>
        <v>5</v>
      </c>
      <c r="Q209" s="75">
        <f>DATEVALUE(Table1[[#This Row],[Date]])</f>
        <v>45698</v>
      </c>
      <c r="R209" s="74" t="str">
        <f t="shared" si="20"/>
        <v>VALID</v>
      </c>
      <c r="S209" s="74" t="str">
        <f t="shared" si="21"/>
        <v>VALID</v>
      </c>
      <c r="T209" s="74" t="str">
        <f t="shared" si="22"/>
        <v>VALID</v>
      </c>
      <c r="U209" s="74" t="str">
        <f>IF(T209="VALID", IF(Table1[[#This Row],[Quantity]]="NULL", "INVALID", "VALID"), "INVALID")</f>
        <v>VALID</v>
      </c>
      <c r="V209" s="74" t="str">
        <f t="shared" si="23"/>
        <v>KEEP</v>
      </c>
    </row>
    <row r="210" spans="6:22" x14ac:dyDescent="0.3">
      <c r="F210" s="57" t="s">
        <v>99</v>
      </c>
      <c r="G210" s="68" t="s">
        <v>98</v>
      </c>
      <c r="H210" s="57" t="s">
        <v>30</v>
      </c>
      <c r="I210" s="57" t="s">
        <v>73</v>
      </c>
      <c r="J210" s="57" t="s">
        <v>390</v>
      </c>
      <c r="K210" s="57">
        <v>2229.79</v>
      </c>
      <c r="L210" s="57">
        <v>10</v>
      </c>
      <c r="M210" s="57" t="s">
        <v>12</v>
      </c>
      <c r="O210" s="74" t="str">
        <f t="shared" si="18"/>
        <v>SELL</v>
      </c>
      <c r="P210" s="74">
        <f t="shared" si="19"/>
        <v>10</v>
      </c>
      <c r="Q210" s="75">
        <f>DATEVALUE(Table1[[#This Row],[Date]])</f>
        <v>45693</v>
      </c>
      <c r="R210" s="74" t="str">
        <f t="shared" si="20"/>
        <v>VALID</v>
      </c>
      <c r="S210" s="74" t="str">
        <f t="shared" si="21"/>
        <v>VALID</v>
      </c>
      <c r="T210" s="74" t="str">
        <f t="shared" si="22"/>
        <v>VALID</v>
      </c>
      <c r="U210" s="74" t="str">
        <f>IF(T210="VALID", IF(Table1[[#This Row],[Quantity]]="NULL", "INVALID", "VALID"), "INVALID")</f>
        <v>VALID</v>
      </c>
      <c r="V210" s="74" t="str">
        <f t="shared" si="23"/>
        <v>KEEP</v>
      </c>
    </row>
    <row r="211" spans="6:22" x14ac:dyDescent="0.3">
      <c r="F211" s="57" t="s">
        <v>72</v>
      </c>
      <c r="G211" s="68" t="s">
        <v>69</v>
      </c>
      <c r="H211" s="57" t="s">
        <v>30</v>
      </c>
      <c r="I211" s="57" t="s">
        <v>73</v>
      </c>
      <c r="J211" s="57">
        <v>2091.5700000000002</v>
      </c>
      <c r="K211" s="57" t="s">
        <v>390</v>
      </c>
      <c r="L211" s="57">
        <v>15</v>
      </c>
      <c r="M211" s="57" t="s">
        <v>24</v>
      </c>
      <c r="O211" s="74" t="str">
        <f t="shared" si="18"/>
        <v>BUY</v>
      </c>
      <c r="P211" s="74">
        <f t="shared" si="19"/>
        <v>20</v>
      </c>
      <c r="Q211" s="75">
        <f>DATEVALUE(Table1[[#This Row],[Date]])</f>
        <v>45681</v>
      </c>
      <c r="R211" s="74" t="str">
        <f t="shared" si="20"/>
        <v>VALID</v>
      </c>
      <c r="S211" s="74" t="str">
        <f t="shared" si="21"/>
        <v>VALID</v>
      </c>
      <c r="T211" s="74" t="str">
        <f t="shared" si="22"/>
        <v>VALID</v>
      </c>
      <c r="U211" s="74" t="str">
        <f>IF(T211="VALID", IF(Table1[[#This Row],[Quantity]]="NULL", "INVALID", "VALID"), "INVALID")</f>
        <v>VALID</v>
      </c>
      <c r="V211" s="74" t="str">
        <f t="shared" si="23"/>
        <v>KEEP</v>
      </c>
    </row>
    <row r="212" spans="6:22" x14ac:dyDescent="0.3">
      <c r="F212" s="57" t="s">
        <v>74</v>
      </c>
      <c r="G212" s="68" t="s">
        <v>69</v>
      </c>
      <c r="H212" s="57" t="s">
        <v>30</v>
      </c>
      <c r="I212" s="57" t="s">
        <v>73</v>
      </c>
      <c r="J212" s="57">
        <v>319.47000000000003</v>
      </c>
      <c r="K212" s="57" t="s">
        <v>390</v>
      </c>
      <c r="L212" s="57">
        <v>5</v>
      </c>
      <c r="M212" s="57" t="s">
        <v>24</v>
      </c>
      <c r="O212" s="74" t="str">
        <f t="shared" si="18"/>
        <v>BUY</v>
      </c>
      <c r="P212" s="74">
        <f>IF( L212 = "NULL", 0,IF(O212="BUY", Table1[[#This Row],[Quantity]], -Table1[[#This Row],[Quantity]]))</f>
        <v>5</v>
      </c>
      <c r="Q212" s="75">
        <f>DATEVALUE(Table1[[#This Row],[Date]])</f>
        <v>45681</v>
      </c>
      <c r="R212" s="74" t="str">
        <f t="shared" si="20"/>
        <v>VALID</v>
      </c>
      <c r="S212" s="74" t="str">
        <f t="shared" si="21"/>
        <v>VALID</v>
      </c>
      <c r="T212" s="74" t="str">
        <f>IF(S212="VALID", IF(P212&lt;0, "INVALID", "VALID"), "INVALID")</f>
        <v>VALID</v>
      </c>
      <c r="U212" s="74" t="str">
        <f>IF(T212="VALID", IF(Table1[[#This Row],[Quantity]]="NULL", "INVALID", "VALID"), "INVALID")</f>
        <v>VALID</v>
      </c>
      <c r="V212" s="74" t="str">
        <f t="shared" ref="V212" si="24">IF(U212="VALID", "KEEP","DELETE")</f>
        <v>KEEP</v>
      </c>
    </row>
    <row r="224" spans="6:22" x14ac:dyDescent="0.3">
      <c r="J224" s="178" t="s">
        <v>401</v>
      </c>
    </row>
    <row r="225" spans="6:16" x14ac:dyDescent="0.3">
      <c r="J225" s="178"/>
    </row>
    <row r="226" spans="6:16" x14ac:dyDescent="0.3">
      <c r="J226" s="178"/>
    </row>
    <row r="227" spans="6:16" x14ac:dyDescent="0.3">
      <c r="J227" s="178"/>
    </row>
    <row r="238" spans="6:16" x14ac:dyDescent="0.3">
      <c r="F238" s="1" t="s">
        <v>0</v>
      </c>
      <c r="G238" s="1" t="s">
        <v>1</v>
      </c>
      <c r="H238" s="1" t="s">
        <v>2</v>
      </c>
      <c r="I238" s="1" t="s">
        <v>3</v>
      </c>
      <c r="J238" s="1" t="s">
        <v>4</v>
      </c>
      <c r="K238" s="1" t="s">
        <v>5</v>
      </c>
      <c r="L238" s="1" t="s">
        <v>6</v>
      </c>
      <c r="M238" s="1" t="s">
        <v>7</v>
      </c>
      <c r="P238" s="2" t="s">
        <v>399</v>
      </c>
    </row>
    <row r="239" spans="6:16" x14ac:dyDescent="0.3">
      <c r="F239" t="s">
        <v>197</v>
      </c>
      <c r="G239" s="7">
        <v>45756</v>
      </c>
      <c r="H239" t="s">
        <v>81</v>
      </c>
      <c r="I239" t="s">
        <v>82</v>
      </c>
      <c r="K239">
        <v>2464.09</v>
      </c>
      <c r="L239">
        <v>10</v>
      </c>
      <c r="M239" s="6" t="s">
        <v>24</v>
      </c>
      <c r="O239" s="3"/>
      <c r="P239" s="5" t="s">
        <v>400</v>
      </c>
    </row>
    <row r="240" spans="6:16" x14ac:dyDescent="0.3">
      <c r="F240" t="s">
        <v>190</v>
      </c>
      <c r="G240" s="7">
        <v>45747</v>
      </c>
      <c r="H240" t="s">
        <v>81</v>
      </c>
      <c r="I240" t="s">
        <v>82</v>
      </c>
      <c r="J240">
        <v>3284.04</v>
      </c>
      <c r="L240">
        <v>25</v>
      </c>
      <c r="M240" t="s">
        <v>24</v>
      </c>
      <c r="O240" s="3"/>
      <c r="P240" s="5" t="s">
        <v>400</v>
      </c>
    </row>
    <row r="241" spans="6:16" x14ac:dyDescent="0.3">
      <c r="F241" t="s">
        <v>113</v>
      </c>
      <c r="G241" s="7">
        <v>45706</v>
      </c>
      <c r="H241" t="s">
        <v>81</v>
      </c>
      <c r="I241" t="s">
        <v>82</v>
      </c>
      <c r="J241">
        <v>1920.27</v>
      </c>
      <c r="L241">
        <v>50</v>
      </c>
      <c r="M241" t="s">
        <v>24</v>
      </c>
      <c r="O241" s="3"/>
      <c r="P241" s="5" t="s">
        <v>400</v>
      </c>
    </row>
    <row r="242" spans="6:16" x14ac:dyDescent="0.3">
      <c r="F242" t="s">
        <v>355</v>
      </c>
      <c r="G242" s="7">
        <v>45831</v>
      </c>
      <c r="H242" t="s">
        <v>33</v>
      </c>
      <c r="I242" t="s">
        <v>34</v>
      </c>
      <c r="J242">
        <v>2282.67</v>
      </c>
      <c r="L242">
        <v>25</v>
      </c>
      <c r="M242" t="s">
        <v>24</v>
      </c>
      <c r="O242" s="3"/>
      <c r="P242" s="5" t="s">
        <v>400</v>
      </c>
    </row>
    <row r="243" spans="6:16" x14ac:dyDescent="0.3">
      <c r="F243" t="s">
        <v>346</v>
      </c>
      <c r="G243" s="7">
        <v>45829</v>
      </c>
      <c r="H243" t="s">
        <v>33</v>
      </c>
      <c r="I243" t="s">
        <v>34</v>
      </c>
      <c r="J243">
        <v>1390.11</v>
      </c>
      <c r="L243">
        <v>20</v>
      </c>
      <c r="M243" s="6" t="s">
        <v>24</v>
      </c>
      <c r="O243" s="3"/>
      <c r="P243" s="5" t="s">
        <v>400</v>
      </c>
    </row>
    <row r="244" spans="6:16" x14ac:dyDescent="0.3">
      <c r="F244" t="s">
        <v>283</v>
      </c>
      <c r="G244" s="7">
        <v>45800</v>
      </c>
      <c r="H244" t="s">
        <v>33</v>
      </c>
      <c r="I244" t="s">
        <v>34</v>
      </c>
      <c r="K244">
        <v>1228.25</v>
      </c>
      <c r="L244">
        <v>25</v>
      </c>
      <c r="M244" t="s">
        <v>12</v>
      </c>
      <c r="O244" s="3"/>
      <c r="P244" s="5" t="s">
        <v>400</v>
      </c>
    </row>
    <row r="245" spans="6:16" x14ac:dyDescent="0.3">
      <c r="F245" t="s">
        <v>266</v>
      </c>
      <c r="G245" s="7">
        <v>45793</v>
      </c>
      <c r="H245" t="s">
        <v>33</v>
      </c>
      <c r="I245" t="s">
        <v>34</v>
      </c>
      <c r="K245">
        <v>1644.42</v>
      </c>
      <c r="L245">
        <v>20</v>
      </c>
      <c r="M245" t="s">
        <v>12</v>
      </c>
      <c r="O245" s="3"/>
      <c r="P245" s="5" t="s">
        <v>400</v>
      </c>
    </row>
    <row r="246" spans="6:16" x14ac:dyDescent="0.3">
      <c r="F246" t="s">
        <v>191</v>
      </c>
      <c r="G246" s="7">
        <v>45748</v>
      </c>
      <c r="H246" t="s">
        <v>33</v>
      </c>
      <c r="I246" t="s">
        <v>34</v>
      </c>
      <c r="K246">
        <v>3804.69</v>
      </c>
      <c r="L246">
        <v>50</v>
      </c>
      <c r="M246" t="s">
        <v>12</v>
      </c>
      <c r="O246" s="3"/>
      <c r="P246" s="5" t="s">
        <v>400</v>
      </c>
    </row>
    <row r="247" spans="6:16" x14ac:dyDescent="0.3">
      <c r="F247" t="s">
        <v>32</v>
      </c>
      <c r="G247" s="7">
        <v>45664</v>
      </c>
      <c r="H247" t="s">
        <v>33</v>
      </c>
      <c r="I247" t="s">
        <v>34</v>
      </c>
      <c r="J247">
        <v>2410.6999999999998</v>
      </c>
      <c r="L247">
        <v>100</v>
      </c>
      <c r="M247" t="s">
        <v>24</v>
      </c>
      <c r="O247" s="3"/>
      <c r="P247" s="5" t="s">
        <v>400</v>
      </c>
    </row>
    <row r="248" spans="6:16" x14ac:dyDescent="0.3">
      <c r="F248" t="s">
        <v>358</v>
      </c>
      <c r="G248" s="7">
        <v>45832</v>
      </c>
      <c r="H248" t="s">
        <v>64</v>
      </c>
      <c r="I248" t="s">
        <v>65</v>
      </c>
      <c r="J248">
        <v>2428.9499999999998</v>
      </c>
      <c r="L248">
        <v>10</v>
      </c>
      <c r="M248" t="s">
        <v>24</v>
      </c>
      <c r="O248" s="3"/>
      <c r="P248" s="5" t="s">
        <v>400</v>
      </c>
    </row>
    <row r="249" spans="6:16" x14ac:dyDescent="0.3">
      <c r="F249" t="s">
        <v>348</v>
      </c>
      <c r="G249" s="7">
        <v>45829</v>
      </c>
      <c r="H249" t="s">
        <v>64</v>
      </c>
      <c r="I249" t="s">
        <v>65</v>
      </c>
      <c r="J249">
        <v>1451.96</v>
      </c>
      <c r="L249">
        <v>50</v>
      </c>
      <c r="M249" t="s">
        <v>24</v>
      </c>
      <c r="O249" s="3"/>
      <c r="P249" s="5" t="s">
        <v>400</v>
      </c>
    </row>
    <row r="250" spans="6:16" x14ac:dyDescent="0.3">
      <c r="F250" t="s">
        <v>342</v>
      </c>
      <c r="G250" s="7">
        <v>45828</v>
      </c>
      <c r="H250" t="s">
        <v>64</v>
      </c>
      <c r="I250" t="s">
        <v>65</v>
      </c>
      <c r="K250">
        <v>2448.5500000000002</v>
      </c>
      <c r="L250">
        <v>5</v>
      </c>
      <c r="M250" s="6" t="s">
        <v>12</v>
      </c>
      <c r="O250" s="3"/>
      <c r="P250" s="5" t="s">
        <v>400</v>
      </c>
    </row>
    <row r="251" spans="6:16" x14ac:dyDescent="0.3">
      <c r="F251" t="s">
        <v>345</v>
      </c>
      <c r="G251" s="7">
        <v>45828</v>
      </c>
      <c r="H251" t="s">
        <v>64</v>
      </c>
      <c r="I251" t="s">
        <v>65</v>
      </c>
      <c r="J251">
        <v>1370.14</v>
      </c>
      <c r="L251">
        <v>10</v>
      </c>
      <c r="M251" t="s">
        <v>24</v>
      </c>
      <c r="O251" s="3"/>
      <c r="P251" s="5" t="s">
        <v>400</v>
      </c>
    </row>
    <row r="252" spans="6:16" x14ac:dyDescent="0.3">
      <c r="F252" t="s">
        <v>310</v>
      </c>
      <c r="G252" s="7">
        <v>45814</v>
      </c>
      <c r="H252" t="s">
        <v>64</v>
      </c>
      <c r="I252" t="s">
        <v>65</v>
      </c>
      <c r="K252">
        <v>3709.22</v>
      </c>
      <c r="L252">
        <v>100</v>
      </c>
      <c r="M252" t="s">
        <v>12</v>
      </c>
      <c r="O252" s="3"/>
      <c r="P252" s="5" t="s">
        <v>400</v>
      </c>
    </row>
    <row r="253" spans="6:16" x14ac:dyDescent="0.3">
      <c r="F253" t="s">
        <v>301</v>
      </c>
      <c r="G253" s="7">
        <v>45808</v>
      </c>
      <c r="H253" t="s">
        <v>64</v>
      </c>
      <c r="I253" t="s">
        <v>65</v>
      </c>
      <c r="J253">
        <v>397.44</v>
      </c>
      <c r="L253">
        <v>50</v>
      </c>
      <c r="M253" t="s">
        <v>24</v>
      </c>
      <c r="O253" s="3"/>
      <c r="P253" s="5" t="s">
        <v>400</v>
      </c>
    </row>
    <row r="254" spans="6:16" x14ac:dyDescent="0.3">
      <c r="F254" t="s">
        <v>298</v>
      </c>
      <c r="G254" s="7">
        <v>45807</v>
      </c>
      <c r="H254" t="s">
        <v>64</v>
      </c>
      <c r="I254" t="s">
        <v>65</v>
      </c>
      <c r="K254">
        <v>2731.75</v>
      </c>
      <c r="L254">
        <v>75</v>
      </c>
      <c r="M254" t="s">
        <v>12</v>
      </c>
      <c r="O254" s="3"/>
      <c r="P254" s="5" t="s">
        <v>400</v>
      </c>
    </row>
    <row r="255" spans="6:16" x14ac:dyDescent="0.3">
      <c r="F255" t="s">
        <v>292</v>
      </c>
      <c r="G255" s="7">
        <v>45805</v>
      </c>
      <c r="H255" t="s">
        <v>64</v>
      </c>
      <c r="I255" t="s">
        <v>65</v>
      </c>
      <c r="K255">
        <v>2894.7</v>
      </c>
      <c r="L255">
        <v>50</v>
      </c>
      <c r="M255" t="s">
        <v>12</v>
      </c>
      <c r="O255" s="3"/>
      <c r="P255" s="5" t="s">
        <v>400</v>
      </c>
    </row>
    <row r="256" spans="6:16" x14ac:dyDescent="0.3">
      <c r="F256" t="s">
        <v>277</v>
      </c>
      <c r="G256" s="7">
        <v>45798</v>
      </c>
      <c r="H256" t="s">
        <v>64</v>
      </c>
      <c r="I256" t="s">
        <v>65</v>
      </c>
      <c r="J256">
        <v>580.11</v>
      </c>
      <c r="L256">
        <v>100</v>
      </c>
      <c r="M256" t="s">
        <v>24</v>
      </c>
      <c r="O256" s="3"/>
      <c r="P256" s="5" t="s">
        <v>400</v>
      </c>
    </row>
    <row r="257" spans="6:16" x14ac:dyDescent="0.3">
      <c r="F257" t="s">
        <v>256</v>
      </c>
      <c r="G257" s="7">
        <v>45787</v>
      </c>
      <c r="H257" t="s">
        <v>64</v>
      </c>
      <c r="I257" t="s">
        <v>65</v>
      </c>
      <c r="K257">
        <v>2554.2199999999998</v>
      </c>
      <c r="L257">
        <v>10</v>
      </c>
      <c r="M257" t="s">
        <v>12</v>
      </c>
      <c r="O257" s="3"/>
      <c r="P257" s="5" t="s">
        <v>400</v>
      </c>
    </row>
    <row r="258" spans="6:16" x14ac:dyDescent="0.3">
      <c r="F258" t="s">
        <v>229</v>
      </c>
      <c r="G258" s="7">
        <v>45772</v>
      </c>
      <c r="H258" t="s">
        <v>64</v>
      </c>
      <c r="I258" t="s">
        <v>65</v>
      </c>
      <c r="J258">
        <v>2463.54</v>
      </c>
      <c r="L258">
        <v>100</v>
      </c>
      <c r="M258" s="6" t="s">
        <v>24</v>
      </c>
      <c r="O258" s="3"/>
      <c r="P258" s="5" t="s">
        <v>400</v>
      </c>
    </row>
    <row r="259" spans="6:16" x14ac:dyDescent="0.3">
      <c r="F259" t="s">
        <v>220</v>
      </c>
      <c r="G259" s="7">
        <v>45769</v>
      </c>
      <c r="H259" t="s">
        <v>64</v>
      </c>
      <c r="I259" t="s">
        <v>65</v>
      </c>
      <c r="J259">
        <v>1785.57</v>
      </c>
      <c r="L259">
        <v>25</v>
      </c>
      <c r="M259" t="s">
        <v>24</v>
      </c>
      <c r="O259" s="3"/>
      <c r="P259" s="5" t="s">
        <v>400</v>
      </c>
    </row>
    <row r="260" spans="6:16" x14ac:dyDescent="0.3">
      <c r="F260" t="s">
        <v>215</v>
      </c>
      <c r="G260" s="7">
        <v>45765</v>
      </c>
      <c r="H260" t="s">
        <v>64</v>
      </c>
      <c r="I260" t="s">
        <v>65</v>
      </c>
      <c r="K260">
        <v>1585.88</v>
      </c>
      <c r="L260">
        <v>20</v>
      </c>
      <c r="M260" s="6" t="s">
        <v>12</v>
      </c>
      <c r="O260" s="3"/>
      <c r="P260" s="5" t="s">
        <v>400</v>
      </c>
    </row>
    <row r="261" spans="6:16" x14ac:dyDescent="0.3">
      <c r="F261" t="s">
        <v>187</v>
      </c>
      <c r="G261" s="7">
        <v>45747</v>
      </c>
      <c r="H261" t="s">
        <v>64</v>
      </c>
      <c r="I261" t="s">
        <v>65</v>
      </c>
      <c r="J261">
        <v>1844.71</v>
      </c>
      <c r="L261">
        <v>15</v>
      </c>
      <c r="M261" t="s">
        <v>24</v>
      </c>
      <c r="O261" s="3"/>
      <c r="P261" s="5" t="s">
        <v>400</v>
      </c>
    </row>
    <row r="262" spans="6:16" x14ac:dyDescent="0.3">
      <c r="F262" t="s">
        <v>174</v>
      </c>
      <c r="G262" s="7">
        <v>45740</v>
      </c>
      <c r="H262" t="s">
        <v>64</v>
      </c>
      <c r="I262" t="s">
        <v>65</v>
      </c>
      <c r="K262">
        <v>1912.79</v>
      </c>
      <c r="L262">
        <v>25</v>
      </c>
      <c r="M262" t="s">
        <v>12</v>
      </c>
      <c r="O262" s="3"/>
      <c r="P262" s="5" t="s">
        <v>400</v>
      </c>
    </row>
    <row r="263" spans="6:16" x14ac:dyDescent="0.3">
      <c r="F263" t="s">
        <v>150</v>
      </c>
      <c r="G263" s="7">
        <v>45728</v>
      </c>
      <c r="H263" t="s">
        <v>64</v>
      </c>
      <c r="I263" t="s">
        <v>65</v>
      </c>
      <c r="J263">
        <v>791.66</v>
      </c>
      <c r="L263">
        <v>100</v>
      </c>
      <c r="M263" t="s">
        <v>24</v>
      </c>
      <c r="O263" s="3"/>
      <c r="P263" s="5" t="s">
        <v>400</v>
      </c>
    </row>
    <row r="264" spans="6:16" x14ac:dyDescent="0.3">
      <c r="F264" t="s">
        <v>138</v>
      </c>
      <c r="G264" s="7">
        <v>45720</v>
      </c>
      <c r="H264" t="s">
        <v>64</v>
      </c>
      <c r="I264" t="s">
        <v>65</v>
      </c>
      <c r="J264">
        <v>2573.23</v>
      </c>
      <c r="L264">
        <v>100</v>
      </c>
      <c r="M264" t="s">
        <v>24</v>
      </c>
      <c r="O264" s="3"/>
      <c r="P264" s="5" t="s">
        <v>400</v>
      </c>
    </row>
    <row r="265" spans="6:16" x14ac:dyDescent="0.3">
      <c r="F265" t="s">
        <v>128</v>
      </c>
      <c r="G265" s="7">
        <v>45716</v>
      </c>
      <c r="H265" t="s">
        <v>64</v>
      </c>
      <c r="I265" t="s">
        <v>65</v>
      </c>
      <c r="J265">
        <v>2443.46</v>
      </c>
      <c r="L265">
        <v>5</v>
      </c>
      <c r="M265" t="s">
        <v>24</v>
      </c>
      <c r="O265" s="3"/>
      <c r="P265" s="5" t="s">
        <v>400</v>
      </c>
    </row>
    <row r="266" spans="6:16" x14ac:dyDescent="0.3">
      <c r="F266" t="s">
        <v>110</v>
      </c>
      <c r="G266" s="7">
        <v>45700</v>
      </c>
      <c r="H266" t="s">
        <v>64</v>
      </c>
      <c r="I266" t="s">
        <v>65</v>
      </c>
      <c r="K266">
        <v>1931.04</v>
      </c>
      <c r="L266">
        <v>25</v>
      </c>
      <c r="M266" t="s">
        <v>12</v>
      </c>
      <c r="O266" s="3"/>
      <c r="P266" s="5" t="s">
        <v>400</v>
      </c>
    </row>
    <row r="267" spans="6:16" x14ac:dyDescent="0.3">
      <c r="F267" t="s">
        <v>86</v>
      </c>
      <c r="G267" s="7">
        <v>45686</v>
      </c>
      <c r="H267" t="s">
        <v>64</v>
      </c>
      <c r="I267" t="s">
        <v>65</v>
      </c>
      <c r="K267">
        <v>2748.51</v>
      </c>
      <c r="L267">
        <v>50</v>
      </c>
      <c r="M267" t="s">
        <v>12</v>
      </c>
      <c r="O267" s="3"/>
      <c r="P267" s="5" t="s">
        <v>400</v>
      </c>
    </row>
    <row r="268" spans="6:16" x14ac:dyDescent="0.3">
      <c r="F268" t="s">
        <v>63</v>
      </c>
      <c r="G268" s="7">
        <v>45678</v>
      </c>
      <c r="H268" t="s">
        <v>64</v>
      </c>
      <c r="I268" t="s">
        <v>65</v>
      </c>
      <c r="J268">
        <v>3409.94</v>
      </c>
      <c r="L268">
        <v>75</v>
      </c>
      <c r="M268" t="s">
        <v>24</v>
      </c>
      <c r="O268" s="3"/>
      <c r="P268" s="5" t="s">
        <v>400</v>
      </c>
    </row>
    <row r="269" spans="6:16" x14ac:dyDescent="0.3">
      <c r="F269" t="s">
        <v>303</v>
      </c>
      <c r="G269" s="7">
        <v>45809</v>
      </c>
      <c r="H269" t="s">
        <v>33</v>
      </c>
      <c r="I269" t="s">
        <v>48</v>
      </c>
      <c r="J269">
        <v>2416.94</v>
      </c>
      <c r="L269">
        <v>10</v>
      </c>
      <c r="M269" t="s">
        <v>24</v>
      </c>
      <c r="O269" s="3"/>
      <c r="P269" s="5" t="s">
        <v>400</v>
      </c>
    </row>
    <row r="270" spans="6:16" x14ac:dyDescent="0.3">
      <c r="F270" t="s">
        <v>288</v>
      </c>
      <c r="G270" s="7">
        <v>45802</v>
      </c>
      <c r="H270" t="s">
        <v>33</v>
      </c>
      <c r="I270" t="s">
        <v>48</v>
      </c>
      <c r="J270">
        <v>572.84</v>
      </c>
      <c r="L270">
        <v>10</v>
      </c>
      <c r="M270" t="s">
        <v>24</v>
      </c>
      <c r="O270" s="3"/>
      <c r="P270" s="5" t="s">
        <v>400</v>
      </c>
    </row>
    <row r="271" spans="6:16" x14ac:dyDescent="0.3">
      <c r="F271" t="s">
        <v>258</v>
      </c>
      <c r="G271" s="7">
        <v>45788</v>
      </c>
      <c r="H271" t="s">
        <v>33</v>
      </c>
      <c r="I271" t="s">
        <v>48</v>
      </c>
      <c r="K271">
        <v>3572.63</v>
      </c>
      <c r="L271">
        <v>25</v>
      </c>
      <c r="M271" t="s">
        <v>12</v>
      </c>
      <c r="O271" s="3"/>
      <c r="P271" s="5" t="s">
        <v>400</v>
      </c>
    </row>
    <row r="272" spans="6:16" x14ac:dyDescent="0.3">
      <c r="F272" t="s">
        <v>210</v>
      </c>
      <c r="G272" s="7">
        <v>45763</v>
      </c>
      <c r="H272" t="s">
        <v>33</v>
      </c>
      <c r="I272" t="s">
        <v>48</v>
      </c>
      <c r="J272">
        <v>3046.43</v>
      </c>
      <c r="L272">
        <v>15</v>
      </c>
      <c r="M272" t="s">
        <v>24</v>
      </c>
      <c r="O272" s="3"/>
      <c r="P272" s="5" t="s">
        <v>400</v>
      </c>
    </row>
    <row r="273" spans="6:16" x14ac:dyDescent="0.3">
      <c r="F273" t="s">
        <v>183</v>
      </c>
      <c r="G273" s="7">
        <v>45744</v>
      </c>
      <c r="H273" t="s">
        <v>33</v>
      </c>
      <c r="I273" t="s">
        <v>48</v>
      </c>
      <c r="J273">
        <v>1722.79</v>
      </c>
      <c r="L273">
        <v>25</v>
      </c>
      <c r="M273" t="s">
        <v>24</v>
      </c>
      <c r="O273" s="3"/>
      <c r="P273" s="5" t="s">
        <v>400</v>
      </c>
    </row>
    <row r="274" spans="6:16" x14ac:dyDescent="0.3">
      <c r="F274" t="s">
        <v>178</v>
      </c>
      <c r="G274" s="7">
        <v>45742</v>
      </c>
      <c r="H274" t="s">
        <v>33</v>
      </c>
      <c r="I274" t="s">
        <v>48</v>
      </c>
      <c r="J274">
        <v>365.17</v>
      </c>
      <c r="L274">
        <v>75</v>
      </c>
      <c r="M274" t="s">
        <v>24</v>
      </c>
      <c r="O274" s="3"/>
      <c r="P274" s="5" t="s">
        <v>400</v>
      </c>
    </row>
    <row r="275" spans="6:16" x14ac:dyDescent="0.3">
      <c r="F275" t="s">
        <v>170</v>
      </c>
      <c r="G275" s="7">
        <v>45737</v>
      </c>
      <c r="H275" t="s">
        <v>33</v>
      </c>
      <c r="I275" t="s">
        <v>48</v>
      </c>
      <c r="J275">
        <v>3176.4</v>
      </c>
      <c r="L275">
        <v>5</v>
      </c>
      <c r="M275" t="s">
        <v>24</v>
      </c>
      <c r="O275" s="3"/>
      <c r="P275" s="5" t="s">
        <v>400</v>
      </c>
    </row>
    <row r="276" spans="6:16" x14ac:dyDescent="0.3">
      <c r="F276" t="s">
        <v>77</v>
      </c>
      <c r="G276" s="7">
        <v>45683</v>
      </c>
      <c r="H276" t="s">
        <v>33</v>
      </c>
      <c r="I276" t="s">
        <v>48</v>
      </c>
      <c r="K276">
        <v>3232.57</v>
      </c>
      <c r="L276">
        <v>50</v>
      </c>
      <c r="M276" s="6" t="s">
        <v>24</v>
      </c>
      <c r="O276" s="3"/>
      <c r="P276" s="5" t="s">
        <v>400</v>
      </c>
    </row>
    <row r="277" spans="6:16" x14ac:dyDescent="0.3">
      <c r="F277" t="s">
        <v>365</v>
      </c>
      <c r="G277" s="7">
        <v>45835</v>
      </c>
      <c r="H277" t="s">
        <v>30</v>
      </c>
      <c r="I277" t="s">
        <v>55</v>
      </c>
      <c r="J277">
        <v>655.28</v>
      </c>
      <c r="L277">
        <v>75</v>
      </c>
      <c r="M277" t="s">
        <v>24</v>
      </c>
      <c r="O277" s="3"/>
      <c r="P277" s="5" t="s">
        <v>400</v>
      </c>
    </row>
    <row r="278" spans="6:16" x14ac:dyDescent="0.3">
      <c r="F278" t="s">
        <v>362</v>
      </c>
      <c r="G278" s="7">
        <v>45834</v>
      </c>
      <c r="H278" t="s">
        <v>30</v>
      </c>
      <c r="I278" t="s">
        <v>55</v>
      </c>
      <c r="J278">
        <v>158.96</v>
      </c>
      <c r="L278">
        <v>100</v>
      </c>
      <c r="M278" t="s">
        <v>24</v>
      </c>
      <c r="O278" s="3"/>
      <c r="P278" s="5" t="s">
        <v>400</v>
      </c>
    </row>
    <row r="279" spans="6:16" x14ac:dyDescent="0.3">
      <c r="F279" t="s">
        <v>357</v>
      </c>
      <c r="G279" s="7">
        <v>45831</v>
      </c>
      <c r="H279" t="s">
        <v>30</v>
      </c>
      <c r="I279" t="s">
        <v>55</v>
      </c>
      <c r="J279">
        <v>2676.41</v>
      </c>
      <c r="L279">
        <v>20</v>
      </c>
      <c r="M279" t="s">
        <v>24</v>
      </c>
      <c r="O279" s="3"/>
      <c r="P279" s="5" t="s">
        <v>400</v>
      </c>
    </row>
    <row r="280" spans="6:16" x14ac:dyDescent="0.3">
      <c r="F280" t="s">
        <v>295</v>
      </c>
      <c r="G280" s="7">
        <v>45806</v>
      </c>
      <c r="H280" t="s">
        <v>30</v>
      </c>
      <c r="I280" t="s">
        <v>55</v>
      </c>
      <c r="J280">
        <v>1502.65</v>
      </c>
      <c r="L280">
        <v>20</v>
      </c>
      <c r="M280" t="s">
        <v>24</v>
      </c>
      <c r="O280" s="3"/>
      <c r="P280" s="5" t="s">
        <v>400</v>
      </c>
    </row>
    <row r="281" spans="6:16" x14ac:dyDescent="0.3">
      <c r="F281" t="s">
        <v>264</v>
      </c>
      <c r="G281" s="7">
        <v>45793</v>
      </c>
      <c r="H281" t="s">
        <v>30</v>
      </c>
      <c r="I281" t="s">
        <v>55</v>
      </c>
      <c r="K281">
        <v>1428.83</v>
      </c>
      <c r="L281">
        <v>100</v>
      </c>
      <c r="M281" t="s">
        <v>12</v>
      </c>
      <c r="O281" s="3"/>
      <c r="P281" s="5" t="s">
        <v>400</v>
      </c>
    </row>
    <row r="282" spans="6:16" x14ac:dyDescent="0.3">
      <c r="F282" t="s">
        <v>239</v>
      </c>
      <c r="G282" s="7">
        <v>45776</v>
      </c>
      <c r="H282" t="s">
        <v>30</v>
      </c>
      <c r="I282" t="s">
        <v>55</v>
      </c>
      <c r="K282">
        <v>3301.99</v>
      </c>
      <c r="L282">
        <v>20</v>
      </c>
      <c r="M282" s="6" t="s">
        <v>12</v>
      </c>
      <c r="O282" s="3"/>
      <c r="P282" s="5" t="s">
        <v>400</v>
      </c>
    </row>
    <row r="283" spans="6:16" x14ac:dyDescent="0.3">
      <c r="F283" t="s">
        <v>227</v>
      </c>
      <c r="G283" s="7">
        <v>45771</v>
      </c>
      <c r="H283" t="s">
        <v>30</v>
      </c>
      <c r="I283" t="s">
        <v>55</v>
      </c>
      <c r="K283">
        <v>3370.1</v>
      </c>
      <c r="L283">
        <v>10</v>
      </c>
      <c r="M283" t="s">
        <v>12</v>
      </c>
      <c r="O283" s="3"/>
      <c r="P283" s="5" t="s">
        <v>400</v>
      </c>
    </row>
    <row r="284" spans="6:16" x14ac:dyDescent="0.3">
      <c r="F284" t="s">
        <v>224</v>
      </c>
      <c r="G284" s="7">
        <v>45770</v>
      </c>
      <c r="H284" t="s">
        <v>30</v>
      </c>
      <c r="I284" t="s">
        <v>55</v>
      </c>
      <c r="J284">
        <v>1387.92</v>
      </c>
      <c r="L284">
        <v>15</v>
      </c>
      <c r="M284" t="s">
        <v>24</v>
      </c>
      <c r="O284" s="3"/>
      <c r="P284" s="5" t="s">
        <v>400</v>
      </c>
    </row>
    <row r="285" spans="6:16" x14ac:dyDescent="0.3">
      <c r="F285" t="s">
        <v>208</v>
      </c>
      <c r="G285" s="7">
        <v>45761</v>
      </c>
      <c r="H285" t="s">
        <v>30</v>
      </c>
      <c r="I285" t="s">
        <v>55</v>
      </c>
      <c r="K285">
        <v>1117.97</v>
      </c>
      <c r="L285">
        <v>10</v>
      </c>
      <c r="M285" t="s">
        <v>12</v>
      </c>
      <c r="O285" s="3"/>
      <c r="P285" s="5" t="s">
        <v>400</v>
      </c>
    </row>
    <row r="286" spans="6:16" x14ac:dyDescent="0.3">
      <c r="F286" t="s">
        <v>131</v>
      </c>
      <c r="G286" s="7">
        <v>45716</v>
      </c>
      <c r="H286" t="s">
        <v>30</v>
      </c>
      <c r="I286" t="s">
        <v>55</v>
      </c>
      <c r="J286">
        <v>2264.39</v>
      </c>
      <c r="L286">
        <v>25</v>
      </c>
      <c r="M286" t="s">
        <v>24</v>
      </c>
      <c r="O286" s="3"/>
      <c r="P286" s="5" t="s">
        <v>400</v>
      </c>
    </row>
    <row r="287" spans="6:16" x14ac:dyDescent="0.3">
      <c r="F287" t="s">
        <v>123</v>
      </c>
      <c r="G287" s="7">
        <v>45712</v>
      </c>
      <c r="H287" t="s">
        <v>30</v>
      </c>
      <c r="I287" t="s">
        <v>55</v>
      </c>
      <c r="J287">
        <v>1082.9000000000001</v>
      </c>
      <c r="L287">
        <v>100</v>
      </c>
      <c r="M287" t="s">
        <v>24</v>
      </c>
      <c r="O287" s="3"/>
      <c r="P287" s="5" t="s">
        <v>400</v>
      </c>
    </row>
    <row r="288" spans="6:16" x14ac:dyDescent="0.3">
      <c r="F288" t="s">
        <v>66</v>
      </c>
      <c r="G288" s="7">
        <v>45679</v>
      </c>
      <c r="H288" t="s">
        <v>30</v>
      </c>
      <c r="I288" t="s">
        <v>55</v>
      </c>
      <c r="J288">
        <v>658.29</v>
      </c>
      <c r="L288">
        <v>25</v>
      </c>
      <c r="M288" t="s">
        <v>24</v>
      </c>
      <c r="O288" s="3"/>
      <c r="P288" s="5" t="s">
        <v>400</v>
      </c>
    </row>
    <row r="289" spans="6:16" x14ac:dyDescent="0.3">
      <c r="F289" t="s">
        <v>61</v>
      </c>
      <c r="G289" s="7">
        <v>45678</v>
      </c>
      <c r="H289" t="s">
        <v>30</v>
      </c>
      <c r="I289" t="s">
        <v>55</v>
      </c>
      <c r="J289">
        <v>2365.23</v>
      </c>
      <c r="L289">
        <v>25</v>
      </c>
      <c r="M289" t="s">
        <v>24</v>
      </c>
      <c r="O289" s="3"/>
      <c r="P289" s="5" t="s">
        <v>400</v>
      </c>
    </row>
    <row r="290" spans="6:16" x14ac:dyDescent="0.3">
      <c r="F290" t="s">
        <v>53</v>
      </c>
      <c r="G290" s="7">
        <v>45676</v>
      </c>
      <c r="H290" t="s">
        <v>30</v>
      </c>
      <c r="I290" t="s">
        <v>55</v>
      </c>
      <c r="J290">
        <v>1685.26</v>
      </c>
      <c r="L290">
        <v>10</v>
      </c>
      <c r="M290" t="s">
        <v>24</v>
      </c>
      <c r="O290" s="3"/>
      <c r="P290" s="5" t="s">
        <v>400</v>
      </c>
    </row>
    <row r="291" spans="6:16" x14ac:dyDescent="0.3">
      <c r="F291" t="s">
        <v>328</v>
      </c>
      <c r="G291" s="7">
        <v>45821</v>
      </c>
      <c r="H291" t="s">
        <v>39</v>
      </c>
      <c r="I291" t="s">
        <v>40</v>
      </c>
      <c r="J291">
        <v>1698.57</v>
      </c>
      <c r="L291">
        <v>25</v>
      </c>
      <c r="M291" t="s">
        <v>24</v>
      </c>
      <c r="O291" s="3"/>
      <c r="P291" s="5" t="s">
        <v>400</v>
      </c>
    </row>
    <row r="292" spans="6:16" x14ac:dyDescent="0.3">
      <c r="F292" t="s">
        <v>323</v>
      </c>
      <c r="G292" s="7">
        <v>45820</v>
      </c>
      <c r="H292" t="s">
        <v>39</v>
      </c>
      <c r="I292" t="s">
        <v>40</v>
      </c>
      <c r="J292">
        <v>1423.42</v>
      </c>
      <c r="L292">
        <v>100</v>
      </c>
      <c r="M292" t="s">
        <v>24</v>
      </c>
      <c r="O292" s="3"/>
      <c r="P292" s="5" t="s">
        <v>400</v>
      </c>
    </row>
    <row r="293" spans="6:16" x14ac:dyDescent="0.3">
      <c r="F293" t="s">
        <v>315</v>
      </c>
      <c r="G293" s="7">
        <v>45816</v>
      </c>
      <c r="H293" t="s">
        <v>39</v>
      </c>
      <c r="I293" t="s">
        <v>40</v>
      </c>
      <c r="J293">
        <v>1334.82</v>
      </c>
      <c r="L293">
        <v>75</v>
      </c>
      <c r="M293" t="s">
        <v>24</v>
      </c>
      <c r="O293" s="3"/>
      <c r="P293" s="5" t="s">
        <v>400</v>
      </c>
    </row>
    <row r="294" spans="6:16" x14ac:dyDescent="0.3">
      <c r="F294" t="s">
        <v>308</v>
      </c>
      <c r="G294" s="7">
        <v>45813</v>
      </c>
      <c r="H294" t="s">
        <v>39</v>
      </c>
      <c r="I294" t="s">
        <v>40</v>
      </c>
      <c r="J294">
        <v>2019.54</v>
      </c>
      <c r="L294">
        <v>75</v>
      </c>
      <c r="M294" t="s">
        <v>24</v>
      </c>
      <c r="O294" s="3"/>
      <c r="P294" s="5" t="s">
        <v>400</v>
      </c>
    </row>
    <row r="295" spans="6:16" x14ac:dyDescent="0.3">
      <c r="F295" t="s">
        <v>246</v>
      </c>
      <c r="G295" s="7">
        <v>45779</v>
      </c>
      <c r="H295" t="s">
        <v>39</v>
      </c>
      <c r="I295" t="s">
        <v>40</v>
      </c>
      <c r="K295">
        <v>2518.37</v>
      </c>
      <c r="L295">
        <v>50</v>
      </c>
      <c r="M295" t="s">
        <v>12</v>
      </c>
      <c r="O295" s="3"/>
      <c r="P295" s="5" t="s">
        <v>400</v>
      </c>
    </row>
    <row r="296" spans="6:16" x14ac:dyDescent="0.3">
      <c r="F296" t="s">
        <v>235</v>
      </c>
      <c r="G296" s="7">
        <v>45775</v>
      </c>
      <c r="H296" t="s">
        <v>39</v>
      </c>
      <c r="I296" t="s">
        <v>40</v>
      </c>
      <c r="K296">
        <v>1495.42</v>
      </c>
      <c r="L296">
        <v>25</v>
      </c>
      <c r="M296" t="s">
        <v>12</v>
      </c>
      <c r="O296" s="3"/>
      <c r="P296" s="5" t="s">
        <v>400</v>
      </c>
    </row>
    <row r="297" spans="6:16" x14ac:dyDescent="0.3">
      <c r="F297" t="s">
        <v>195</v>
      </c>
      <c r="G297" s="7">
        <v>45755</v>
      </c>
      <c r="H297" t="s">
        <v>39</v>
      </c>
      <c r="I297" t="s">
        <v>40</v>
      </c>
      <c r="K297">
        <v>768.34</v>
      </c>
      <c r="L297">
        <v>10</v>
      </c>
      <c r="M297" t="s">
        <v>12</v>
      </c>
      <c r="O297" s="3"/>
      <c r="P297" s="5" t="s">
        <v>400</v>
      </c>
    </row>
    <row r="298" spans="6:16" x14ac:dyDescent="0.3">
      <c r="F298" t="s">
        <v>134</v>
      </c>
      <c r="G298" s="7">
        <v>45717</v>
      </c>
      <c r="H298" t="s">
        <v>39</v>
      </c>
      <c r="I298" t="s">
        <v>40</v>
      </c>
      <c r="K298">
        <v>3343.45</v>
      </c>
      <c r="L298">
        <v>15</v>
      </c>
      <c r="M298" t="s">
        <v>12</v>
      </c>
      <c r="O298" s="3"/>
      <c r="P298" s="5" t="s">
        <v>400</v>
      </c>
    </row>
    <row r="299" spans="6:16" x14ac:dyDescent="0.3">
      <c r="F299" t="s">
        <v>122</v>
      </c>
      <c r="G299" s="7">
        <v>45712</v>
      </c>
      <c r="H299" t="s">
        <v>39</v>
      </c>
      <c r="I299" t="s">
        <v>40</v>
      </c>
      <c r="J299">
        <v>1511.49</v>
      </c>
      <c r="L299">
        <v>100</v>
      </c>
      <c r="M299" t="s">
        <v>24</v>
      </c>
      <c r="O299" s="3"/>
      <c r="P299" s="5" t="s">
        <v>400</v>
      </c>
    </row>
    <row r="300" spans="6:16" x14ac:dyDescent="0.3">
      <c r="F300" t="s">
        <v>97</v>
      </c>
      <c r="G300" s="7">
        <v>45693</v>
      </c>
      <c r="H300" t="s">
        <v>39</v>
      </c>
      <c r="I300" t="s">
        <v>40</v>
      </c>
      <c r="J300">
        <v>787.2</v>
      </c>
      <c r="L300">
        <v>100</v>
      </c>
      <c r="M300" t="s">
        <v>24</v>
      </c>
      <c r="O300" s="3"/>
      <c r="P300" s="5" t="s">
        <v>400</v>
      </c>
    </row>
    <row r="301" spans="6:16" x14ac:dyDescent="0.3">
      <c r="F301" t="s">
        <v>364</v>
      </c>
      <c r="G301" s="7">
        <v>45834</v>
      </c>
      <c r="H301" t="s">
        <v>33</v>
      </c>
      <c r="I301" t="s">
        <v>94</v>
      </c>
      <c r="K301">
        <v>1638.7</v>
      </c>
      <c r="L301">
        <v>100</v>
      </c>
      <c r="M301" t="s">
        <v>12</v>
      </c>
      <c r="O301" s="3"/>
      <c r="P301" s="5" t="s">
        <v>400</v>
      </c>
    </row>
    <row r="302" spans="6:16" x14ac:dyDescent="0.3">
      <c r="F302" t="s">
        <v>360</v>
      </c>
      <c r="G302" s="7">
        <v>45833</v>
      </c>
      <c r="H302" t="s">
        <v>33</v>
      </c>
      <c r="I302" t="s">
        <v>94</v>
      </c>
      <c r="J302">
        <v>2554</v>
      </c>
      <c r="L302">
        <v>20</v>
      </c>
      <c r="M302" t="s">
        <v>24</v>
      </c>
      <c r="O302" s="3"/>
      <c r="P302" s="5" t="s">
        <v>400</v>
      </c>
    </row>
    <row r="303" spans="6:16" x14ac:dyDescent="0.3">
      <c r="F303" t="s">
        <v>274</v>
      </c>
      <c r="G303" s="7">
        <v>45796</v>
      </c>
      <c r="H303" t="s">
        <v>33</v>
      </c>
      <c r="I303" t="s">
        <v>94</v>
      </c>
      <c r="J303">
        <v>1060.25</v>
      </c>
      <c r="L303">
        <v>50</v>
      </c>
      <c r="M303" t="s">
        <v>24</v>
      </c>
      <c r="O303" s="3"/>
      <c r="P303" s="5" t="s">
        <v>400</v>
      </c>
    </row>
    <row r="304" spans="6:16" x14ac:dyDescent="0.3">
      <c r="F304" t="s">
        <v>269</v>
      </c>
      <c r="G304" s="7">
        <v>45795</v>
      </c>
      <c r="H304" t="s">
        <v>33</v>
      </c>
      <c r="I304" t="s">
        <v>94</v>
      </c>
      <c r="K304">
        <v>3191.51</v>
      </c>
      <c r="L304">
        <v>100</v>
      </c>
      <c r="M304" s="6" t="s">
        <v>12</v>
      </c>
      <c r="O304" s="3"/>
      <c r="P304" s="5" t="s">
        <v>400</v>
      </c>
    </row>
    <row r="305" spans="6:16" x14ac:dyDescent="0.3">
      <c r="F305" t="s">
        <v>206</v>
      </c>
      <c r="G305" s="7">
        <v>45760</v>
      </c>
      <c r="H305" t="s">
        <v>33</v>
      </c>
      <c r="I305" t="s">
        <v>94</v>
      </c>
      <c r="J305">
        <v>896.79</v>
      </c>
      <c r="L305">
        <v>20</v>
      </c>
      <c r="M305" t="s">
        <v>24</v>
      </c>
      <c r="O305" s="3"/>
      <c r="P305" s="5" t="s">
        <v>400</v>
      </c>
    </row>
    <row r="306" spans="6:16" x14ac:dyDescent="0.3">
      <c r="F306" t="s">
        <v>193</v>
      </c>
      <c r="G306" s="7">
        <v>45749</v>
      </c>
      <c r="H306" t="s">
        <v>33</v>
      </c>
      <c r="I306" t="s">
        <v>94</v>
      </c>
      <c r="K306">
        <v>3136.34</v>
      </c>
      <c r="L306">
        <v>5</v>
      </c>
      <c r="M306" t="s">
        <v>12</v>
      </c>
      <c r="O306" s="3"/>
      <c r="P306" s="5" t="s">
        <v>400</v>
      </c>
    </row>
    <row r="307" spans="6:16" x14ac:dyDescent="0.3">
      <c r="F307" t="s">
        <v>186</v>
      </c>
      <c r="G307" s="7">
        <v>45746</v>
      </c>
      <c r="H307" t="s">
        <v>33</v>
      </c>
      <c r="I307" t="s">
        <v>94</v>
      </c>
      <c r="J307">
        <v>2817.36</v>
      </c>
      <c r="L307">
        <v>5</v>
      </c>
      <c r="M307" t="s">
        <v>24</v>
      </c>
      <c r="O307" s="3"/>
      <c r="P307" s="5" t="s">
        <v>400</v>
      </c>
    </row>
    <row r="308" spans="6:16" x14ac:dyDescent="0.3">
      <c r="F308" t="s">
        <v>166</v>
      </c>
      <c r="G308" s="7">
        <v>45735</v>
      </c>
      <c r="H308" t="s">
        <v>33</v>
      </c>
      <c r="I308" t="s">
        <v>94</v>
      </c>
      <c r="K308">
        <v>2437.54</v>
      </c>
      <c r="L308">
        <v>100</v>
      </c>
      <c r="M308" s="6" t="s">
        <v>24</v>
      </c>
      <c r="O308" s="3"/>
      <c r="P308" s="5" t="s">
        <v>400</v>
      </c>
    </row>
    <row r="309" spans="6:16" x14ac:dyDescent="0.3">
      <c r="F309" t="s">
        <v>161</v>
      </c>
      <c r="G309" s="7">
        <v>45733</v>
      </c>
      <c r="H309" t="s">
        <v>33</v>
      </c>
      <c r="I309" t="s">
        <v>94</v>
      </c>
      <c r="J309">
        <v>304.07</v>
      </c>
      <c r="L309">
        <v>5</v>
      </c>
      <c r="M309" t="s">
        <v>24</v>
      </c>
      <c r="O309" s="3"/>
      <c r="P309" s="5" t="s">
        <v>400</v>
      </c>
    </row>
    <row r="310" spans="6:16" x14ac:dyDescent="0.3">
      <c r="F310" t="s">
        <v>152</v>
      </c>
      <c r="G310" s="7">
        <v>45728</v>
      </c>
      <c r="H310" t="s">
        <v>33</v>
      </c>
      <c r="I310" t="s">
        <v>94</v>
      </c>
      <c r="K310">
        <v>212.68</v>
      </c>
      <c r="L310">
        <v>75</v>
      </c>
      <c r="M310" t="s">
        <v>12</v>
      </c>
      <c r="O310" s="3"/>
      <c r="P310" s="5" t="s">
        <v>400</v>
      </c>
    </row>
    <row r="311" spans="6:16" x14ac:dyDescent="0.3">
      <c r="F311" t="s">
        <v>144</v>
      </c>
      <c r="G311" s="7">
        <v>45725</v>
      </c>
      <c r="H311" t="s">
        <v>33</v>
      </c>
      <c r="I311" t="s">
        <v>94</v>
      </c>
      <c r="J311">
        <v>3295.42</v>
      </c>
      <c r="L311">
        <v>15</v>
      </c>
      <c r="M311" t="s">
        <v>24</v>
      </c>
      <c r="O311" s="3"/>
      <c r="P311" s="5" t="s">
        <v>400</v>
      </c>
    </row>
    <row r="312" spans="6:16" x14ac:dyDescent="0.3">
      <c r="F312" t="s">
        <v>117</v>
      </c>
      <c r="G312" s="7">
        <v>45709</v>
      </c>
      <c r="H312" t="s">
        <v>33</v>
      </c>
      <c r="I312" t="s">
        <v>94</v>
      </c>
      <c r="K312">
        <v>2591.5100000000002</v>
      </c>
      <c r="L312">
        <v>15</v>
      </c>
      <c r="M312" t="s">
        <v>12</v>
      </c>
      <c r="O312" s="3"/>
      <c r="P312" s="5" t="s">
        <v>400</v>
      </c>
    </row>
    <row r="313" spans="6:16" x14ac:dyDescent="0.3">
      <c r="F313" t="s">
        <v>92</v>
      </c>
      <c r="G313" s="7">
        <v>45689</v>
      </c>
      <c r="H313" t="s">
        <v>33</v>
      </c>
      <c r="I313" t="s">
        <v>94</v>
      </c>
      <c r="J313">
        <v>2963.7</v>
      </c>
      <c r="L313">
        <v>100</v>
      </c>
      <c r="M313" t="s">
        <v>24</v>
      </c>
      <c r="O313" s="3"/>
      <c r="P313" s="5" t="s">
        <v>400</v>
      </c>
    </row>
    <row r="314" spans="6:16" x14ac:dyDescent="0.3">
      <c r="F314" t="s">
        <v>330</v>
      </c>
      <c r="G314" s="7">
        <v>45821</v>
      </c>
      <c r="H314" t="s">
        <v>14</v>
      </c>
      <c r="I314" t="s">
        <v>15</v>
      </c>
      <c r="J314">
        <v>161.88</v>
      </c>
      <c r="L314">
        <v>15</v>
      </c>
      <c r="M314" t="s">
        <v>24</v>
      </c>
      <c r="O314" s="3"/>
      <c r="P314" s="5" t="s">
        <v>400</v>
      </c>
    </row>
    <row r="315" spans="6:16" x14ac:dyDescent="0.3">
      <c r="F315" t="s">
        <v>287</v>
      </c>
      <c r="G315" s="7">
        <v>45801</v>
      </c>
      <c r="H315" t="s">
        <v>14</v>
      </c>
      <c r="I315" t="s">
        <v>15</v>
      </c>
      <c r="J315">
        <v>2633.12</v>
      </c>
      <c r="L315">
        <v>75</v>
      </c>
      <c r="M315" t="s">
        <v>24</v>
      </c>
      <c r="O315" s="3"/>
      <c r="P315" s="5" t="s">
        <v>400</v>
      </c>
    </row>
    <row r="316" spans="6:16" x14ac:dyDescent="0.3">
      <c r="F316" t="s">
        <v>267</v>
      </c>
      <c r="G316" s="7">
        <v>45794</v>
      </c>
      <c r="H316" t="s">
        <v>14</v>
      </c>
      <c r="I316" t="s">
        <v>15</v>
      </c>
      <c r="J316">
        <v>2190.59</v>
      </c>
      <c r="L316">
        <v>15</v>
      </c>
      <c r="M316" t="s">
        <v>24</v>
      </c>
      <c r="O316" s="3"/>
      <c r="P316" s="5" t="s">
        <v>400</v>
      </c>
    </row>
    <row r="317" spans="6:16" x14ac:dyDescent="0.3">
      <c r="F317" t="s">
        <v>240</v>
      </c>
      <c r="G317" s="7">
        <v>45777</v>
      </c>
      <c r="H317" t="s">
        <v>14</v>
      </c>
      <c r="I317" t="s">
        <v>15</v>
      </c>
      <c r="K317">
        <v>1136.28</v>
      </c>
      <c r="L317">
        <v>5</v>
      </c>
      <c r="M317" t="s">
        <v>12</v>
      </c>
      <c r="O317" s="3"/>
      <c r="P317" s="5" t="s">
        <v>400</v>
      </c>
    </row>
    <row r="318" spans="6:16" x14ac:dyDescent="0.3">
      <c r="F318" t="s">
        <v>184</v>
      </c>
      <c r="G318" s="7">
        <v>45746</v>
      </c>
      <c r="H318" t="s">
        <v>14</v>
      </c>
      <c r="I318" t="s">
        <v>15</v>
      </c>
      <c r="J318">
        <v>513.15</v>
      </c>
      <c r="L318">
        <v>75</v>
      </c>
      <c r="M318" t="s">
        <v>24</v>
      </c>
      <c r="O318" s="3"/>
      <c r="P318" s="5" t="s">
        <v>400</v>
      </c>
    </row>
    <row r="319" spans="6:16" x14ac:dyDescent="0.3">
      <c r="F319" t="s">
        <v>115</v>
      </c>
      <c r="G319" s="7">
        <v>45707</v>
      </c>
      <c r="H319" t="s">
        <v>14</v>
      </c>
      <c r="I319" t="s">
        <v>15</v>
      </c>
      <c r="K319">
        <v>1005.21</v>
      </c>
      <c r="L319">
        <v>10</v>
      </c>
      <c r="M319" t="s">
        <v>12</v>
      </c>
      <c r="O319" s="3"/>
      <c r="P319" s="5" t="s">
        <v>400</v>
      </c>
    </row>
    <row r="320" spans="6:16" x14ac:dyDescent="0.3">
      <c r="F320" t="s">
        <v>100</v>
      </c>
      <c r="G320" s="7">
        <v>45697</v>
      </c>
      <c r="H320" t="s">
        <v>14</v>
      </c>
      <c r="I320" t="s">
        <v>15</v>
      </c>
      <c r="J320">
        <v>1092.3</v>
      </c>
      <c r="L320">
        <v>100</v>
      </c>
      <c r="M320" s="6" t="s">
        <v>24</v>
      </c>
      <c r="O320" s="3"/>
      <c r="P320" s="5" t="s">
        <v>400</v>
      </c>
    </row>
    <row r="321" spans="6:16" x14ac:dyDescent="0.3">
      <c r="F321" t="s">
        <v>290</v>
      </c>
      <c r="G321" s="7">
        <v>45804</v>
      </c>
      <c r="H321" t="s">
        <v>18</v>
      </c>
      <c r="I321" t="s">
        <v>19</v>
      </c>
      <c r="K321">
        <v>518.34</v>
      </c>
      <c r="L321">
        <v>75</v>
      </c>
      <c r="M321" t="s">
        <v>12</v>
      </c>
      <c r="O321" s="3"/>
      <c r="P321" s="5" t="s">
        <v>400</v>
      </c>
    </row>
    <row r="322" spans="6:16" x14ac:dyDescent="0.3">
      <c r="F322" t="s">
        <v>273</v>
      </c>
      <c r="G322" s="7">
        <v>45796</v>
      </c>
      <c r="H322" t="s">
        <v>18</v>
      </c>
      <c r="I322" t="s">
        <v>19</v>
      </c>
      <c r="J322">
        <v>2153.44</v>
      </c>
      <c r="L322">
        <v>100</v>
      </c>
      <c r="M322" t="s">
        <v>24</v>
      </c>
      <c r="O322" s="3"/>
      <c r="P322" s="5" t="s">
        <v>400</v>
      </c>
    </row>
    <row r="323" spans="6:16" x14ac:dyDescent="0.3">
      <c r="F323" t="s">
        <v>219</v>
      </c>
      <c r="G323" s="7">
        <v>45768</v>
      </c>
      <c r="H323" t="s">
        <v>18</v>
      </c>
      <c r="I323" t="s">
        <v>19</v>
      </c>
      <c r="J323">
        <v>1167.98</v>
      </c>
      <c r="L323">
        <v>20</v>
      </c>
      <c r="M323" t="s">
        <v>24</v>
      </c>
      <c r="O323" s="3"/>
      <c r="P323" s="5" t="s">
        <v>400</v>
      </c>
    </row>
    <row r="324" spans="6:16" x14ac:dyDescent="0.3">
      <c r="F324" t="s">
        <v>199</v>
      </c>
      <c r="G324" s="7">
        <v>45757</v>
      </c>
      <c r="H324" t="s">
        <v>18</v>
      </c>
      <c r="I324" t="s">
        <v>19</v>
      </c>
      <c r="J324">
        <v>701.53</v>
      </c>
      <c r="L324">
        <v>5</v>
      </c>
      <c r="M324" t="s">
        <v>24</v>
      </c>
      <c r="O324" s="3"/>
      <c r="P324" s="5" t="s">
        <v>400</v>
      </c>
    </row>
    <row r="325" spans="6:16" x14ac:dyDescent="0.3">
      <c r="F325" t="s">
        <v>142</v>
      </c>
      <c r="G325" s="7">
        <v>45724</v>
      </c>
      <c r="H325" t="s">
        <v>18</v>
      </c>
      <c r="I325" t="s">
        <v>19</v>
      </c>
      <c r="K325">
        <v>3249.35</v>
      </c>
      <c r="L325">
        <v>10</v>
      </c>
      <c r="M325" t="s">
        <v>12</v>
      </c>
      <c r="O325" s="3"/>
      <c r="P325" s="5" t="s">
        <v>400</v>
      </c>
    </row>
    <row r="326" spans="6:16" x14ac:dyDescent="0.3">
      <c r="F326" t="s">
        <v>111</v>
      </c>
      <c r="G326" s="7">
        <v>45704</v>
      </c>
      <c r="H326" t="s">
        <v>18</v>
      </c>
      <c r="I326" t="s">
        <v>19</v>
      </c>
      <c r="K326">
        <v>257.83999999999997</v>
      </c>
      <c r="L326">
        <v>50</v>
      </c>
      <c r="M326" t="s">
        <v>12</v>
      </c>
      <c r="O326" s="3"/>
      <c r="P326" s="5" t="s">
        <v>400</v>
      </c>
    </row>
    <row r="327" spans="6:16" x14ac:dyDescent="0.3">
      <c r="F327" t="s">
        <v>52</v>
      </c>
      <c r="G327" s="7">
        <v>45675</v>
      </c>
      <c r="H327" t="s">
        <v>18</v>
      </c>
      <c r="I327" t="s">
        <v>19</v>
      </c>
      <c r="J327">
        <v>3238.26</v>
      </c>
      <c r="L327">
        <v>15</v>
      </c>
      <c r="M327" t="s">
        <v>24</v>
      </c>
      <c r="O327" s="3"/>
      <c r="P327" s="5" t="s">
        <v>400</v>
      </c>
    </row>
    <row r="328" spans="6:16" x14ac:dyDescent="0.3">
      <c r="F328" t="s">
        <v>16</v>
      </c>
      <c r="G328" s="7">
        <v>45661</v>
      </c>
      <c r="H328" t="s">
        <v>18</v>
      </c>
      <c r="I328" t="s">
        <v>19</v>
      </c>
      <c r="J328">
        <v>453.82</v>
      </c>
      <c r="L328">
        <v>75</v>
      </c>
      <c r="M328" t="s">
        <v>24</v>
      </c>
      <c r="O328" s="3"/>
      <c r="P328" s="5" t="s">
        <v>400</v>
      </c>
    </row>
    <row r="329" spans="6:16" x14ac:dyDescent="0.3">
      <c r="F329" t="s">
        <v>352</v>
      </c>
      <c r="G329" s="7">
        <v>45830</v>
      </c>
      <c r="H329" t="s">
        <v>39</v>
      </c>
      <c r="I329" t="s">
        <v>51</v>
      </c>
      <c r="K329">
        <v>1695.31</v>
      </c>
      <c r="L329">
        <v>100</v>
      </c>
      <c r="M329" t="s">
        <v>12</v>
      </c>
      <c r="O329" s="3"/>
      <c r="P329" s="5" t="s">
        <v>400</v>
      </c>
    </row>
    <row r="330" spans="6:16" x14ac:dyDescent="0.3">
      <c r="F330" t="s">
        <v>349</v>
      </c>
      <c r="G330" s="7">
        <v>45829</v>
      </c>
      <c r="H330" t="s">
        <v>39</v>
      </c>
      <c r="I330" t="s">
        <v>51</v>
      </c>
      <c r="K330">
        <v>3587.21</v>
      </c>
      <c r="L330">
        <v>20</v>
      </c>
      <c r="M330" t="s">
        <v>12</v>
      </c>
      <c r="O330" s="3"/>
      <c r="P330" s="5" t="s">
        <v>400</v>
      </c>
    </row>
    <row r="331" spans="6:16" x14ac:dyDescent="0.3">
      <c r="F331" t="s">
        <v>333</v>
      </c>
      <c r="G331" s="7">
        <v>45823</v>
      </c>
      <c r="H331" t="s">
        <v>39</v>
      </c>
      <c r="I331" t="s">
        <v>51</v>
      </c>
      <c r="J331">
        <v>1574.22</v>
      </c>
      <c r="L331">
        <v>20</v>
      </c>
      <c r="M331" t="s">
        <v>24</v>
      </c>
      <c r="O331" s="3"/>
      <c r="P331" s="5" t="s">
        <v>400</v>
      </c>
    </row>
    <row r="332" spans="6:16" x14ac:dyDescent="0.3">
      <c r="F332" t="s">
        <v>294</v>
      </c>
      <c r="G332" s="7">
        <v>45805</v>
      </c>
      <c r="H332" t="s">
        <v>39</v>
      </c>
      <c r="I332" t="s">
        <v>51</v>
      </c>
      <c r="J332">
        <v>3498.57</v>
      </c>
      <c r="L332">
        <v>25</v>
      </c>
      <c r="M332" t="s">
        <v>24</v>
      </c>
      <c r="O332" s="3"/>
      <c r="P332" s="5" t="s">
        <v>400</v>
      </c>
    </row>
    <row r="333" spans="6:16" x14ac:dyDescent="0.3">
      <c r="F333" t="s">
        <v>247</v>
      </c>
      <c r="G333" s="7">
        <v>45780</v>
      </c>
      <c r="H333" t="s">
        <v>39</v>
      </c>
      <c r="I333" t="s">
        <v>51</v>
      </c>
      <c r="J333">
        <v>3020.05</v>
      </c>
      <c r="L333">
        <v>75</v>
      </c>
      <c r="M333" t="s">
        <v>24</v>
      </c>
      <c r="O333" s="3"/>
      <c r="P333" s="5" t="s">
        <v>400</v>
      </c>
    </row>
    <row r="334" spans="6:16" x14ac:dyDescent="0.3">
      <c r="F334" t="s">
        <v>203</v>
      </c>
      <c r="G334" s="7">
        <v>45759</v>
      </c>
      <c r="H334" t="s">
        <v>39</v>
      </c>
      <c r="I334" t="s">
        <v>51</v>
      </c>
      <c r="K334">
        <v>971.76</v>
      </c>
      <c r="L334">
        <v>100</v>
      </c>
      <c r="M334" t="s">
        <v>12</v>
      </c>
      <c r="O334" s="3"/>
      <c r="P334" s="5" t="s">
        <v>400</v>
      </c>
    </row>
    <row r="335" spans="6:16" x14ac:dyDescent="0.3">
      <c r="F335" t="s">
        <v>163</v>
      </c>
      <c r="G335" s="7">
        <v>45733</v>
      </c>
      <c r="H335" t="s">
        <v>39</v>
      </c>
      <c r="I335" t="s">
        <v>51</v>
      </c>
      <c r="K335">
        <v>3419.24</v>
      </c>
      <c r="L335">
        <v>20</v>
      </c>
      <c r="M335" t="s">
        <v>12</v>
      </c>
      <c r="O335" s="3"/>
      <c r="P335" s="5" t="s">
        <v>400</v>
      </c>
    </row>
    <row r="336" spans="6:16" x14ac:dyDescent="0.3">
      <c r="F336" t="s">
        <v>95</v>
      </c>
      <c r="G336" s="7">
        <v>45692</v>
      </c>
      <c r="H336" t="s">
        <v>39</v>
      </c>
      <c r="I336" t="s">
        <v>51</v>
      </c>
      <c r="J336">
        <v>431.22</v>
      </c>
      <c r="L336">
        <v>75</v>
      </c>
      <c r="M336" t="s">
        <v>24</v>
      </c>
      <c r="O336" s="3"/>
      <c r="P336" s="5" t="s">
        <v>400</v>
      </c>
    </row>
    <row r="337" spans="6:16" x14ac:dyDescent="0.3">
      <c r="F337" t="s">
        <v>49</v>
      </c>
      <c r="G337" s="7">
        <v>45675</v>
      </c>
      <c r="H337" t="s">
        <v>39</v>
      </c>
      <c r="I337" t="s">
        <v>51</v>
      </c>
      <c r="J337">
        <v>436.94</v>
      </c>
      <c r="L337">
        <v>100</v>
      </c>
      <c r="M337" t="s">
        <v>24</v>
      </c>
      <c r="O337" s="3"/>
      <c r="P337" s="5" t="s">
        <v>400</v>
      </c>
    </row>
    <row r="338" spans="6:16" x14ac:dyDescent="0.3">
      <c r="F338" t="s">
        <v>368</v>
      </c>
      <c r="G338" s="7">
        <v>45836</v>
      </c>
      <c r="H338" t="s">
        <v>159</v>
      </c>
      <c r="I338" t="s">
        <v>160</v>
      </c>
      <c r="J338">
        <v>1675.64</v>
      </c>
      <c r="L338">
        <v>20</v>
      </c>
      <c r="M338" t="s">
        <v>24</v>
      </c>
      <c r="O338" s="3"/>
      <c r="P338" s="5" t="s">
        <v>400</v>
      </c>
    </row>
    <row r="339" spans="6:16" x14ac:dyDescent="0.3">
      <c r="F339" t="s">
        <v>353</v>
      </c>
      <c r="G339" s="7">
        <v>45830</v>
      </c>
      <c r="H339" t="s">
        <v>159</v>
      </c>
      <c r="I339" t="s">
        <v>160</v>
      </c>
      <c r="K339">
        <v>468.44</v>
      </c>
      <c r="L339">
        <v>20</v>
      </c>
      <c r="M339" t="s">
        <v>12</v>
      </c>
      <c r="O339" s="3"/>
      <c r="P339" s="5" t="s">
        <v>400</v>
      </c>
    </row>
    <row r="340" spans="6:16" x14ac:dyDescent="0.3">
      <c r="F340" t="s">
        <v>354</v>
      </c>
      <c r="G340" s="7">
        <v>45830</v>
      </c>
      <c r="H340" t="s">
        <v>159</v>
      </c>
      <c r="I340" t="s">
        <v>160</v>
      </c>
      <c r="K340">
        <v>2610.5300000000002</v>
      </c>
      <c r="L340">
        <v>50</v>
      </c>
      <c r="M340" t="s">
        <v>12</v>
      </c>
      <c r="O340" s="3"/>
      <c r="P340" s="5" t="s">
        <v>400</v>
      </c>
    </row>
    <row r="341" spans="6:16" x14ac:dyDescent="0.3">
      <c r="F341" t="s">
        <v>339</v>
      </c>
      <c r="G341" s="7">
        <v>45826</v>
      </c>
      <c r="H341" t="s">
        <v>159</v>
      </c>
      <c r="I341" t="s">
        <v>160</v>
      </c>
      <c r="J341">
        <v>2224.9299999999998</v>
      </c>
      <c r="L341">
        <v>75</v>
      </c>
      <c r="M341" t="s">
        <v>24</v>
      </c>
      <c r="O341" s="3"/>
      <c r="P341" s="5" t="s">
        <v>400</v>
      </c>
    </row>
    <row r="342" spans="6:16" x14ac:dyDescent="0.3">
      <c r="F342" t="s">
        <v>331</v>
      </c>
      <c r="G342" s="7">
        <v>45823</v>
      </c>
      <c r="H342" t="s">
        <v>159</v>
      </c>
      <c r="I342" t="s">
        <v>160</v>
      </c>
      <c r="K342">
        <v>3095.96</v>
      </c>
      <c r="L342">
        <v>20</v>
      </c>
      <c r="M342" t="s">
        <v>12</v>
      </c>
      <c r="O342" s="3"/>
      <c r="P342" s="5" t="s">
        <v>400</v>
      </c>
    </row>
    <row r="343" spans="6:16" x14ac:dyDescent="0.3">
      <c r="F343" t="s">
        <v>282</v>
      </c>
      <c r="G343" s="7">
        <v>45799</v>
      </c>
      <c r="H343" t="s">
        <v>159</v>
      </c>
      <c r="I343" t="s">
        <v>160</v>
      </c>
      <c r="J343">
        <v>2527.77</v>
      </c>
      <c r="L343">
        <v>25</v>
      </c>
      <c r="M343" t="s">
        <v>24</v>
      </c>
      <c r="O343" s="3"/>
      <c r="P343" s="5" t="s">
        <v>400</v>
      </c>
    </row>
    <row r="344" spans="6:16" x14ac:dyDescent="0.3">
      <c r="F344" t="s">
        <v>231</v>
      </c>
      <c r="G344" s="7">
        <v>45773</v>
      </c>
      <c r="H344" t="s">
        <v>159</v>
      </c>
      <c r="I344" t="s">
        <v>160</v>
      </c>
      <c r="J344">
        <v>2748.57</v>
      </c>
      <c r="L344">
        <v>75</v>
      </c>
      <c r="M344" t="s">
        <v>24</v>
      </c>
      <c r="O344" s="3"/>
      <c r="P344" s="5" t="s">
        <v>400</v>
      </c>
    </row>
    <row r="345" spans="6:16" x14ac:dyDescent="0.3">
      <c r="F345" t="s">
        <v>360</v>
      </c>
      <c r="G345" s="7">
        <v>45668</v>
      </c>
      <c r="H345" t="s">
        <v>33</v>
      </c>
      <c r="I345" t="s">
        <v>70</v>
      </c>
      <c r="J345">
        <v>807.96</v>
      </c>
      <c r="L345">
        <v>100</v>
      </c>
      <c r="M345" t="s">
        <v>24</v>
      </c>
      <c r="O345" s="3"/>
      <c r="P345" s="5" t="s">
        <v>400</v>
      </c>
    </row>
    <row r="346" spans="6:16" x14ac:dyDescent="0.3">
      <c r="F346" t="s">
        <v>327</v>
      </c>
      <c r="G346" s="7">
        <v>45821</v>
      </c>
      <c r="H346" t="s">
        <v>22</v>
      </c>
      <c r="I346" t="s">
        <v>23</v>
      </c>
      <c r="J346">
        <v>3066.24</v>
      </c>
      <c r="L346">
        <v>25</v>
      </c>
      <c r="M346" t="s">
        <v>24</v>
      </c>
      <c r="O346" s="3"/>
      <c r="P346" s="5" t="s">
        <v>400</v>
      </c>
    </row>
    <row r="347" spans="6:16" x14ac:dyDescent="0.3">
      <c r="F347" t="s">
        <v>307</v>
      </c>
      <c r="G347" s="7">
        <v>45810</v>
      </c>
      <c r="H347" t="s">
        <v>22</v>
      </c>
      <c r="I347" t="s">
        <v>23</v>
      </c>
      <c r="J347">
        <v>3002</v>
      </c>
      <c r="L347">
        <v>10</v>
      </c>
      <c r="M347" t="s">
        <v>24</v>
      </c>
      <c r="O347" s="3"/>
      <c r="P347" s="5" t="s">
        <v>400</v>
      </c>
    </row>
    <row r="348" spans="6:16" x14ac:dyDescent="0.3">
      <c r="F348" t="s">
        <v>271</v>
      </c>
      <c r="G348" s="7">
        <v>45796</v>
      </c>
      <c r="H348" t="s">
        <v>22</v>
      </c>
      <c r="I348" t="s">
        <v>23</v>
      </c>
      <c r="J348">
        <v>662.01</v>
      </c>
      <c r="L348">
        <v>15</v>
      </c>
      <c r="M348" t="s">
        <v>24</v>
      </c>
      <c r="O348" s="3"/>
      <c r="P348" s="5" t="s">
        <v>400</v>
      </c>
    </row>
    <row r="349" spans="6:16" x14ac:dyDescent="0.3">
      <c r="F349" t="s">
        <v>222</v>
      </c>
      <c r="G349" s="7">
        <v>45770</v>
      </c>
      <c r="H349" t="s">
        <v>22</v>
      </c>
      <c r="I349" t="s">
        <v>23</v>
      </c>
      <c r="K349">
        <v>2171.9899999999998</v>
      </c>
      <c r="L349">
        <v>25</v>
      </c>
      <c r="M349" t="s">
        <v>12</v>
      </c>
      <c r="O349" s="3"/>
      <c r="P349" s="5" t="s">
        <v>400</v>
      </c>
    </row>
    <row r="350" spans="6:16" x14ac:dyDescent="0.3">
      <c r="F350" t="s">
        <v>124</v>
      </c>
      <c r="G350" s="7">
        <v>45714</v>
      </c>
      <c r="H350" t="s">
        <v>22</v>
      </c>
      <c r="I350" t="s">
        <v>23</v>
      </c>
      <c r="J350">
        <v>2030.17</v>
      </c>
      <c r="L350">
        <v>75</v>
      </c>
      <c r="M350" t="s">
        <v>24</v>
      </c>
      <c r="O350" s="3"/>
      <c r="P350" s="5" t="s">
        <v>400</v>
      </c>
    </row>
    <row r="351" spans="6:16" x14ac:dyDescent="0.3">
      <c r="F351" t="s">
        <v>102</v>
      </c>
      <c r="G351" s="7">
        <v>45698</v>
      </c>
      <c r="H351" t="s">
        <v>22</v>
      </c>
      <c r="I351" t="s">
        <v>23</v>
      </c>
      <c r="K351">
        <v>3221.93</v>
      </c>
      <c r="L351">
        <v>100</v>
      </c>
      <c r="M351" t="s">
        <v>12</v>
      </c>
      <c r="O351" s="3"/>
      <c r="P351" s="5" t="s">
        <v>400</v>
      </c>
    </row>
    <row r="352" spans="6:16" x14ac:dyDescent="0.3">
      <c r="F352" t="s">
        <v>20</v>
      </c>
      <c r="G352" s="7">
        <v>45662</v>
      </c>
      <c r="H352" t="s">
        <v>22</v>
      </c>
      <c r="I352" t="s">
        <v>23</v>
      </c>
      <c r="J352">
        <v>2156.46</v>
      </c>
      <c r="L352">
        <v>100</v>
      </c>
      <c r="M352" t="s">
        <v>24</v>
      </c>
      <c r="O352" s="3"/>
      <c r="P352" s="5" t="s">
        <v>400</v>
      </c>
    </row>
    <row r="353" spans="6:16" x14ac:dyDescent="0.3">
      <c r="F353" t="s">
        <v>341</v>
      </c>
      <c r="G353" s="7">
        <v>45826</v>
      </c>
      <c r="H353" t="s">
        <v>90</v>
      </c>
      <c r="I353" t="s">
        <v>91</v>
      </c>
      <c r="K353">
        <v>816.4</v>
      </c>
      <c r="L353">
        <v>10</v>
      </c>
      <c r="M353" t="s">
        <v>12</v>
      </c>
      <c r="O353" s="3"/>
      <c r="P353" s="5" t="s">
        <v>400</v>
      </c>
    </row>
    <row r="354" spans="6:16" x14ac:dyDescent="0.3">
      <c r="F354" t="s">
        <v>329</v>
      </c>
      <c r="G354" s="7">
        <v>45821</v>
      </c>
      <c r="H354" t="s">
        <v>90</v>
      </c>
      <c r="I354" t="s">
        <v>91</v>
      </c>
      <c r="K354">
        <v>1023.85</v>
      </c>
      <c r="L354">
        <v>20</v>
      </c>
      <c r="M354" t="s">
        <v>12</v>
      </c>
      <c r="O354" s="3"/>
      <c r="P354" s="5" t="s">
        <v>400</v>
      </c>
    </row>
    <row r="355" spans="6:16" x14ac:dyDescent="0.3">
      <c r="F355" t="s">
        <v>279</v>
      </c>
      <c r="G355" s="7">
        <v>45798</v>
      </c>
      <c r="H355" t="s">
        <v>90</v>
      </c>
      <c r="I355" t="s">
        <v>91</v>
      </c>
      <c r="K355">
        <v>2268.56</v>
      </c>
      <c r="L355">
        <v>75</v>
      </c>
      <c r="M355" t="s">
        <v>12</v>
      </c>
      <c r="O355" s="3"/>
      <c r="P355" s="5" t="s">
        <v>400</v>
      </c>
    </row>
    <row r="356" spans="6:16" x14ac:dyDescent="0.3">
      <c r="F356" t="s">
        <v>260</v>
      </c>
      <c r="G356" s="7">
        <v>45789</v>
      </c>
      <c r="H356" t="s">
        <v>90</v>
      </c>
      <c r="I356" t="s">
        <v>91</v>
      </c>
      <c r="J356">
        <v>2357.15</v>
      </c>
      <c r="L356">
        <v>25</v>
      </c>
      <c r="M356" t="s">
        <v>24</v>
      </c>
      <c r="O356" s="3"/>
      <c r="P356" s="5" t="s">
        <v>400</v>
      </c>
    </row>
    <row r="357" spans="6:16" x14ac:dyDescent="0.3">
      <c r="F357" t="s">
        <v>252</v>
      </c>
      <c r="G357" s="7">
        <v>45784</v>
      </c>
      <c r="H357" t="s">
        <v>90</v>
      </c>
      <c r="I357" t="s">
        <v>91</v>
      </c>
      <c r="K357">
        <v>1649.71</v>
      </c>
      <c r="L357">
        <v>15</v>
      </c>
      <c r="M357" t="s">
        <v>12</v>
      </c>
      <c r="O357" s="3"/>
      <c r="P357" s="5" t="s">
        <v>400</v>
      </c>
    </row>
    <row r="358" spans="6:16" x14ac:dyDescent="0.3">
      <c r="F358" t="s">
        <v>251</v>
      </c>
      <c r="G358" s="7">
        <v>45783</v>
      </c>
      <c r="H358" t="s">
        <v>90</v>
      </c>
      <c r="I358" t="s">
        <v>91</v>
      </c>
      <c r="J358">
        <v>2904.09</v>
      </c>
      <c r="L358">
        <v>75</v>
      </c>
      <c r="M358" s="6" t="s">
        <v>24</v>
      </c>
      <c r="O358" s="3"/>
      <c r="P358" s="5" t="s">
        <v>400</v>
      </c>
    </row>
    <row r="359" spans="6:16" x14ac:dyDescent="0.3">
      <c r="F359" t="s">
        <v>242</v>
      </c>
      <c r="G359" s="7">
        <v>45778</v>
      </c>
      <c r="H359" t="s">
        <v>90</v>
      </c>
      <c r="I359" t="s">
        <v>91</v>
      </c>
      <c r="J359">
        <v>3073.61</v>
      </c>
      <c r="L359">
        <v>25</v>
      </c>
      <c r="M359" t="s">
        <v>24</v>
      </c>
      <c r="O359" s="3"/>
      <c r="P359" s="5" t="s">
        <v>400</v>
      </c>
    </row>
    <row r="360" spans="6:16" x14ac:dyDescent="0.3">
      <c r="F360" t="s">
        <v>189</v>
      </c>
      <c r="G360" s="7">
        <v>45747</v>
      </c>
      <c r="H360" t="s">
        <v>90</v>
      </c>
      <c r="I360" t="s">
        <v>91</v>
      </c>
      <c r="J360">
        <v>818.57</v>
      </c>
      <c r="L360">
        <v>100</v>
      </c>
      <c r="M360" t="s">
        <v>24</v>
      </c>
      <c r="O360" s="3"/>
      <c r="P360" s="5" t="s">
        <v>400</v>
      </c>
    </row>
    <row r="361" spans="6:16" x14ac:dyDescent="0.3">
      <c r="F361" t="s">
        <v>146</v>
      </c>
      <c r="G361" s="7">
        <v>45726</v>
      </c>
      <c r="H361" t="s">
        <v>90</v>
      </c>
      <c r="I361" t="s">
        <v>91</v>
      </c>
      <c r="K361">
        <v>2857.31</v>
      </c>
      <c r="L361">
        <v>20</v>
      </c>
      <c r="M361" t="s">
        <v>12</v>
      </c>
      <c r="O361" s="3"/>
      <c r="P361" s="5" t="s">
        <v>400</v>
      </c>
    </row>
    <row r="362" spans="6:16" x14ac:dyDescent="0.3">
      <c r="F362" t="s">
        <v>140</v>
      </c>
      <c r="G362" s="7">
        <v>45722</v>
      </c>
      <c r="H362" t="s">
        <v>90</v>
      </c>
      <c r="I362" t="s">
        <v>91</v>
      </c>
      <c r="K362">
        <v>1469.85</v>
      </c>
      <c r="L362">
        <v>5</v>
      </c>
      <c r="M362" t="s">
        <v>12</v>
      </c>
      <c r="O362" s="3"/>
      <c r="P362" s="5" t="s">
        <v>400</v>
      </c>
    </row>
    <row r="363" spans="6:16" x14ac:dyDescent="0.3">
      <c r="F363" t="s">
        <v>107</v>
      </c>
      <c r="G363" s="7">
        <v>45700</v>
      </c>
      <c r="H363" t="s">
        <v>90</v>
      </c>
      <c r="I363" t="s">
        <v>91</v>
      </c>
      <c r="J363">
        <v>1452.67</v>
      </c>
      <c r="L363">
        <v>75</v>
      </c>
      <c r="M363" t="s">
        <v>24</v>
      </c>
      <c r="O363" s="3"/>
      <c r="P363" s="5" t="s">
        <v>400</v>
      </c>
    </row>
    <row r="364" spans="6:16" x14ac:dyDescent="0.3">
      <c r="F364" t="s">
        <v>88</v>
      </c>
      <c r="G364" s="7">
        <v>45687</v>
      </c>
      <c r="H364" t="s">
        <v>90</v>
      </c>
      <c r="I364" t="s">
        <v>91</v>
      </c>
      <c r="J364">
        <v>2766.73</v>
      </c>
      <c r="L364">
        <v>50</v>
      </c>
      <c r="M364" s="6" t="s">
        <v>24</v>
      </c>
      <c r="O364" s="3"/>
      <c r="P364" s="5" t="s">
        <v>400</v>
      </c>
    </row>
    <row r="365" spans="6:16" x14ac:dyDescent="0.3">
      <c r="F365" t="s">
        <v>338</v>
      </c>
      <c r="G365" s="7">
        <v>45825</v>
      </c>
      <c r="H365" t="s">
        <v>30</v>
      </c>
      <c r="I365" t="s">
        <v>73</v>
      </c>
      <c r="J365">
        <v>2570.19</v>
      </c>
      <c r="L365">
        <v>75</v>
      </c>
      <c r="M365" t="s">
        <v>24</v>
      </c>
      <c r="O365" s="3"/>
      <c r="P365" s="5" t="s">
        <v>400</v>
      </c>
    </row>
    <row r="366" spans="6:16" x14ac:dyDescent="0.3">
      <c r="F366" t="s">
        <v>322</v>
      </c>
      <c r="G366" s="7">
        <v>45818</v>
      </c>
      <c r="H366" t="s">
        <v>30</v>
      </c>
      <c r="I366" t="s">
        <v>73</v>
      </c>
      <c r="J366">
        <v>2452.7399999999998</v>
      </c>
      <c r="L366">
        <v>25</v>
      </c>
      <c r="M366" t="s">
        <v>24</v>
      </c>
      <c r="O366" s="3"/>
      <c r="P366" s="5" t="s">
        <v>400</v>
      </c>
    </row>
    <row r="367" spans="6:16" x14ac:dyDescent="0.3">
      <c r="F367" t="s">
        <v>312</v>
      </c>
      <c r="G367" s="7">
        <v>45815</v>
      </c>
      <c r="H367" t="s">
        <v>30</v>
      </c>
      <c r="I367" t="s">
        <v>73</v>
      </c>
      <c r="J367">
        <v>1608.88</v>
      </c>
      <c r="L367">
        <v>25</v>
      </c>
      <c r="M367" t="s">
        <v>24</v>
      </c>
      <c r="O367" s="3"/>
      <c r="P367" s="5" t="s">
        <v>400</v>
      </c>
    </row>
    <row r="368" spans="6:16" x14ac:dyDescent="0.3">
      <c r="F368" t="s">
        <v>285</v>
      </c>
      <c r="G368" s="7">
        <v>45801</v>
      </c>
      <c r="H368" t="s">
        <v>30</v>
      </c>
      <c r="I368" t="s">
        <v>73</v>
      </c>
      <c r="J368">
        <v>1037.3499999999999</v>
      </c>
      <c r="L368">
        <v>20</v>
      </c>
      <c r="M368" t="s">
        <v>24</v>
      </c>
      <c r="O368" s="3"/>
      <c r="P368" s="5" t="s">
        <v>400</v>
      </c>
    </row>
    <row r="369" spans="6:16" x14ac:dyDescent="0.3">
      <c r="F369" t="s">
        <v>201</v>
      </c>
      <c r="G369" s="7">
        <v>45758</v>
      </c>
      <c r="H369" t="s">
        <v>30</v>
      </c>
      <c r="I369" t="s">
        <v>73</v>
      </c>
      <c r="J369">
        <v>3435.42</v>
      </c>
      <c r="L369">
        <v>5</v>
      </c>
      <c r="M369" t="s">
        <v>24</v>
      </c>
      <c r="O369" s="3"/>
      <c r="P369" s="5" t="s">
        <v>400</v>
      </c>
    </row>
    <row r="370" spans="6:16" x14ac:dyDescent="0.3">
      <c r="F370" t="s">
        <v>181</v>
      </c>
      <c r="G370" s="7">
        <v>45744</v>
      </c>
      <c r="H370" t="s">
        <v>30</v>
      </c>
      <c r="I370" t="s">
        <v>73</v>
      </c>
      <c r="J370">
        <v>980.48</v>
      </c>
      <c r="L370">
        <v>10</v>
      </c>
      <c r="M370" t="s">
        <v>24</v>
      </c>
      <c r="O370" s="3"/>
      <c r="P370" s="5" t="s">
        <v>400</v>
      </c>
    </row>
    <row r="371" spans="6:16" x14ac:dyDescent="0.3">
      <c r="F371" t="s">
        <v>176</v>
      </c>
      <c r="G371" s="7">
        <v>45741</v>
      </c>
      <c r="H371" t="s">
        <v>30</v>
      </c>
      <c r="I371" t="s">
        <v>73</v>
      </c>
      <c r="J371">
        <v>318.45</v>
      </c>
      <c r="L371">
        <v>75</v>
      </c>
      <c r="M371" t="s">
        <v>24</v>
      </c>
      <c r="O371" s="3"/>
      <c r="P371" s="5" t="s">
        <v>400</v>
      </c>
    </row>
    <row r="372" spans="6:16" x14ac:dyDescent="0.3">
      <c r="F372" t="s">
        <v>104</v>
      </c>
      <c r="G372" s="7">
        <v>45698</v>
      </c>
      <c r="H372" t="s">
        <v>30</v>
      </c>
      <c r="I372" t="s">
        <v>73</v>
      </c>
      <c r="K372">
        <v>3118.07</v>
      </c>
      <c r="L372">
        <v>5</v>
      </c>
      <c r="M372" t="s">
        <v>12</v>
      </c>
      <c r="O372" s="3"/>
      <c r="P372" s="5" t="s">
        <v>400</v>
      </c>
    </row>
    <row r="373" spans="6:16" x14ac:dyDescent="0.3">
      <c r="F373" t="s">
        <v>99</v>
      </c>
      <c r="G373" s="7">
        <v>45693</v>
      </c>
      <c r="H373" t="s">
        <v>30</v>
      </c>
      <c r="I373" t="s">
        <v>73</v>
      </c>
      <c r="K373">
        <v>2229.79</v>
      </c>
      <c r="L373">
        <v>10</v>
      </c>
      <c r="M373" t="s">
        <v>12</v>
      </c>
      <c r="O373" s="3"/>
      <c r="P373" s="5" t="s">
        <v>400</v>
      </c>
    </row>
    <row r="374" spans="6:16" x14ac:dyDescent="0.3">
      <c r="F374" t="s">
        <v>72</v>
      </c>
      <c r="G374" s="7">
        <v>45681</v>
      </c>
      <c r="H374" t="s">
        <v>30</v>
      </c>
      <c r="I374" t="s">
        <v>73</v>
      </c>
      <c r="J374">
        <v>2091.5700000000002</v>
      </c>
      <c r="L374">
        <v>15</v>
      </c>
      <c r="M374" t="s">
        <v>24</v>
      </c>
      <c r="O374" s="3"/>
      <c r="P374" s="5" t="s">
        <v>400</v>
      </c>
    </row>
    <row r="375" spans="6:16" x14ac:dyDescent="0.3">
      <c r="F375" t="s">
        <v>74</v>
      </c>
      <c r="G375" s="7">
        <v>45681</v>
      </c>
      <c r="H375" t="s">
        <v>30</v>
      </c>
      <c r="I375" t="s">
        <v>73</v>
      </c>
      <c r="J375">
        <v>319.47000000000003</v>
      </c>
      <c r="L375">
        <v>5</v>
      </c>
      <c r="M375" t="s">
        <v>24</v>
      </c>
      <c r="O375" s="3"/>
      <c r="P375" s="5" t="s">
        <v>400</v>
      </c>
    </row>
  </sheetData>
  <mergeCells count="10">
    <mergeCell ref="J224:J227"/>
    <mergeCell ref="Y64:AB64"/>
    <mergeCell ref="Y66:AB66"/>
    <mergeCell ref="Y67:AB67"/>
    <mergeCell ref="Y68:AB68"/>
    <mergeCell ref="F1:V5"/>
    <mergeCell ref="F6:M8"/>
    <mergeCell ref="Y63:AB63"/>
    <mergeCell ref="Y62:AB62"/>
    <mergeCell ref="Y65:AB65"/>
  </mergeCells>
  <phoneticPr fontId="8" type="noConversion"/>
  <conditionalFormatting sqref="O10:O212">
    <cfRule type="cellIs" dxfId="7" priority="10" operator="equal">
      <formula>"""INVALID"""</formula>
    </cfRule>
  </conditionalFormatting>
  <conditionalFormatting sqref="P10:P212">
    <cfRule type="cellIs" dxfId="6" priority="11" operator="lessThan">
      <formula>0</formula>
    </cfRule>
  </conditionalFormatting>
  <conditionalFormatting sqref="P239:P375">
    <cfRule type="cellIs" dxfId="5" priority="1" operator="equal">
      <formula>"KEEP"</formula>
    </cfRule>
    <cfRule type="cellIs" dxfId="4" priority="2" operator="equal">
      <formula>"DELETE"</formula>
    </cfRule>
  </conditionalFormatting>
  <conditionalFormatting sqref="R10:R212">
    <cfRule type="cellIs" dxfId="3" priority="9" operator="equal">
      <formula>"""INVALID"""</formula>
    </cfRule>
  </conditionalFormatting>
  <conditionalFormatting sqref="R10:U212">
    <cfRule type="cellIs" dxfId="2" priority="5" operator="equal">
      <formula>"INVALID"</formula>
    </cfRule>
  </conditionalFormatting>
  <conditionalFormatting sqref="V10:V212">
    <cfRule type="cellIs" dxfId="1" priority="3" operator="equal">
      <formula>"DELETE"</formula>
    </cfRule>
    <cfRule type="cellIs" dxfId="0" priority="4" operator="equal">
      <formula>"KEEP"</formula>
    </cfRule>
  </conditionalFormatting>
  <pageMargins left="0.75" right="0.75" top="1" bottom="1" header="0.5" footer="0.5"/>
  <drawing r:id="rId1"/>
  <picture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A9DF-4D7E-4A59-83C8-4D989E6CEA18}">
  <dimension ref="G1:AK113"/>
  <sheetViews>
    <sheetView zoomScale="70" zoomScaleNormal="70" workbookViewId="0"/>
  </sheetViews>
  <sheetFormatPr defaultRowHeight="14.4" x14ac:dyDescent="0.3"/>
  <cols>
    <col min="8" max="8" width="24.109375" customWidth="1"/>
    <col min="9" max="9" width="18.33203125" customWidth="1"/>
    <col min="10" max="10" width="55" customWidth="1"/>
    <col min="11" max="11" width="13" customWidth="1"/>
    <col min="12" max="12" width="22" customWidth="1"/>
    <col min="13" max="13" width="14.33203125" customWidth="1"/>
    <col min="14" max="14" width="35.88671875" customWidth="1"/>
  </cols>
  <sheetData>
    <row r="1" spans="7:37" ht="15" customHeight="1" x14ac:dyDescent="0.3">
      <c r="G1" s="129" t="s">
        <v>437</v>
      </c>
      <c r="H1" s="130"/>
      <c r="I1" s="130"/>
      <c r="J1" s="130"/>
      <c r="K1" s="130"/>
      <c r="L1" s="130"/>
      <c r="M1" s="130"/>
      <c r="N1" s="130"/>
      <c r="O1" s="130"/>
      <c r="P1" s="130"/>
      <c r="Q1" s="130"/>
      <c r="R1" s="130"/>
      <c r="S1" s="130"/>
      <c r="T1" s="130"/>
      <c r="U1" s="130"/>
      <c r="V1" s="130"/>
      <c r="W1" s="61"/>
      <c r="X1" s="61"/>
      <c r="Y1" s="61"/>
      <c r="Z1" s="61"/>
      <c r="AA1" s="61"/>
      <c r="AB1" s="61"/>
      <c r="AC1" s="61"/>
      <c r="AD1" s="61"/>
      <c r="AE1" s="61"/>
      <c r="AF1" s="61"/>
      <c r="AG1" s="61"/>
      <c r="AH1" s="61"/>
      <c r="AI1" s="61"/>
      <c r="AJ1" s="61"/>
      <c r="AK1" s="62"/>
    </row>
    <row r="2" spans="7:37" ht="15" customHeight="1" x14ac:dyDescent="0.3">
      <c r="G2" s="132"/>
      <c r="H2" s="133"/>
      <c r="I2" s="133"/>
      <c r="J2" s="133"/>
      <c r="K2" s="133"/>
      <c r="L2" s="133"/>
      <c r="M2" s="133"/>
      <c r="N2" s="133"/>
      <c r="O2" s="133"/>
      <c r="P2" s="133"/>
      <c r="Q2" s="133"/>
      <c r="R2" s="133"/>
      <c r="S2" s="133"/>
      <c r="T2" s="133"/>
      <c r="U2" s="133"/>
      <c r="V2" s="133"/>
      <c r="W2" s="63"/>
      <c r="X2" s="63"/>
      <c r="Y2" s="63"/>
      <c r="Z2" s="63"/>
      <c r="AA2" s="63"/>
      <c r="AB2" s="63"/>
      <c r="AC2" s="63"/>
      <c r="AD2" s="63"/>
      <c r="AE2" s="63"/>
      <c r="AF2" s="63"/>
      <c r="AG2" s="63"/>
      <c r="AH2" s="63"/>
      <c r="AI2" s="63"/>
      <c r="AJ2" s="63"/>
      <c r="AK2" s="64"/>
    </row>
    <row r="3" spans="7:37" ht="15" customHeight="1" x14ac:dyDescent="0.3">
      <c r="G3" s="132"/>
      <c r="H3" s="133"/>
      <c r="I3" s="133"/>
      <c r="J3" s="133"/>
      <c r="K3" s="133"/>
      <c r="L3" s="133"/>
      <c r="M3" s="133"/>
      <c r="N3" s="133"/>
      <c r="O3" s="133"/>
      <c r="P3" s="133"/>
      <c r="Q3" s="133"/>
      <c r="R3" s="133"/>
      <c r="S3" s="133"/>
      <c r="T3" s="133"/>
      <c r="U3" s="133"/>
      <c r="V3" s="133"/>
      <c r="W3" s="63"/>
      <c r="X3" s="63"/>
      <c r="Y3" s="63"/>
      <c r="Z3" s="63"/>
      <c r="AA3" s="63"/>
      <c r="AB3" s="63"/>
      <c r="AC3" s="63"/>
      <c r="AD3" s="63"/>
      <c r="AE3" s="63"/>
      <c r="AF3" s="63"/>
      <c r="AG3" s="63"/>
      <c r="AH3" s="63"/>
      <c r="AI3" s="63"/>
      <c r="AJ3" s="63"/>
      <c r="AK3" s="64"/>
    </row>
    <row r="4" spans="7:37" ht="15" customHeight="1" x14ac:dyDescent="0.3">
      <c r="G4" s="132"/>
      <c r="H4" s="133"/>
      <c r="I4" s="133"/>
      <c r="J4" s="133"/>
      <c r="K4" s="133"/>
      <c r="L4" s="133"/>
      <c r="M4" s="133"/>
      <c r="N4" s="133"/>
      <c r="O4" s="133"/>
      <c r="P4" s="133"/>
      <c r="Q4" s="133"/>
      <c r="R4" s="133"/>
      <c r="S4" s="133"/>
      <c r="T4" s="133"/>
      <c r="U4" s="133"/>
      <c r="V4" s="133"/>
      <c r="W4" s="63"/>
      <c r="X4" s="63"/>
      <c r="Y4" s="63"/>
      <c r="Z4" s="63"/>
      <c r="AA4" s="63"/>
      <c r="AB4" s="63"/>
      <c r="AC4" s="63"/>
      <c r="AD4" s="63"/>
      <c r="AE4" s="63"/>
      <c r="AF4" s="63"/>
      <c r="AG4" s="63"/>
      <c r="AH4" s="63"/>
      <c r="AI4" s="63"/>
      <c r="AJ4" s="63"/>
      <c r="AK4" s="64"/>
    </row>
    <row r="5" spans="7:37" ht="15.75" customHeight="1" thickBot="1" x14ac:dyDescent="0.35">
      <c r="G5" s="135"/>
      <c r="H5" s="136"/>
      <c r="I5" s="136"/>
      <c r="J5" s="136"/>
      <c r="K5" s="136"/>
      <c r="L5" s="136"/>
      <c r="M5" s="136"/>
      <c r="N5" s="136"/>
      <c r="O5" s="136"/>
      <c r="P5" s="136"/>
      <c r="Q5" s="136"/>
      <c r="R5" s="136"/>
      <c r="S5" s="136"/>
      <c r="T5" s="136"/>
      <c r="U5" s="136"/>
      <c r="V5" s="136"/>
      <c r="W5" s="65"/>
      <c r="X5" s="65"/>
      <c r="Y5" s="65"/>
      <c r="Z5" s="65"/>
      <c r="AA5" s="65"/>
      <c r="AB5" s="65"/>
      <c r="AC5" s="65"/>
      <c r="AD5" s="65"/>
      <c r="AE5" s="65"/>
      <c r="AF5" s="65"/>
      <c r="AG5" s="65"/>
      <c r="AH5" s="65"/>
      <c r="AI5" s="65"/>
      <c r="AJ5" s="65"/>
      <c r="AK5" s="66"/>
    </row>
    <row r="11" spans="7:37" ht="17.399999999999999" x14ac:dyDescent="0.45">
      <c r="H11" s="187" t="s">
        <v>670</v>
      </c>
      <c r="I11" s="186"/>
      <c r="J11" s="186"/>
      <c r="K11" s="186"/>
      <c r="L11" s="186"/>
      <c r="M11" s="186"/>
      <c r="N11" s="186"/>
    </row>
    <row r="12" spans="7:37" ht="17.399999999999999" x14ac:dyDescent="0.45">
      <c r="H12" s="21" t="s">
        <v>438</v>
      </c>
      <c r="I12" s="188" t="s">
        <v>439</v>
      </c>
      <c r="J12" s="189"/>
      <c r="K12" s="189"/>
      <c r="L12" s="190"/>
      <c r="M12" s="188" t="s">
        <v>440</v>
      </c>
      <c r="N12" s="190"/>
    </row>
    <row r="13" spans="7:37" ht="17.399999999999999" x14ac:dyDescent="0.45">
      <c r="H13" s="22" t="s">
        <v>441</v>
      </c>
      <c r="I13" s="179" t="s">
        <v>442</v>
      </c>
      <c r="J13" s="180"/>
      <c r="K13" s="180"/>
      <c r="L13" s="181"/>
      <c r="M13" s="182" t="s">
        <v>443</v>
      </c>
      <c r="N13" s="181"/>
    </row>
    <row r="14" spans="7:37" ht="17.399999999999999" x14ac:dyDescent="0.45">
      <c r="H14" s="23" t="s">
        <v>444</v>
      </c>
      <c r="I14" s="183" t="s">
        <v>445</v>
      </c>
      <c r="J14" s="180"/>
      <c r="K14" s="180"/>
      <c r="L14" s="181"/>
      <c r="M14" s="184" t="s">
        <v>446</v>
      </c>
      <c r="N14" s="181"/>
    </row>
    <row r="15" spans="7:37" ht="17.399999999999999" x14ac:dyDescent="0.45">
      <c r="H15" s="22" t="s">
        <v>447</v>
      </c>
      <c r="I15" s="179" t="s">
        <v>448</v>
      </c>
      <c r="J15" s="180"/>
      <c r="K15" s="180"/>
      <c r="L15" s="181"/>
      <c r="M15" s="182" t="s">
        <v>449</v>
      </c>
      <c r="N15" s="181"/>
    </row>
    <row r="16" spans="7:37" ht="34.799999999999997" x14ac:dyDescent="0.45">
      <c r="H16" s="23" t="s">
        <v>450</v>
      </c>
      <c r="I16" s="183" t="s">
        <v>451</v>
      </c>
      <c r="J16" s="180"/>
      <c r="K16" s="180"/>
      <c r="L16" s="181"/>
      <c r="M16" s="184" t="s">
        <v>452</v>
      </c>
      <c r="N16" s="181"/>
    </row>
    <row r="17" spans="8:14" ht="17.399999999999999" x14ac:dyDescent="0.45">
      <c r="H17" s="22" t="s">
        <v>453</v>
      </c>
      <c r="I17" s="179" t="s">
        <v>454</v>
      </c>
      <c r="J17" s="180"/>
      <c r="K17" s="180"/>
      <c r="L17" s="181"/>
      <c r="M17" s="182" t="s">
        <v>455</v>
      </c>
      <c r="N17" s="181"/>
    </row>
    <row r="18" spans="8:14" ht="17.399999999999999" x14ac:dyDescent="0.45">
      <c r="H18" s="23" t="s">
        <v>456</v>
      </c>
      <c r="I18" s="183" t="s">
        <v>457</v>
      </c>
      <c r="J18" s="180"/>
      <c r="K18" s="180"/>
      <c r="L18" s="181"/>
      <c r="M18" s="184" t="s">
        <v>458</v>
      </c>
      <c r="N18" s="181"/>
    </row>
    <row r="19" spans="8:14" ht="52.2" x14ac:dyDescent="0.45">
      <c r="H19" s="22" t="s">
        <v>459</v>
      </c>
      <c r="I19" s="179" t="s">
        <v>460</v>
      </c>
      <c r="J19" s="180"/>
      <c r="K19" s="180"/>
      <c r="L19" s="181"/>
      <c r="M19" s="182" t="s">
        <v>461</v>
      </c>
      <c r="N19" s="181"/>
    </row>
    <row r="20" spans="8:14" ht="34.799999999999997" x14ac:dyDescent="0.45">
      <c r="H20" s="23" t="s">
        <v>462</v>
      </c>
      <c r="I20" s="183" t="s">
        <v>463</v>
      </c>
      <c r="J20" s="180"/>
      <c r="K20" s="180"/>
      <c r="L20" s="181"/>
      <c r="M20" s="184" t="s">
        <v>464</v>
      </c>
      <c r="N20" s="181"/>
    </row>
    <row r="21" spans="8:14" ht="17.399999999999999" x14ac:dyDescent="0.45">
      <c r="H21" s="24"/>
      <c r="I21" s="24"/>
      <c r="J21" s="24"/>
      <c r="K21" s="24"/>
      <c r="L21" s="24"/>
      <c r="M21" s="24"/>
      <c r="N21" s="24"/>
    </row>
    <row r="22" spans="8:14" ht="17.399999999999999" x14ac:dyDescent="0.45">
      <c r="H22" s="24"/>
      <c r="I22" s="24"/>
      <c r="J22" s="24"/>
      <c r="K22" s="24"/>
      <c r="L22" s="24"/>
      <c r="M22" s="24"/>
      <c r="N22" s="24"/>
    </row>
    <row r="23" spans="8:14" ht="17.399999999999999" x14ac:dyDescent="0.45">
      <c r="H23" s="185" t="s">
        <v>671</v>
      </c>
      <c r="I23" s="186"/>
      <c r="J23" s="186"/>
      <c r="K23" s="186"/>
      <c r="L23" s="186"/>
      <c r="M23" s="186"/>
      <c r="N23" s="186"/>
    </row>
    <row r="24" spans="8:14" ht="17.399999999999999" x14ac:dyDescent="0.45">
      <c r="H24" s="25" t="s">
        <v>669</v>
      </c>
      <c r="I24" s="25" t="s">
        <v>465</v>
      </c>
      <c r="J24" s="192" t="s">
        <v>466</v>
      </c>
      <c r="K24" s="193"/>
      <c r="L24" s="194"/>
      <c r="M24" s="201" t="s">
        <v>467</v>
      </c>
      <c r="N24" s="202"/>
    </row>
    <row r="25" spans="8:14" ht="139.19999999999999" x14ac:dyDescent="0.45">
      <c r="H25" s="26" t="s">
        <v>469</v>
      </c>
      <c r="I25" s="27" t="s">
        <v>470</v>
      </c>
      <c r="J25" s="28" t="s">
        <v>471</v>
      </c>
      <c r="K25" s="28" t="s">
        <v>7</v>
      </c>
      <c r="L25" s="27" t="s">
        <v>472</v>
      </c>
      <c r="M25" s="195" t="s">
        <v>473</v>
      </c>
      <c r="N25" s="196"/>
    </row>
    <row r="26" spans="8:14" ht="104.4" x14ac:dyDescent="0.45">
      <c r="H26" s="26" t="s">
        <v>474</v>
      </c>
      <c r="I26" s="29" t="s">
        <v>475</v>
      </c>
      <c r="J26" s="30" t="s">
        <v>476</v>
      </c>
      <c r="K26" s="30" t="s">
        <v>477</v>
      </c>
      <c r="L26" s="29" t="s">
        <v>478</v>
      </c>
      <c r="M26" s="197" t="s">
        <v>388</v>
      </c>
      <c r="N26" s="196"/>
    </row>
    <row r="27" spans="8:14" ht="121.8" x14ac:dyDescent="0.45">
      <c r="H27" s="26" t="s">
        <v>479</v>
      </c>
      <c r="I27" s="27" t="s">
        <v>480</v>
      </c>
      <c r="J27" s="28" t="s">
        <v>481</v>
      </c>
      <c r="K27" s="28" t="s">
        <v>482</v>
      </c>
      <c r="L27" s="27" t="s">
        <v>483</v>
      </c>
      <c r="M27" s="195" t="s">
        <v>484</v>
      </c>
      <c r="N27" s="196"/>
    </row>
    <row r="28" spans="8:14" ht="150" customHeight="1" x14ac:dyDescent="0.45">
      <c r="H28" s="26" t="s">
        <v>485</v>
      </c>
      <c r="I28" s="29" t="s">
        <v>486</v>
      </c>
      <c r="J28" s="30" t="s">
        <v>487</v>
      </c>
      <c r="K28" s="30" t="s">
        <v>1</v>
      </c>
      <c r="L28" s="29" t="s">
        <v>488</v>
      </c>
      <c r="M28" s="197" t="s">
        <v>489</v>
      </c>
      <c r="N28" s="196"/>
    </row>
    <row r="29" spans="8:14" ht="139.19999999999999" x14ac:dyDescent="0.45">
      <c r="H29" s="26" t="s">
        <v>490</v>
      </c>
      <c r="I29" s="27" t="s">
        <v>491</v>
      </c>
      <c r="J29" s="28" t="s">
        <v>492</v>
      </c>
      <c r="K29" s="28" t="s">
        <v>493</v>
      </c>
      <c r="L29" s="27" t="s">
        <v>494</v>
      </c>
      <c r="M29" s="195" t="s">
        <v>495</v>
      </c>
      <c r="N29" s="196"/>
    </row>
    <row r="30" spans="8:14" ht="69.599999999999994" x14ac:dyDescent="0.45">
      <c r="H30" s="26" t="s">
        <v>496</v>
      </c>
      <c r="I30" s="29" t="s">
        <v>497</v>
      </c>
      <c r="J30" s="30" t="s">
        <v>498</v>
      </c>
      <c r="K30" s="30" t="s">
        <v>0</v>
      </c>
      <c r="L30" s="29" t="s">
        <v>499</v>
      </c>
      <c r="M30" s="197" t="s">
        <v>500</v>
      </c>
      <c r="N30" s="196"/>
    </row>
    <row r="31" spans="8:14" ht="69.599999999999994" x14ac:dyDescent="0.45">
      <c r="H31" s="26" t="s">
        <v>501</v>
      </c>
      <c r="I31" s="27" t="s">
        <v>502</v>
      </c>
      <c r="J31" s="28" t="s">
        <v>503</v>
      </c>
      <c r="K31" s="28" t="s">
        <v>6</v>
      </c>
      <c r="L31" s="27" t="s">
        <v>504</v>
      </c>
      <c r="M31" s="195" t="s">
        <v>505</v>
      </c>
      <c r="N31" s="196"/>
    </row>
    <row r="32" spans="8:14" ht="17.399999999999999" x14ac:dyDescent="0.45">
      <c r="H32" s="24"/>
      <c r="I32" s="24"/>
      <c r="J32" s="24"/>
      <c r="K32" s="24"/>
      <c r="L32" s="24"/>
      <c r="M32" s="24"/>
      <c r="N32" s="24"/>
    </row>
    <row r="33" spans="8:14" ht="17.399999999999999" x14ac:dyDescent="0.45">
      <c r="H33" s="24"/>
      <c r="I33" s="24"/>
      <c r="J33" s="24"/>
      <c r="K33" s="24"/>
      <c r="L33" s="24"/>
      <c r="M33" s="24"/>
      <c r="N33" s="24"/>
    </row>
    <row r="34" spans="8:14" ht="17.399999999999999" x14ac:dyDescent="0.45">
      <c r="H34" s="24"/>
      <c r="I34" s="24"/>
      <c r="J34" s="24"/>
      <c r="K34" s="24"/>
      <c r="L34" s="24"/>
      <c r="M34" s="24"/>
      <c r="N34" s="24"/>
    </row>
    <row r="35" spans="8:14" ht="17.399999999999999" x14ac:dyDescent="0.45">
      <c r="H35" s="198" t="s">
        <v>506</v>
      </c>
      <c r="I35" s="199"/>
      <c r="J35" s="199"/>
      <c r="K35" s="199"/>
      <c r="L35" s="199"/>
      <c r="M35" s="199"/>
      <c r="N35" s="199"/>
    </row>
    <row r="36" spans="8:14" ht="34.799999999999997" x14ac:dyDescent="0.45">
      <c r="H36" s="31" t="s">
        <v>507</v>
      </c>
      <c r="I36" s="31" t="s">
        <v>508</v>
      </c>
      <c r="J36" s="200" t="s">
        <v>509</v>
      </c>
      <c r="K36" s="190"/>
      <c r="L36" s="31" t="s">
        <v>510</v>
      </c>
      <c r="M36" s="31" t="s">
        <v>511</v>
      </c>
      <c r="N36" s="31" t="s">
        <v>512</v>
      </c>
    </row>
    <row r="37" spans="8:14" ht="69.599999999999994" x14ac:dyDescent="0.45">
      <c r="H37" s="32" t="s">
        <v>469</v>
      </c>
      <c r="I37" s="33" t="s">
        <v>513</v>
      </c>
      <c r="J37" s="203" t="s">
        <v>514</v>
      </c>
      <c r="K37" s="196"/>
      <c r="L37" s="34" t="s">
        <v>515</v>
      </c>
      <c r="M37" s="33" t="s">
        <v>516</v>
      </c>
      <c r="N37" s="34" t="s">
        <v>517</v>
      </c>
    </row>
    <row r="38" spans="8:14" ht="69.599999999999994" x14ac:dyDescent="0.45">
      <c r="H38" s="32" t="s">
        <v>474</v>
      </c>
      <c r="I38" s="29" t="s">
        <v>518</v>
      </c>
      <c r="J38" s="197" t="s">
        <v>519</v>
      </c>
      <c r="K38" s="196"/>
      <c r="L38" s="30" t="s">
        <v>520</v>
      </c>
      <c r="M38" s="29" t="s">
        <v>521</v>
      </c>
      <c r="N38" s="30" t="s">
        <v>522</v>
      </c>
    </row>
    <row r="39" spans="8:14" ht="104.4" x14ac:dyDescent="0.45">
      <c r="H39" s="32" t="s">
        <v>479</v>
      </c>
      <c r="I39" s="33" t="s">
        <v>523</v>
      </c>
      <c r="J39" s="203" t="s">
        <v>524</v>
      </c>
      <c r="K39" s="196"/>
      <c r="L39" s="34" t="s">
        <v>525</v>
      </c>
      <c r="M39" s="33" t="s">
        <v>526</v>
      </c>
      <c r="N39" s="34" t="s">
        <v>527</v>
      </c>
    </row>
    <row r="40" spans="8:14" ht="69.599999999999994" x14ac:dyDescent="0.45">
      <c r="H40" s="32" t="s">
        <v>485</v>
      </c>
      <c r="I40" s="29" t="s">
        <v>528</v>
      </c>
      <c r="J40" s="197" t="s">
        <v>529</v>
      </c>
      <c r="K40" s="196"/>
      <c r="L40" s="30" t="s">
        <v>530</v>
      </c>
      <c r="M40" s="29" t="s">
        <v>531</v>
      </c>
      <c r="N40" s="30" t="s">
        <v>532</v>
      </c>
    </row>
    <row r="41" spans="8:14" ht="69.599999999999994" x14ac:dyDescent="0.45">
      <c r="H41" s="32" t="s">
        <v>490</v>
      </c>
      <c r="I41" s="33" t="s">
        <v>533</v>
      </c>
      <c r="J41" s="203" t="s">
        <v>534</v>
      </c>
      <c r="K41" s="196"/>
      <c r="L41" s="34" t="s">
        <v>535</v>
      </c>
      <c r="M41" s="33" t="s">
        <v>536</v>
      </c>
      <c r="N41" s="34" t="s">
        <v>537</v>
      </c>
    </row>
    <row r="42" spans="8:14" ht="69.599999999999994" x14ac:dyDescent="0.45">
      <c r="H42" s="32" t="s">
        <v>496</v>
      </c>
      <c r="I42" s="29" t="s">
        <v>538</v>
      </c>
      <c r="J42" s="197" t="s">
        <v>539</v>
      </c>
      <c r="K42" s="196"/>
      <c r="L42" s="30" t="s">
        <v>540</v>
      </c>
      <c r="M42" s="29" t="s">
        <v>541</v>
      </c>
      <c r="N42" s="30" t="s">
        <v>542</v>
      </c>
    </row>
    <row r="43" spans="8:14" ht="69.599999999999994" x14ac:dyDescent="0.45">
      <c r="H43" s="32" t="s">
        <v>501</v>
      </c>
      <c r="I43" s="33" t="s">
        <v>543</v>
      </c>
      <c r="J43" s="203" t="s">
        <v>544</v>
      </c>
      <c r="K43" s="196"/>
      <c r="L43" s="34" t="s">
        <v>545</v>
      </c>
      <c r="M43" s="33" t="s">
        <v>546</v>
      </c>
      <c r="N43" s="34" t="s">
        <v>547</v>
      </c>
    </row>
    <row r="44" spans="8:14" ht="87" x14ac:dyDescent="0.45">
      <c r="H44" s="32" t="s">
        <v>548</v>
      </c>
      <c r="I44" s="29" t="s">
        <v>549</v>
      </c>
      <c r="J44" s="197" t="s">
        <v>550</v>
      </c>
      <c r="K44" s="196"/>
      <c r="L44" s="30" t="s">
        <v>551</v>
      </c>
      <c r="M44" s="29" t="s">
        <v>552</v>
      </c>
      <c r="N44" s="30" t="s">
        <v>553</v>
      </c>
    </row>
    <row r="45" spans="8:14" ht="17.399999999999999" x14ac:dyDescent="0.45">
      <c r="H45" s="24"/>
      <c r="I45" s="24"/>
      <c r="J45" s="24"/>
      <c r="K45" s="24"/>
      <c r="L45" s="24"/>
      <c r="M45" s="24"/>
      <c r="N45" s="24"/>
    </row>
    <row r="46" spans="8:14" ht="17.399999999999999" x14ac:dyDescent="0.45">
      <c r="H46" s="24"/>
      <c r="I46" s="24"/>
      <c r="J46" s="24"/>
      <c r="K46" s="24"/>
      <c r="L46" s="24"/>
      <c r="M46" s="24"/>
      <c r="N46" s="24"/>
    </row>
    <row r="47" spans="8:14" ht="17.399999999999999" x14ac:dyDescent="0.45">
      <c r="H47" s="24"/>
      <c r="I47" s="24"/>
      <c r="J47" s="24"/>
      <c r="K47" s="24"/>
      <c r="L47" s="24"/>
      <c r="M47" s="24"/>
      <c r="N47" s="24"/>
    </row>
    <row r="48" spans="8:14" ht="17.399999999999999" x14ac:dyDescent="0.45">
      <c r="H48" s="24"/>
      <c r="I48" s="24"/>
      <c r="J48" s="24"/>
      <c r="K48" s="24"/>
      <c r="L48" s="24"/>
      <c r="M48" s="24"/>
      <c r="N48" s="24"/>
    </row>
    <row r="49" spans="8:14" ht="17.399999999999999" x14ac:dyDescent="0.45">
      <c r="H49" s="204" t="s">
        <v>676</v>
      </c>
      <c r="I49" s="186"/>
      <c r="J49" s="186"/>
      <c r="K49" s="186"/>
      <c r="L49" s="186"/>
      <c r="M49" s="186"/>
      <c r="N49" s="186"/>
    </row>
    <row r="50" spans="8:14" ht="34.799999999999997" x14ac:dyDescent="0.45">
      <c r="H50" s="35" t="s">
        <v>554</v>
      </c>
      <c r="I50" s="35" t="s">
        <v>555</v>
      </c>
      <c r="J50" s="191" t="s">
        <v>556</v>
      </c>
      <c r="K50" s="190"/>
      <c r="L50" s="35" t="s">
        <v>557</v>
      </c>
      <c r="M50" s="35" t="s">
        <v>558</v>
      </c>
      <c r="N50" s="35" t="s">
        <v>559</v>
      </c>
    </row>
    <row r="51" spans="8:14" ht="34.799999999999997" x14ac:dyDescent="0.45">
      <c r="H51" s="36" t="s">
        <v>386</v>
      </c>
      <c r="I51" s="37" t="s">
        <v>560</v>
      </c>
      <c r="J51" s="211" t="s">
        <v>561</v>
      </c>
      <c r="K51" s="207"/>
      <c r="L51" s="38" t="s">
        <v>562</v>
      </c>
      <c r="M51" s="39" t="s">
        <v>499</v>
      </c>
      <c r="N51" s="40" t="s">
        <v>563</v>
      </c>
    </row>
    <row r="52" spans="8:14" ht="52.2" x14ac:dyDescent="0.45">
      <c r="H52" s="41" t="s">
        <v>388</v>
      </c>
      <c r="I52" s="42" t="s">
        <v>564</v>
      </c>
      <c r="J52" s="212" t="s">
        <v>565</v>
      </c>
      <c r="K52" s="207"/>
      <c r="L52" s="43" t="s">
        <v>566</v>
      </c>
      <c r="M52" s="44" t="s">
        <v>483</v>
      </c>
      <c r="N52" s="45" t="s">
        <v>563</v>
      </c>
    </row>
    <row r="53" spans="8:14" ht="34.799999999999997" x14ac:dyDescent="0.45">
      <c r="H53" s="36" t="s">
        <v>389</v>
      </c>
      <c r="I53" s="37" t="s">
        <v>567</v>
      </c>
      <c r="J53" s="211" t="s">
        <v>568</v>
      </c>
      <c r="K53" s="207"/>
      <c r="L53" s="38" t="s">
        <v>569</v>
      </c>
      <c r="M53" s="39" t="s">
        <v>494</v>
      </c>
      <c r="N53" s="40" t="s">
        <v>563</v>
      </c>
    </row>
    <row r="54" spans="8:14" ht="34.799999999999997" x14ac:dyDescent="0.45">
      <c r="H54" s="41" t="s">
        <v>391</v>
      </c>
      <c r="I54" s="42" t="s">
        <v>570</v>
      </c>
      <c r="J54" s="212" t="s">
        <v>571</v>
      </c>
      <c r="K54" s="207"/>
      <c r="L54" s="43" t="s">
        <v>572</v>
      </c>
      <c r="M54" s="44" t="s">
        <v>573</v>
      </c>
      <c r="N54" s="45" t="s">
        <v>563</v>
      </c>
    </row>
    <row r="55" spans="8:14" ht="52.2" x14ac:dyDescent="0.45">
      <c r="H55" s="36" t="s">
        <v>399</v>
      </c>
      <c r="I55" s="37" t="s">
        <v>574</v>
      </c>
      <c r="J55" s="211" t="s">
        <v>575</v>
      </c>
      <c r="K55" s="207"/>
      <c r="L55" s="38" t="s">
        <v>576</v>
      </c>
      <c r="M55" s="39" t="s">
        <v>577</v>
      </c>
      <c r="N55" s="46" t="s">
        <v>578</v>
      </c>
    </row>
    <row r="56" spans="8:14" ht="17.399999999999999" x14ac:dyDescent="0.45">
      <c r="H56" s="213"/>
      <c r="I56" s="199"/>
      <c r="J56" s="199"/>
      <c r="K56" s="199"/>
      <c r="L56" s="199"/>
      <c r="M56" s="199"/>
      <c r="N56" s="199"/>
    </row>
    <row r="57" spans="8:14" ht="17.399999999999999" x14ac:dyDescent="0.45">
      <c r="H57" s="24"/>
      <c r="I57" s="24"/>
      <c r="J57" s="24"/>
      <c r="K57" s="24"/>
      <c r="L57" s="24"/>
      <c r="M57" s="24"/>
      <c r="N57" s="24"/>
    </row>
    <row r="58" spans="8:14" ht="17.399999999999999" x14ac:dyDescent="0.45">
      <c r="H58" s="24"/>
      <c r="I58" s="24"/>
      <c r="J58" s="24"/>
      <c r="K58" s="24"/>
      <c r="L58" s="24"/>
      <c r="M58" s="24"/>
      <c r="N58" s="24"/>
    </row>
    <row r="59" spans="8:14" ht="17.399999999999999" x14ac:dyDescent="0.45">
      <c r="H59" s="24"/>
      <c r="I59" s="24"/>
      <c r="J59" s="24"/>
      <c r="K59" s="24"/>
      <c r="L59" s="24"/>
      <c r="M59" s="24"/>
      <c r="N59" s="24"/>
    </row>
    <row r="60" spans="8:14" ht="17.399999999999999" x14ac:dyDescent="0.45">
      <c r="H60" s="24"/>
      <c r="I60" s="24"/>
      <c r="J60" s="24"/>
      <c r="K60" s="24"/>
      <c r="L60" s="24"/>
      <c r="M60" s="24"/>
      <c r="N60" s="24"/>
    </row>
    <row r="61" spans="8:14" ht="17.399999999999999" x14ac:dyDescent="0.45">
      <c r="H61" s="24"/>
      <c r="I61" s="24"/>
      <c r="J61" s="24"/>
      <c r="K61" s="24"/>
      <c r="L61" s="24"/>
      <c r="M61" s="24"/>
      <c r="N61" s="24"/>
    </row>
    <row r="62" spans="8:14" ht="17.399999999999999" x14ac:dyDescent="0.45">
      <c r="H62" s="24"/>
      <c r="I62" s="24"/>
      <c r="J62" s="24"/>
      <c r="K62" s="24"/>
      <c r="L62" s="24"/>
      <c r="M62" s="24"/>
      <c r="N62" s="24"/>
    </row>
    <row r="63" spans="8:14" ht="17.399999999999999" x14ac:dyDescent="0.45">
      <c r="H63" s="187" t="s">
        <v>674</v>
      </c>
      <c r="I63" s="186"/>
      <c r="J63" s="186"/>
      <c r="K63" s="186"/>
      <c r="L63" s="186"/>
      <c r="M63" s="186"/>
      <c r="N63" s="186"/>
    </row>
    <row r="64" spans="8:14" ht="17.399999999999999" x14ac:dyDescent="0.45">
      <c r="H64" s="214" t="s">
        <v>675</v>
      </c>
      <c r="I64" s="186"/>
      <c r="J64" s="186"/>
      <c r="K64" s="186"/>
      <c r="L64" s="215" t="s">
        <v>579</v>
      </c>
      <c r="M64" s="186"/>
      <c r="N64" s="186"/>
    </row>
    <row r="65" spans="8:14" ht="34.799999999999997" x14ac:dyDescent="0.3">
      <c r="H65" s="47" t="s">
        <v>0</v>
      </c>
      <c r="I65" s="47" t="s">
        <v>580</v>
      </c>
      <c r="J65" s="47" t="s">
        <v>581</v>
      </c>
      <c r="K65" s="47" t="s">
        <v>399</v>
      </c>
      <c r="L65" s="48" t="s">
        <v>582</v>
      </c>
      <c r="M65" s="48" t="s">
        <v>583</v>
      </c>
      <c r="N65" s="48" t="s">
        <v>584</v>
      </c>
    </row>
    <row r="66" spans="8:14" ht="34.799999999999997" x14ac:dyDescent="0.3">
      <c r="H66" s="49" t="s">
        <v>197</v>
      </c>
      <c r="I66" s="49" t="s">
        <v>585</v>
      </c>
      <c r="J66" s="49" t="s">
        <v>586</v>
      </c>
      <c r="K66" s="50" t="s">
        <v>587</v>
      </c>
      <c r="L66" s="49" t="s">
        <v>24</v>
      </c>
      <c r="M66" s="49" t="s">
        <v>588</v>
      </c>
      <c r="N66" s="49" t="s">
        <v>589</v>
      </c>
    </row>
    <row r="67" spans="8:14" ht="52.2" x14ac:dyDescent="0.3">
      <c r="H67" s="49" t="s">
        <v>346</v>
      </c>
      <c r="I67" s="49" t="s">
        <v>590</v>
      </c>
      <c r="J67" s="49" t="s">
        <v>591</v>
      </c>
      <c r="K67" s="50" t="s">
        <v>587</v>
      </c>
      <c r="L67" s="49" t="s">
        <v>24</v>
      </c>
      <c r="M67" s="49" t="s">
        <v>592</v>
      </c>
      <c r="N67" s="49" t="s">
        <v>593</v>
      </c>
    </row>
    <row r="68" spans="8:14" ht="34.799999999999997" x14ac:dyDescent="0.3">
      <c r="H68" s="49" t="s">
        <v>239</v>
      </c>
      <c r="I68" s="49" t="s">
        <v>594</v>
      </c>
      <c r="J68" s="49" t="s">
        <v>595</v>
      </c>
      <c r="K68" s="50" t="s">
        <v>587</v>
      </c>
      <c r="L68" s="49" t="s">
        <v>12</v>
      </c>
      <c r="M68" s="49" t="s">
        <v>596</v>
      </c>
      <c r="N68" s="49" t="s">
        <v>597</v>
      </c>
    </row>
    <row r="69" spans="8:14" ht="34.799999999999997" x14ac:dyDescent="0.3">
      <c r="H69" s="51" t="s">
        <v>164</v>
      </c>
      <c r="I69" s="51" t="s">
        <v>598</v>
      </c>
      <c r="J69" s="51" t="s">
        <v>599</v>
      </c>
      <c r="K69" s="51" t="s">
        <v>600</v>
      </c>
      <c r="L69" s="51" t="s">
        <v>601</v>
      </c>
      <c r="M69" s="51" t="s">
        <v>601</v>
      </c>
      <c r="N69" s="51" t="s">
        <v>602</v>
      </c>
    </row>
    <row r="70" spans="8:14" ht="34.799999999999997" x14ac:dyDescent="0.3">
      <c r="H70" s="51" t="s">
        <v>135</v>
      </c>
      <c r="I70" s="51" t="s">
        <v>603</v>
      </c>
      <c r="J70" s="51" t="s">
        <v>604</v>
      </c>
      <c r="K70" s="51" t="s">
        <v>600</v>
      </c>
      <c r="L70" s="51" t="s">
        <v>601</v>
      </c>
      <c r="M70" s="51" t="s">
        <v>601</v>
      </c>
      <c r="N70" s="51" t="s">
        <v>605</v>
      </c>
    </row>
    <row r="71" spans="8:14" ht="34.799999999999997" x14ac:dyDescent="0.3">
      <c r="H71" s="51" t="s">
        <v>390</v>
      </c>
      <c r="I71" s="51" t="s">
        <v>12</v>
      </c>
      <c r="J71" s="51" t="s">
        <v>606</v>
      </c>
      <c r="K71" s="51" t="s">
        <v>600</v>
      </c>
      <c r="L71" s="51" t="s">
        <v>601</v>
      </c>
      <c r="M71" s="51" t="s">
        <v>601</v>
      </c>
      <c r="N71" s="51" t="s">
        <v>607</v>
      </c>
    </row>
    <row r="72" spans="8:14" ht="34.799999999999997" x14ac:dyDescent="0.3">
      <c r="H72" s="51" t="s">
        <v>225</v>
      </c>
      <c r="I72" s="51" t="s">
        <v>12</v>
      </c>
      <c r="J72" s="51" t="s">
        <v>608</v>
      </c>
      <c r="K72" s="51" t="s">
        <v>600</v>
      </c>
      <c r="L72" s="51" t="s">
        <v>601</v>
      </c>
      <c r="M72" s="51" t="s">
        <v>601</v>
      </c>
      <c r="N72" s="51" t="s">
        <v>609</v>
      </c>
    </row>
    <row r="73" spans="8:14" ht="17.399999999999999" x14ac:dyDescent="0.45">
      <c r="H73" s="24"/>
      <c r="I73" s="24"/>
      <c r="J73" s="24"/>
      <c r="K73" s="24"/>
      <c r="L73" s="24"/>
      <c r="M73" s="24"/>
      <c r="N73" s="24"/>
    </row>
    <row r="74" spans="8:14" ht="17.399999999999999" x14ac:dyDescent="0.45">
      <c r="H74" s="24"/>
      <c r="I74" s="24"/>
      <c r="J74" s="24"/>
      <c r="K74" s="24"/>
      <c r="L74" s="24"/>
      <c r="M74" s="24"/>
      <c r="N74" s="24"/>
    </row>
    <row r="75" spans="8:14" ht="17.399999999999999" x14ac:dyDescent="0.45">
      <c r="H75" s="24"/>
      <c r="I75" s="24"/>
      <c r="J75" s="24"/>
      <c r="K75" s="24"/>
      <c r="L75" s="24"/>
      <c r="M75" s="24"/>
      <c r="N75" s="24"/>
    </row>
    <row r="76" spans="8:14" ht="17.399999999999999" x14ac:dyDescent="0.45">
      <c r="H76" s="24"/>
      <c r="I76" s="24"/>
      <c r="J76" s="24"/>
      <c r="K76" s="24"/>
      <c r="L76" s="24"/>
      <c r="M76" s="24"/>
      <c r="N76" s="24"/>
    </row>
    <row r="77" spans="8:14" ht="17.399999999999999" x14ac:dyDescent="0.45">
      <c r="H77" s="24"/>
      <c r="I77" s="24"/>
      <c r="J77" s="24"/>
      <c r="K77" s="24"/>
      <c r="L77" s="24"/>
      <c r="M77" s="24"/>
      <c r="N77" s="24"/>
    </row>
    <row r="78" spans="8:14" ht="17.399999999999999" x14ac:dyDescent="0.45">
      <c r="H78" s="24"/>
      <c r="I78" s="24"/>
      <c r="J78" s="24"/>
      <c r="K78" s="24"/>
      <c r="L78" s="24"/>
      <c r="M78" s="24"/>
      <c r="N78" s="24"/>
    </row>
    <row r="79" spans="8:14" ht="17.399999999999999" x14ac:dyDescent="0.45">
      <c r="H79" s="24"/>
      <c r="I79" s="24"/>
      <c r="J79" s="24"/>
      <c r="K79" s="24"/>
      <c r="L79" s="24"/>
      <c r="M79" s="24"/>
      <c r="N79" s="24"/>
    </row>
    <row r="80" spans="8:14" ht="17.399999999999999" x14ac:dyDescent="0.45">
      <c r="H80" s="216" t="s">
        <v>673</v>
      </c>
      <c r="I80" s="186"/>
      <c r="J80" s="186"/>
      <c r="K80" s="186"/>
      <c r="L80" s="186"/>
      <c r="M80" s="186"/>
      <c r="N80" s="186"/>
    </row>
    <row r="81" spans="8:14" ht="17.399999999999999" x14ac:dyDescent="0.45">
      <c r="H81" s="31" t="s">
        <v>610</v>
      </c>
      <c r="I81" s="31" t="s">
        <v>611</v>
      </c>
      <c r="J81" s="200" t="s">
        <v>612</v>
      </c>
      <c r="K81" s="189"/>
      <c r="L81" s="190"/>
      <c r="M81" s="200" t="s">
        <v>613</v>
      </c>
      <c r="N81" s="190"/>
    </row>
    <row r="82" spans="8:14" ht="17.399999999999999" x14ac:dyDescent="0.45">
      <c r="H82" s="52" t="s">
        <v>370</v>
      </c>
      <c r="I82" s="53" t="s">
        <v>442</v>
      </c>
      <c r="J82" s="205" t="s">
        <v>614</v>
      </c>
      <c r="K82" s="206"/>
      <c r="L82" s="207"/>
      <c r="M82" s="208" t="s">
        <v>615</v>
      </c>
      <c r="N82" s="207"/>
    </row>
    <row r="83" spans="8:14" ht="17.399999999999999" x14ac:dyDescent="0.45">
      <c r="H83" s="54" t="s">
        <v>382</v>
      </c>
      <c r="I83" s="42" t="s">
        <v>442</v>
      </c>
      <c r="J83" s="209" t="s">
        <v>616</v>
      </c>
      <c r="K83" s="206"/>
      <c r="L83" s="207"/>
      <c r="M83" s="210" t="s">
        <v>617</v>
      </c>
      <c r="N83" s="207"/>
    </row>
    <row r="84" spans="8:14" ht="17.399999999999999" x14ac:dyDescent="0.45">
      <c r="H84" s="52" t="s">
        <v>384</v>
      </c>
      <c r="I84" s="53" t="s">
        <v>442</v>
      </c>
      <c r="J84" s="205" t="s">
        <v>618</v>
      </c>
      <c r="K84" s="206"/>
      <c r="L84" s="207"/>
      <c r="M84" s="208" t="s">
        <v>619</v>
      </c>
      <c r="N84" s="207"/>
    </row>
    <row r="85" spans="8:14" ht="17.399999999999999" x14ac:dyDescent="0.45">
      <c r="H85" s="54" t="s">
        <v>386</v>
      </c>
      <c r="I85" s="42" t="s">
        <v>442</v>
      </c>
      <c r="J85" s="209" t="s">
        <v>620</v>
      </c>
      <c r="K85" s="206"/>
      <c r="L85" s="207"/>
      <c r="M85" s="210" t="s">
        <v>621</v>
      </c>
      <c r="N85" s="207"/>
    </row>
    <row r="86" spans="8:14" ht="17.399999999999999" x14ac:dyDescent="0.45">
      <c r="H86" s="52" t="s">
        <v>388</v>
      </c>
      <c r="I86" s="53" t="s">
        <v>442</v>
      </c>
      <c r="J86" s="205" t="s">
        <v>622</v>
      </c>
      <c r="K86" s="206"/>
      <c r="L86" s="207"/>
      <c r="M86" s="208" t="s">
        <v>623</v>
      </c>
      <c r="N86" s="207"/>
    </row>
    <row r="87" spans="8:14" ht="17.399999999999999" x14ac:dyDescent="0.45">
      <c r="H87" s="54" t="s">
        <v>389</v>
      </c>
      <c r="I87" s="42" t="s">
        <v>442</v>
      </c>
      <c r="J87" s="209" t="s">
        <v>624</v>
      </c>
      <c r="K87" s="206"/>
      <c r="L87" s="207"/>
      <c r="M87" s="210" t="s">
        <v>625</v>
      </c>
      <c r="N87" s="207"/>
    </row>
    <row r="88" spans="8:14" ht="17.399999999999999" x14ac:dyDescent="0.45">
      <c r="H88" s="52" t="s">
        <v>391</v>
      </c>
      <c r="I88" s="53" t="s">
        <v>442</v>
      </c>
      <c r="J88" s="205" t="s">
        <v>626</v>
      </c>
      <c r="K88" s="206"/>
      <c r="L88" s="207"/>
      <c r="M88" s="208" t="s">
        <v>627</v>
      </c>
      <c r="N88" s="207"/>
    </row>
    <row r="89" spans="8:14" ht="17.399999999999999" x14ac:dyDescent="0.45">
      <c r="H89" s="54" t="s">
        <v>399</v>
      </c>
      <c r="I89" s="42" t="s">
        <v>442</v>
      </c>
      <c r="J89" s="209" t="s">
        <v>628</v>
      </c>
      <c r="K89" s="206"/>
      <c r="L89" s="207"/>
      <c r="M89" s="210" t="s">
        <v>629</v>
      </c>
      <c r="N89" s="207"/>
    </row>
    <row r="90" spans="8:14" ht="34.799999999999997" x14ac:dyDescent="0.45">
      <c r="H90" s="52" t="s">
        <v>402</v>
      </c>
      <c r="I90" s="53" t="s">
        <v>445</v>
      </c>
      <c r="J90" s="205" t="s">
        <v>630</v>
      </c>
      <c r="K90" s="206"/>
      <c r="L90" s="207"/>
      <c r="M90" s="208" t="s">
        <v>631</v>
      </c>
      <c r="N90" s="207"/>
    </row>
    <row r="91" spans="8:14" ht="34.799999999999997" x14ac:dyDescent="0.45">
      <c r="H91" s="54" t="s">
        <v>403</v>
      </c>
      <c r="I91" s="42" t="s">
        <v>445</v>
      </c>
      <c r="J91" s="209" t="s">
        <v>632</v>
      </c>
      <c r="K91" s="206"/>
      <c r="L91" s="207"/>
      <c r="M91" s="210" t="s">
        <v>633</v>
      </c>
      <c r="N91" s="207"/>
    </row>
    <row r="92" spans="8:14" ht="17.399999999999999" x14ac:dyDescent="0.45">
      <c r="H92" s="24"/>
      <c r="I92" s="24"/>
      <c r="J92" s="24"/>
      <c r="K92" s="24"/>
      <c r="L92" s="24"/>
      <c r="M92" s="24"/>
      <c r="N92" s="24"/>
    </row>
    <row r="93" spans="8:14" ht="17.399999999999999" x14ac:dyDescent="0.45">
      <c r="H93" s="24"/>
      <c r="I93" s="24"/>
      <c r="J93" s="24"/>
      <c r="K93" s="24"/>
      <c r="L93" s="24"/>
      <c r="M93" s="24"/>
      <c r="N93" s="24"/>
    </row>
    <row r="94" spans="8:14" ht="17.399999999999999" x14ac:dyDescent="0.45">
      <c r="H94" s="24"/>
      <c r="I94" s="24"/>
      <c r="J94" s="24"/>
      <c r="K94" s="24"/>
      <c r="L94" s="24"/>
      <c r="M94" s="24"/>
      <c r="N94" s="24"/>
    </row>
    <row r="95" spans="8:14" ht="17.399999999999999" x14ac:dyDescent="0.45">
      <c r="H95" s="24"/>
      <c r="I95" s="24"/>
      <c r="J95" s="24"/>
      <c r="K95" s="24"/>
      <c r="L95" s="24"/>
      <c r="M95" s="24"/>
      <c r="N95" s="24"/>
    </row>
    <row r="96" spans="8:14" ht="17.399999999999999" x14ac:dyDescent="0.45">
      <c r="H96" s="24"/>
      <c r="I96" s="24"/>
      <c r="J96" s="24"/>
      <c r="K96" s="24"/>
      <c r="L96" s="24"/>
      <c r="M96" s="24"/>
      <c r="N96" s="24"/>
    </row>
    <row r="97" spans="8:14" ht="17.399999999999999" x14ac:dyDescent="0.45">
      <c r="H97" s="24"/>
      <c r="I97" s="24"/>
      <c r="J97" s="24"/>
      <c r="K97" s="24"/>
      <c r="L97" s="24"/>
      <c r="M97" s="24"/>
      <c r="N97" s="24"/>
    </row>
    <row r="98" spans="8:14" ht="17.399999999999999" x14ac:dyDescent="0.45">
      <c r="H98" s="24"/>
      <c r="I98" s="24"/>
      <c r="J98" s="24"/>
      <c r="K98" s="24"/>
      <c r="L98" s="24"/>
      <c r="M98" s="24"/>
      <c r="N98" s="24"/>
    </row>
    <row r="99" spans="8:14" ht="17.399999999999999" x14ac:dyDescent="0.45">
      <c r="H99" s="24"/>
      <c r="I99" s="24"/>
      <c r="J99" s="24"/>
      <c r="K99" s="24"/>
      <c r="L99" s="24"/>
      <c r="M99" s="24"/>
      <c r="N99" s="24"/>
    </row>
    <row r="100" spans="8:14" ht="17.399999999999999" x14ac:dyDescent="0.45">
      <c r="H100" s="187" t="s">
        <v>672</v>
      </c>
      <c r="I100" s="186"/>
      <c r="J100" s="186"/>
      <c r="K100" s="186"/>
      <c r="L100" s="186"/>
      <c r="M100" s="186"/>
      <c r="N100" s="186"/>
    </row>
    <row r="101" spans="8:14" ht="17.399999999999999" x14ac:dyDescent="0.45">
      <c r="H101" s="188" t="s">
        <v>634</v>
      </c>
      <c r="I101" s="190"/>
      <c r="J101" s="21" t="s">
        <v>468</v>
      </c>
      <c r="K101" s="21" t="s">
        <v>635</v>
      </c>
      <c r="L101" s="188" t="s">
        <v>440</v>
      </c>
      <c r="M101" s="189"/>
      <c r="N101" s="190"/>
    </row>
    <row r="102" spans="8:14" ht="17.399999999999999" x14ac:dyDescent="0.45">
      <c r="H102" s="221" t="s">
        <v>636</v>
      </c>
      <c r="I102" s="196"/>
      <c r="J102" s="55">
        <v>203</v>
      </c>
      <c r="K102" s="56" t="s">
        <v>637</v>
      </c>
      <c r="L102" s="217" t="s">
        <v>638</v>
      </c>
      <c r="M102" s="218"/>
      <c r="N102" s="196"/>
    </row>
    <row r="103" spans="8:14" ht="17.399999999999999" x14ac:dyDescent="0.45">
      <c r="H103" s="219" t="s">
        <v>639</v>
      </c>
      <c r="I103" s="196"/>
      <c r="J103" s="29">
        <v>149</v>
      </c>
      <c r="K103" s="30" t="s">
        <v>640</v>
      </c>
      <c r="L103" s="220" t="s">
        <v>641</v>
      </c>
      <c r="M103" s="218"/>
      <c r="N103" s="196"/>
    </row>
    <row r="104" spans="8:14" ht="17.399999999999999" x14ac:dyDescent="0.45">
      <c r="H104" s="221" t="s">
        <v>642</v>
      </c>
      <c r="I104" s="196"/>
      <c r="J104" s="55">
        <v>54</v>
      </c>
      <c r="K104" s="56" t="s">
        <v>643</v>
      </c>
      <c r="L104" s="217" t="s">
        <v>644</v>
      </c>
      <c r="M104" s="218"/>
      <c r="N104" s="196"/>
    </row>
    <row r="105" spans="8:14" ht="17.399999999999999" x14ac:dyDescent="0.45">
      <c r="H105" s="219" t="s">
        <v>645</v>
      </c>
      <c r="I105" s="196"/>
      <c r="J105" s="29">
        <v>14</v>
      </c>
      <c r="K105" s="30" t="s">
        <v>601</v>
      </c>
      <c r="L105" s="220" t="s">
        <v>646</v>
      </c>
      <c r="M105" s="218"/>
      <c r="N105" s="196"/>
    </row>
    <row r="106" spans="8:14" ht="17.399999999999999" x14ac:dyDescent="0.45">
      <c r="H106" s="221" t="s">
        <v>647</v>
      </c>
      <c r="I106" s="196"/>
      <c r="J106" s="55">
        <v>94</v>
      </c>
      <c r="K106" s="56" t="s">
        <v>648</v>
      </c>
      <c r="L106" s="217" t="s">
        <v>649</v>
      </c>
      <c r="M106" s="218"/>
      <c r="N106" s="196"/>
    </row>
    <row r="107" spans="8:14" ht="17.399999999999999" x14ac:dyDescent="0.45">
      <c r="H107" s="219" t="s">
        <v>650</v>
      </c>
      <c r="I107" s="196"/>
      <c r="J107" s="29">
        <v>106</v>
      </c>
      <c r="K107" s="30" t="s">
        <v>651</v>
      </c>
      <c r="L107" s="220" t="s">
        <v>652</v>
      </c>
      <c r="M107" s="218"/>
      <c r="N107" s="196"/>
    </row>
    <row r="108" spans="8:14" ht="17.399999999999999" x14ac:dyDescent="0.45">
      <c r="H108" s="221" t="s">
        <v>653</v>
      </c>
      <c r="I108" s="196"/>
      <c r="J108" s="55">
        <v>3</v>
      </c>
      <c r="K108" s="56" t="s">
        <v>654</v>
      </c>
      <c r="L108" s="217" t="s">
        <v>655</v>
      </c>
      <c r="M108" s="218"/>
      <c r="N108" s="196"/>
    </row>
    <row r="109" spans="8:14" ht="17.399999999999999" x14ac:dyDescent="0.45">
      <c r="H109" s="219" t="s">
        <v>656</v>
      </c>
      <c r="I109" s="196"/>
      <c r="J109" s="29">
        <v>53</v>
      </c>
      <c r="K109" s="30" t="s">
        <v>657</v>
      </c>
      <c r="L109" s="220" t="s">
        <v>658</v>
      </c>
      <c r="M109" s="218"/>
      <c r="N109" s="196"/>
    </row>
    <row r="110" spans="8:14" ht="17.399999999999999" x14ac:dyDescent="0.45">
      <c r="H110" s="221" t="s">
        <v>659</v>
      </c>
      <c r="I110" s="196"/>
      <c r="J110" s="55">
        <v>2</v>
      </c>
      <c r="K110" s="56" t="s">
        <v>660</v>
      </c>
      <c r="L110" s="217" t="s">
        <v>661</v>
      </c>
      <c r="M110" s="218"/>
      <c r="N110" s="196"/>
    </row>
    <row r="111" spans="8:14" ht="17.399999999999999" x14ac:dyDescent="0.45">
      <c r="H111" s="219" t="s">
        <v>662</v>
      </c>
      <c r="I111" s="196"/>
      <c r="J111" s="29">
        <v>1</v>
      </c>
      <c r="K111" s="30" t="s">
        <v>663</v>
      </c>
      <c r="L111" s="220" t="s">
        <v>664</v>
      </c>
      <c r="M111" s="218"/>
      <c r="N111" s="196"/>
    </row>
    <row r="112" spans="8:14" ht="17.399999999999999" x14ac:dyDescent="0.45">
      <c r="H112" s="221" t="s">
        <v>665</v>
      </c>
      <c r="I112" s="196"/>
      <c r="J112" s="55">
        <v>8</v>
      </c>
      <c r="K112" s="56" t="s">
        <v>601</v>
      </c>
      <c r="L112" s="217" t="s">
        <v>666</v>
      </c>
      <c r="M112" s="218"/>
      <c r="N112" s="196"/>
    </row>
    <row r="113" spans="8:14" ht="17.399999999999999" x14ac:dyDescent="0.45">
      <c r="H113" s="219" t="s">
        <v>667</v>
      </c>
      <c r="I113" s="196"/>
      <c r="J113" s="29">
        <v>2</v>
      </c>
      <c r="K113" s="30" t="s">
        <v>601</v>
      </c>
      <c r="L113" s="220" t="s">
        <v>668</v>
      </c>
      <c r="M113" s="218"/>
      <c r="N113" s="196"/>
    </row>
  </sheetData>
  <mergeCells count="101">
    <mergeCell ref="G1:V5"/>
    <mergeCell ref="H113:I113"/>
    <mergeCell ref="L113:N113"/>
    <mergeCell ref="H110:I110"/>
    <mergeCell ref="L110:N110"/>
    <mergeCell ref="H111:I111"/>
    <mergeCell ref="L111:N111"/>
    <mergeCell ref="H112:I112"/>
    <mergeCell ref="L112:N112"/>
    <mergeCell ref="H107:I107"/>
    <mergeCell ref="L107:N107"/>
    <mergeCell ref="H108:I108"/>
    <mergeCell ref="L108:N108"/>
    <mergeCell ref="H109:I109"/>
    <mergeCell ref="L109:N109"/>
    <mergeCell ref="H104:I104"/>
    <mergeCell ref="L104:N104"/>
    <mergeCell ref="H105:I105"/>
    <mergeCell ref="L105:N105"/>
    <mergeCell ref="H106:I106"/>
    <mergeCell ref="L106:N106"/>
    <mergeCell ref="H101:I101"/>
    <mergeCell ref="L101:N101"/>
    <mergeCell ref="H102:I102"/>
    <mergeCell ref="L102:N102"/>
    <mergeCell ref="H103:I103"/>
    <mergeCell ref="L103:N103"/>
    <mergeCell ref="J90:L90"/>
    <mergeCell ref="M90:N90"/>
    <mergeCell ref="J91:L91"/>
    <mergeCell ref="M91:N91"/>
    <mergeCell ref="H100:N100"/>
    <mergeCell ref="M89:N89"/>
    <mergeCell ref="J89:L89"/>
    <mergeCell ref="J84:L84"/>
    <mergeCell ref="M84:N84"/>
    <mergeCell ref="J85:L85"/>
    <mergeCell ref="M85:N85"/>
    <mergeCell ref="J86:L86"/>
    <mergeCell ref="M86:N86"/>
    <mergeCell ref="J87:L87"/>
    <mergeCell ref="M87:N87"/>
    <mergeCell ref="J88:L88"/>
    <mergeCell ref="M88:N88"/>
    <mergeCell ref="J81:L81"/>
    <mergeCell ref="M81:N81"/>
    <mergeCell ref="J82:L82"/>
    <mergeCell ref="M82:N82"/>
    <mergeCell ref="J83:L83"/>
    <mergeCell ref="M83:N83"/>
    <mergeCell ref="J51:K51"/>
    <mergeCell ref="J52:K52"/>
    <mergeCell ref="J53:K53"/>
    <mergeCell ref="J54:K54"/>
    <mergeCell ref="J55:K55"/>
    <mergeCell ref="H56:N56"/>
    <mergeCell ref="H63:N63"/>
    <mergeCell ref="H64:K64"/>
    <mergeCell ref="L64:N64"/>
    <mergeCell ref="H80:N80"/>
    <mergeCell ref="J50:K50"/>
    <mergeCell ref="J24:L24"/>
    <mergeCell ref="M25:N25"/>
    <mergeCell ref="M26:N26"/>
    <mergeCell ref="M27:N27"/>
    <mergeCell ref="M28:N28"/>
    <mergeCell ref="M29:N29"/>
    <mergeCell ref="M30:N30"/>
    <mergeCell ref="M31:N31"/>
    <mergeCell ref="H35:N35"/>
    <mergeCell ref="J36:K36"/>
    <mergeCell ref="M24:N24"/>
    <mergeCell ref="J37:K37"/>
    <mergeCell ref="J38:K38"/>
    <mergeCell ref="J39:K39"/>
    <mergeCell ref="J40:K40"/>
    <mergeCell ref="J41:K41"/>
    <mergeCell ref="J42:K42"/>
    <mergeCell ref="J43:K43"/>
    <mergeCell ref="J44:K44"/>
    <mergeCell ref="H49:N49"/>
    <mergeCell ref="H11:N11"/>
    <mergeCell ref="I12:L12"/>
    <mergeCell ref="M12:N12"/>
    <mergeCell ref="I13:L13"/>
    <mergeCell ref="M18:N18"/>
    <mergeCell ref="M13:N13"/>
    <mergeCell ref="I14:L14"/>
    <mergeCell ref="M14:N14"/>
    <mergeCell ref="I15:L15"/>
    <mergeCell ref="M15:N15"/>
    <mergeCell ref="I19:L19"/>
    <mergeCell ref="M19:N19"/>
    <mergeCell ref="I20:L20"/>
    <mergeCell ref="M20:N20"/>
    <mergeCell ref="H23:N23"/>
    <mergeCell ref="I16:L16"/>
    <mergeCell ref="M16:N16"/>
    <mergeCell ref="I17:L17"/>
    <mergeCell ref="M17:N17"/>
    <mergeCell ref="I18:L1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75A7-A2E4-4048-B649-43A5BE0F561E}">
  <dimension ref="G1:AK148"/>
  <sheetViews>
    <sheetView showGridLines="0" zoomScale="50" zoomScaleNormal="50" workbookViewId="0">
      <selection activeCell="K51" sqref="K51"/>
    </sheetView>
  </sheetViews>
  <sheetFormatPr defaultRowHeight="14.4" x14ac:dyDescent="0.3"/>
  <cols>
    <col min="5" max="5" width="13.5546875" bestFit="1" customWidth="1"/>
    <col min="6" max="6" width="9.6640625" bestFit="1" customWidth="1"/>
    <col min="7" max="7" width="13.33203125" customWidth="1"/>
    <col min="8" max="8" width="29.6640625" customWidth="1"/>
    <col min="9" max="9" width="25.88671875" customWidth="1"/>
    <col min="10" max="10" width="27.33203125" customWidth="1"/>
    <col min="11" max="11" width="33.6640625" customWidth="1"/>
    <col min="12" max="12" width="26.44140625" customWidth="1"/>
    <col min="13" max="13" width="23.5546875" customWidth="1"/>
    <col min="14" max="14" width="24" customWidth="1"/>
    <col min="15" max="16" width="19.33203125" customWidth="1"/>
    <col min="17" max="17" width="26.6640625" customWidth="1"/>
  </cols>
  <sheetData>
    <row r="1" spans="7:37" ht="14.4" customHeight="1" x14ac:dyDescent="0.3">
      <c r="G1" s="72"/>
      <c r="H1" s="223" t="s">
        <v>437</v>
      </c>
      <c r="I1" s="223"/>
      <c r="J1" s="223"/>
      <c r="K1" s="223"/>
      <c r="L1" s="223"/>
      <c r="M1" s="223"/>
      <c r="N1" s="223"/>
      <c r="O1" s="223"/>
      <c r="P1" s="223"/>
      <c r="Q1" s="223"/>
      <c r="R1" s="61"/>
      <c r="S1" s="61"/>
      <c r="T1" s="61"/>
      <c r="U1" s="61"/>
      <c r="V1" s="61"/>
      <c r="W1" s="61"/>
      <c r="X1" s="61"/>
      <c r="Y1" s="61"/>
      <c r="Z1" s="61"/>
      <c r="AA1" s="61"/>
      <c r="AB1" s="61"/>
      <c r="AC1" s="61"/>
      <c r="AD1" s="61"/>
      <c r="AE1" s="61"/>
      <c r="AF1" s="61"/>
      <c r="AG1" s="61"/>
      <c r="AH1" s="61"/>
      <c r="AI1" s="61"/>
      <c r="AJ1" s="61"/>
      <c r="AK1" s="62"/>
    </row>
    <row r="2" spans="7:37" ht="14.4" customHeight="1" x14ac:dyDescent="0.3">
      <c r="G2" s="73"/>
      <c r="H2" s="224"/>
      <c r="I2" s="224"/>
      <c r="J2" s="224"/>
      <c r="K2" s="224"/>
      <c r="L2" s="224"/>
      <c r="M2" s="224"/>
      <c r="N2" s="224"/>
      <c r="O2" s="224"/>
      <c r="P2" s="224"/>
      <c r="Q2" s="224"/>
      <c r="R2" s="63"/>
      <c r="S2" s="63"/>
      <c r="T2" s="63"/>
      <c r="U2" s="63"/>
      <c r="V2" s="63"/>
      <c r="W2" s="63"/>
      <c r="X2" s="63"/>
      <c r="Y2" s="63"/>
      <c r="Z2" s="63"/>
      <c r="AA2" s="63"/>
      <c r="AB2" s="63"/>
      <c r="AC2" s="63"/>
      <c r="AD2" s="63"/>
      <c r="AE2" s="63"/>
      <c r="AF2" s="63"/>
      <c r="AG2" s="63"/>
      <c r="AH2" s="63"/>
      <c r="AI2" s="63"/>
      <c r="AJ2" s="63"/>
      <c r="AK2" s="64"/>
    </row>
    <row r="3" spans="7:37" ht="14.4" customHeight="1" x14ac:dyDescent="0.3">
      <c r="G3" s="73"/>
      <c r="H3" s="224"/>
      <c r="I3" s="224"/>
      <c r="J3" s="224"/>
      <c r="K3" s="224"/>
      <c r="L3" s="224"/>
      <c r="M3" s="224"/>
      <c r="N3" s="224"/>
      <c r="O3" s="224"/>
      <c r="P3" s="224"/>
      <c r="Q3" s="224"/>
      <c r="R3" s="63"/>
      <c r="S3" s="63"/>
      <c r="T3" s="63"/>
      <c r="U3" s="63"/>
      <c r="V3" s="63"/>
      <c r="W3" s="63"/>
      <c r="X3" s="63"/>
      <c r="Y3" s="63"/>
      <c r="Z3" s="63"/>
      <c r="AA3" s="63"/>
      <c r="AB3" s="63"/>
      <c r="AC3" s="63"/>
      <c r="AD3" s="63"/>
      <c r="AE3" s="63"/>
      <c r="AF3" s="63"/>
      <c r="AG3" s="63"/>
      <c r="AH3" s="63"/>
      <c r="AI3" s="63"/>
      <c r="AJ3" s="63"/>
      <c r="AK3" s="64"/>
    </row>
    <row r="4" spans="7:37" ht="14.4" customHeight="1" x14ac:dyDescent="0.3">
      <c r="G4" s="73"/>
      <c r="H4" s="224"/>
      <c r="I4" s="224"/>
      <c r="J4" s="224"/>
      <c r="K4" s="224"/>
      <c r="L4" s="224"/>
      <c r="M4" s="224"/>
      <c r="N4" s="224"/>
      <c r="O4" s="224"/>
      <c r="P4" s="224"/>
      <c r="Q4" s="224"/>
      <c r="R4" s="63"/>
      <c r="S4" s="63"/>
      <c r="T4" s="63"/>
      <c r="U4" s="63"/>
      <c r="V4" s="63"/>
      <c r="W4" s="63"/>
      <c r="X4" s="63"/>
      <c r="Y4" s="63"/>
      <c r="Z4" s="63"/>
      <c r="AA4" s="63"/>
      <c r="AB4" s="63"/>
      <c r="AC4" s="63"/>
      <c r="AD4" s="63"/>
      <c r="AE4" s="63"/>
      <c r="AF4" s="63"/>
      <c r="AG4" s="63"/>
      <c r="AH4" s="63"/>
      <c r="AI4" s="63"/>
      <c r="AJ4" s="63"/>
      <c r="AK4" s="64"/>
    </row>
    <row r="5" spans="7:37" ht="15" customHeight="1" x14ac:dyDescent="0.3">
      <c r="G5" s="73"/>
      <c r="H5" s="225"/>
      <c r="I5" s="225"/>
      <c r="J5" s="225"/>
      <c r="K5" s="225"/>
      <c r="L5" s="225"/>
      <c r="M5" s="225"/>
      <c r="N5" s="225"/>
      <c r="O5" s="225"/>
      <c r="P5" s="225"/>
      <c r="Q5" s="225"/>
      <c r="R5" s="63"/>
      <c r="S5" s="63"/>
      <c r="T5" s="63"/>
      <c r="U5" s="63"/>
      <c r="V5" s="63"/>
      <c r="W5" s="63"/>
      <c r="X5" s="63"/>
      <c r="Y5" s="63"/>
      <c r="Z5" s="63"/>
      <c r="AA5" s="63"/>
      <c r="AB5" s="63"/>
      <c r="AC5" s="63"/>
      <c r="AD5" s="63"/>
      <c r="AE5" s="63"/>
      <c r="AF5" s="63"/>
      <c r="AG5" s="63"/>
      <c r="AH5" s="63"/>
      <c r="AI5" s="63"/>
      <c r="AJ5" s="63"/>
      <c r="AK5" s="64"/>
    </row>
    <row r="6" spans="7:37" x14ac:dyDescent="0.3">
      <c r="H6" s="222" t="s">
        <v>680</v>
      </c>
      <c r="I6" s="222"/>
      <c r="J6" s="222"/>
      <c r="K6" s="222"/>
      <c r="L6" s="222"/>
      <c r="M6" s="222"/>
      <c r="N6" s="222"/>
      <c r="O6" s="222"/>
      <c r="P6" s="222"/>
      <c r="Q6" s="222"/>
    </row>
    <row r="7" spans="7:37" x14ac:dyDescent="0.3">
      <c r="H7" s="222"/>
      <c r="I7" s="222"/>
      <c r="J7" s="222"/>
      <c r="K7" s="222"/>
      <c r="L7" s="222"/>
      <c r="M7" s="222"/>
      <c r="N7" s="222"/>
      <c r="O7" s="222"/>
      <c r="P7" s="222"/>
      <c r="Q7" s="222"/>
    </row>
    <row r="8" spans="7:37" x14ac:dyDescent="0.3">
      <c r="H8" s="222"/>
      <c r="I8" s="222"/>
      <c r="J8" s="222"/>
      <c r="K8" s="222"/>
      <c r="L8" s="222"/>
      <c r="M8" s="222"/>
      <c r="N8" s="222"/>
      <c r="O8" s="222"/>
      <c r="P8" s="222"/>
      <c r="Q8" s="222"/>
    </row>
    <row r="9" spans="7:37" x14ac:dyDescent="0.3">
      <c r="H9" s="222"/>
      <c r="I9" s="222"/>
      <c r="J9" s="222"/>
      <c r="K9" s="222"/>
      <c r="L9" s="222"/>
      <c r="M9" s="222"/>
      <c r="N9" s="222"/>
      <c r="O9" s="222"/>
      <c r="P9" s="222"/>
      <c r="Q9" s="222"/>
    </row>
    <row r="10" spans="7:37" x14ac:dyDescent="0.3">
      <c r="H10" s="222"/>
      <c r="I10" s="222"/>
      <c r="J10" s="222"/>
      <c r="K10" s="222"/>
      <c r="L10" s="222"/>
      <c r="M10" s="222"/>
      <c r="N10" s="222"/>
      <c r="O10" s="222"/>
      <c r="P10" s="222"/>
      <c r="Q10" s="222"/>
    </row>
    <row r="11" spans="7:37" x14ac:dyDescent="0.3">
      <c r="H11" s="8" t="s">
        <v>0</v>
      </c>
      <c r="I11" s="1" t="s">
        <v>1</v>
      </c>
      <c r="J11" s="1" t="s">
        <v>2</v>
      </c>
      <c r="K11" s="1" t="s">
        <v>3</v>
      </c>
      <c r="L11" s="1" t="s">
        <v>4</v>
      </c>
      <c r="M11" s="1" t="s">
        <v>5</v>
      </c>
      <c r="N11" s="1" t="s">
        <v>6</v>
      </c>
      <c r="O11" s="1" t="s">
        <v>7</v>
      </c>
      <c r="P11" s="9" t="s">
        <v>402</v>
      </c>
      <c r="Q11" s="1" t="s">
        <v>403</v>
      </c>
    </row>
    <row r="12" spans="7:37" x14ac:dyDescent="0.3">
      <c r="H12" s="58" t="s">
        <v>197</v>
      </c>
      <c r="I12" s="70">
        <v>45756</v>
      </c>
      <c r="J12" s="58" t="s">
        <v>81</v>
      </c>
      <c r="K12" s="58" t="s">
        <v>82</v>
      </c>
      <c r="L12" s="58">
        <v>2464.09</v>
      </c>
      <c r="M12" s="58"/>
      <c r="N12" s="58">
        <v>10</v>
      </c>
      <c r="O12" s="71" t="s">
        <v>24</v>
      </c>
      <c r="P12" s="58">
        <f t="shared" ref="P12:P43" si="0">IF(J12=J13, P13 + IF(O12="BUY", N12, -N12), IF(O12="BUY", N12, -N12))</f>
        <v>35</v>
      </c>
      <c r="Q12" s="58">
        <f>IF(orderTable[[#This Row],[Buy_Price]]&lt;&gt;"",ROUND(IF(orderTable[[#This Row],[Order_Type]]="BUY",orderTable[[#This Row],[Buy_Price]]*orderTable[[#This Row],[Quantity]],""),2), "")</f>
        <v>24640.9</v>
      </c>
    </row>
    <row r="13" spans="7:37" x14ac:dyDescent="0.3">
      <c r="H13" s="58" t="s">
        <v>190</v>
      </c>
      <c r="I13" s="70">
        <v>45747</v>
      </c>
      <c r="J13" s="58" t="s">
        <v>81</v>
      </c>
      <c r="K13" s="58" t="s">
        <v>82</v>
      </c>
      <c r="L13" s="58"/>
      <c r="M13" s="58">
        <v>3284.04</v>
      </c>
      <c r="N13" s="58">
        <v>25</v>
      </c>
      <c r="O13" s="58" t="s">
        <v>12</v>
      </c>
      <c r="P13" s="58">
        <f t="shared" si="0"/>
        <v>25</v>
      </c>
      <c r="Q13" s="58" t="str">
        <f>IF(orderTable[[#This Row],[Buy_Price]]&lt;&gt;"",ROUND(IF(orderTable[[#This Row],[Order_Type]]="BUY",orderTable[[#This Row],[Buy_Price]]*orderTable[[#This Row],[Quantity]],""),2), "")</f>
        <v/>
      </c>
    </row>
    <row r="14" spans="7:37" x14ac:dyDescent="0.3">
      <c r="H14" s="58" t="s">
        <v>113</v>
      </c>
      <c r="I14" s="70">
        <v>45706</v>
      </c>
      <c r="J14" s="58" t="s">
        <v>81</v>
      </c>
      <c r="K14" s="58" t="s">
        <v>82</v>
      </c>
      <c r="L14" s="58">
        <v>1920.27</v>
      </c>
      <c r="M14" s="58"/>
      <c r="N14" s="58">
        <v>50</v>
      </c>
      <c r="O14" s="58" t="s">
        <v>24</v>
      </c>
      <c r="P14" s="58">
        <f t="shared" si="0"/>
        <v>50</v>
      </c>
      <c r="Q14" s="58">
        <f>IF(orderTable[[#This Row],[Buy_Price]]&lt;&gt;"",ROUND(IF(orderTable[[#This Row],[Order_Type]]="BUY",orderTable[[#This Row],[Buy_Price]]*orderTable[[#This Row],[Quantity]],""),2), "")</f>
        <v>96013.5</v>
      </c>
    </row>
    <row r="15" spans="7:37" x14ac:dyDescent="0.3">
      <c r="H15" s="58" t="s">
        <v>355</v>
      </c>
      <c r="I15" s="70">
        <v>45831</v>
      </c>
      <c r="J15" s="58" t="s">
        <v>33</v>
      </c>
      <c r="K15" s="58" t="s">
        <v>34</v>
      </c>
      <c r="L15" s="58">
        <v>2282.67</v>
      </c>
      <c r="M15" s="58"/>
      <c r="N15" s="58">
        <v>25</v>
      </c>
      <c r="O15" s="58" t="s">
        <v>24</v>
      </c>
      <c r="P15" s="58">
        <f t="shared" si="0"/>
        <v>50</v>
      </c>
      <c r="Q15" s="58">
        <f>IF(orderTable[[#This Row],[Buy_Price]]&lt;&gt;"",ROUND(IF(orderTable[[#This Row],[Order_Type]]="BUY",orderTable[[#This Row],[Buy_Price]]*orderTable[[#This Row],[Quantity]],""),2), "")</f>
        <v>57066.75</v>
      </c>
    </row>
    <row r="16" spans="7:37" x14ac:dyDescent="0.3">
      <c r="H16" s="58" t="s">
        <v>346</v>
      </c>
      <c r="I16" s="70">
        <v>45829</v>
      </c>
      <c r="J16" s="58" t="s">
        <v>33</v>
      </c>
      <c r="K16" s="58" t="s">
        <v>34</v>
      </c>
      <c r="L16" s="58">
        <v>1390.11</v>
      </c>
      <c r="M16" s="58"/>
      <c r="N16" s="58">
        <v>20</v>
      </c>
      <c r="O16" s="71" t="s">
        <v>24</v>
      </c>
      <c r="P16" s="58">
        <f t="shared" si="0"/>
        <v>25</v>
      </c>
      <c r="Q16" s="58">
        <f>IF(orderTable[[#This Row],[Buy_Price]]&lt;&gt;"",ROUND(IF(orderTable[[#This Row],[Order_Type]]="BUY",orderTable[[#This Row],[Buy_Price]]*orderTable[[#This Row],[Quantity]],""),2), "")</f>
        <v>27802.2</v>
      </c>
    </row>
    <row r="17" spans="8:17" x14ac:dyDescent="0.3">
      <c r="H17" s="58" t="s">
        <v>283</v>
      </c>
      <c r="I17" s="70">
        <v>45800</v>
      </c>
      <c r="J17" s="58" t="s">
        <v>33</v>
      </c>
      <c r="K17" s="58" t="s">
        <v>34</v>
      </c>
      <c r="L17" s="58"/>
      <c r="M17" s="58">
        <v>1228.25</v>
      </c>
      <c r="N17" s="58">
        <v>25</v>
      </c>
      <c r="O17" s="58" t="s">
        <v>12</v>
      </c>
      <c r="P17" s="58">
        <f t="shared" si="0"/>
        <v>5</v>
      </c>
      <c r="Q17" s="58" t="str">
        <f>IF(orderTable[[#This Row],[Buy_Price]]&lt;&gt;"",ROUND(IF(orderTable[[#This Row],[Order_Type]]="BUY",orderTable[[#This Row],[Buy_Price]]*orderTable[[#This Row],[Quantity]],""),2), "")</f>
        <v/>
      </c>
    </row>
    <row r="18" spans="8:17" x14ac:dyDescent="0.3">
      <c r="H18" s="58" t="s">
        <v>266</v>
      </c>
      <c r="I18" s="70">
        <v>45793</v>
      </c>
      <c r="J18" s="58" t="s">
        <v>33</v>
      </c>
      <c r="K18" s="58" t="s">
        <v>34</v>
      </c>
      <c r="L18" s="58"/>
      <c r="M18" s="58">
        <v>1644.42</v>
      </c>
      <c r="N18" s="58">
        <v>20</v>
      </c>
      <c r="O18" s="58" t="s">
        <v>12</v>
      </c>
      <c r="P18" s="58">
        <f t="shared" si="0"/>
        <v>30</v>
      </c>
      <c r="Q18" s="58" t="str">
        <f>IF(orderTable[[#This Row],[Buy_Price]]&lt;&gt;"",ROUND(IF(orderTable[[#This Row],[Order_Type]]="BUY",orderTable[[#This Row],[Buy_Price]]*orderTable[[#This Row],[Quantity]],""),2), "")</f>
        <v/>
      </c>
    </row>
    <row r="19" spans="8:17" x14ac:dyDescent="0.3">
      <c r="H19" s="58" t="s">
        <v>191</v>
      </c>
      <c r="I19" s="70">
        <v>45748</v>
      </c>
      <c r="J19" s="58" t="s">
        <v>33</v>
      </c>
      <c r="K19" s="58" t="s">
        <v>34</v>
      </c>
      <c r="L19" s="58"/>
      <c r="M19" s="58">
        <v>3804.69</v>
      </c>
      <c r="N19" s="58">
        <v>50</v>
      </c>
      <c r="O19" s="58" t="s">
        <v>12</v>
      </c>
      <c r="P19" s="58">
        <f t="shared" si="0"/>
        <v>50</v>
      </c>
      <c r="Q19" s="58" t="str">
        <f>IF(orderTable[[#This Row],[Buy_Price]]&lt;&gt;"",ROUND(IF(orderTable[[#This Row],[Order_Type]]="BUY",orderTable[[#This Row],[Buy_Price]]*orderTable[[#This Row],[Quantity]],""),2), "")</f>
        <v/>
      </c>
    </row>
    <row r="20" spans="8:17" x14ac:dyDescent="0.3">
      <c r="H20" s="58" t="s">
        <v>32</v>
      </c>
      <c r="I20" s="70">
        <v>45664</v>
      </c>
      <c r="J20" s="58" t="s">
        <v>33</v>
      </c>
      <c r="K20" s="58" t="s">
        <v>34</v>
      </c>
      <c r="L20" s="58">
        <v>2410.6999999999998</v>
      </c>
      <c r="M20" s="58"/>
      <c r="N20" s="58">
        <v>100</v>
      </c>
      <c r="O20" s="58" t="s">
        <v>24</v>
      </c>
      <c r="P20" s="58">
        <f t="shared" si="0"/>
        <v>100</v>
      </c>
      <c r="Q20" s="58">
        <f>IF(orderTable[[#This Row],[Buy_Price]]&lt;&gt;"",ROUND(IF(orderTable[[#This Row],[Order_Type]]="BUY",orderTable[[#This Row],[Buy_Price]]*orderTable[[#This Row],[Quantity]],""),2), "")</f>
        <v>241070</v>
      </c>
    </row>
    <row r="21" spans="8:17" x14ac:dyDescent="0.3">
      <c r="H21" s="58" t="s">
        <v>358</v>
      </c>
      <c r="I21" s="70">
        <v>45832</v>
      </c>
      <c r="J21" s="58" t="s">
        <v>64</v>
      </c>
      <c r="K21" s="58" t="s">
        <v>65</v>
      </c>
      <c r="L21" s="58">
        <v>2428.9499999999998</v>
      </c>
      <c r="M21" s="58"/>
      <c r="N21" s="58">
        <v>10</v>
      </c>
      <c r="O21" s="58" t="s">
        <v>24</v>
      </c>
      <c r="P21" s="58">
        <f t="shared" si="0"/>
        <v>280</v>
      </c>
      <c r="Q21" s="58">
        <f>IF(orderTable[[#This Row],[Buy_Price]]&lt;&gt;"",ROUND(IF(orderTable[[#This Row],[Order_Type]]="BUY",orderTable[[#This Row],[Buy_Price]]*orderTable[[#This Row],[Quantity]],""),2), "")</f>
        <v>24289.5</v>
      </c>
    </row>
    <row r="22" spans="8:17" x14ac:dyDescent="0.3">
      <c r="H22" s="58" t="s">
        <v>348</v>
      </c>
      <c r="I22" s="70">
        <v>45829</v>
      </c>
      <c r="J22" s="58" t="s">
        <v>64</v>
      </c>
      <c r="K22" s="58" t="s">
        <v>65</v>
      </c>
      <c r="L22" s="58">
        <v>1451.96</v>
      </c>
      <c r="M22" s="58"/>
      <c r="N22" s="58">
        <v>50</v>
      </c>
      <c r="O22" s="58" t="s">
        <v>24</v>
      </c>
      <c r="P22" s="58">
        <f t="shared" si="0"/>
        <v>270</v>
      </c>
      <c r="Q22" s="58">
        <f>IF(orderTable[[#This Row],[Buy_Price]]&lt;&gt;"",ROUND(IF(orderTable[[#This Row],[Order_Type]]="BUY",orderTable[[#This Row],[Buy_Price]]*orderTable[[#This Row],[Quantity]],""),2), "")</f>
        <v>72598</v>
      </c>
    </row>
    <row r="23" spans="8:17" x14ac:dyDescent="0.3">
      <c r="H23" s="58" t="s">
        <v>342</v>
      </c>
      <c r="I23" s="70">
        <v>45828</v>
      </c>
      <c r="J23" s="58" t="s">
        <v>64</v>
      </c>
      <c r="K23" s="58" t="s">
        <v>65</v>
      </c>
      <c r="L23" s="58"/>
      <c r="M23" s="58">
        <v>2448.5500000000002</v>
      </c>
      <c r="N23" s="58">
        <v>5</v>
      </c>
      <c r="O23" s="71" t="s">
        <v>12</v>
      </c>
      <c r="P23" s="58">
        <f t="shared" si="0"/>
        <v>220</v>
      </c>
      <c r="Q23" s="58" t="str">
        <f>IF(orderTable[[#This Row],[Buy_Price]]&lt;&gt;"",ROUND(IF(orderTable[[#This Row],[Order_Type]]="BUY",orderTable[[#This Row],[Buy_Price]]*orderTable[[#This Row],[Quantity]],""),2), "")</f>
        <v/>
      </c>
    </row>
    <row r="24" spans="8:17" x14ac:dyDescent="0.3">
      <c r="H24" s="58" t="s">
        <v>345</v>
      </c>
      <c r="I24" s="70">
        <v>45828</v>
      </c>
      <c r="J24" s="58" t="s">
        <v>64</v>
      </c>
      <c r="K24" s="58" t="s">
        <v>65</v>
      </c>
      <c r="L24" s="58">
        <v>1370.14</v>
      </c>
      <c r="M24" s="58"/>
      <c r="N24" s="58">
        <v>10</v>
      </c>
      <c r="O24" s="58" t="s">
        <v>24</v>
      </c>
      <c r="P24" s="58">
        <f t="shared" si="0"/>
        <v>225</v>
      </c>
      <c r="Q24" s="58">
        <f>IF(orderTable[[#This Row],[Buy_Price]]&lt;&gt;"",ROUND(IF(orderTable[[#This Row],[Order_Type]]="BUY",orderTable[[#This Row],[Buy_Price]]*orderTable[[#This Row],[Quantity]],""),2), "")</f>
        <v>13701.4</v>
      </c>
    </row>
    <row r="25" spans="8:17" x14ac:dyDescent="0.3">
      <c r="H25" s="58" t="s">
        <v>310</v>
      </c>
      <c r="I25" s="70">
        <v>45814</v>
      </c>
      <c r="J25" s="58" t="s">
        <v>64</v>
      </c>
      <c r="K25" s="58" t="s">
        <v>65</v>
      </c>
      <c r="L25" s="58"/>
      <c r="M25" s="58">
        <v>3709.22</v>
      </c>
      <c r="N25" s="58">
        <v>100</v>
      </c>
      <c r="O25" s="58" t="s">
        <v>12</v>
      </c>
      <c r="P25" s="58">
        <f t="shared" si="0"/>
        <v>215</v>
      </c>
      <c r="Q25" s="58" t="str">
        <f>IF(orderTable[[#This Row],[Buy_Price]]&lt;&gt;"",ROUND(IF(orderTable[[#This Row],[Order_Type]]="BUY",orderTable[[#This Row],[Buy_Price]]*orderTable[[#This Row],[Quantity]],""),2), "")</f>
        <v/>
      </c>
    </row>
    <row r="26" spans="8:17" x14ac:dyDescent="0.3">
      <c r="H26" s="58" t="s">
        <v>301</v>
      </c>
      <c r="I26" s="70">
        <v>45808</v>
      </c>
      <c r="J26" s="58" t="s">
        <v>64</v>
      </c>
      <c r="K26" s="58" t="s">
        <v>65</v>
      </c>
      <c r="L26" s="58">
        <v>397.44</v>
      </c>
      <c r="M26" s="58"/>
      <c r="N26" s="58">
        <v>50</v>
      </c>
      <c r="O26" s="58" t="s">
        <v>24</v>
      </c>
      <c r="P26" s="58">
        <f t="shared" si="0"/>
        <v>315</v>
      </c>
      <c r="Q26" s="58">
        <f>IF(orderTable[[#This Row],[Buy_Price]]&lt;&gt;"",ROUND(IF(orderTable[[#This Row],[Order_Type]]="BUY",orderTable[[#This Row],[Buy_Price]]*orderTable[[#This Row],[Quantity]],""),2), "")</f>
        <v>19872</v>
      </c>
    </row>
    <row r="27" spans="8:17" x14ac:dyDescent="0.3">
      <c r="H27" s="58" t="s">
        <v>298</v>
      </c>
      <c r="I27" s="70">
        <v>45807</v>
      </c>
      <c r="J27" s="58" t="s">
        <v>64</v>
      </c>
      <c r="K27" s="58" t="s">
        <v>65</v>
      </c>
      <c r="L27" s="58"/>
      <c r="M27" s="58">
        <v>2731.75</v>
      </c>
      <c r="N27" s="58">
        <v>75</v>
      </c>
      <c r="O27" s="58" t="s">
        <v>12</v>
      </c>
      <c r="P27" s="58">
        <f t="shared" si="0"/>
        <v>265</v>
      </c>
      <c r="Q27" s="58" t="str">
        <f>IF(orderTable[[#This Row],[Buy_Price]]&lt;&gt;"",ROUND(IF(orderTable[[#This Row],[Order_Type]]="BUY",orderTable[[#This Row],[Buy_Price]]*orderTable[[#This Row],[Quantity]],""),2), "")</f>
        <v/>
      </c>
    </row>
    <row r="28" spans="8:17" x14ac:dyDescent="0.3">
      <c r="H28" s="58" t="s">
        <v>292</v>
      </c>
      <c r="I28" s="70">
        <v>45805</v>
      </c>
      <c r="J28" s="58" t="s">
        <v>64</v>
      </c>
      <c r="K28" s="58" t="s">
        <v>65</v>
      </c>
      <c r="L28" s="58"/>
      <c r="M28" s="58">
        <v>2894.7</v>
      </c>
      <c r="N28" s="58">
        <v>50</v>
      </c>
      <c r="O28" s="58" t="s">
        <v>12</v>
      </c>
      <c r="P28" s="58">
        <f t="shared" si="0"/>
        <v>340</v>
      </c>
      <c r="Q28" s="58" t="str">
        <f>IF(orderTable[[#This Row],[Buy_Price]]&lt;&gt;"",ROUND(IF(orderTable[[#This Row],[Order_Type]]="BUY",orderTable[[#This Row],[Buy_Price]]*orderTable[[#This Row],[Quantity]],""),2), "")</f>
        <v/>
      </c>
    </row>
    <row r="29" spans="8:17" x14ac:dyDescent="0.3">
      <c r="H29" s="58" t="s">
        <v>277</v>
      </c>
      <c r="I29" s="70">
        <v>45798</v>
      </c>
      <c r="J29" s="58" t="s">
        <v>64</v>
      </c>
      <c r="K29" s="58" t="s">
        <v>65</v>
      </c>
      <c r="L29" s="58">
        <v>580.11</v>
      </c>
      <c r="M29" s="58"/>
      <c r="N29" s="58">
        <v>100</v>
      </c>
      <c r="O29" s="58" t="s">
        <v>24</v>
      </c>
      <c r="P29" s="58">
        <f t="shared" si="0"/>
        <v>390</v>
      </c>
      <c r="Q29" s="58">
        <f>IF(orderTable[[#This Row],[Buy_Price]]&lt;&gt;"",ROUND(IF(orderTable[[#This Row],[Order_Type]]="BUY",orderTable[[#This Row],[Buy_Price]]*orderTable[[#This Row],[Quantity]],""),2), "")</f>
        <v>58011</v>
      </c>
    </row>
    <row r="30" spans="8:17" x14ac:dyDescent="0.3">
      <c r="H30" s="58" t="s">
        <v>256</v>
      </c>
      <c r="I30" s="70">
        <v>45787</v>
      </c>
      <c r="J30" s="58" t="s">
        <v>64</v>
      </c>
      <c r="K30" s="58" t="s">
        <v>65</v>
      </c>
      <c r="L30" s="58"/>
      <c r="M30" s="58">
        <v>2554.2199999999998</v>
      </c>
      <c r="N30" s="58">
        <v>10</v>
      </c>
      <c r="O30" s="58" t="s">
        <v>12</v>
      </c>
      <c r="P30" s="58">
        <f t="shared" si="0"/>
        <v>290</v>
      </c>
      <c r="Q30" s="58" t="str">
        <f>IF(orderTable[[#This Row],[Buy_Price]]&lt;&gt;"",ROUND(IF(orderTable[[#This Row],[Order_Type]]="BUY",orderTable[[#This Row],[Buy_Price]]*orderTable[[#This Row],[Quantity]],""),2), "")</f>
        <v/>
      </c>
    </row>
    <row r="31" spans="8:17" x14ac:dyDescent="0.3">
      <c r="H31" s="58" t="s">
        <v>229</v>
      </c>
      <c r="I31" s="70">
        <v>45772</v>
      </c>
      <c r="J31" s="58" t="s">
        <v>64</v>
      </c>
      <c r="K31" s="58" t="s">
        <v>65</v>
      </c>
      <c r="L31" s="58">
        <v>2463.54</v>
      </c>
      <c r="M31" s="58"/>
      <c r="N31" s="58">
        <v>100</v>
      </c>
      <c r="O31" s="71" t="s">
        <v>24</v>
      </c>
      <c r="P31" s="58">
        <f t="shared" si="0"/>
        <v>300</v>
      </c>
      <c r="Q31" s="58">
        <f>IF(orderTable[[#This Row],[Buy_Price]]&lt;&gt;"",ROUND(IF(orderTable[[#This Row],[Order_Type]]="BUY",orderTable[[#This Row],[Buy_Price]]*orderTable[[#This Row],[Quantity]],""),2), "")</f>
        <v>246354</v>
      </c>
    </row>
    <row r="32" spans="8:17" x14ac:dyDescent="0.3">
      <c r="H32" s="58" t="s">
        <v>220</v>
      </c>
      <c r="I32" s="70">
        <v>45769</v>
      </c>
      <c r="J32" s="58" t="s">
        <v>64</v>
      </c>
      <c r="K32" s="58" t="s">
        <v>65</v>
      </c>
      <c r="L32" s="58">
        <v>1785.57</v>
      </c>
      <c r="M32" s="58"/>
      <c r="N32" s="58">
        <v>25</v>
      </c>
      <c r="O32" s="58" t="s">
        <v>24</v>
      </c>
      <c r="P32" s="58">
        <f t="shared" si="0"/>
        <v>200</v>
      </c>
      <c r="Q32" s="58">
        <f>IF(orderTable[[#This Row],[Buy_Price]]&lt;&gt;"",ROUND(IF(orderTable[[#This Row],[Order_Type]]="BUY",orderTable[[#This Row],[Buy_Price]]*orderTable[[#This Row],[Quantity]],""),2), "")</f>
        <v>44639.25</v>
      </c>
    </row>
    <row r="33" spans="8:17" x14ac:dyDescent="0.3">
      <c r="H33" s="58" t="s">
        <v>215</v>
      </c>
      <c r="I33" s="70">
        <v>45765</v>
      </c>
      <c r="J33" s="58" t="s">
        <v>64</v>
      </c>
      <c r="K33" s="58" t="s">
        <v>65</v>
      </c>
      <c r="L33" s="58"/>
      <c r="M33" s="58">
        <v>1585.88</v>
      </c>
      <c r="N33" s="58">
        <v>20</v>
      </c>
      <c r="O33" s="71" t="s">
        <v>12</v>
      </c>
      <c r="P33" s="58">
        <f t="shared" si="0"/>
        <v>175</v>
      </c>
      <c r="Q33" s="58" t="str">
        <f>IF(orderTable[[#This Row],[Buy_Price]]&lt;&gt;"",ROUND(IF(orderTable[[#This Row],[Order_Type]]="BUY",orderTable[[#This Row],[Buy_Price]]*orderTable[[#This Row],[Quantity]],""),2), "")</f>
        <v/>
      </c>
    </row>
    <row r="34" spans="8:17" x14ac:dyDescent="0.3">
      <c r="H34" s="58" t="s">
        <v>187</v>
      </c>
      <c r="I34" s="70">
        <v>45747</v>
      </c>
      <c r="J34" s="58" t="s">
        <v>64</v>
      </c>
      <c r="K34" s="58" t="s">
        <v>65</v>
      </c>
      <c r="L34" s="58">
        <v>1844.71</v>
      </c>
      <c r="M34" s="58"/>
      <c r="N34" s="58">
        <v>15</v>
      </c>
      <c r="O34" s="58" t="s">
        <v>24</v>
      </c>
      <c r="P34" s="58">
        <f t="shared" si="0"/>
        <v>195</v>
      </c>
      <c r="Q34" s="58">
        <f>IF(orderTable[[#This Row],[Buy_Price]]&lt;&gt;"",ROUND(IF(orderTable[[#This Row],[Order_Type]]="BUY",orderTable[[#This Row],[Buy_Price]]*orderTable[[#This Row],[Quantity]],""),2), "")</f>
        <v>27670.65</v>
      </c>
    </row>
    <row r="35" spans="8:17" x14ac:dyDescent="0.3">
      <c r="H35" s="58" t="s">
        <v>174</v>
      </c>
      <c r="I35" s="70">
        <v>45740</v>
      </c>
      <c r="J35" s="58" t="s">
        <v>64</v>
      </c>
      <c r="K35" s="58" t="s">
        <v>65</v>
      </c>
      <c r="L35" s="58"/>
      <c r="M35" s="58">
        <v>1912.79</v>
      </c>
      <c r="N35" s="58">
        <v>25</v>
      </c>
      <c r="O35" s="58" t="s">
        <v>12</v>
      </c>
      <c r="P35" s="58">
        <f t="shared" si="0"/>
        <v>180</v>
      </c>
      <c r="Q35" s="58" t="str">
        <f>IF(orderTable[[#This Row],[Buy_Price]]&lt;&gt;"",ROUND(IF(orderTable[[#This Row],[Order_Type]]="BUY",orderTable[[#This Row],[Buy_Price]]*orderTable[[#This Row],[Quantity]],""),2), "")</f>
        <v/>
      </c>
    </row>
    <row r="36" spans="8:17" x14ac:dyDescent="0.3">
      <c r="H36" s="58" t="s">
        <v>150</v>
      </c>
      <c r="I36" s="70">
        <v>45728</v>
      </c>
      <c r="J36" s="58" t="s">
        <v>64</v>
      </c>
      <c r="K36" s="58" t="s">
        <v>65</v>
      </c>
      <c r="L36" s="58">
        <v>791.66</v>
      </c>
      <c r="M36" s="58"/>
      <c r="N36" s="58">
        <v>100</v>
      </c>
      <c r="O36" s="58" t="s">
        <v>24</v>
      </c>
      <c r="P36" s="58">
        <f t="shared" si="0"/>
        <v>205</v>
      </c>
      <c r="Q36" s="58">
        <f>IF(orderTable[[#This Row],[Buy_Price]]&lt;&gt;"",ROUND(IF(orderTable[[#This Row],[Order_Type]]="BUY",orderTable[[#This Row],[Buy_Price]]*orderTable[[#This Row],[Quantity]],""),2), "")</f>
        <v>79166</v>
      </c>
    </row>
    <row r="37" spans="8:17" x14ac:dyDescent="0.3">
      <c r="H37" s="58" t="s">
        <v>138</v>
      </c>
      <c r="I37" s="70">
        <v>45720</v>
      </c>
      <c r="J37" s="58" t="s">
        <v>64</v>
      </c>
      <c r="K37" s="58" t="s">
        <v>65</v>
      </c>
      <c r="L37" s="58">
        <v>2573.23</v>
      </c>
      <c r="M37" s="58"/>
      <c r="N37" s="58">
        <v>100</v>
      </c>
      <c r="O37" s="58" t="s">
        <v>24</v>
      </c>
      <c r="P37" s="58">
        <f t="shared" si="0"/>
        <v>105</v>
      </c>
      <c r="Q37" s="58">
        <f>IF(orderTable[[#This Row],[Buy_Price]]&lt;&gt;"",ROUND(IF(orderTable[[#This Row],[Order_Type]]="BUY",orderTable[[#This Row],[Buy_Price]]*orderTable[[#This Row],[Quantity]],""),2), "")</f>
        <v>257323</v>
      </c>
    </row>
    <row r="38" spans="8:17" x14ac:dyDescent="0.3">
      <c r="H38" s="58" t="s">
        <v>128</v>
      </c>
      <c r="I38" s="70">
        <v>45716</v>
      </c>
      <c r="J38" s="58" t="s">
        <v>64</v>
      </c>
      <c r="K38" s="58" t="s">
        <v>65</v>
      </c>
      <c r="L38" s="58">
        <v>2443.46</v>
      </c>
      <c r="M38" s="58"/>
      <c r="N38" s="58">
        <v>5</v>
      </c>
      <c r="O38" s="58" t="s">
        <v>24</v>
      </c>
      <c r="P38" s="58">
        <f t="shared" si="0"/>
        <v>5</v>
      </c>
      <c r="Q38" s="58">
        <f>IF(orderTable[[#This Row],[Buy_Price]]&lt;&gt;"",ROUND(IF(orderTable[[#This Row],[Order_Type]]="BUY",orderTable[[#This Row],[Buy_Price]]*orderTable[[#This Row],[Quantity]],""),2), "")</f>
        <v>12217.3</v>
      </c>
    </row>
    <row r="39" spans="8:17" x14ac:dyDescent="0.3">
      <c r="H39" s="58" t="s">
        <v>110</v>
      </c>
      <c r="I39" s="70">
        <v>45700</v>
      </c>
      <c r="J39" s="58" t="s">
        <v>64</v>
      </c>
      <c r="K39" s="58" t="s">
        <v>65</v>
      </c>
      <c r="L39" s="58"/>
      <c r="M39" s="58">
        <v>1931.04</v>
      </c>
      <c r="N39" s="58">
        <v>25</v>
      </c>
      <c r="O39" s="58" t="s">
        <v>12</v>
      </c>
      <c r="P39" s="58">
        <f t="shared" si="0"/>
        <v>0</v>
      </c>
      <c r="Q39" s="58" t="str">
        <f>IF(orderTable[[#This Row],[Buy_Price]]&lt;&gt;"",ROUND(IF(orderTable[[#This Row],[Order_Type]]="BUY",orderTable[[#This Row],[Buy_Price]]*orderTable[[#This Row],[Quantity]],""),2), "")</f>
        <v/>
      </c>
    </row>
    <row r="40" spans="8:17" x14ac:dyDescent="0.3">
      <c r="H40" s="58" t="s">
        <v>86</v>
      </c>
      <c r="I40" s="70">
        <v>45686</v>
      </c>
      <c r="J40" s="58" t="s">
        <v>64</v>
      </c>
      <c r="K40" s="58" t="s">
        <v>65</v>
      </c>
      <c r="L40" s="58"/>
      <c r="M40" s="58">
        <v>2748.51</v>
      </c>
      <c r="N40" s="58">
        <v>50</v>
      </c>
      <c r="O40" s="58" t="s">
        <v>12</v>
      </c>
      <c r="P40" s="58">
        <f t="shared" si="0"/>
        <v>25</v>
      </c>
      <c r="Q40" s="58" t="str">
        <f>IF(orderTable[[#This Row],[Buy_Price]]&lt;&gt;"",ROUND(IF(orderTable[[#This Row],[Order_Type]]="BUY",orderTable[[#This Row],[Buy_Price]]*orderTable[[#This Row],[Quantity]],""),2), "")</f>
        <v/>
      </c>
    </row>
    <row r="41" spans="8:17" x14ac:dyDescent="0.3">
      <c r="H41" s="58" t="s">
        <v>63</v>
      </c>
      <c r="I41" s="70">
        <v>45678</v>
      </c>
      <c r="J41" s="58" t="s">
        <v>64</v>
      </c>
      <c r="K41" s="58" t="s">
        <v>65</v>
      </c>
      <c r="L41" s="58">
        <v>3409.94</v>
      </c>
      <c r="M41" s="58"/>
      <c r="N41" s="58">
        <v>75</v>
      </c>
      <c r="O41" s="58" t="s">
        <v>24</v>
      </c>
      <c r="P41" s="58">
        <f t="shared" si="0"/>
        <v>75</v>
      </c>
      <c r="Q41" s="58">
        <f>IF(orderTable[[#This Row],[Buy_Price]]&lt;&gt;"",ROUND(IF(orderTable[[#This Row],[Order_Type]]="BUY",orderTable[[#This Row],[Buy_Price]]*orderTable[[#This Row],[Quantity]],""),2), "")</f>
        <v>255745.5</v>
      </c>
    </row>
    <row r="42" spans="8:17" x14ac:dyDescent="0.3">
      <c r="H42" s="58" t="s">
        <v>303</v>
      </c>
      <c r="I42" s="70">
        <v>45809</v>
      </c>
      <c r="J42" s="58" t="s">
        <v>33</v>
      </c>
      <c r="K42" s="58" t="s">
        <v>48</v>
      </c>
      <c r="L42" s="58">
        <v>2416.94</v>
      </c>
      <c r="M42" s="58"/>
      <c r="N42" s="58">
        <v>10</v>
      </c>
      <c r="O42" s="58" t="s">
        <v>24</v>
      </c>
      <c r="P42" s="58">
        <f t="shared" si="0"/>
        <v>165</v>
      </c>
      <c r="Q42" s="58">
        <f>IF(orderTable[[#This Row],[Buy_Price]]&lt;&gt;"",ROUND(IF(orderTable[[#This Row],[Order_Type]]="BUY",orderTable[[#This Row],[Buy_Price]]*orderTable[[#This Row],[Quantity]],""),2), "")</f>
        <v>24169.4</v>
      </c>
    </row>
    <row r="43" spans="8:17" x14ac:dyDescent="0.3">
      <c r="H43" s="58" t="s">
        <v>288</v>
      </c>
      <c r="I43" s="70">
        <v>45802</v>
      </c>
      <c r="J43" s="58" t="s">
        <v>33</v>
      </c>
      <c r="K43" s="58" t="s">
        <v>48</v>
      </c>
      <c r="L43" s="58">
        <v>572.84</v>
      </c>
      <c r="M43" s="58"/>
      <c r="N43" s="58">
        <v>10</v>
      </c>
      <c r="O43" s="58" t="s">
        <v>24</v>
      </c>
      <c r="P43" s="58">
        <f t="shared" si="0"/>
        <v>155</v>
      </c>
      <c r="Q43" s="58">
        <f>IF(orderTable[[#This Row],[Buy_Price]]&lt;&gt;"",ROUND(IF(orderTable[[#This Row],[Order_Type]]="BUY",orderTable[[#This Row],[Buy_Price]]*orderTable[[#This Row],[Quantity]],""),2), "")</f>
        <v>5728.4</v>
      </c>
    </row>
    <row r="44" spans="8:17" x14ac:dyDescent="0.3">
      <c r="H44" s="58" t="s">
        <v>258</v>
      </c>
      <c r="I44" s="70">
        <v>45788</v>
      </c>
      <c r="J44" s="58" t="s">
        <v>33</v>
      </c>
      <c r="K44" s="58" t="s">
        <v>48</v>
      </c>
      <c r="L44" s="58"/>
      <c r="M44" s="58">
        <v>3572.63</v>
      </c>
      <c r="N44" s="58">
        <v>25</v>
      </c>
      <c r="O44" s="58" t="s">
        <v>12</v>
      </c>
      <c r="P44" s="58">
        <f t="shared" ref="P44:P75" si="1">IF(J44=J45, P45 + IF(O44="BUY", N44, -N44), IF(O44="BUY", N44, -N44))</f>
        <v>145</v>
      </c>
      <c r="Q44" s="58" t="str">
        <f>IF(orderTable[[#This Row],[Buy_Price]]&lt;&gt;"",ROUND(IF(orderTable[[#This Row],[Order_Type]]="BUY",orderTable[[#This Row],[Buy_Price]]*orderTable[[#This Row],[Quantity]],""),2), "")</f>
        <v/>
      </c>
    </row>
    <row r="45" spans="8:17" x14ac:dyDescent="0.3">
      <c r="H45" s="58" t="s">
        <v>210</v>
      </c>
      <c r="I45" s="70">
        <v>45763</v>
      </c>
      <c r="J45" s="58" t="s">
        <v>33</v>
      </c>
      <c r="K45" s="58" t="s">
        <v>48</v>
      </c>
      <c r="L45" s="58">
        <v>3046.43</v>
      </c>
      <c r="M45" s="58"/>
      <c r="N45" s="58">
        <v>15</v>
      </c>
      <c r="O45" s="58" t="s">
        <v>24</v>
      </c>
      <c r="P45" s="58">
        <f t="shared" si="1"/>
        <v>170</v>
      </c>
      <c r="Q45" s="58">
        <f>IF(orderTable[[#This Row],[Buy_Price]]&lt;&gt;"",ROUND(IF(orderTable[[#This Row],[Order_Type]]="BUY",orderTable[[#This Row],[Buy_Price]]*orderTable[[#This Row],[Quantity]],""),2), "")</f>
        <v>45696.45</v>
      </c>
    </row>
    <row r="46" spans="8:17" x14ac:dyDescent="0.3">
      <c r="H46" s="58" t="s">
        <v>183</v>
      </c>
      <c r="I46" s="70">
        <v>45744</v>
      </c>
      <c r="J46" s="58" t="s">
        <v>33</v>
      </c>
      <c r="K46" s="58" t="s">
        <v>48</v>
      </c>
      <c r="L46" s="58">
        <v>1722.79</v>
      </c>
      <c r="M46" s="58"/>
      <c r="N46" s="58">
        <v>25</v>
      </c>
      <c r="O46" s="58" t="s">
        <v>24</v>
      </c>
      <c r="P46" s="58">
        <f t="shared" si="1"/>
        <v>155</v>
      </c>
      <c r="Q46" s="58">
        <f>IF(orderTable[[#This Row],[Buy_Price]]&lt;&gt;"",ROUND(IF(orderTable[[#This Row],[Order_Type]]="BUY",orderTable[[#This Row],[Buy_Price]]*orderTable[[#This Row],[Quantity]],""),2), "")</f>
        <v>43069.75</v>
      </c>
    </row>
    <row r="47" spans="8:17" x14ac:dyDescent="0.3">
      <c r="H47" s="58" t="s">
        <v>178</v>
      </c>
      <c r="I47" s="70">
        <v>45742</v>
      </c>
      <c r="J47" s="58" t="s">
        <v>33</v>
      </c>
      <c r="K47" s="58" t="s">
        <v>48</v>
      </c>
      <c r="L47" s="58">
        <v>365.17</v>
      </c>
      <c r="M47" s="58"/>
      <c r="N47" s="58">
        <v>75</v>
      </c>
      <c r="O47" s="58" t="s">
        <v>24</v>
      </c>
      <c r="P47" s="58">
        <f t="shared" si="1"/>
        <v>130</v>
      </c>
      <c r="Q47" s="58">
        <f>IF(orderTable[[#This Row],[Buy_Price]]&lt;&gt;"",ROUND(IF(orderTable[[#This Row],[Order_Type]]="BUY",orderTable[[#This Row],[Buy_Price]]*orderTable[[#This Row],[Quantity]],""),2), "")</f>
        <v>27387.75</v>
      </c>
    </row>
    <row r="48" spans="8:17" x14ac:dyDescent="0.3">
      <c r="H48" s="58" t="s">
        <v>170</v>
      </c>
      <c r="I48" s="70">
        <v>45737</v>
      </c>
      <c r="J48" s="58" t="s">
        <v>33</v>
      </c>
      <c r="K48" s="58" t="s">
        <v>48</v>
      </c>
      <c r="L48" s="58">
        <v>3176.4</v>
      </c>
      <c r="M48" s="58"/>
      <c r="N48" s="58">
        <v>5</v>
      </c>
      <c r="O48" s="58" t="s">
        <v>24</v>
      </c>
      <c r="P48" s="58">
        <f t="shared" si="1"/>
        <v>55</v>
      </c>
      <c r="Q48" s="58">
        <f>IF(orderTable[[#This Row],[Buy_Price]]&lt;&gt;"",ROUND(IF(orderTable[[#This Row],[Order_Type]]="BUY",orderTable[[#This Row],[Buy_Price]]*orderTable[[#This Row],[Quantity]],""),2), "")</f>
        <v>15882</v>
      </c>
    </row>
    <row r="49" spans="8:17" x14ac:dyDescent="0.3">
      <c r="H49" s="58" t="s">
        <v>77</v>
      </c>
      <c r="I49" s="70">
        <v>45683</v>
      </c>
      <c r="J49" s="58" t="s">
        <v>33</v>
      </c>
      <c r="K49" s="58" t="s">
        <v>48</v>
      </c>
      <c r="L49" s="58"/>
      <c r="M49" s="58">
        <v>3232.57</v>
      </c>
      <c r="N49" s="58">
        <v>50</v>
      </c>
      <c r="O49" s="71" t="s">
        <v>24</v>
      </c>
      <c r="P49" s="58">
        <f t="shared" si="1"/>
        <v>50</v>
      </c>
      <c r="Q49" s="58" t="str">
        <f>IF(orderTable[[#This Row],[Buy_Price]]&lt;&gt;"",ROUND(IF(orderTable[[#This Row],[Order_Type]]="BUY",orderTable[[#This Row],[Buy_Price]]*orderTable[[#This Row],[Quantity]],""),2), "")</f>
        <v/>
      </c>
    </row>
    <row r="50" spans="8:17" x14ac:dyDescent="0.3">
      <c r="H50" s="58" t="s">
        <v>365</v>
      </c>
      <c r="I50" s="70">
        <v>45835</v>
      </c>
      <c r="J50" s="58" t="s">
        <v>30</v>
      </c>
      <c r="K50" s="58" t="s">
        <v>55</v>
      </c>
      <c r="L50" s="58">
        <v>655.28</v>
      </c>
      <c r="M50" s="58"/>
      <c r="N50" s="58">
        <v>75</v>
      </c>
      <c r="O50" s="58" t="s">
        <v>24</v>
      </c>
      <c r="P50" s="58">
        <f t="shared" si="1"/>
        <v>275</v>
      </c>
      <c r="Q50" s="58">
        <f>IF(orderTable[[#This Row],[Buy_Price]]&lt;&gt;"",ROUND(IF(orderTable[[#This Row],[Order_Type]]="BUY",orderTable[[#This Row],[Buy_Price]]*orderTable[[#This Row],[Quantity]],""),2), "")</f>
        <v>49146</v>
      </c>
    </row>
    <row r="51" spans="8:17" x14ac:dyDescent="0.3">
      <c r="H51" s="58" t="s">
        <v>362</v>
      </c>
      <c r="I51" s="70">
        <v>45834</v>
      </c>
      <c r="J51" s="58" t="s">
        <v>30</v>
      </c>
      <c r="K51" s="58" t="s">
        <v>55</v>
      </c>
      <c r="L51" s="58">
        <v>158.96</v>
      </c>
      <c r="M51" s="58"/>
      <c r="N51" s="58">
        <v>100</v>
      </c>
      <c r="O51" s="58" t="s">
        <v>24</v>
      </c>
      <c r="P51" s="58">
        <f t="shared" si="1"/>
        <v>200</v>
      </c>
      <c r="Q51" s="58">
        <f>IF(orderTable[[#This Row],[Buy_Price]]&lt;&gt;"",ROUND(IF(orderTable[[#This Row],[Order_Type]]="BUY",orderTable[[#This Row],[Buy_Price]]*orderTable[[#This Row],[Quantity]],""),2), "")</f>
        <v>15896</v>
      </c>
    </row>
    <row r="52" spans="8:17" x14ac:dyDescent="0.3">
      <c r="H52" s="58" t="s">
        <v>357</v>
      </c>
      <c r="I52" s="70">
        <v>45831</v>
      </c>
      <c r="J52" s="58" t="s">
        <v>30</v>
      </c>
      <c r="K52" s="58" t="s">
        <v>55</v>
      </c>
      <c r="L52" s="58">
        <v>2676.41</v>
      </c>
      <c r="M52" s="58"/>
      <c r="N52" s="58">
        <v>20</v>
      </c>
      <c r="O52" s="58" t="s">
        <v>24</v>
      </c>
      <c r="P52" s="58">
        <f t="shared" si="1"/>
        <v>100</v>
      </c>
      <c r="Q52" s="58">
        <f>IF(orderTable[[#This Row],[Buy_Price]]&lt;&gt;"",ROUND(IF(orderTable[[#This Row],[Order_Type]]="BUY",orderTable[[#This Row],[Buy_Price]]*orderTable[[#This Row],[Quantity]],""),2), "")</f>
        <v>53528.2</v>
      </c>
    </row>
    <row r="53" spans="8:17" x14ac:dyDescent="0.3">
      <c r="H53" s="58" t="s">
        <v>295</v>
      </c>
      <c r="I53" s="70">
        <v>45806</v>
      </c>
      <c r="J53" s="58" t="s">
        <v>30</v>
      </c>
      <c r="K53" s="58" t="s">
        <v>55</v>
      </c>
      <c r="L53" s="58">
        <v>1502.65</v>
      </c>
      <c r="M53" s="58"/>
      <c r="N53" s="58">
        <v>20</v>
      </c>
      <c r="O53" s="58" t="s">
        <v>24</v>
      </c>
      <c r="P53" s="58">
        <f t="shared" si="1"/>
        <v>80</v>
      </c>
      <c r="Q53" s="58">
        <f>IF(orderTable[[#This Row],[Buy_Price]]&lt;&gt;"",ROUND(IF(orderTable[[#This Row],[Order_Type]]="BUY",orderTable[[#This Row],[Buy_Price]]*orderTable[[#This Row],[Quantity]],""),2), "")</f>
        <v>30053</v>
      </c>
    </row>
    <row r="54" spans="8:17" x14ac:dyDescent="0.3">
      <c r="H54" s="58" t="s">
        <v>264</v>
      </c>
      <c r="I54" s="70">
        <v>45793</v>
      </c>
      <c r="J54" s="58" t="s">
        <v>30</v>
      </c>
      <c r="K54" s="58" t="s">
        <v>55</v>
      </c>
      <c r="L54" s="58"/>
      <c r="M54" s="58">
        <v>1428.83</v>
      </c>
      <c r="N54" s="58">
        <v>100</v>
      </c>
      <c r="O54" s="58" t="s">
        <v>12</v>
      </c>
      <c r="P54" s="58">
        <f t="shared" si="1"/>
        <v>60</v>
      </c>
      <c r="Q54" s="58" t="str">
        <f>IF(orderTable[[#This Row],[Buy_Price]]&lt;&gt;"",ROUND(IF(orderTable[[#This Row],[Order_Type]]="BUY",orderTable[[#This Row],[Buy_Price]]*orderTable[[#This Row],[Quantity]],""),2), "")</f>
        <v/>
      </c>
    </row>
    <row r="55" spans="8:17" x14ac:dyDescent="0.3">
      <c r="H55" s="58" t="s">
        <v>239</v>
      </c>
      <c r="I55" s="70">
        <v>45776</v>
      </c>
      <c r="J55" s="58" t="s">
        <v>30</v>
      </c>
      <c r="K55" s="58" t="s">
        <v>55</v>
      </c>
      <c r="L55" s="58"/>
      <c r="M55" s="58">
        <v>3301.99</v>
      </c>
      <c r="N55" s="58">
        <v>20</v>
      </c>
      <c r="O55" s="71" t="s">
        <v>12</v>
      </c>
      <c r="P55" s="58">
        <f t="shared" si="1"/>
        <v>160</v>
      </c>
      <c r="Q55" s="58" t="str">
        <f>IF(orderTable[[#This Row],[Buy_Price]]&lt;&gt;"",ROUND(IF(orderTable[[#This Row],[Order_Type]]="BUY",orderTable[[#This Row],[Buy_Price]]*orderTable[[#This Row],[Quantity]],""),2), "")</f>
        <v/>
      </c>
    </row>
    <row r="56" spans="8:17" x14ac:dyDescent="0.3">
      <c r="H56" s="58" t="s">
        <v>227</v>
      </c>
      <c r="I56" s="70">
        <v>45771</v>
      </c>
      <c r="J56" s="58" t="s">
        <v>30</v>
      </c>
      <c r="K56" s="58" t="s">
        <v>55</v>
      </c>
      <c r="L56" s="58"/>
      <c r="M56" s="58">
        <v>3370.1</v>
      </c>
      <c r="N56" s="58">
        <v>10</v>
      </c>
      <c r="O56" s="58" t="s">
        <v>12</v>
      </c>
      <c r="P56" s="58">
        <f t="shared" si="1"/>
        <v>180</v>
      </c>
      <c r="Q56" s="58" t="str">
        <f>IF(orderTable[[#This Row],[Buy_Price]]&lt;&gt;"",ROUND(IF(orderTable[[#This Row],[Order_Type]]="BUY",orderTable[[#This Row],[Buy_Price]]*orderTable[[#This Row],[Quantity]],""),2), "")</f>
        <v/>
      </c>
    </row>
    <row r="57" spans="8:17" x14ac:dyDescent="0.3">
      <c r="H57" s="58" t="s">
        <v>224</v>
      </c>
      <c r="I57" s="70">
        <v>45770</v>
      </c>
      <c r="J57" s="58" t="s">
        <v>30</v>
      </c>
      <c r="K57" s="58" t="s">
        <v>55</v>
      </c>
      <c r="L57" s="58">
        <v>1387.92</v>
      </c>
      <c r="M57" s="58"/>
      <c r="N57" s="58">
        <v>15</v>
      </c>
      <c r="O57" s="58" t="s">
        <v>24</v>
      </c>
      <c r="P57" s="58">
        <f t="shared" si="1"/>
        <v>190</v>
      </c>
      <c r="Q57" s="58">
        <f>IF(orderTable[[#This Row],[Buy_Price]]&lt;&gt;"",ROUND(IF(orderTable[[#This Row],[Order_Type]]="BUY",orderTable[[#This Row],[Buy_Price]]*orderTable[[#This Row],[Quantity]],""),2), "")</f>
        <v>20818.8</v>
      </c>
    </row>
    <row r="58" spans="8:17" x14ac:dyDescent="0.3">
      <c r="H58" s="58" t="s">
        <v>208</v>
      </c>
      <c r="I58" s="70">
        <v>45761</v>
      </c>
      <c r="J58" s="58" t="s">
        <v>30</v>
      </c>
      <c r="K58" s="58" t="s">
        <v>55</v>
      </c>
      <c r="L58" s="58"/>
      <c r="M58" s="58">
        <v>1117.97</v>
      </c>
      <c r="N58" s="58">
        <v>10</v>
      </c>
      <c r="O58" s="58" t="s">
        <v>12</v>
      </c>
      <c r="P58" s="58">
        <f t="shared" si="1"/>
        <v>175</v>
      </c>
      <c r="Q58" s="58" t="str">
        <f>IF(orderTable[[#This Row],[Buy_Price]]&lt;&gt;"",ROUND(IF(orderTable[[#This Row],[Order_Type]]="BUY",orderTable[[#This Row],[Buy_Price]]*orderTable[[#This Row],[Quantity]],""),2), "")</f>
        <v/>
      </c>
    </row>
    <row r="59" spans="8:17" x14ac:dyDescent="0.3">
      <c r="H59" s="58" t="s">
        <v>131</v>
      </c>
      <c r="I59" s="70">
        <v>45716</v>
      </c>
      <c r="J59" s="58" t="s">
        <v>30</v>
      </c>
      <c r="K59" s="58" t="s">
        <v>55</v>
      </c>
      <c r="L59" s="58">
        <v>2264.39</v>
      </c>
      <c r="M59" s="58"/>
      <c r="N59" s="58">
        <v>25</v>
      </c>
      <c r="O59" s="58" t="s">
        <v>24</v>
      </c>
      <c r="P59" s="58">
        <f t="shared" si="1"/>
        <v>185</v>
      </c>
      <c r="Q59" s="58">
        <f>IF(orderTable[[#This Row],[Buy_Price]]&lt;&gt;"",ROUND(IF(orderTable[[#This Row],[Order_Type]]="BUY",orderTable[[#This Row],[Buy_Price]]*orderTable[[#This Row],[Quantity]],""),2), "")</f>
        <v>56609.75</v>
      </c>
    </row>
    <row r="60" spans="8:17" x14ac:dyDescent="0.3">
      <c r="H60" s="58" t="s">
        <v>123</v>
      </c>
      <c r="I60" s="70">
        <v>45712</v>
      </c>
      <c r="J60" s="58" t="s">
        <v>30</v>
      </c>
      <c r="K60" s="58" t="s">
        <v>55</v>
      </c>
      <c r="L60" s="58">
        <v>1082.9000000000001</v>
      </c>
      <c r="M60" s="58"/>
      <c r="N60" s="58">
        <v>100</v>
      </c>
      <c r="O60" s="58" t="s">
        <v>24</v>
      </c>
      <c r="P60" s="58">
        <f t="shared" si="1"/>
        <v>160</v>
      </c>
      <c r="Q60" s="58">
        <f>IF(orderTable[[#This Row],[Buy_Price]]&lt;&gt;"",ROUND(IF(orderTable[[#This Row],[Order_Type]]="BUY",orderTable[[#This Row],[Buy_Price]]*orderTable[[#This Row],[Quantity]],""),2), "")</f>
        <v>108290</v>
      </c>
    </row>
    <row r="61" spans="8:17" x14ac:dyDescent="0.3">
      <c r="H61" s="58" t="s">
        <v>66</v>
      </c>
      <c r="I61" s="70">
        <v>45679</v>
      </c>
      <c r="J61" s="58" t="s">
        <v>30</v>
      </c>
      <c r="K61" s="58" t="s">
        <v>55</v>
      </c>
      <c r="L61" s="58">
        <v>658.29</v>
      </c>
      <c r="M61" s="58"/>
      <c r="N61" s="58">
        <v>25</v>
      </c>
      <c r="O61" s="58" t="s">
        <v>24</v>
      </c>
      <c r="P61" s="58">
        <f t="shared" si="1"/>
        <v>60</v>
      </c>
      <c r="Q61" s="58">
        <f>IF(orderTable[[#This Row],[Buy_Price]]&lt;&gt;"",ROUND(IF(orderTable[[#This Row],[Order_Type]]="BUY",orderTable[[#This Row],[Buy_Price]]*orderTable[[#This Row],[Quantity]],""),2), "")</f>
        <v>16457.25</v>
      </c>
    </row>
    <row r="62" spans="8:17" x14ac:dyDescent="0.3">
      <c r="H62" s="58" t="s">
        <v>61</v>
      </c>
      <c r="I62" s="70">
        <v>45678</v>
      </c>
      <c r="J62" s="58" t="s">
        <v>30</v>
      </c>
      <c r="K62" s="58" t="s">
        <v>55</v>
      </c>
      <c r="L62" s="58">
        <v>2365.23</v>
      </c>
      <c r="M62" s="58"/>
      <c r="N62" s="58">
        <v>25</v>
      </c>
      <c r="O62" s="58" t="s">
        <v>24</v>
      </c>
      <c r="P62" s="58">
        <f t="shared" si="1"/>
        <v>35</v>
      </c>
      <c r="Q62" s="58">
        <f>IF(orderTable[[#This Row],[Buy_Price]]&lt;&gt;"",ROUND(IF(orderTable[[#This Row],[Order_Type]]="BUY",orderTable[[#This Row],[Buy_Price]]*orderTable[[#This Row],[Quantity]],""),2), "")</f>
        <v>59130.75</v>
      </c>
    </row>
    <row r="63" spans="8:17" x14ac:dyDescent="0.3">
      <c r="H63" s="58" t="s">
        <v>53</v>
      </c>
      <c r="I63" s="70">
        <v>45676</v>
      </c>
      <c r="J63" s="58" t="s">
        <v>30</v>
      </c>
      <c r="K63" s="58" t="s">
        <v>55</v>
      </c>
      <c r="L63" s="58">
        <v>1685.26</v>
      </c>
      <c r="M63" s="58"/>
      <c r="N63" s="58">
        <v>10</v>
      </c>
      <c r="O63" s="58" t="s">
        <v>24</v>
      </c>
      <c r="P63" s="58">
        <f t="shared" si="1"/>
        <v>10</v>
      </c>
      <c r="Q63" s="58">
        <f>IF(orderTable[[#This Row],[Buy_Price]]&lt;&gt;"",ROUND(IF(orderTable[[#This Row],[Order_Type]]="BUY",orderTable[[#This Row],[Buy_Price]]*orderTable[[#This Row],[Quantity]],""),2), "")</f>
        <v>16852.599999999999</v>
      </c>
    </row>
    <row r="64" spans="8:17" x14ac:dyDescent="0.3">
      <c r="H64" s="58" t="s">
        <v>328</v>
      </c>
      <c r="I64" s="70">
        <v>45821</v>
      </c>
      <c r="J64" s="58" t="s">
        <v>39</v>
      </c>
      <c r="K64" s="58" t="s">
        <v>40</v>
      </c>
      <c r="L64" s="58">
        <v>1698.57</v>
      </c>
      <c r="M64" s="58"/>
      <c r="N64" s="58">
        <v>25</v>
      </c>
      <c r="O64" s="58" t="s">
        <v>24</v>
      </c>
      <c r="P64" s="58">
        <f t="shared" si="1"/>
        <v>375</v>
      </c>
      <c r="Q64" s="58">
        <f>IF(orderTable[[#This Row],[Buy_Price]]&lt;&gt;"",ROUND(IF(orderTable[[#This Row],[Order_Type]]="BUY",orderTable[[#This Row],[Buy_Price]]*orderTable[[#This Row],[Quantity]],""),2), "")</f>
        <v>42464.25</v>
      </c>
    </row>
    <row r="65" spans="8:17" x14ac:dyDescent="0.3">
      <c r="H65" s="58" t="s">
        <v>323</v>
      </c>
      <c r="I65" s="70">
        <v>45820</v>
      </c>
      <c r="J65" s="58" t="s">
        <v>39</v>
      </c>
      <c r="K65" s="58" t="s">
        <v>40</v>
      </c>
      <c r="L65" s="58">
        <v>1423.42</v>
      </c>
      <c r="M65" s="58"/>
      <c r="N65" s="58">
        <v>100</v>
      </c>
      <c r="O65" s="58" t="s">
        <v>24</v>
      </c>
      <c r="P65" s="58">
        <f t="shared" si="1"/>
        <v>350</v>
      </c>
      <c r="Q65" s="58">
        <f>IF(orderTable[[#This Row],[Buy_Price]]&lt;&gt;"",ROUND(IF(orderTable[[#This Row],[Order_Type]]="BUY",orderTable[[#This Row],[Buy_Price]]*orderTable[[#This Row],[Quantity]],""),2), "")</f>
        <v>142342</v>
      </c>
    </row>
    <row r="66" spans="8:17" x14ac:dyDescent="0.3">
      <c r="H66" s="58" t="s">
        <v>315</v>
      </c>
      <c r="I66" s="70">
        <v>45816</v>
      </c>
      <c r="J66" s="58" t="s">
        <v>39</v>
      </c>
      <c r="K66" s="58" t="s">
        <v>40</v>
      </c>
      <c r="L66" s="58">
        <v>1334.82</v>
      </c>
      <c r="M66" s="58"/>
      <c r="N66" s="58">
        <v>75</v>
      </c>
      <c r="O66" s="58" t="s">
        <v>24</v>
      </c>
      <c r="P66" s="58">
        <f t="shared" si="1"/>
        <v>250</v>
      </c>
      <c r="Q66" s="58">
        <f>IF(orderTable[[#This Row],[Buy_Price]]&lt;&gt;"",ROUND(IF(orderTable[[#This Row],[Order_Type]]="BUY",orderTable[[#This Row],[Buy_Price]]*orderTable[[#This Row],[Quantity]],""),2), "")</f>
        <v>100111.5</v>
      </c>
    </row>
    <row r="67" spans="8:17" x14ac:dyDescent="0.3">
      <c r="H67" s="58" t="s">
        <v>308</v>
      </c>
      <c r="I67" s="70">
        <v>45813</v>
      </c>
      <c r="J67" s="58" t="s">
        <v>39</v>
      </c>
      <c r="K67" s="58" t="s">
        <v>40</v>
      </c>
      <c r="L67" s="58">
        <v>2019.54</v>
      </c>
      <c r="M67" s="58"/>
      <c r="N67" s="58">
        <v>75</v>
      </c>
      <c r="O67" s="58" t="s">
        <v>24</v>
      </c>
      <c r="P67" s="58">
        <f t="shared" si="1"/>
        <v>175</v>
      </c>
      <c r="Q67" s="58">
        <f>IF(orderTable[[#This Row],[Buy_Price]]&lt;&gt;"",ROUND(IF(orderTable[[#This Row],[Order_Type]]="BUY",orderTable[[#This Row],[Buy_Price]]*orderTable[[#This Row],[Quantity]],""),2), "")</f>
        <v>151465.5</v>
      </c>
    </row>
    <row r="68" spans="8:17" x14ac:dyDescent="0.3">
      <c r="H68" s="58" t="s">
        <v>246</v>
      </c>
      <c r="I68" s="70">
        <v>45779</v>
      </c>
      <c r="J68" s="58" t="s">
        <v>39</v>
      </c>
      <c r="K68" s="58" t="s">
        <v>40</v>
      </c>
      <c r="L68" s="58"/>
      <c r="M68" s="58">
        <v>2518.37</v>
      </c>
      <c r="N68" s="58">
        <v>50</v>
      </c>
      <c r="O68" s="58" t="s">
        <v>12</v>
      </c>
      <c r="P68" s="58">
        <f t="shared" si="1"/>
        <v>100</v>
      </c>
      <c r="Q68" s="58" t="str">
        <f>IF(orderTable[[#This Row],[Buy_Price]]&lt;&gt;"",ROUND(IF(orderTable[[#This Row],[Order_Type]]="BUY",orderTable[[#This Row],[Buy_Price]]*orderTable[[#This Row],[Quantity]],""),2), "")</f>
        <v/>
      </c>
    </row>
    <row r="69" spans="8:17" x14ac:dyDescent="0.3">
      <c r="H69" s="58" t="s">
        <v>235</v>
      </c>
      <c r="I69" s="70">
        <v>45775</v>
      </c>
      <c r="J69" s="58" t="s">
        <v>39</v>
      </c>
      <c r="K69" s="58" t="s">
        <v>40</v>
      </c>
      <c r="L69" s="58"/>
      <c r="M69" s="58">
        <v>1495.42</v>
      </c>
      <c r="N69" s="58">
        <v>25</v>
      </c>
      <c r="O69" s="58" t="s">
        <v>12</v>
      </c>
      <c r="P69" s="58">
        <f t="shared" si="1"/>
        <v>150</v>
      </c>
      <c r="Q69" s="58" t="str">
        <f>IF(orderTable[[#This Row],[Buy_Price]]&lt;&gt;"",ROUND(IF(orderTable[[#This Row],[Order_Type]]="BUY",orderTable[[#This Row],[Buy_Price]]*orderTable[[#This Row],[Quantity]],""),2), "")</f>
        <v/>
      </c>
    </row>
    <row r="70" spans="8:17" x14ac:dyDescent="0.3">
      <c r="H70" s="58" t="s">
        <v>195</v>
      </c>
      <c r="I70" s="70">
        <v>45755</v>
      </c>
      <c r="J70" s="58" t="s">
        <v>39</v>
      </c>
      <c r="K70" s="58" t="s">
        <v>40</v>
      </c>
      <c r="L70" s="58"/>
      <c r="M70" s="58">
        <v>768.34</v>
      </c>
      <c r="N70" s="58">
        <v>10</v>
      </c>
      <c r="O70" s="58" t="s">
        <v>12</v>
      </c>
      <c r="P70" s="58">
        <f t="shared" si="1"/>
        <v>175</v>
      </c>
      <c r="Q70" s="58" t="str">
        <f>IF(orderTable[[#This Row],[Buy_Price]]&lt;&gt;"",ROUND(IF(orderTable[[#This Row],[Order_Type]]="BUY",orderTable[[#This Row],[Buy_Price]]*orderTable[[#This Row],[Quantity]],""),2), "")</f>
        <v/>
      </c>
    </row>
    <row r="71" spans="8:17" x14ac:dyDescent="0.3">
      <c r="H71" s="58" t="s">
        <v>134</v>
      </c>
      <c r="I71" s="70">
        <v>45717</v>
      </c>
      <c r="J71" s="58" t="s">
        <v>39</v>
      </c>
      <c r="K71" s="58" t="s">
        <v>40</v>
      </c>
      <c r="L71" s="58"/>
      <c r="M71" s="58">
        <v>3343.45</v>
      </c>
      <c r="N71" s="58">
        <v>15</v>
      </c>
      <c r="O71" s="58" t="s">
        <v>12</v>
      </c>
      <c r="P71" s="58">
        <f t="shared" si="1"/>
        <v>185</v>
      </c>
      <c r="Q71" s="58" t="str">
        <f>IF(orderTable[[#This Row],[Buy_Price]]&lt;&gt;"",ROUND(IF(orderTable[[#This Row],[Order_Type]]="BUY",orderTable[[#This Row],[Buy_Price]]*orderTable[[#This Row],[Quantity]],""),2), "")</f>
        <v/>
      </c>
    </row>
    <row r="72" spans="8:17" x14ac:dyDescent="0.3">
      <c r="H72" s="58" t="s">
        <v>122</v>
      </c>
      <c r="I72" s="70">
        <v>45712</v>
      </c>
      <c r="J72" s="58" t="s">
        <v>39</v>
      </c>
      <c r="K72" s="58" t="s">
        <v>40</v>
      </c>
      <c r="L72" s="58">
        <v>1511.49</v>
      </c>
      <c r="M72" s="58"/>
      <c r="N72" s="58">
        <v>100</v>
      </c>
      <c r="O72" s="58" t="s">
        <v>24</v>
      </c>
      <c r="P72" s="58">
        <f t="shared" si="1"/>
        <v>200</v>
      </c>
      <c r="Q72" s="58">
        <f>IF(orderTable[[#This Row],[Buy_Price]]&lt;&gt;"",ROUND(IF(orderTable[[#This Row],[Order_Type]]="BUY",orderTable[[#This Row],[Buy_Price]]*orderTable[[#This Row],[Quantity]],""),2), "")</f>
        <v>151149</v>
      </c>
    </row>
    <row r="73" spans="8:17" x14ac:dyDescent="0.3">
      <c r="H73" s="58" t="s">
        <v>97</v>
      </c>
      <c r="I73" s="70">
        <v>45693</v>
      </c>
      <c r="J73" s="58" t="s">
        <v>39</v>
      </c>
      <c r="K73" s="58" t="s">
        <v>40</v>
      </c>
      <c r="L73" s="58">
        <v>787.2</v>
      </c>
      <c r="M73" s="58"/>
      <c r="N73" s="58">
        <v>100</v>
      </c>
      <c r="O73" s="58" t="s">
        <v>24</v>
      </c>
      <c r="P73" s="58">
        <f t="shared" si="1"/>
        <v>100</v>
      </c>
      <c r="Q73" s="58">
        <f>IF(orderTable[[#This Row],[Buy_Price]]&lt;&gt;"",ROUND(IF(orderTable[[#This Row],[Order_Type]]="BUY",orderTable[[#This Row],[Buy_Price]]*orderTable[[#This Row],[Quantity]],""),2), "")</f>
        <v>78720</v>
      </c>
    </row>
    <row r="74" spans="8:17" x14ac:dyDescent="0.3">
      <c r="H74" s="58" t="s">
        <v>364</v>
      </c>
      <c r="I74" s="70">
        <v>45834</v>
      </c>
      <c r="J74" s="58" t="s">
        <v>33</v>
      </c>
      <c r="K74" s="58" t="s">
        <v>94</v>
      </c>
      <c r="L74" s="58"/>
      <c r="M74" s="58">
        <v>1638.7</v>
      </c>
      <c r="N74" s="58">
        <v>100</v>
      </c>
      <c r="O74" s="58" t="s">
        <v>12</v>
      </c>
      <c r="P74" s="58">
        <f t="shared" si="1"/>
        <v>20</v>
      </c>
      <c r="Q74" s="58" t="str">
        <f>IF(orderTable[[#This Row],[Buy_Price]]&lt;&gt;"",ROUND(IF(orderTable[[#This Row],[Order_Type]]="BUY",orderTable[[#This Row],[Buy_Price]]*orderTable[[#This Row],[Quantity]],""),2), "")</f>
        <v/>
      </c>
    </row>
    <row r="75" spans="8:17" x14ac:dyDescent="0.3">
      <c r="H75" s="58" t="s">
        <v>360</v>
      </c>
      <c r="I75" s="70">
        <v>45833</v>
      </c>
      <c r="J75" s="58" t="s">
        <v>33</v>
      </c>
      <c r="K75" s="58" t="s">
        <v>94</v>
      </c>
      <c r="L75" s="58">
        <v>2554</v>
      </c>
      <c r="M75" s="58"/>
      <c r="N75" s="58">
        <v>20</v>
      </c>
      <c r="O75" s="58" t="s">
        <v>24</v>
      </c>
      <c r="P75" s="58">
        <f t="shared" si="1"/>
        <v>120</v>
      </c>
      <c r="Q75" s="58">
        <f>IF(orderTable[[#This Row],[Buy_Price]]&lt;&gt;"",ROUND(IF(orderTable[[#This Row],[Order_Type]]="BUY",orderTable[[#This Row],[Buy_Price]]*orderTable[[#This Row],[Quantity]],""),2), "")</f>
        <v>51080</v>
      </c>
    </row>
    <row r="76" spans="8:17" x14ac:dyDescent="0.3">
      <c r="H76" s="58" t="s">
        <v>274</v>
      </c>
      <c r="I76" s="70">
        <v>45796</v>
      </c>
      <c r="J76" s="58" t="s">
        <v>33</v>
      </c>
      <c r="K76" s="58" t="s">
        <v>94</v>
      </c>
      <c r="L76" s="58">
        <v>1060.25</v>
      </c>
      <c r="M76" s="58"/>
      <c r="N76" s="58">
        <v>50</v>
      </c>
      <c r="O76" s="58" t="s">
        <v>24</v>
      </c>
      <c r="P76" s="58">
        <f t="shared" ref="P76:P107" si="2">IF(J76=J77, P77 + IF(O76="BUY", N76, -N76), IF(O76="BUY", N76, -N76))</f>
        <v>100</v>
      </c>
      <c r="Q76" s="58">
        <f>IF(orderTable[[#This Row],[Buy_Price]]&lt;&gt;"",ROUND(IF(orderTable[[#This Row],[Order_Type]]="BUY",orderTable[[#This Row],[Buy_Price]]*orderTable[[#This Row],[Quantity]],""),2), "")</f>
        <v>53012.5</v>
      </c>
    </row>
    <row r="77" spans="8:17" x14ac:dyDescent="0.3">
      <c r="H77" s="58" t="s">
        <v>269</v>
      </c>
      <c r="I77" s="70">
        <v>45795</v>
      </c>
      <c r="J77" s="58" t="s">
        <v>33</v>
      </c>
      <c r="K77" s="58" t="s">
        <v>94</v>
      </c>
      <c r="L77" s="58"/>
      <c r="M77" s="58">
        <v>3191.51</v>
      </c>
      <c r="N77" s="58">
        <v>100</v>
      </c>
      <c r="O77" s="71" t="s">
        <v>12</v>
      </c>
      <c r="P77" s="58">
        <f t="shared" si="2"/>
        <v>50</v>
      </c>
      <c r="Q77" s="58" t="str">
        <f>IF(orderTable[[#This Row],[Buy_Price]]&lt;&gt;"",ROUND(IF(orderTable[[#This Row],[Order_Type]]="BUY",orderTable[[#This Row],[Buy_Price]]*orderTable[[#This Row],[Quantity]],""),2), "")</f>
        <v/>
      </c>
    </row>
    <row r="78" spans="8:17" x14ac:dyDescent="0.3">
      <c r="H78" s="58" t="s">
        <v>206</v>
      </c>
      <c r="I78" s="70">
        <v>45760</v>
      </c>
      <c r="J78" s="58" t="s">
        <v>33</v>
      </c>
      <c r="K78" s="58" t="s">
        <v>94</v>
      </c>
      <c r="L78" s="58">
        <v>896.79</v>
      </c>
      <c r="M78" s="58"/>
      <c r="N78" s="58">
        <v>20</v>
      </c>
      <c r="O78" s="58" t="s">
        <v>24</v>
      </c>
      <c r="P78" s="58">
        <f t="shared" si="2"/>
        <v>150</v>
      </c>
      <c r="Q78" s="58">
        <f>IF(orderTable[[#This Row],[Buy_Price]]&lt;&gt;"",ROUND(IF(orderTable[[#This Row],[Order_Type]]="BUY",orderTable[[#This Row],[Buy_Price]]*orderTable[[#This Row],[Quantity]],""),2), "")</f>
        <v>17935.8</v>
      </c>
    </row>
    <row r="79" spans="8:17" x14ac:dyDescent="0.3">
      <c r="H79" s="58" t="s">
        <v>193</v>
      </c>
      <c r="I79" s="70">
        <v>45749</v>
      </c>
      <c r="J79" s="58" t="s">
        <v>33</v>
      </c>
      <c r="K79" s="58" t="s">
        <v>94</v>
      </c>
      <c r="L79" s="58"/>
      <c r="M79" s="58">
        <v>3136.34</v>
      </c>
      <c r="N79" s="58">
        <v>5</v>
      </c>
      <c r="O79" s="58" t="s">
        <v>12</v>
      </c>
      <c r="P79" s="58">
        <f t="shared" si="2"/>
        <v>130</v>
      </c>
      <c r="Q79" s="58" t="str">
        <f>IF(orderTable[[#This Row],[Buy_Price]]&lt;&gt;"",ROUND(IF(orderTable[[#This Row],[Order_Type]]="BUY",orderTable[[#This Row],[Buy_Price]]*orderTable[[#This Row],[Quantity]],""),2), "")</f>
        <v/>
      </c>
    </row>
    <row r="80" spans="8:17" x14ac:dyDescent="0.3">
      <c r="H80" s="58" t="s">
        <v>186</v>
      </c>
      <c r="I80" s="70">
        <v>45746</v>
      </c>
      <c r="J80" s="58" t="s">
        <v>33</v>
      </c>
      <c r="K80" s="58" t="s">
        <v>94</v>
      </c>
      <c r="L80" s="58">
        <v>2817.36</v>
      </c>
      <c r="M80" s="58"/>
      <c r="N80" s="58">
        <v>5</v>
      </c>
      <c r="O80" s="58" t="s">
        <v>24</v>
      </c>
      <c r="P80" s="58">
        <f t="shared" si="2"/>
        <v>135</v>
      </c>
      <c r="Q80" s="58">
        <f>IF(orderTable[[#This Row],[Buy_Price]]&lt;&gt;"",ROUND(IF(orderTable[[#This Row],[Order_Type]]="BUY",orderTable[[#This Row],[Buy_Price]]*orderTable[[#This Row],[Quantity]],""),2), "")</f>
        <v>14086.8</v>
      </c>
    </row>
    <row r="81" spans="8:17" x14ac:dyDescent="0.3">
      <c r="H81" s="58" t="s">
        <v>166</v>
      </c>
      <c r="I81" s="70">
        <v>45735</v>
      </c>
      <c r="J81" s="58" t="s">
        <v>33</v>
      </c>
      <c r="K81" s="58" t="s">
        <v>94</v>
      </c>
      <c r="L81" s="58"/>
      <c r="M81" s="58">
        <v>2437.54</v>
      </c>
      <c r="N81" s="58">
        <v>100</v>
      </c>
      <c r="O81" s="71" t="s">
        <v>24</v>
      </c>
      <c r="P81" s="58">
        <f t="shared" si="2"/>
        <v>130</v>
      </c>
      <c r="Q81" s="58" t="str">
        <f>IF(orderTable[[#This Row],[Buy_Price]]&lt;&gt;"",ROUND(IF(orderTable[[#This Row],[Order_Type]]="BUY",orderTable[[#This Row],[Buy_Price]]*orderTable[[#This Row],[Quantity]],""),2), "")</f>
        <v/>
      </c>
    </row>
    <row r="82" spans="8:17" x14ac:dyDescent="0.3">
      <c r="H82" s="58" t="s">
        <v>161</v>
      </c>
      <c r="I82" s="70">
        <v>45733</v>
      </c>
      <c r="J82" s="58" t="s">
        <v>33</v>
      </c>
      <c r="K82" s="58" t="s">
        <v>94</v>
      </c>
      <c r="L82" s="58">
        <v>304.07</v>
      </c>
      <c r="M82" s="58"/>
      <c r="N82" s="58">
        <v>5</v>
      </c>
      <c r="O82" s="58" t="s">
        <v>24</v>
      </c>
      <c r="P82" s="58">
        <f t="shared" si="2"/>
        <v>30</v>
      </c>
      <c r="Q82" s="58">
        <f>IF(orderTable[[#This Row],[Buy_Price]]&lt;&gt;"",ROUND(IF(orderTable[[#This Row],[Order_Type]]="BUY",orderTable[[#This Row],[Buy_Price]]*orderTable[[#This Row],[Quantity]],""),2), "")</f>
        <v>1520.35</v>
      </c>
    </row>
    <row r="83" spans="8:17" x14ac:dyDescent="0.3">
      <c r="H83" s="58" t="s">
        <v>152</v>
      </c>
      <c r="I83" s="70">
        <v>45728</v>
      </c>
      <c r="J83" s="58" t="s">
        <v>33</v>
      </c>
      <c r="K83" s="58" t="s">
        <v>94</v>
      </c>
      <c r="L83" s="58"/>
      <c r="M83" s="58">
        <v>212.68</v>
      </c>
      <c r="N83" s="58">
        <v>75</v>
      </c>
      <c r="O83" s="58" t="s">
        <v>12</v>
      </c>
      <c r="P83" s="58">
        <f t="shared" si="2"/>
        <v>25</v>
      </c>
      <c r="Q83" s="58" t="str">
        <f>IF(orderTable[[#This Row],[Buy_Price]]&lt;&gt;"",ROUND(IF(orderTable[[#This Row],[Order_Type]]="BUY",orderTable[[#This Row],[Buy_Price]]*orderTable[[#This Row],[Quantity]],""),2), "")</f>
        <v/>
      </c>
    </row>
    <row r="84" spans="8:17" x14ac:dyDescent="0.3">
      <c r="H84" s="58" t="s">
        <v>144</v>
      </c>
      <c r="I84" s="70">
        <v>45725</v>
      </c>
      <c r="J84" s="58" t="s">
        <v>33</v>
      </c>
      <c r="K84" s="58" t="s">
        <v>94</v>
      </c>
      <c r="L84" s="58">
        <v>3295.42</v>
      </c>
      <c r="M84" s="58"/>
      <c r="N84" s="58">
        <v>15</v>
      </c>
      <c r="O84" s="58" t="s">
        <v>24</v>
      </c>
      <c r="P84" s="58">
        <f t="shared" si="2"/>
        <v>100</v>
      </c>
      <c r="Q84" s="58">
        <f>IF(orderTable[[#This Row],[Buy_Price]]&lt;&gt;"",ROUND(IF(orderTable[[#This Row],[Order_Type]]="BUY",orderTable[[#This Row],[Buy_Price]]*orderTable[[#This Row],[Quantity]],""),2), "")</f>
        <v>49431.3</v>
      </c>
    </row>
    <row r="85" spans="8:17" x14ac:dyDescent="0.3">
      <c r="H85" s="58" t="s">
        <v>117</v>
      </c>
      <c r="I85" s="70">
        <v>45709</v>
      </c>
      <c r="J85" s="58" t="s">
        <v>33</v>
      </c>
      <c r="K85" s="58" t="s">
        <v>94</v>
      </c>
      <c r="L85" s="58"/>
      <c r="M85" s="58">
        <v>2591.5100000000002</v>
      </c>
      <c r="N85" s="58">
        <v>15</v>
      </c>
      <c r="O85" s="58" t="s">
        <v>12</v>
      </c>
      <c r="P85" s="58">
        <f t="shared" si="2"/>
        <v>85</v>
      </c>
      <c r="Q85" s="58" t="str">
        <f>IF(orderTable[[#This Row],[Buy_Price]]&lt;&gt;"",ROUND(IF(orderTable[[#This Row],[Order_Type]]="BUY",orderTable[[#This Row],[Buy_Price]]*orderTable[[#This Row],[Quantity]],""),2), "")</f>
        <v/>
      </c>
    </row>
    <row r="86" spans="8:17" x14ac:dyDescent="0.3">
      <c r="H86" s="58" t="s">
        <v>92</v>
      </c>
      <c r="I86" s="70">
        <v>45689</v>
      </c>
      <c r="J86" s="58" t="s">
        <v>33</v>
      </c>
      <c r="K86" s="58" t="s">
        <v>94</v>
      </c>
      <c r="L86" s="58">
        <v>2963.7</v>
      </c>
      <c r="M86" s="58"/>
      <c r="N86" s="58">
        <v>100</v>
      </c>
      <c r="O86" s="58" t="s">
        <v>24</v>
      </c>
      <c r="P86" s="58">
        <f t="shared" si="2"/>
        <v>100</v>
      </c>
      <c r="Q86" s="58">
        <f>IF(orderTable[[#This Row],[Buy_Price]]&lt;&gt;"",ROUND(IF(orderTable[[#This Row],[Order_Type]]="BUY",orderTable[[#This Row],[Buy_Price]]*orderTable[[#This Row],[Quantity]],""),2), "")</f>
        <v>296370</v>
      </c>
    </row>
    <row r="87" spans="8:17" x14ac:dyDescent="0.3">
      <c r="H87" s="58" t="s">
        <v>330</v>
      </c>
      <c r="I87" s="70">
        <v>45821</v>
      </c>
      <c r="J87" s="58" t="s">
        <v>14</v>
      </c>
      <c r="K87" s="58" t="s">
        <v>15</v>
      </c>
      <c r="L87" s="58">
        <v>161.88</v>
      </c>
      <c r="M87" s="58"/>
      <c r="N87" s="58">
        <v>15</v>
      </c>
      <c r="O87" s="58" t="s">
        <v>24</v>
      </c>
      <c r="P87" s="58">
        <f t="shared" si="2"/>
        <v>265</v>
      </c>
      <c r="Q87" s="58">
        <f>IF(orderTable[[#This Row],[Buy_Price]]&lt;&gt;"",ROUND(IF(orderTable[[#This Row],[Order_Type]]="BUY",orderTable[[#This Row],[Buy_Price]]*orderTable[[#This Row],[Quantity]],""),2), "")</f>
        <v>2428.1999999999998</v>
      </c>
    </row>
    <row r="88" spans="8:17" x14ac:dyDescent="0.3">
      <c r="H88" s="58" t="s">
        <v>287</v>
      </c>
      <c r="I88" s="70">
        <v>45801</v>
      </c>
      <c r="J88" s="58" t="s">
        <v>14</v>
      </c>
      <c r="K88" s="58" t="s">
        <v>15</v>
      </c>
      <c r="L88" s="58">
        <v>2633.12</v>
      </c>
      <c r="M88" s="58"/>
      <c r="N88" s="58">
        <v>75</v>
      </c>
      <c r="O88" s="58" t="s">
        <v>24</v>
      </c>
      <c r="P88" s="58">
        <f t="shared" si="2"/>
        <v>250</v>
      </c>
      <c r="Q88" s="58">
        <f>IF(orderTable[[#This Row],[Buy_Price]]&lt;&gt;"",ROUND(IF(orderTable[[#This Row],[Order_Type]]="BUY",orderTable[[#This Row],[Buy_Price]]*orderTable[[#This Row],[Quantity]],""),2), "")</f>
        <v>197484</v>
      </c>
    </row>
    <row r="89" spans="8:17" x14ac:dyDescent="0.3">
      <c r="H89" s="58" t="s">
        <v>267</v>
      </c>
      <c r="I89" s="70">
        <v>45794</v>
      </c>
      <c r="J89" s="58" t="s">
        <v>14</v>
      </c>
      <c r="K89" s="58" t="s">
        <v>15</v>
      </c>
      <c r="L89" s="58">
        <v>2190.59</v>
      </c>
      <c r="M89" s="58"/>
      <c r="N89" s="58">
        <v>15</v>
      </c>
      <c r="O89" s="58" t="s">
        <v>24</v>
      </c>
      <c r="P89" s="58">
        <f t="shared" si="2"/>
        <v>175</v>
      </c>
      <c r="Q89" s="58">
        <f>IF(orderTable[[#This Row],[Buy_Price]]&lt;&gt;"",ROUND(IF(orderTable[[#This Row],[Order_Type]]="BUY",orderTable[[#This Row],[Buy_Price]]*orderTable[[#This Row],[Quantity]],""),2), "")</f>
        <v>32858.85</v>
      </c>
    </row>
    <row r="90" spans="8:17" x14ac:dyDescent="0.3">
      <c r="H90" s="58" t="s">
        <v>240</v>
      </c>
      <c r="I90" s="70">
        <v>45777</v>
      </c>
      <c r="J90" s="58" t="s">
        <v>14</v>
      </c>
      <c r="K90" s="58" t="s">
        <v>15</v>
      </c>
      <c r="L90" s="58"/>
      <c r="M90" s="58">
        <v>1136.28</v>
      </c>
      <c r="N90" s="58">
        <v>5</v>
      </c>
      <c r="O90" s="58" t="s">
        <v>12</v>
      </c>
      <c r="P90" s="58">
        <f t="shared" si="2"/>
        <v>160</v>
      </c>
      <c r="Q90" s="58" t="str">
        <f>IF(orderTable[[#This Row],[Buy_Price]]&lt;&gt;"",ROUND(IF(orderTable[[#This Row],[Order_Type]]="BUY",orderTable[[#This Row],[Buy_Price]]*orderTable[[#This Row],[Quantity]],""),2), "")</f>
        <v/>
      </c>
    </row>
    <row r="91" spans="8:17" x14ac:dyDescent="0.3">
      <c r="H91" s="58" t="s">
        <v>184</v>
      </c>
      <c r="I91" s="70">
        <v>45746</v>
      </c>
      <c r="J91" s="58" t="s">
        <v>14</v>
      </c>
      <c r="K91" s="58" t="s">
        <v>15</v>
      </c>
      <c r="L91" s="58">
        <v>513.15</v>
      </c>
      <c r="M91" s="58"/>
      <c r="N91" s="58">
        <v>75</v>
      </c>
      <c r="O91" s="58" t="s">
        <v>24</v>
      </c>
      <c r="P91" s="58">
        <f t="shared" si="2"/>
        <v>165</v>
      </c>
      <c r="Q91" s="58">
        <f>IF(orderTable[[#This Row],[Buy_Price]]&lt;&gt;"",ROUND(IF(orderTable[[#This Row],[Order_Type]]="BUY",orderTable[[#This Row],[Buy_Price]]*orderTable[[#This Row],[Quantity]],""),2), "")</f>
        <v>38486.25</v>
      </c>
    </row>
    <row r="92" spans="8:17" x14ac:dyDescent="0.3">
      <c r="H92" s="58" t="s">
        <v>115</v>
      </c>
      <c r="I92" s="70">
        <v>45707</v>
      </c>
      <c r="J92" s="58" t="s">
        <v>14</v>
      </c>
      <c r="K92" s="58" t="s">
        <v>15</v>
      </c>
      <c r="L92" s="58"/>
      <c r="M92" s="58">
        <v>1005.21</v>
      </c>
      <c r="N92" s="58">
        <v>10</v>
      </c>
      <c r="O92" s="58" t="s">
        <v>12</v>
      </c>
      <c r="P92" s="58">
        <f t="shared" si="2"/>
        <v>90</v>
      </c>
      <c r="Q92" s="58" t="str">
        <f>IF(orderTable[[#This Row],[Buy_Price]]&lt;&gt;"",ROUND(IF(orderTable[[#This Row],[Order_Type]]="BUY",orderTable[[#This Row],[Buy_Price]]*orderTable[[#This Row],[Quantity]],""),2), "")</f>
        <v/>
      </c>
    </row>
    <row r="93" spans="8:17" x14ac:dyDescent="0.3">
      <c r="H93" s="58" t="s">
        <v>100</v>
      </c>
      <c r="I93" s="70">
        <v>45697</v>
      </c>
      <c r="J93" s="58" t="s">
        <v>14</v>
      </c>
      <c r="K93" s="58" t="s">
        <v>15</v>
      </c>
      <c r="L93" s="58">
        <v>1092.3</v>
      </c>
      <c r="M93" s="58"/>
      <c r="N93" s="58">
        <v>100</v>
      </c>
      <c r="O93" s="71" t="s">
        <v>24</v>
      </c>
      <c r="P93" s="58">
        <f t="shared" si="2"/>
        <v>100</v>
      </c>
      <c r="Q93" s="58">
        <f>IF(orderTable[[#This Row],[Buy_Price]]&lt;&gt;"",ROUND(IF(orderTable[[#This Row],[Order_Type]]="BUY",orderTable[[#This Row],[Buy_Price]]*orderTable[[#This Row],[Quantity]],""),2), "")</f>
        <v>109230</v>
      </c>
    </row>
    <row r="94" spans="8:17" x14ac:dyDescent="0.3">
      <c r="H94" s="58" t="s">
        <v>290</v>
      </c>
      <c r="I94" s="70">
        <v>45804</v>
      </c>
      <c r="J94" s="58" t="s">
        <v>18</v>
      </c>
      <c r="K94" s="58" t="s">
        <v>19</v>
      </c>
      <c r="L94" s="58"/>
      <c r="M94" s="58">
        <v>518.34</v>
      </c>
      <c r="N94" s="58">
        <v>75</v>
      </c>
      <c r="O94" s="58" t="s">
        <v>12</v>
      </c>
      <c r="P94" s="58">
        <f t="shared" si="2"/>
        <v>80</v>
      </c>
      <c r="Q94" s="58" t="str">
        <f>IF(orderTable[[#This Row],[Buy_Price]]&lt;&gt;"",ROUND(IF(orderTable[[#This Row],[Order_Type]]="BUY",orderTable[[#This Row],[Buy_Price]]*orderTable[[#This Row],[Quantity]],""),2), "")</f>
        <v/>
      </c>
    </row>
    <row r="95" spans="8:17" x14ac:dyDescent="0.3">
      <c r="H95" s="58" t="s">
        <v>273</v>
      </c>
      <c r="I95" s="70">
        <v>45796</v>
      </c>
      <c r="J95" s="58" t="s">
        <v>18</v>
      </c>
      <c r="K95" s="58" t="s">
        <v>19</v>
      </c>
      <c r="L95" s="58">
        <v>2153.44</v>
      </c>
      <c r="M95" s="58"/>
      <c r="N95" s="58">
        <v>100</v>
      </c>
      <c r="O95" s="58" t="s">
        <v>24</v>
      </c>
      <c r="P95" s="58">
        <f t="shared" si="2"/>
        <v>155</v>
      </c>
      <c r="Q95" s="58">
        <f>IF(orderTable[[#This Row],[Buy_Price]]&lt;&gt;"",ROUND(IF(orderTable[[#This Row],[Order_Type]]="BUY",orderTable[[#This Row],[Buy_Price]]*orderTable[[#This Row],[Quantity]],""),2), "")</f>
        <v>215344</v>
      </c>
    </row>
    <row r="96" spans="8:17" x14ac:dyDescent="0.3">
      <c r="H96" s="58" t="s">
        <v>219</v>
      </c>
      <c r="I96" s="70">
        <v>45768</v>
      </c>
      <c r="J96" s="58" t="s">
        <v>18</v>
      </c>
      <c r="K96" s="58" t="s">
        <v>19</v>
      </c>
      <c r="L96" s="58">
        <v>1167.98</v>
      </c>
      <c r="M96" s="58"/>
      <c r="N96" s="58">
        <v>20</v>
      </c>
      <c r="O96" s="58" t="s">
        <v>24</v>
      </c>
      <c r="P96" s="58">
        <f t="shared" si="2"/>
        <v>55</v>
      </c>
      <c r="Q96" s="58">
        <f>IF(orderTable[[#This Row],[Buy_Price]]&lt;&gt;"",ROUND(IF(orderTable[[#This Row],[Order_Type]]="BUY",orderTable[[#This Row],[Buy_Price]]*orderTable[[#This Row],[Quantity]],""),2), "")</f>
        <v>23359.599999999999</v>
      </c>
    </row>
    <row r="97" spans="8:17" x14ac:dyDescent="0.3">
      <c r="H97" s="58" t="s">
        <v>199</v>
      </c>
      <c r="I97" s="70">
        <v>45757</v>
      </c>
      <c r="J97" s="58" t="s">
        <v>18</v>
      </c>
      <c r="K97" s="58" t="s">
        <v>19</v>
      </c>
      <c r="L97" s="58">
        <v>701.53</v>
      </c>
      <c r="M97" s="58"/>
      <c r="N97" s="58">
        <v>5</v>
      </c>
      <c r="O97" s="58" t="s">
        <v>24</v>
      </c>
      <c r="P97" s="58">
        <f t="shared" si="2"/>
        <v>35</v>
      </c>
      <c r="Q97" s="58">
        <f>IF(orderTable[[#This Row],[Buy_Price]]&lt;&gt;"",ROUND(IF(orderTable[[#This Row],[Order_Type]]="BUY",orderTable[[#This Row],[Buy_Price]]*orderTable[[#This Row],[Quantity]],""),2), "")</f>
        <v>3507.65</v>
      </c>
    </row>
    <row r="98" spans="8:17" x14ac:dyDescent="0.3">
      <c r="H98" s="58" t="s">
        <v>142</v>
      </c>
      <c r="I98" s="70">
        <v>45724</v>
      </c>
      <c r="J98" s="58" t="s">
        <v>18</v>
      </c>
      <c r="K98" s="58" t="s">
        <v>19</v>
      </c>
      <c r="L98" s="58"/>
      <c r="M98" s="58">
        <v>3249.35</v>
      </c>
      <c r="N98" s="58">
        <v>10</v>
      </c>
      <c r="O98" s="58" t="s">
        <v>12</v>
      </c>
      <c r="P98" s="58">
        <f t="shared" si="2"/>
        <v>30</v>
      </c>
      <c r="Q98" s="58" t="str">
        <f>IF(orderTable[[#This Row],[Buy_Price]]&lt;&gt;"",ROUND(IF(orderTable[[#This Row],[Order_Type]]="BUY",orderTable[[#This Row],[Buy_Price]]*orderTable[[#This Row],[Quantity]],""),2), "")</f>
        <v/>
      </c>
    </row>
    <row r="99" spans="8:17" x14ac:dyDescent="0.3">
      <c r="H99" s="58" t="s">
        <v>111</v>
      </c>
      <c r="I99" s="70">
        <v>45704</v>
      </c>
      <c r="J99" s="58" t="s">
        <v>18</v>
      </c>
      <c r="K99" s="58" t="s">
        <v>19</v>
      </c>
      <c r="L99" s="58"/>
      <c r="M99" s="58">
        <v>257.83999999999997</v>
      </c>
      <c r="N99" s="58">
        <v>50</v>
      </c>
      <c r="O99" s="58" t="s">
        <v>12</v>
      </c>
      <c r="P99" s="58">
        <f t="shared" si="2"/>
        <v>40</v>
      </c>
      <c r="Q99" s="58" t="str">
        <f>IF(orderTable[[#This Row],[Buy_Price]]&lt;&gt;"",ROUND(IF(orderTable[[#This Row],[Order_Type]]="BUY",orderTable[[#This Row],[Buy_Price]]*orderTable[[#This Row],[Quantity]],""),2), "")</f>
        <v/>
      </c>
    </row>
    <row r="100" spans="8:17" x14ac:dyDescent="0.3">
      <c r="H100" s="58" t="s">
        <v>52</v>
      </c>
      <c r="I100" s="70">
        <v>45675</v>
      </c>
      <c r="J100" s="58" t="s">
        <v>18</v>
      </c>
      <c r="K100" s="58" t="s">
        <v>19</v>
      </c>
      <c r="L100" s="58">
        <v>3238.26</v>
      </c>
      <c r="M100" s="58"/>
      <c r="N100" s="58">
        <v>15</v>
      </c>
      <c r="O100" s="58" t="s">
        <v>24</v>
      </c>
      <c r="P100" s="58">
        <f t="shared" si="2"/>
        <v>90</v>
      </c>
      <c r="Q100" s="58">
        <f>IF(orderTable[[#This Row],[Buy_Price]]&lt;&gt;"",ROUND(IF(orderTable[[#This Row],[Order_Type]]="BUY",orderTable[[#This Row],[Buy_Price]]*orderTable[[#This Row],[Quantity]],""),2), "")</f>
        <v>48573.9</v>
      </c>
    </row>
    <row r="101" spans="8:17" x14ac:dyDescent="0.3">
      <c r="H101" s="58" t="s">
        <v>16</v>
      </c>
      <c r="I101" s="70">
        <v>45661</v>
      </c>
      <c r="J101" s="58" t="s">
        <v>18</v>
      </c>
      <c r="K101" s="58" t="s">
        <v>19</v>
      </c>
      <c r="L101" s="58">
        <v>453.82</v>
      </c>
      <c r="M101" s="58"/>
      <c r="N101" s="58">
        <v>75</v>
      </c>
      <c r="O101" s="58" t="s">
        <v>24</v>
      </c>
      <c r="P101" s="58">
        <f t="shared" si="2"/>
        <v>75</v>
      </c>
      <c r="Q101" s="58">
        <f>IF(orderTable[[#This Row],[Buy_Price]]&lt;&gt;"",ROUND(IF(orderTable[[#This Row],[Order_Type]]="BUY",orderTable[[#This Row],[Buy_Price]]*orderTable[[#This Row],[Quantity]],""),2), "")</f>
        <v>34036.5</v>
      </c>
    </row>
    <row r="102" spans="8:17" x14ac:dyDescent="0.3">
      <c r="H102" s="58" t="s">
        <v>352</v>
      </c>
      <c r="I102" s="70">
        <v>45830</v>
      </c>
      <c r="J102" s="58" t="s">
        <v>39</v>
      </c>
      <c r="K102" s="58" t="s">
        <v>51</v>
      </c>
      <c r="L102" s="58"/>
      <c r="M102" s="58">
        <v>1695.31</v>
      </c>
      <c r="N102" s="58">
        <v>100</v>
      </c>
      <c r="O102" s="58" t="s">
        <v>12</v>
      </c>
      <c r="P102" s="58">
        <f t="shared" si="2"/>
        <v>55</v>
      </c>
      <c r="Q102" s="58" t="str">
        <f>IF(orderTable[[#This Row],[Buy_Price]]&lt;&gt;"",ROUND(IF(orderTable[[#This Row],[Order_Type]]="BUY",orderTable[[#This Row],[Buy_Price]]*orderTable[[#This Row],[Quantity]],""),2), "")</f>
        <v/>
      </c>
    </row>
    <row r="103" spans="8:17" x14ac:dyDescent="0.3">
      <c r="H103" s="58" t="s">
        <v>349</v>
      </c>
      <c r="I103" s="70">
        <v>45829</v>
      </c>
      <c r="J103" s="58" t="s">
        <v>39</v>
      </c>
      <c r="K103" s="58" t="s">
        <v>51</v>
      </c>
      <c r="L103" s="58"/>
      <c r="M103" s="58">
        <v>3587.21</v>
      </c>
      <c r="N103" s="58">
        <v>20</v>
      </c>
      <c r="O103" s="58" t="s">
        <v>12</v>
      </c>
      <c r="P103" s="58">
        <f t="shared" si="2"/>
        <v>155</v>
      </c>
      <c r="Q103" s="58" t="str">
        <f>IF(orderTable[[#This Row],[Buy_Price]]&lt;&gt;"",ROUND(IF(orderTable[[#This Row],[Order_Type]]="BUY",orderTable[[#This Row],[Buy_Price]]*orderTable[[#This Row],[Quantity]],""),2), "")</f>
        <v/>
      </c>
    </row>
    <row r="104" spans="8:17" x14ac:dyDescent="0.3">
      <c r="H104" s="58" t="s">
        <v>333</v>
      </c>
      <c r="I104" s="70">
        <v>45823</v>
      </c>
      <c r="J104" s="58" t="s">
        <v>39</v>
      </c>
      <c r="K104" s="58" t="s">
        <v>51</v>
      </c>
      <c r="L104" s="58">
        <v>1574.22</v>
      </c>
      <c r="M104" s="58"/>
      <c r="N104" s="58">
        <v>20</v>
      </c>
      <c r="O104" s="58" t="s">
        <v>24</v>
      </c>
      <c r="P104" s="58">
        <f t="shared" si="2"/>
        <v>175</v>
      </c>
      <c r="Q104" s="58">
        <f>IF(orderTable[[#This Row],[Buy_Price]]&lt;&gt;"",ROUND(IF(orderTable[[#This Row],[Order_Type]]="BUY",orderTable[[#This Row],[Buy_Price]]*orderTable[[#This Row],[Quantity]],""),2), "")</f>
        <v>31484.400000000001</v>
      </c>
    </row>
    <row r="105" spans="8:17" x14ac:dyDescent="0.3">
      <c r="H105" s="58" t="s">
        <v>294</v>
      </c>
      <c r="I105" s="70">
        <v>45805</v>
      </c>
      <c r="J105" s="58" t="s">
        <v>39</v>
      </c>
      <c r="K105" s="58" t="s">
        <v>51</v>
      </c>
      <c r="L105" s="58">
        <v>3498.57</v>
      </c>
      <c r="M105" s="58"/>
      <c r="N105" s="58">
        <v>25</v>
      </c>
      <c r="O105" s="58" t="s">
        <v>24</v>
      </c>
      <c r="P105" s="58">
        <f t="shared" si="2"/>
        <v>155</v>
      </c>
      <c r="Q105" s="58">
        <f>IF(orderTable[[#This Row],[Buy_Price]]&lt;&gt;"",ROUND(IF(orderTable[[#This Row],[Order_Type]]="BUY",orderTable[[#This Row],[Buy_Price]]*orderTable[[#This Row],[Quantity]],""),2), "")</f>
        <v>87464.25</v>
      </c>
    </row>
    <row r="106" spans="8:17" x14ac:dyDescent="0.3">
      <c r="H106" s="58" t="s">
        <v>247</v>
      </c>
      <c r="I106" s="70">
        <v>45780</v>
      </c>
      <c r="J106" s="58" t="s">
        <v>39</v>
      </c>
      <c r="K106" s="58" t="s">
        <v>51</v>
      </c>
      <c r="L106" s="58">
        <v>3020.05</v>
      </c>
      <c r="M106" s="58"/>
      <c r="N106" s="58">
        <v>75</v>
      </c>
      <c r="O106" s="58" t="s">
        <v>24</v>
      </c>
      <c r="P106" s="58">
        <f t="shared" si="2"/>
        <v>130</v>
      </c>
      <c r="Q106" s="58">
        <f>IF(orderTable[[#This Row],[Buy_Price]]&lt;&gt;"",ROUND(IF(orderTable[[#This Row],[Order_Type]]="BUY",orderTable[[#This Row],[Buy_Price]]*orderTable[[#This Row],[Quantity]],""),2), "")</f>
        <v>226503.75</v>
      </c>
    </row>
    <row r="107" spans="8:17" x14ac:dyDescent="0.3">
      <c r="H107" s="58" t="s">
        <v>203</v>
      </c>
      <c r="I107" s="70">
        <v>45759</v>
      </c>
      <c r="J107" s="58" t="s">
        <v>39</v>
      </c>
      <c r="K107" s="58" t="s">
        <v>51</v>
      </c>
      <c r="L107" s="58"/>
      <c r="M107" s="58">
        <v>971.76</v>
      </c>
      <c r="N107" s="58">
        <v>100</v>
      </c>
      <c r="O107" s="58" t="s">
        <v>12</v>
      </c>
      <c r="P107" s="58">
        <f t="shared" si="2"/>
        <v>55</v>
      </c>
      <c r="Q107" s="58" t="str">
        <f>IF(orderTable[[#This Row],[Buy_Price]]&lt;&gt;"",ROUND(IF(orderTable[[#This Row],[Order_Type]]="BUY",orderTable[[#This Row],[Buy_Price]]*orderTable[[#This Row],[Quantity]],""),2), "")</f>
        <v/>
      </c>
    </row>
    <row r="108" spans="8:17" x14ac:dyDescent="0.3">
      <c r="H108" s="58" t="s">
        <v>163</v>
      </c>
      <c r="I108" s="70">
        <v>45733</v>
      </c>
      <c r="J108" s="58" t="s">
        <v>39</v>
      </c>
      <c r="K108" s="58" t="s">
        <v>51</v>
      </c>
      <c r="L108" s="58"/>
      <c r="M108" s="58">
        <v>3419.24</v>
      </c>
      <c r="N108" s="58">
        <v>20</v>
      </c>
      <c r="O108" s="58" t="s">
        <v>12</v>
      </c>
      <c r="P108" s="58">
        <f t="shared" ref="P108:P139" si="3">IF(J108=J109, P109 + IF(O108="BUY", N108, -N108), IF(O108="BUY", N108, -N108))</f>
        <v>155</v>
      </c>
      <c r="Q108" s="58" t="str">
        <f>IF(orderTable[[#This Row],[Buy_Price]]&lt;&gt;"",ROUND(IF(orderTable[[#This Row],[Order_Type]]="BUY",orderTable[[#This Row],[Buy_Price]]*orderTable[[#This Row],[Quantity]],""),2), "")</f>
        <v/>
      </c>
    </row>
    <row r="109" spans="8:17" x14ac:dyDescent="0.3">
      <c r="H109" s="58" t="s">
        <v>95</v>
      </c>
      <c r="I109" s="70">
        <v>45692</v>
      </c>
      <c r="J109" s="58" t="s">
        <v>39</v>
      </c>
      <c r="K109" s="58" t="s">
        <v>51</v>
      </c>
      <c r="L109" s="58">
        <v>431.22</v>
      </c>
      <c r="M109" s="58"/>
      <c r="N109" s="58">
        <v>75</v>
      </c>
      <c r="O109" s="58" t="s">
        <v>24</v>
      </c>
      <c r="P109" s="58">
        <f t="shared" si="3"/>
        <v>175</v>
      </c>
      <c r="Q109" s="58">
        <f>IF(orderTable[[#This Row],[Buy_Price]]&lt;&gt;"",ROUND(IF(orderTable[[#This Row],[Order_Type]]="BUY",orderTable[[#This Row],[Buy_Price]]*orderTable[[#This Row],[Quantity]],""),2), "")</f>
        <v>32341.5</v>
      </c>
    </row>
    <row r="110" spans="8:17" x14ac:dyDescent="0.3">
      <c r="H110" s="58" t="s">
        <v>49</v>
      </c>
      <c r="I110" s="70">
        <v>45675</v>
      </c>
      <c r="J110" s="58" t="s">
        <v>39</v>
      </c>
      <c r="K110" s="58" t="s">
        <v>51</v>
      </c>
      <c r="L110" s="58">
        <v>436.94</v>
      </c>
      <c r="M110" s="58"/>
      <c r="N110" s="58">
        <v>100</v>
      </c>
      <c r="O110" s="58" t="s">
        <v>24</v>
      </c>
      <c r="P110" s="58">
        <f t="shared" si="3"/>
        <v>100</v>
      </c>
      <c r="Q110" s="58">
        <f>IF(orderTable[[#This Row],[Buy_Price]]&lt;&gt;"",ROUND(IF(orderTable[[#This Row],[Order_Type]]="BUY",orderTable[[#This Row],[Buy_Price]]*orderTable[[#This Row],[Quantity]],""),2), "")</f>
        <v>43694</v>
      </c>
    </row>
    <row r="111" spans="8:17" x14ac:dyDescent="0.3">
      <c r="H111" s="58" t="s">
        <v>368</v>
      </c>
      <c r="I111" s="70">
        <v>45836</v>
      </c>
      <c r="J111" s="58" t="s">
        <v>159</v>
      </c>
      <c r="K111" s="58" t="s">
        <v>160</v>
      </c>
      <c r="L111" s="58">
        <v>1675.64</v>
      </c>
      <c r="M111" s="58"/>
      <c r="N111" s="58">
        <v>20</v>
      </c>
      <c r="O111" s="58" t="s">
        <v>24</v>
      </c>
      <c r="P111" s="58">
        <f t="shared" si="3"/>
        <v>105</v>
      </c>
      <c r="Q111" s="58">
        <f>IF(orderTable[[#This Row],[Buy_Price]]&lt;&gt;"",ROUND(IF(orderTable[[#This Row],[Order_Type]]="BUY",orderTable[[#This Row],[Buy_Price]]*orderTable[[#This Row],[Quantity]],""),2), "")</f>
        <v>33512.800000000003</v>
      </c>
    </row>
    <row r="112" spans="8:17" x14ac:dyDescent="0.3">
      <c r="H112" s="58" t="s">
        <v>353</v>
      </c>
      <c r="I112" s="70">
        <v>45830</v>
      </c>
      <c r="J112" s="58" t="s">
        <v>159</v>
      </c>
      <c r="K112" s="58" t="s">
        <v>160</v>
      </c>
      <c r="L112" s="58"/>
      <c r="M112" s="58">
        <v>468.44</v>
      </c>
      <c r="N112" s="58">
        <v>20</v>
      </c>
      <c r="O112" s="58" t="s">
        <v>12</v>
      </c>
      <c r="P112" s="58">
        <f t="shared" si="3"/>
        <v>85</v>
      </c>
      <c r="Q112" s="58" t="str">
        <f>IF(orderTable[[#This Row],[Buy_Price]]&lt;&gt;"",ROUND(IF(orderTable[[#This Row],[Order_Type]]="BUY",orderTable[[#This Row],[Buy_Price]]*orderTable[[#This Row],[Quantity]],""),2), "")</f>
        <v/>
      </c>
    </row>
    <row r="113" spans="8:17" x14ac:dyDescent="0.3">
      <c r="H113" s="58" t="s">
        <v>354</v>
      </c>
      <c r="I113" s="70">
        <v>45830</v>
      </c>
      <c r="J113" s="58" t="s">
        <v>159</v>
      </c>
      <c r="K113" s="58" t="s">
        <v>160</v>
      </c>
      <c r="L113" s="58"/>
      <c r="M113" s="58">
        <v>2610.5300000000002</v>
      </c>
      <c r="N113" s="58">
        <v>50</v>
      </c>
      <c r="O113" s="58" t="s">
        <v>12</v>
      </c>
      <c r="P113" s="58">
        <f t="shared" si="3"/>
        <v>105</v>
      </c>
      <c r="Q113" s="58" t="str">
        <f>IF(orderTable[[#This Row],[Buy_Price]]&lt;&gt;"",ROUND(IF(orderTable[[#This Row],[Order_Type]]="BUY",orderTable[[#This Row],[Buy_Price]]*orderTable[[#This Row],[Quantity]],""),2), "")</f>
        <v/>
      </c>
    </row>
    <row r="114" spans="8:17" x14ac:dyDescent="0.3">
      <c r="H114" s="58" t="s">
        <v>339</v>
      </c>
      <c r="I114" s="70">
        <v>45826</v>
      </c>
      <c r="J114" s="58" t="s">
        <v>159</v>
      </c>
      <c r="K114" s="58" t="s">
        <v>160</v>
      </c>
      <c r="L114" s="58">
        <v>2224.9299999999998</v>
      </c>
      <c r="M114" s="58"/>
      <c r="N114" s="58">
        <v>75</v>
      </c>
      <c r="O114" s="58" t="s">
        <v>24</v>
      </c>
      <c r="P114" s="58">
        <f t="shared" si="3"/>
        <v>155</v>
      </c>
      <c r="Q114" s="58">
        <f>IF(orderTable[[#This Row],[Buy_Price]]&lt;&gt;"",ROUND(IF(orderTable[[#This Row],[Order_Type]]="BUY",orderTable[[#This Row],[Buy_Price]]*orderTable[[#This Row],[Quantity]],""),2), "")</f>
        <v>166869.75</v>
      </c>
    </row>
    <row r="115" spans="8:17" x14ac:dyDescent="0.3">
      <c r="H115" s="58" t="s">
        <v>331</v>
      </c>
      <c r="I115" s="70">
        <v>45823</v>
      </c>
      <c r="J115" s="58" t="s">
        <v>159</v>
      </c>
      <c r="K115" s="58" t="s">
        <v>160</v>
      </c>
      <c r="L115" s="58"/>
      <c r="M115" s="58">
        <v>3095.96</v>
      </c>
      <c r="N115" s="58">
        <v>20</v>
      </c>
      <c r="O115" s="58" t="s">
        <v>12</v>
      </c>
      <c r="P115" s="58">
        <f t="shared" si="3"/>
        <v>80</v>
      </c>
      <c r="Q115" s="58" t="str">
        <f>IF(orderTable[[#This Row],[Buy_Price]]&lt;&gt;"",ROUND(IF(orderTable[[#This Row],[Order_Type]]="BUY",orderTable[[#This Row],[Buy_Price]]*orderTable[[#This Row],[Quantity]],""),2), "")</f>
        <v/>
      </c>
    </row>
    <row r="116" spans="8:17" x14ac:dyDescent="0.3">
      <c r="H116" s="58" t="s">
        <v>282</v>
      </c>
      <c r="I116" s="70">
        <v>45799</v>
      </c>
      <c r="J116" s="58" t="s">
        <v>159</v>
      </c>
      <c r="K116" s="58" t="s">
        <v>160</v>
      </c>
      <c r="L116" s="58">
        <v>2527.77</v>
      </c>
      <c r="M116" s="58"/>
      <c r="N116" s="58">
        <v>25</v>
      </c>
      <c r="O116" s="58" t="s">
        <v>24</v>
      </c>
      <c r="P116" s="58">
        <f t="shared" si="3"/>
        <v>100</v>
      </c>
      <c r="Q116" s="58">
        <f>IF(orderTable[[#This Row],[Buy_Price]]&lt;&gt;"",ROUND(IF(orderTable[[#This Row],[Order_Type]]="BUY",orderTable[[#This Row],[Buy_Price]]*orderTable[[#This Row],[Quantity]],""),2), "")</f>
        <v>63194.25</v>
      </c>
    </row>
    <row r="117" spans="8:17" x14ac:dyDescent="0.3">
      <c r="H117" s="58" t="s">
        <v>231</v>
      </c>
      <c r="I117" s="70">
        <v>45773</v>
      </c>
      <c r="J117" s="58" t="s">
        <v>159</v>
      </c>
      <c r="K117" s="58" t="s">
        <v>160</v>
      </c>
      <c r="L117" s="58">
        <v>2748.57</v>
      </c>
      <c r="M117" s="58"/>
      <c r="N117" s="58">
        <v>75</v>
      </c>
      <c r="O117" s="58" t="s">
        <v>24</v>
      </c>
      <c r="P117" s="58">
        <f t="shared" si="3"/>
        <v>75</v>
      </c>
      <c r="Q117" s="58">
        <f>IF(orderTable[[#This Row],[Buy_Price]]&lt;&gt;"",ROUND(IF(orderTable[[#This Row],[Order_Type]]="BUY",orderTable[[#This Row],[Buy_Price]]*orderTable[[#This Row],[Quantity]],""),2), "")</f>
        <v>206142.75</v>
      </c>
    </row>
    <row r="118" spans="8:17" x14ac:dyDescent="0.3">
      <c r="H118" s="58" t="s">
        <v>360</v>
      </c>
      <c r="I118" s="70">
        <v>45668</v>
      </c>
      <c r="J118" s="58" t="s">
        <v>33</v>
      </c>
      <c r="K118" s="58" t="s">
        <v>70</v>
      </c>
      <c r="L118" s="58">
        <v>807.96</v>
      </c>
      <c r="M118" s="58"/>
      <c r="N118" s="58">
        <v>100</v>
      </c>
      <c r="O118" s="58" t="s">
        <v>24</v>
      </c>
      <c r="P118" s="58">
        <f t="shared" si="3"/>
        <v>100</v>
      </c>
      <c r="Q118" s="58">
        <f>IF(orderTable[[#This Row],[Buy_Price]]&lt;&gt;"",ROUND(IF(orderTable[[#This Row],[Order_Type]]="BUY",orderTable[[#This Row],[Buy_Price]]*orderTable[[#This Row],[Quantity]],""),2), "")</f>
        <v>80796</v>
      </c>
    </row>
    <row r="119" spans="8:17" x14ac:dyDescent="0.3">
      <c r="H119" s="58" t="s">
        <v>327</v>
      </c>
      <c r="I119" s="70">
        <v>45821</v>
      </c>
      <c r="J119" s="58" t="s">
        <v>22</v>
      </c>
      <c r="K119" s="58" t="s">
        <v>23</v>
      </c>
      <c r="L119" s="58">
        <v>3066.24</v>
      </c>
      <c r="M119" s="58"/>
      <c r="N119" s="58">
        <v>25</v>
      </c>
      <c r="O119" s="58" t="s">
        <v>24</v>
      </c>
      <c r="P119" s="58">
        <f t="shared" si="3"/>
        <v>100</v>
      </c>
      <c r="Q119" s="58">
        <f>IF(orderTable[[#This Row],[Buy_Price]]&lt;&gt;"",ROUND(IF(orderTable[[#This Row],[Order_Type]]="BUY",orderTable[[#This Row],[Buy_Price]]*orderTable[[#This Row],[Quantity]],""),2), "")</f>
        <v>76656</v>
      </c>
    </row>
    <row r="120" spans="8:17" x14ac:dyDescent="0.3">
      <c r="H120" s="58" t="s">
        <v>307</v>
      </c>
      <c r="I120" s="70">
        <v>45810</v>
      </c>
      <c r="J120" s="58" t="s">
        <v>22</v>
      </c>
      <c r="K120" s="58" t="s">
        <v>23</v>
      </c>
      <c r="L120" s="58">
        <v>3002</v>
      </c>
      <c r="M120" s="58"/>
      <c r="N120" s="58">
        <v>10</v>
      </c>
      <c r="O120" s="58" t="s">
        <v>24</v>
      </c>
      <c r="P120" s="58">
        <f t="shared" si="3"/>
        <v>75</v>
      </c>
      <c r="Q120" s="58">
        <f>IF(orderTable[[#This Row],[Buy_Price]]&lt;&gt;"",ROUND(IF(orderTable[[#This Row],[Order_Type]]="BUY",orderTable[[#This Row],[Buy_Price]]*orderTable[[#This Row],[Quantity]],""),2), "")</f>
        <v>30020</v>
      </c>
    </row>
    <row r="121" spans="8:17" x14ac:dyDescent="0.3">
      <c r="H121" s="58" t="s">
        <v>271</v>
      </c>
      <c r="I121" s="70">
        <v>45796</v>
      </c>
      <c r="J121" s="58" t="s">
        <v>22</v>
      </c>
      <c r="K121" s="58" t="s">
        <v>23</v>
      </c>
      <c r="L121" s="58">
        <v>662.01</v>
      </c>
      <c r="M121" s="58"/>
      <c r="N121" s="58">
        <v>15</v>
      </c>
      <c r="O121" s="58" t="s">
        <v>24</v>
      </c>
      <c r="P121" s="58">
        <f t="shared" si="3"/>
        <v>65</v>
      </c>
      <c r="Q121" s="58">
        <f>IF(orderTable[[#This Row],[Buy_Price]]&lt;&gt;"",ROUND(IF(orderTable[[#This Row],[Order_Type]]="BUY",orderTable[[#This Row],[Buy_Price]]*orderTable[[#This Row],[Quantity]],""),2), "")</f>
        <v>9930.15</v>
      </c>
    </row>
    <row r="122" spans="8:17" x14ac:dyDescent="0.3">
      <c r="H122" s="58" t="s">
        <v>222</v>
      </c>
      <c r="I122" s="70">
        <v>45770</v>
      </c>
      <c r="J122" s="58" t="s">
        <v>22</v>
      </c>
      <c r="K122" s="58" t="s">
        <v>23</v>
      </c>
      <c r="L122" s="58"/>
      <c r="M122" s="58">
        <v>2171.9899999999998</v>
      </c>
      <c r="N122" s="58">
        <v>25</v>
      </c>
      <c r="O122" s="58" t="s">
        <v>12</v>
      </c>
      <c r="P122" s="58">
        <f t="shared" si="3"/>
        <v>50</v>
      </c>
      <c r="Q122" s="58" t="str">
        <f>IF(orderTable[[#This Row],[Buy_Price]]&lt;&gt;"",ROUND(IF(orderTable[[#This Row],[Order_Type]]="BUY",orderTable[[#This Row],[Buy_Price]]*orderTable[[#This Row],[Quantity]],""),2), "")</f>
        <v/>
      </c>
    </row>
    <row r="123" spans="8:17" x14ac:dyDescent="0.3">
      <c r="H123" s="58" t="s">
        <v>124</v>
      </c>
      <c r="I123" s="70">
        <v>45714</v>
      </c>
      <c r="J123" s="58" t="s">
        <v>22</v>
      </c>
      <c r="K123" s="58" t="s">
        <v>23</v>
      </c>
      <c r="L123" s="58">
        <v>2030.17</v>
      </c>
      <c r="M123" s="58"/>
      <c r="N123" s="58">
        <v>75</v>
      </c>
      <c r="O123" s="58" t="s">
        <v>24</v>
      </c>
      <c r="P123" s="58">
        <f t="shared" si="3"/>
        <v>75</v>
      </c>
      <c r="Q123" s="58">
        <f>IF(orderTable[[#This Row],[Buy_Price]]&lt;&gt;"",ROUND(IF(orderTable[[#This Row],[Order_Type]]="BUY",orderTable[[#This Row],[Buy_Price]]*orderTable[[#This Row],[Quantity]],""),2), "")</f>
        <v>152262.75</v>
      </c>
    </row>
    <row r="124" spans="8:17" x14ac:dyDescent="0.3">
      <c r="H124" s="58" t="s">
        <v>102</v>
      </c>
      <c r="I124" s="70">
        <v>45698</v>
      </c>
      <c r="J124" s="58" t="s">
        <v>22</v>
      </c>
      <c r="K124" s="58" t="s">
        <v>23</v>
      </c>
      <c r="L124" s="58"/>
      <c r="M124" s="58">
        <v>3221.93</v>
      </c>
      <c r="N124" s="58">
        <v>100</v>
      </c>
      <c r="O124" s="58" t="s">
        <v>12</v>
      </c>
      <c r="P124" s="58">
        <f t="shared" si="3"/>
        <v>0</v>
      </c>
      <c r="Q124" s="58" t="str">
        <f>IF(orderTable[[#This Row],[Buy_Price]]&lt;&gt;"",ROUND(IF(orderTable[[#This Row],[Order_Type]]="BUY",orderTable[[#This Row],[Buy_Price]]*orderTable[[#This Row],[Quantity]],""),2), "")</f>
        <v/>
      </c>
    </row>
    <row r="125" spans="8:17" x14ac:dyDescent="0.3">
      <c r="H125" s="58" t="s">
        <v>20</v>
      </c>
      <c r="I125" s="70">
        <v>45662</v>
      </c>
      <c r="J125" s="58" t="s">
        <v>22</v>
      </c>
      <c r="K125" s="58" t="s">
        <v>23</v>
      </c>
      <c r="L125" s="58">
        <v>2156.46</v>
      </c>
      <c r="M125" s="58"/>
      <c r="N125" s="58">
        <v>100</v>
      </c>
      <c r="O125" s="58" t="s">
        <v>24</v>
      </c>
      <c r="P125" s="58">
        <f t="shared" si="3"/>
        <v>100</v>
      </c>
      <c r="Q125" s="58">
        <f>IF(orderTable[[#This Row],[Buy_Price]]&lt;&gt;"",ROUND(IF(orderTable[[#This Row],[Order_Type]]="BUY",orderTable[[#This Row],[Buy_Price]]*orderTable[[#This Row],[Quantity]],""),2), "")</f>
        <v>215646</v>
      </c>
    </row>
    <row r="126" spans="8:17" x14ac:dyDescent="0.3">
      <c r="H126" s="58" t="s">
        <v>341</v>
      </c>
      <c r="I126" s="70">
        <v>45826</v>
      </c>
      <c r="J126" s="58" t="s">
        <v>90</v>
      </c>
      <c r="K126" s="58" t="s">
        <v>91</v>
      </c>
      <c r="L126" s="58"/>
      <c r="M126" s="58">
        <v>816.4</v>
      </c>
      <c r="N126" s="58">
        <v>10</v>
      </c>
      <c r="O126" s="58" t="s">
        <v>12</v>
      </c>
      <c r="P126" s="58">
        <f t="shared" si="3"/>
        <v>205</v>
      </c>
      <c r="Q126" s="58" t="str">
        <f>IF(orderTable[[#This Row],[Buy_Price]]&lt;&gt;"",ROUND(IF(orderTable[[#This Row],[Order_Type]]="BUY",orderTable[[#This Row],[Buy_Price]]*orderTable[[#This Row],[Quantity]],""),2), "")</f>
        <v/>
      </c>
    </row>
    <row r="127" spans="8:17" x14ac:dyDescent="0.3">
      <c r="H127" s="58" t="s">
        <v>329</v>
      </c>
      <c r="I127" s="70">
        <v>45821</v>
      </c>
      <c r="J127" s="58" t="s">
        <v>90</v>
      </c>
      <c r="K127" s="58" t="s">
        <v>91</v>
      </c>
      <c r="L127" s="58"/>
      <c r="M127" s="58">
        <v>1023.85</v>
      </c>
      <c r="N127" s="58">
        <v>20</v>
      </c>
      <c r="O127" s="58" t="s">
        <v>12</v>
      </c>
      <c r="P127" s="58">
        <f t="shared" si="3"/>
        <v>215</v>
      </c>
      <c r="Q127" s="58" t="str">
        <f>IF(orderTable[[#This Row],[Buy_Price]]&lt;&gt;"",ROUND(IF(orderTable[[#This Row],[Order_Type]]="BUY",orderTable[[#This Row],[Buy_Price]]*orderTable[[#This Row],[Quantity]],""),2), "")</f>
        <v/>
      </c>
    </row>
    <row r="128" spans="8:17" x14ac:dyDescent="0.3">
      <c r="H128" s="58" t="s">
        <v>279</v>
      </c>
      <c r="I128" s="70">
        <v>45798</v>
      </c>
      <c r="J128" s="58" t="s">
        <v>90</v>
      </c>
      <c r="K128" s="58" t="s">
        <v>91</v>
      </c>
      <c r="L128" s="58"/>
      <c r="M128" s="58">
        <v>2268.56</v>
      </c>
      <c r="N128" s="58">
        <v>75</v>
      </c>
      <c r="O128" s="58" t="s">
        <v>12</v>
      </c>
      <c r="P128" s="58">
        <f t="shared" si="3"/>
        <v>235</v>
      </c>
      <c r="Q128" s="58" t="str">
        <f>IF(orderTable[[#This Row],[Buy_Price]]&lt;&gt;"",ROUND(IF(orderTable[[#This Row],[Order_Type]]="BUY",orderTable[[#This Row],[Buy_Price]]*orderTable[[#This Row],[Quantity]],""),2), "")</f>
        <v/>
      </c>
    </row>
    <row r="129" spans="8:17" x14ac:dyDescent="0.3">
      <c r="H129" s="58" t="s">
        <v>260</v>
      </c>
      <c r="I129" s="70">
        <v>45789</v>
      </c>
      <c r="J129" s="58" t="s">
        <v>90</v>
      </c>
      <c r="K129" s="58" t="s">
        <v>91</v>
      </c>
      <c r="L129" s="58">
        <v>2357.15</v>
      </c>
      <c r="M129" s="58"/>
      <c r="N129" s="58">
        <v>25</v>
      </c>
      <c r="O129" s="58" t="s">
        <v>24</v>
      </c>
      <c r="P129" s="58">
        <f t="shared" si="3"/>
        <v>310</v>
      </c>
      <c r="Q129" s="58">
        <f>IF(orderTable[[#This Row],[Buy_Price]]&lt;&gt;"",ROUND(IF(orderTable[[#This Row],[Order_Type]]="BUY",orderTable[[#This Row],[Buy_Price]]*orderTable[[#This Row],[Quantity]],""),2), "")</f>
        <v>58928.75</v>
      </c>
    </row>
    <row r="130" spans="8:17" x14ac:dyDescent="0.3">
      <c r="H130" s="58" t="s">
        <v>252</v>
      </c>
      <c r="I130" s="70">
        <v>45784</v>
      </c>
      <c r="J130" s="58" t="s">
        <v>90</v>
      </c>
      <c r="K130" s="58" t="s">
        <v>91</v>
      </c>
      <c r="L130" s="58"/>
      <c r="M130" s="58">
        <v>1649.71</v>
      </c>
      <c r="N130" s="58">
        <v>15</v>
      </c>
      <c r="O130" s="58" t="s">
        <v>12</v>
      </c>
      <c r="P130" s="58">
        <f t="shared" si="3"/>
        <v>285</v>
      </c>
      <c r="Q130" s="58" t="str">
        <f>IF(orderTable[[#This Row],[Buy_Price]]&lt;&gt;"",ROUND(IF(orderTable[[#This Row],[Order_Type]]="BUY",orderTable[[#This Row],[Buy_Price]]*orderTable[[#This Row],[Quantity]],""),2), "")</f>
        <v/>
      </c>
    </row>
    <row r="131" spans="8:17" x14ac:dyDescent="0.3">
      <c r="H131" s="58" t="s">
        <v>251</v>
      </c>
      <c r="I131" s="70">
        <v>45783</v>
      </c>
      <c r="J131" s="58" t="s">
        <v>90</v>
      </c>
      <c r="K131" s="58" t="s">
        <v>91</v>
      </c>
      <c r="L131" s="58">
        <v>2904.09</v>
      </c>
      <c r="M131" s="58"/>
      <c r="N131" s="58">
        <v>75</v>
      </c>
      <c r="O131" s="71" t="s">
        <v>24</v>
      </c>
      <c r="P131" s="58">
        <f t="shared" si="3"/>
        <v>300</v>
      </c>
      <c r="Q131" s="58">
        <f>IF(orderTable[[#This Row],[Buy_Price]]&lt;&gt;"",ROUND(IF(orderTable[[#This Row],[Order_Type]]="BUY",orderTable[[#This Row],[Buy_Price]]*orderTable[[#This Row],[Quantity]],""),2), "")</f>
        <v>217806.75</v>
      </c>
    </row>
    <row r="132" spans="8:17" x14ac:dyDescent="0.3">
      <c r="H132" s="58" t="s">
        <v>242</v>
      </c>
      <c r="I132" s="70">
        <v>45778</v>
      </c>
      <c r="J132" s="58" t="s">
        <v>90</v>
      </c>
      <c r="K132" s="58" t="s">
        <v>91</v>
      </c>
      <c r="L132" s="58">
        <v>3073.61</v>
      </c>
      <c r="M132" s="58"/>
      <c r="N132" s="58">
        <v>25</v>
      </c>
      <c r="O132" s="58" t="s">
        <v>24</v>
      </c>
      <c r="P132" s="58">
        <f t="shared" si="3"/>
        <v>225</v>
      </c>
      <c r="Q132" s="58">
        <f>IF(orderTable[[#This Row],[Buy_Price]]&lt;&gt;"",ROUND(IF(orderTable[[#This Row],[Order_Type]]="BUY",orderTable[[#This Row],[Buy_Price]]*orderTable[[#This Row],[Quantity]],""),2), "")</f>
        <v>76840.25</v>
      </c>
    </row>
    <row r="133" spans="8:17" x14ac:dyDescent="0.3">
      <c r="H133" s="58" t="s">
        <v>189</v>
      </c>
      <c r="I133" s="70">
        <v>45747</v>
      </c>
      <c r="J133" s="58" t="s">
        <v>90</v>
      </c>
      <c r="K133" s="58" t="s">
        <v>91</v>
      </c>
      <c r="L133" s="58">
        <v>818.57</v>
      </c>
      <c r="M133" s="58"/>
      <c r="N133" s="58">
        <v>100</v>
      </c>
      <c r="O133" s="58" t="s">
        <v>24</v>
      </c>
      <c r="P133" s="58">
        <f t="shared" si="3"/>
        <v>200</v>
      </c>
      <c r="Q133" s="58">
        <f>IF(orderTable[[#This Row],[Buy_Price]]&lt;&gt;"",ROUND(IF(orderTable[[#This Row],[Order_Type]]="BUY",orderTable[[#This Row],[Buy_Price]]*orderTable[[#This Row],[Quantity]],""),2), "")</f>
        <v>81857</v>
      </c>
    </row>
    <row r="134" spans="8:17" x14ac:dyDescent="0.3">
      <c r="H134" s="58" t="s">
        <v>146</v>
      </c>
      <c r="I134" s="70">
        <v>45726</v>
      </c>
      <c r="J134" s="58" t="s">
        <v>90</v>
      </c>
      <c r="K134" s="58" t="s">
        <v>91</v>
      </c>
      <c r="L134" s="58"/>
      <c r="M134" s="58">
        <v>2857.31</v>
      </c>
      <c r="N134" s="58">
        <v>20</v>
      </c>
      <c r="O134" s="58" t="s">
        <v>12</v>
      </c>
      <c r="P134" s="58">
        <f t="shared" si="3"/>
        <v>100</v>
      </c>
      <c r="Q134" s="58" t="str">
        <f>IF(orderTable[[#This Row],[Buy_Price]]&lt;&gt;"",ROUND(IF(orderTable[[#This Row],[Order_Type]]="BUY",orderTable[[#This Row],[Buy_Price]]*orderTable[[#This Row],[Quantity]],""),2), "")</f>
        <v/>
      </c>
    </row>
    <row r="135" spans="8:17" x14ac:dyDescent="0.3">
      <c r="H135" s="58" t="s">
        <v>140</v>
      </c>
      <c r="I135" s="70">
        <v>45722</v>
      </c>
      <c r="J135" s="58" t="s">
        <v>90</v>
      </c>
      <c r="K135" s="58" t="s">
        <v>91</v>
      </c>
      <c r="L135" s="58"/>
      <c r="M135" s="58">
        <v>1469.85</v>
      </c>
      <c r="N135" s="58">
        <v>5</v>
      </c>
      <c r="O135" s="58" t="s">
        <v>12</v>
      </c>
      <c r="P135" s="58">
        <f t="shared" si="3"/>
        <v>120</v>
      </c>
      <c r="Q135" s="58" t="str">
        <f>IF(orderTable[[#This Row],[Buy_Price]]&lt;&gt;"",ROUND(IF(orderTable[[#This Row],[Order_Type]]="BUY",orderTable[[#This Row],[Buy_Price]]*orderTable[[#This Row],[Quantity]],""),2), "")</f>
        <v/>
      </c>
    </row>
    <row r="136" spans="8:17" x14ac:dyDescent="0.3">
      <c r="H136" s="58" t="s">
        <v>107</v>
      </c>
      <c r="I136" s="70">
        <v>45700</v>
      </c>
      <c r="J136" s="58" t="s">
        <v>90</v>
      </c>
      <c r="K136" s="58" t="s">
        <v>91</v>
      </c>
      <c r="L136" s="58">
        <v>1452.67</v>
      </c>
      <c r="M136" s="58"/>
      <c r="N136" s="58">
        <v>75</v>
      </c>
      <c r="O136" s="58" t="s">
        <v>24</v>
      </c>
      <c r="P136" s="58">
        <f t="shared" si="3"/>
        <v>125</v>
      </c>
      <c r="Q136" s="58">
        <f>IF(orderTable[[#This Row],[Buy_Price]]&lt;&gt;"",ROUND(IF(orderTable[[#This Row],[Order_Type]]="BUY",orderTable[[#This Row],[Buy_Price]]*orderTable[[#This Row],[Quantity]],""),2), "")</f>
        <v>108950.25</v>
      </c>
    </row>
    <row r="137" spans="8:17" x14ac:dyDescent="0.3">
      <c r="H137" s="58" t="s">
        <v>88</v>
      </c>
      <c r="I137" s="70">
        <v>45687</v>
      </c>
      <c r="J137" s="58" t="s">
        <v>90</v>
      </c>
      <c r="K137" s="58" t="s">
        <v>91</v>
      </c>
      <c r="L137" s="58">
        <v>2766.73</v>
      </c>
      <c r="M137" s="58"/>
      <c r="N137" s="58">
        <v>50</v>
      </c>
      <c r="O137" s="71" t="s">
        <v>24</v>
      </c>
      <c r="P137" s="58">
        <f t="shared" si="3"/>
        <v>50</v>
      </c>
      <c r="Q137" s="58">
        <f>IF(orderTable[[#This Row],[Buy_Price]]&lt;&gt;"",ROUND(IF(orderTable[[#This Row],[Order_Type]]="BUY",orderTable[[#This Row],[Buy_Price]]*orderTable[[#This Row],[Quantity]],""),2), "")</f>
        <v>138336.5</v>
      </c>
    </row>
    <row r="138" spans="8:17" x14ac:dyDescent="0.3">
      <c r="H138" s="58" t="s">
        <v>338</v>
      </c>
      <c r="I138" s="70">
        <v>45825</v>
      </c>
      <c r="J138" s="58" t="s">
        <v>30</v>
      </c>
      <c r="K138" s="58" t="s">
        <v>73</v>
      </c>
      <c r="L138" s="58">
        <v>2570.19</v>
      </c>
      <c r="M138" s="58"/>
      <c r="N138" s="58">
        <v>75</v>
      </c>
      <c r="O138" s="58" t="s">
        <v>24</v>
      </c>
      <c r="P138" s="58">
        <f t="shared" si="3"/>
        <v>240</v>
      </c>
      <c r="Q138" s="58">
        <f>IF(orderTable[[#This Row],[Buy_Price]]&lt;&gt;"",ROUND(IF(orderTable[[#This Row],[Order_Type]]="BUY",orderTable[[#This Row],[Buy_Price]]*orderTable[[#This Row],[Quantity]],""),2), "")</f>
        <v>192764.25</v>
      </c>
    </row>
    <row r="139" spans="8:17" x14ac:dyDescent="0.3">
      <c r="H139" s="58" t="s">
        <v>322</v>
      </c>
      <c r="I139" s="70">
        <v>45818</v>
      </c>
      <c r="J139" s="58" t="s">
        <v>30</v>
      </c>
      <c r="K139" s="58" t="s">
        <v>73</v>
      </c>
      <c r="L139" s="58">
        <v>2452.7399999999998</v>
      </c>
      <c r="M139" s="58"/>
      <c r="N139" s="58">
        <v>25</v>
      </c>
      <c r="O139" s="58" t="s">
        <v>24</v>
      </c>
      <c r="P139" s="58">
        <f t="shared" si="3"/>
        <v>165</v>
      </c>
      <c r="Q139" s="58">
        <f>IF(orderTable[[#This Row],[Buy_Price]]&lt;&gt;"",ROUND(IF(orderTable[[#This Row],[Order_Type]]="BUY",orderTable[[#This Row],[Buy_Price]]*orderTable[[#This Row],[Quantity]],""),2), "")</f>
        <v>61318.5</v>
      </c>
    </row>
    <row r="140" spans="8:17" x14ac:dyDescent="0.3">
      <c r="H140" s="58" t="s">
        <v>312</v>
      </c>
      <c r="I140" s="70">
        <v>45815</v>
      </c>
      <c r="J140" s="58" t="s">
        <v>30</v>
      </c>
      <c r="K140" s="58" t="s">
        <v>73</v>
      </c>
      <c r="L140" s="58">
        <v>1608.88</v>
      </c>
      <c r="M140" s="58"/>
      <c r="N140" s="58">
        <v>25</v>
      </c>
      <c r="O140" s="58" t="s">
        <v>24</v>
      </c>
      <c r="P140" s="58">
        <f t="shared" ref="P140:P147" si="4">IF(J140=J141, P141 + IF(O140="BUY", N140, -N140), IF(O140="BUY", N140, -N140))</f>
        <v>140</v>
      </c>
      <c r="Q140" s="58">
        <f>IF(orderTable[[#This Row],[Buy_Price]]&lt;&gt;"",ROUND(IF(orderTable[[#This Row],[Order_Type]]="BUY",orderTable[[#This Row],[Buy_Price]]*orderTable[[#This Row],[Quantity]],""),2), "")</f>
        <v>40222</v>
      </c>
    </row>
    <row r="141" spans="8:17" x14ac:dyDescent="0.3">
      <c r="H141" s="58" t="s">
        <v>285</v>
      </c>
      <c r="I141" s="70">
        <v>45801</v>
      </c>
      <c r="J141" s="58" t="s">
        <v>30</v>
      </c>
      <c r="K141" s="58" t="s">
        <v>73</v>
      </c>
      <c r="L141" s="58">
        <v>1037.3499999999999</v>
      </c>
      <c r="M141" s="58"/>
      <c r="N141" s="58">
        <v>20</v>
      </c>
      <c r="O141" s="58" t="s">
        <v>24</v>
      </c>
      <c r="P141" s="58">
        <f t="shared" si="4"/>
        <v>115</v>
      </c>
      <c r="Q141" s="58">
        <f>IF(orderTable[[#This Row],[Buy_Price]]&lt;&gt;"",ROUND(IF(orderTable[[#This Row],[Order_Type]]="BUY",orderTable[[#This Row],[Buy_Price]]*orderTable[[#This Row],[Quantity]],""),2), "")</f>
        <v>20747</v>
      </c>
    </row>
    <row r="142" spans="8:17" x14ac:dyDescent="0.3">
      <c r="H142" s="58" t="s">
        <v>201</v>
      </c>
      <c r="I142" s="70">
        <v>45758</v>
      </c>
      <c r="J142" s="58" t="s">
        <v>30</v>
      </c>
      <c r="K142" s="58" t="s">
        <v>73</v>
      </c>
      <c r="L142" s="58">
        <v>3435.42</v>
      </c>
      <c r="M142" s="58"/>
      <c r="N142" s="58">
        <v>5</v>
      </c>
      <c r="O142" s="58" t="s">
        <v>24</v>
      </c>
      <c r="P142" s="58">
        <f t="shared" si="4"/>
        <v>95</v>
      </c>
      <c r="Q142" s="58">
        <f>IF(orderTable[[#This Row],[Buy_Price]]&lt;&gt;"",ROUND(IF(orderTable[[#This Row],[Order_Type]]="BUY",orderTable[[#This Row],[Buy_Price]]*orderTable[[#This Row],[Quantity]],""),2), "")</f>
        <v>17177.099999999999</v>
      </c>
    </row>
    <row r="143" spans="8:17" x14ac:dyDescent="0.3">
      <c r="H143" s="58" t="s">
        <v>181</v>
      </c>
      <c r="I143" s="70">
        <v>45744</v>
      </c>
      <c r="J143" s="58" t="s">
        <v>30</v>
      </c>
      <c r="K143" s="58" t="s">
        <v>73</v>
      </c>
      <c r="L143" s="58">
        <v>980.48</v>
      </c>
      <c r="M143" s="58"/>
      <c r="N143" s="58">
        <v>10</v>
      </c>
      <c r="O143" s="58" t="s">
        <v>24</v>
      </c>
      <c r="P143" s="58">
        <f t="shared" si="4"/>
        <v>90</v>
      </c>
      <c r="Q143" s="58">
        <f>IF(orderTable[[#This Row],[Buy_Price]]&lt;&gt;"",ROUND(IF(orderTable[[#This Row],[Order_Type]]="BUY",orderTable[[#This Row],[Buy_Price]]*orderTable[[#This Row],[Quantity]],""),2), "")</f>
        <v>9804.7999999999993</v>
      </c>
    </row>
    <row r="144" spans="8:17" x14ac:dyDescent="0.3">
      <c r="H144" s="58" t="s">
        <v>176</v>
      </c>
      <c r="I144" s="70">
        <v>45741</v>
      </c>
      <c r="J144" s="58" t="s">
        <v>30</v>
      </c>
      <c r="K144" s="58" t="s">
        <v>73</v>
      </c>
      <c r="L144" s="58">
        <v>318.45</v>
      </c>
      <c r="M144" s="58"/>
      <c r="N144" s="58">
        <v>75</v>
      </c>
      <c r="O144" s="58" t="s">
        <v>24</v>
      </c>
      <c r="P144" s="58">
        <f t="shared" si="4"/>
        <v>80</v>
      </c>
      <c r="Q144" s="58">
        <f>IF(orderTable[[#This Row],[Buy_Price]]&lt;&gt;"",ROUND(IF(orderTable[[#This Row],[Order_Type]]="BUY",orderTable[[#This Row],[Buy_Price]]*orderTable[[#This Row],[Quantity]],""),2), "")</f>
        <v>23883.75</v>
      </c>
    </row>
    <row r="145" spans="8:17" x14ac:dyDescent="0.3">
      <c r="H145" s="58" t="s">
        <v>104</v>
      </c>
      <c r="I145" s="70">
        <v>45698</v>
      </c>
      <c r="J145" s="58" t="s">
        <v>30</v>
      </c>
      <c r="K145" s="58" t="s">
        <v>73</v>
      </c>
      <c r="L145" s="58"/>
      <c r="M145" s="58">
        <v>3118.07</v>
      </c>
      <c r="N145" s="58">
        <v>5</v>
      </c>
      <c r="O145" s="58" t="s">
        <v>12</v>
      </c>
      <c r="P145" s="58">
        <f t="shared" si="4"/>
        <v>5</v>
      </c>
      <c r="Q145" s="58" t="str">
        <f>IF(orderTable[[#This Row],[Buy_Price]]&lt;&gt;"",ROUND(IF(orderTable[[#This Row],[Order_Type]]="BUY",orderTable[[#This Row],[Buy_Price]]*orderTable[[#This Row],[Quantity]],""),2), "")</f>
        <v/>
      </c>
    </row>
    <row r="146" spans="8:17" x14ac:dyDescent="0.3">
      <c r="H146" s="58" t="s">
        <v>99</v>
      </c>
      <c r="I146" s="70">
        <v>45693</v>
      </c>
      <c r="J146" s="58" t="s">
        <v>30</v>
      </c>
      <c r="K146" s="58" t="s">
        <v>73</v>
      </c>
      <c r="L146" s="58"/>
      <c r="M146" s="58">
        <v>2229.79</v>
      </c>
      <c r="N146" s="58">
        <v>10</v>
      </c>
      <c r="O146" s="58" t="s">
        <v>12</v>
      </c>
      <c r="P146" s="58">
        <f t="shared" si="4"/>
        <v>10</v>
      </c>
      <c r="Q146" s="58" t="str">
        <f>IF(orderTable[[#This Row],[Buy_Price]]&lt;&gt;"",ROUND(IF(orderTable[[#This Row],[Order_Type]]="BUY",orderTable[[#This Row],[Buy_Price]]*orderTable[[#This Row],[Quantity]],""),2), "")</f>
        <v/>
      </c>
    </row>
    <row r="147" spans="8:17" x14ac:dyDescent="0.3">
      <c r="H147" s="58" t="s">
        <v>72</v>
      </c>
      <c r="I147" s="70">
        <v>45681</v>
      </c>
      <c r="J147" s="58" t="s">
        <v>30</v>
      </c>
      <c r="K147" s="58" t="s">
        <v>73</v>
      </c>
      <c r="L147" s="58">
        <v>2091.5700000000002</v>
      </c>
      <c r="M147" s="58"/>
      <c r="N147" s="58">
        <v>15</v>
      </c>
      <c r="O147" s="58" t="s">
        <v>24</v>
      </c>
      <c r="P147" s="58">
        <f t="shared" si="4"/>
        <v>20</v>
      </c>
      <c r="Q147" s="58">
        <f>IF(orderTable[[#This Row],[Buy_Price]]&lt;&gt;"",ROUND(IF(orderTable[[#This Row],[Order_Type]]="BUY",orderTable[[#This Row],[Buy_Price]]*orderTable[[#This Row],[Quantity]],""),2), "")</f>
        <v>31373.55</v>
      </c>
    </row>
    <row r="148" spans="8:17" x14ac:dyDescent="0.3">
      <c r="H148" s="58" t="s">
        <v>74</v>
      </c>
      <c r="I148" s="70">
        <v>45681</v>
      </c>
      <c r="J148" s="58" t="s">
        <v>30</v>
      </c>
      <c r="K148" s="58" t="s">
        <v>73</v>
      </c>
      <c r="L148" s="58">
        <v>319.47000000000003</v>
      </c>
      <c r="M148" s="58"/>
      <c r="N148" s="58">
        <v>5</v>
      </c>
      <c r="O148" s="58" t="s">
        <v>24</v>
      </c>
      <c r="P148" s="58">
        <f>IF(J148=G143,#REF! + IF( O148="BUY", N148, -N148), IF(O148="BUY", N148, -N148))</f>
        <v>5</v>
      </c>
      <c r="Q148" s="58">
        <f>IF(orderTable[[#This Row],[Buy_Price]]&lt;&gt;"",ROUND(IF(orderTable[[#This Row],[Order_Type]]="BUY",orderTable[[#This Row],[Buy_Price]]*orderTable[[#This Row],[Quantity]],""),2), "")</f>
        <v>1597.35</v>
      </c>
    </row>
  </sheetData>
  <mergeCells count="2">
    <mergeCell ref="H6:Q10"/>
    <mergeCell ref="H1:Q5"/>
  </mergeCells>
  <pageMargins left="0.7" right="0.7" top="0.75" bottom="0.75" header="0.3" footer="0.3"/>
  <drawing r:id="rId1"/>
  <picture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F7E0-0669-4BEE-9932-85105C6DA2F9}">
  <dimension ref="G1:AK32"/>
  <sheetViews>
    <sheetView showGridLines="0" topLeftCell="E1" zoomScale="39" zoomScaleNormal="27" workbookViewId="0">
      <selection activeCell="J18" sqref="J18"/>
    </sheetView>
  </sheetViews>
  <sheetFormatPr defaultRowHeight="14.4" x14ac:dyDescent="0.3"/>
  <cols>
    <col min="5" max="7" width="14.109375" customWidth="1"/>
    <col min="8" max="8" width="13.33203125" customWidth="1"/>
    <col min="9" max="9" width="30" customWidth="1"/>
    <col min="10" max="10" width="28.88671875" bestFit="1" customWidth="1"/>
    <col min="11" max="11" width="29.5546875" customWidth="1"/>
    <col min="12" max="12" width="33.44140625" customWidth="1"/>
    <col min="13" max="13" width="52.109375" bestFit="1" customWidth="1"/>
    <col min="14" max="14" width="45.33203125" bestFit="1" customWidth="1"/>
    <col min="15" max="15" width="44.5546875" bestFit="1" customWidth="1"/>
    <col min="16" max="16" width="38.33203125" bestFit="1" customWidth="1"/>
    <col min="17" max="17" width="34.6640625" bestFit="1" customWidth="1"/>
    <col min="19" max="19" width="9.88671875" customWidth="1"/>
    <col min="20" max="20" width="121.5546875" bestFit="1" customWidth="1"/>
    <col min="21" max="21" width="32.44140625" bestFit="1" customWidth="1"/>
    <col min="22" max="22" width="29.33203125" customWidth="1"/>
    <col min="23" max="23" width="14.109375" customWidth="1"/>
    <col min="24" max="24" width="12.33203125" customWidth="1"/>
  </cols>
  <sheetData>
    <row r="1" spans="7:37" ht="14.4" customHeight="1" x14ac:dyDescent="0.3">
      <c r="G1" s="63"/>
      <c r="H1" s="63"/>
      <c r="I1" s="223" t="s">
        <v>437</v>
      </c>
      <c r="J1" s="223"/>
      <c r="K1" s="223"/>
      <c r="L1" s="223"/>
      <c r="M1" s="223"/>
      <c r="N1" s="223"/>
      <c r="O1" s="223"/>
      <c r="P1" s="223"/>
      <c r="Q1" s="223"/>
      <c r="R1" s="223"/>
      <c r="S1" s="223"/>
      <c r="T1" s="223"/>
      <c r="U1" s="223"/>
      <c r="V1" s="223"/>
      <c r="W1" s="61"/>
      <c r="X1" s="61"/>
      <c r="Y1" s="61"/>
      <c r="Z1" s="61"/>
      <c r="AA1" s="61"/>
      <c r="AB1" s="61"/>
      <c r="AC1" s="61"/>
      <c r="AD1" s="61"/>
      <c r="AE1" s="61"/>
      <c r="AF1" s="61"/>
      <c r="AG1" s="61"/>
      <c r="AH1" s="61"/>
      <c r="AI1" s="61"/>
      <c r="AJ1" s="61"/>
      <c r="AK1" s="62"/>
    </row>
    <row r="2" spans="7:37" ht="14.4" customHeight="1" x14ac:dyDescent="0.3">
      <c r="G2" s="63"/>
      <c r="H2" s="63"/>
      <c r="I2" s="224"/>
      <c r="J2" s="224"/>
      <c r="K2" s="224"/>
      <c r="L2" s="224"/>
      <c r="M2" s="224"/>
      <c r="N2" s="224"/>
      <c r="O2" s="224"/>
      <c r="P2" s="224"/>
      <c r="Q2" s="224"/>
      <c r="R2" s="224"/>
      <c r="S2" s="224"/>
      <c r="T2" s="224"/>
      <c r="U2" s="224"/>
      <c r="V2" s="224"/>
      <c r="W2" s="63"/>
      <c r="X2" s="63"/>
      <c r="Y2" s="63"/>
      <c r="Z2" s="63"/>
      <c r="AA2" s="63"/>
      <c r="AB2" s="63"/>
      <c r="AC2" s="63"/>
      <c r="AD2" s="63"/>
      <c r="AE2" s="63"/>
      <c r="AF2" s="63"/>
      <c r="AG2" s="63"/>
      <c r="AH2" s="63"/>
      <c r="AI2" s="63"/>
      <c r="AJ2" s="63"/>
      <c r="AK2" s="64"/>
    </row>
    <row r="3" spans="7:37" ht="14.4" customHeight="1" x14ac:dyDescent="0.3">
      <c r="G3" s="63"/>
      <c r="H3" s="63"/>
      <c r="I3" s="224"/>
      <c r="J3" s="224"/>
      <c r="K3" s="224"/>
      <c r="L3" s="224"/>
      <c r="M3" s="224"/>
      <c r="N3" s="224"/>
      <c r="O3" s="224"/>
      <c r="P3" s="224"/>
      <c r="Q3" s="224"/>
      <c r="R3" s="224"/>
      <c r="S3" s="224"/>
      <c r="T3" s="224"/>
      <c r="U3" s="224"/>
      <c r="V3" s="224"/>
      <c r="W3" s="63"/>
      <c r="X3" s="63"/>
      <c r="Y3" s="63"/>
      <c r="Z3" s="63"/>
      <c r="AA3" s="63"/>
      <c r="AB3" s="63"/>
      <c r="AC3" s="63"/>
      <c r="AD3" s="63"/>
      <c r="AE3" s="63"/>
      <c r="AF3" s="63"/>
      <c r="AG3" s="63"/>
      <c r="AH3" s="63"/>
      <c r="AI3" s="63"/>
      <c r="AJ3" s="63"/>
      <c r="AK3" s="64"/>
    </row>
    <row r="4" spans="7:37" ht="14.4" customHeight="1" x14ac:dyDescent="0.3">
      <c r="G4" s="63"/>
      <c r="H4" s="63"/>
      <c r="I4" s="224"/>
      <c r="J4" s="224"/>
      <c r="K4" s="224"/>
      <c r="L4" s="224"/>
      <c r="M4" s="224"/>
      <c r="N4" s="224"/>
      <c r="O4" s="224"/>
      <c r="P4" s="224"/>
      <c r="Q4" s="224"/>
      <c r="R4" s="224"/>
      <c r="S4" s="224"/>
      <c r="T4" s="224"/>
      <c r="U4" s="224"/>
      <c r="V4" s="224"/>
      <c r="W4" s="63"/>
      <c r="X4" s="63"/>
      <c r="Y4" s="63"/>
      <c r="Z4" s="63"/>
      <c r="AA4" s="63"/>
      <c r="AB4" s="63"/>
      <c r="AC4" s="63"/>
      <c r="AD4" s="63"/>
      <c r="AE4" s="63"/>
      <c r="AF4" s="63"/>
      <c r="AG4" s="63"/>
      <c r="AH4" s="63"/>
      <c r="AI4" s="63"/>
      <c r="AJ4" s="63"/>
      <c r="AK4" s="64"/>
    </row>
    <row r="5" spans="7:37" ht="15" customHeight="1" thickBot="1" x14ac:dyDescent="0.35">
      <c r="G5" s="63"/>
      <c r="H5" s="63"/>
      <c r="I5" s="224"/>
      <c r="J5" s="224"/>
      <c r="K5" s="224"/>
      <c r="L5" s="224"/>
      <c r="M5" s="224"/>
      <c r="N5" s="224"/>
      <c r="O5" s="224"/>
      <c r="P5" s="224"/>
      <c r="Q5" s="224"/>
      <c r="R5" s="224"/>
      <c r="S5" s="224"/>
      <c r="T5" s="224"/>
      <c r="U5" s="224"/>
      <c r="V5" s="224"/>
      <c r="W5" s="65"/>
      <c r="X5" s="65"/>
      <c r="Y5" s="65"/>
      <c r="Z5" s="65"/>
      <c r="AA5" s="65"/>
      <c r="AB5" s="65"/>
      <c r="AC5" s="65"/>
      <c r="AD5" s="65"/>
      <c r="AE5" s="65"/>
      <c r="AF5" s="65"/>
      <c r="AG5" s="65"/>
      <c r="AH5" s="65"/>
      <c r="AI5" s="65"/>
      <c r="AJ5" s="65"/>
      <c r="AK5" s="66"/>
    </row>
    <row r="6" spans="7:37" x14ac:dyDescent="0.3">
      <c r="I6" s="226" t="s">
        <v>677</v>
      </c>
      <c r="J6" s="227"/>
      <c r="K6" s="227"/>
      <c r="L6" s="227"/>
      <c r="M6" s="227"/>
      <c r="N6" s="227"/>
      <c r="O6" s="227"/>
      <c r="P6" s="227"/>
      <c r="Q6" s="227"/>
      <c r="T6" s="228" t="s">
        <v>678</v>
      </c>
      <c r="U6" s="228"/>
      <c r="V6" s="228"/>
    </row>
    <row r="7" spans="7:37" x14ac:dyDescent="0.3">
      <c r="I7" s="227"/>
      <c r="J7" s="227"/>
      <c r="K7" s="227"/>
      <c r="L7" s="227"/>
      <c r="M7" s="227"/>
      <c r="N7" s="227"/>
      <c r="O7" s="227"/>
      <c r="P7" s="227"/>
      <c r="Q7" s="227"/>
      <c r="T7" s="228"/>
      <c r="U7" s="228"/>
      <c r="V7" s="228"/>
    </row>
    <row r="8" spans="7:37" x14ac:dyDescent="0.3">
      <c r="I8" s="227"/>
      <c r="J8" s="227"/>
      <c r="K8" s="227"/>
      <c r="L8" s="227"/>
      <c r="M8" s="227"/>
      <c r="N8" s="227"/>
      <c r="O8" s="227"/>
      <c r="P8" s="227"/>
      <c r="Q8" s="227"/>
      <c r="T8" s="228"/>
      <c r="U8" s="228"/>
      <c r="V8" s="228"/>
    </row>
    <row r="9" spans="7:37" x14ac:dyDescent="0.3">
      <c r="I9" s="227"/>
      <c r="J9" s="227"/>
      <c r="K9" s="227"/>
      <c r="L9" s="227"/>
      <c r="M9" s="227"/>
      <c r="N9" s="227"/>
      <c r="O9" s="227"/>
      <c r="P9" s="227"/>
      <c r="Q9" s="227"/>
      <c r="T9" s="228"/>
      <c r="U9" s="228"/>
      <c r="V9" s="228"/>
    </row>
    <row r="10" spans="7:37" x14ac:dyDescent="0.3">
      <c r="I10" s="227"/>
      <c r="J10" s="227"/>
      <c r="K10" s="227"/>
      <c r="L10" s="227"/>
      <c r="M10" s="227"/>
      <c r="N10" s="227"/>
      <c r="O10" s="227"/>
      <c r="P10" s="227"/>
      <c r="Q10" s="227"/>
      <c r="T10" s="228"/>
      <c r="U10" s="228"/>
      <c r="V10" s="228"/>
    </row>
    <row r="11" spans="7:37" x14ac:dyDescent="0.3">
      <c r="I11" s="227"/>
      <c r="J11" s="227"/>
      <c r="K11" s="227"/>
      <c r="L11" s="227"/>
      <c r="M11" s="227"/>
      <c r="N11" s="227"/>
      <c r="O11" s="227"/>
      <c r="P11" s="227"/>
      <c r="Q11" s="227"/>
      <c r="T11" s="228"/>
      <c r="U11" s="228"/>
      <c r="V11" s="228"/>
    </row>
    <row r="12" spans="7:37" x14ac:dyDescent="0.3">
      <c r="I12" s="227"/>
      <c r="J12" s="227"/>
      <c r="K12" s="227"/>
      <c r="L12" s="227"/>
      <c r="M12" s="227"/>
      <c r="N12" s="227"/>
      <c r="O12" s="227"/>
      <c r="P12" s="227"/>
      <c r="Q12" s="227"/>
      <c r="T12" s="228"/>
      <c r="U12" s="228"/>
      <c r="V12" s="228"/>
    </row>
    <row r="13" spans="7:37" x14ac:dyDescent="0.3">
      <c r="I13" s="227"/>
      <c r="J13" s="227"/>
      <c r="K13" s="227"/>
      <c r="L13" s="227"/>
      <c r="M13" s="227"/>
      <c r="N13" s="227"/>
      <c r="O13" s="227"/>
      <c r="P13" s="227"/>
      <c r="Q13" s="227"/>
      <c r="T13" s="228"/>
      <c r="U13" s="228"/>
      <c r="V13" s="228"/>
    </row>
    <row r="14" spans="7:37" x14ac:dyDescent="0.3">
      <c r="I14" s="227"/>
      <c r="J14" s="227"/>
      <c r="K14" s="227"/>
      <c r="L14" s="227"/>
      <c r="M14" s="227"/>
      <c r="N14" s="227"/>
      <c r="O14" s="227"/>
      <c r="P14" s="227"/>
      <c r="Q14" s="227"/>
      <c r="T14" s="228"/>
      <c r="U14" s="228"/>
      <c r="V14" s="228"/>
    </row>
    <row r="15" spans="7:37" ht="28.8" x14ac:dyDescent="0.5">
      <c r="H15" s="59"/>
      <c r="I15" s="87" t="s">
        <v>3</v>
      </c>
      <c r="J15" s="87" t="s">
        <v>2</v>
      </c>
      <c r="K15" s="87" t="s">
        <v>6</v>
      </c>
      <c r="L15" s="87" t="s">
        <v>407</v>
      </c>
      <c r="M15" s="87" t="s">
        <v>408</v>
      </c>
      <c r="N15" s="87" t="s">
        <v>409</v>
      </c>
      <c r="O15" s="87" t="s">
        <v>410</v>
      </c>
      <c r="P15" s="87" t="s">
        <v>411</v>
      </c>
      <c r="Q15" s="87" t="s">
        <v>404</v>
      </c>
      <c r="R15" s="18"/>
      <c r="T15" s="95" t="s">
        <v>3</v>
      </c>
      <c r="U15" s="95" t="s">
        <v>406</v>
      </c>
      <c r="V15" s="95" t="s">
        <v>409</v>
      </c>
    </row>
    <row r="16" spans="7:37" ht="28.8" x14ac:dyDescent="0.5">
      <c r="I16" s="88" t="str" cm="1">
        <f t="array" aca="1" ref="I16" ca="1">_FV(Table5[[#This Row],[Stock_Name]],"Ticker symbol",TRUE)</f>
        <v>ASIANPAINT</v>
      </c>
      <c r="J16" s="89" t="str">
        <f ca="1">_xlfn.XLOOKUP(I16,orderTable[Stock_Name],orderTable[Sector],"Undefined",0,1)</f>
        <v>Paints</v>
      </c>
      <c r="K16" s="89">
        <f ca="1">SUMIFS(orderTable[Quantity],orderTable[Stock_Name],'My Holdings'!I16,orderTable[Order_Type],"BUY") - SUMIFS(orderTable[Quantity],orderTable[Stock_Name],'My Holdings'!I16,orderTable[Order_Type],"SELL")</f>
        <v>35</v>
      </c>
      <c r="L16" s="90">
        <f ca="1">ROUND(SUMIFS(orderTable[BP*Qty],orderTable[Stock_Name],'My Holdings'!I16,orderTable[Order_Type],"BUY") /  SUMIFS(orderTable[Quantity],orderTable[Stock_Name],'My Holdings'!I16,orderTable[Order_Type],"BUY"),2)</f>
        <v>2010.91</v>
      </c>
      <c r="M16" s="90">
        <f ca="1">L16*K16</f>
        <v>70381.850000000006</v>
      </c>
      <c r="N16" s="90">
        <f ca="1">_xlfn.XLOOKUP(I16,Table5[Ticker symbol],Table5[Current_Price],0,0,1)</f>
        <v>2671.9</v>
      </c>
      <c r="O16" s="90">
        <f ca="1">N16*K16</f>
        <v>93516.5</v>
      </c>
      <c r="P16" s="90">
        <f ca="1">O16-M16</f>
        <v>23134.649999999994</v>
      </c>
      <c r="Q16" s="91">
        <f ca="1">IF(M16&lt;&gt;0,P16/M16,0)</f>
        <v>0.32870193096657724</v>
      </c>
      <c r="R16" s="10"/>
      <c r="T16" s="96" t="e" vm="1">
        <v>#VALUE!</v>
      </c>
      <c r="U16" s="97" t="str" cm="1">
        <f t="array" aca="1" ref="U16" ca="1">_FV(Table5[[#This Row],[Stock_Name]],"Ticker symbol",TRUE)</f>
        <v>ASIANPAINT</v>
      </c>
      <c r="V16" s="98" cm="1">
        <f t="array" aca="1" ref="V16" ca="1">_FV(T16,"Price")</f>
        <v>2671.9</v>
      </c>
    </row>
    <row r="17" spans="9:22" ht="28.8" x14ac:dyDescent="0.5">
      <c r="I17" s="89" t="str" cm="1">
        <f t="array" aca="1" ref="I17" ca="1">_FV(Table5[[#This Row],[Stock_Name]],"Ticker symbol",TRUE)</f>
        <v>AXISBANK</v>
      </c>
      <c r="J17" s="89" t="str">
        <f ca="1">_xlfn.XLOOKUP(I17,orderTable[Stock_Name],orderTable[Sector],"Undefined",0,1)</f>
        <v>Banking</v>
      </c>
      <c r="K17" s="89">
        <f ca="1">SUMIFS(orderTable[Quantity],orderTable[Stock_Name],'My Holdings'!I17,orderTable[Order_Type],"BUY") - SUMIFS(orderTable[Quantity],orderTable[Stock_Name],'My Holdings'!I17,orderTable[Order_Type],"SELL")</f>
        <v>50</v>
      </c>
      <c r="L17" s="90">
        <f ca="1">ROUND(SUMIFS(orderTable[BP*Qty],orderTable[Stock_Name],'My Holdings'!I17,orderTable[Order_Type],"BUY") /  SUMIFS(orderTable[Quantity],orderTable[Stock_Name],'My Holdings'!I17,orderTable[Order_Type],"BUY"),2)</f>
        <v>2247.85</v>
      </c>
      <c r="M17" s="90">
        <f t="shared" ref="M17:M30" ca="1" si="0">L17*K17</f>
        <v>112392.5</v>
      </c>
      <c r="N17" s="90">
        <f ca="1">_xlfn.XLOOKUP(I17,Table5[Ticker symbol],Table5[Current_Price],0,0,1)</f>
        <v>1304.0999999999999</v>
      </c>
      <c r="O17" s="90">
        <f t="shared" ref="O17:O30" ca="1" si="1">N17*K17</f>
        <v>65204.999999999993</v>
      </c>
      <c r="P17" s="90">
        <f t="shared" ref="P17:P30" ca="1" si="2">O17-M17</f>
        <v>-47187.500000000007</v>
      </c>
      <c r="Q17" s="91">
        <f t="shared" ref="Q17:Q30" ca="1" si="3">IF(M17&lt;&gt;0,P17/M17,0)</f>
        <v>-0.41984563026892369</v>
      </c>
      <c r="R17" s="10"/>
      <c r="T17" s="96" t="e" vm="2">
        <v>#VALUE!</v>
      </c>
      <c r="U17" s="96" t="str" cm="1">
        <f t="array" aca="1" ref="U17" ca="1">_FV(Table5[[#This Row],[Stock_Name]],"Ticker symbol",TRUE)</f>
        <v>AXISBANK</v>
      </c>
      <c r="V17" s="98" cm="1">
        <f t="array" aca="1" ref="V17" ca="1">_FV(T17,"Price")</f>
        <v>1304.0999999999999</v>
      </c>
    </row>
    <row r="18" spans="9:22" ht="28.8" x14ac:dyDescent="0.5">
      <c r="I18" s="89" t="str" cm="1">
        <f t="array" aca="1" ref="I18" ca="1">_FV(Table5[[#This Row],[Stock_Name]],"Ticker symbol",TRUE)</f>
        <v>BAJFINANCE</v>
      </c>
      <c r="J18" s="89" t="str">
        <f ca="1">_xlfn.XLOOKUP(I18,orderTable[Stock_Name],orderTable[Sector],"Undefined",0,1)</f>
        <v>Finance</v>
      </c>
      <c r="K18" s="89">
        <f ca="1">SUMIFS(orderTable[Quantity],orderTable[Stock_Name],'My Holdings'!I18,orderTable[Order_Type],"BUY") - SUMIFS(orderTable[Quantity],orderTable[Stock_Name],'My Holdings'!I18,orderTable[Order_Type],"SELL")</f>
        <v>280</v>
      </c>
      <c r="L18" s="90">
        <f ca="1">ROUND(SUMIFS(orderTable[BP*Qty],orderTable[Stock_Name],'My Holdings'!I18,orderTable[Order_Type],"BUY") /  SUMIFS(orderTable[Quantity],orderTable[Stock_Name],'My Holdings'!I18,orderTable[Order_Type],"BUY"),2)</f>
        <v>1736.86</v>
      </c>
      <c r="M18" s="90">
        <f t="shared" ca="1" si="0"/>
        <v>486320.8</v>
      </c>
      <c r="N18" s="90">
        <f ca="1">_xlfn.XLOOKUP(I18,Table5[Ticker symbol],Table5[Current_Price],0,0,1)</f>
        <v>931.15</v>
      </c>
      <c r="O18" s="90">
        <f t="shared" ca="1" si="1"/>
        <v>260722</v>
      </c>
      <c r="P18" s="90">
        <f t="shared" ca="1" si="2"/>
        <v>-225598.8</v>
      </c>
      <c r="Q18" s="91">
        <f t="shared" ca="1" si="3"/>
        <v>-0.46388885690268644</v>
      </c>
      <c r="R18" s="10"/>
      <c r="T18" s="96" t="e" vm="3">
        <v>#VALUE!</v>
      </c>
      <c r="U18" s="96" t="str" cm="1">
        <f t="array" aca="1" ref="U18" ca="1">_FV(Table5[[#This Row],[Stock_Name]],"Ticker symbol",TRUE)</f>
        <v>BAJFINANCE</v>
      </c>
      <c r="V18" s="98" cm="1">
        <f t="array" aca="1" ref="V18" ca="1">_FV(T18,"Price")</f>
        <v>931.15</v>
      </c>
    </row>
    <row r="19" spans="9:22" ht="28.8" x14ac:dyDescent="0.5">
      <c r="I19" s="89" t="str" cm="1">
        <f t="array" aca="1" ref="I19" ca="1">_FV(Table5[[#This Row],[Stock_Name]],"Ticker symbol",TRUE)</f>
        <v>ICICIBANK</v>
      </c>
      <c r="J19" s="89" t="str">
        <f ca="1">_xlfn.XLOOKUP(I19,orderTable[Stock_Name],orderTable[Sector],"Undefined",0,1)</f>
        <v>Banking</v>
      </c>
      <c r="K19" s="89">
        <f ca="1">SUMIFS(orderTable[Quantity],orderTable[Stock_Name],'My Holdings'!I19,orderTable[Order_Type],"BUY") - SUMIFS(orderTable[Quantity],orderTable[Stock_Name],'My Holdings'!I19,orderTable[Order_Type],"SELL")</f>
        <v>165</v>
      </c>
      <c r="L19" s="90">
        <f ca="1">ROUND(SUMIFS(orderTable[BP*Qty],orderTable[Stock_Name],'My Holdings'!I19,orderTable[Order_Type],"BUY") /  SUMIFS(orderTable[Quantity],orderTable[Stock_Name],'My Holdings'!I19,orderTable[Order_Type],"BUY"),2)</f>
        <v>852.28</v>
      </c>
      <c r="M19" s="90">
        <f t="shared" ca="1" si="0"/>
        <v>140626.19999999998</v>
      </c>
      <c r="N19" s="90">
        <f ca="1">_xlfn.XLOOKUP(I19,Table5[Ticker symbol],Table5[Current_Price],0,0,1)</f>
        <v>1272.7</v>
      </c>
      <c r="O19" s="90">
        <f t="shared" ca="1" si="1"/>
        <v>209995.5</v>
      </c>
      <c r="P19" s="90">
        <f t="shared" ca="1" si="2"/>
        <v>69369.300000000017</v>
      </c>
      <c r="Q19" s="91">
        <f t="shared" ca="1" si="3"/>
        <v>0.49328859060402702</v>
      </c>
      <c r="R19" s="10"/>
      <c r="T19" s="96" t="e" vm="4">
        <v>#VALUE!</v>
      </c>
      <c r="U19" s="96" t="str" cm="1">
        <f t="array" aca="1" ref="U19" ca="1">_FV(Table5[[#This Row],[Stock_Name]],"Ticker symbol",TRUE)</f>
        <v>ICICIBANK</v>
      </c>
      <c r="V19" s="98" cm="1">
        <f t="array" aca="1" ref="V19" ca="1">_FV(T19,"Price")</f>
        <v>1272.7</v>
      </c>
    </row>
    <row r="20" spans="9:22" ht="28.8" x14ac:dyDescent="0.5">
      <c r="I20" s="89" t="str" cm="1">
        <f t="array" aca="1" ref="I20" ca="1">_FV(Table5[[#This Row],[Stock_Name]],"Ticker symbol",TRUE)</f>
        <v>INFY</v>
      </c>
      <c r="J20" s="89" t="str">
        <f ca="1">_xlfn.XLOOKUP(I20,orderTable[Stock_Name],orderTable[Sector],"Undefined",0,1)</f>
        <v>IT</v>
      </c>
      <c r="K20" s="89">
        <f ca="1">SUMIFS(orderTable[Quantity],orderTable[Stock_Name],'My Holdings'!I20,orderTable[Order_Type],"BUY") - SUMIFS(orderTable[Quantity],orderTable[Stock_Name],'My Holdings'!I20,orderTable[Order_Type],"SELL")</f>
        <v>275</v>
      </c>
      <c r="L20" s="90">
        <f ca="1">ROUND(SUMIFS(orderTable[BP*Qty],orderTable[Stock_Name],'My Holdings'!I20,orderTable[Order_Type],"BUY") /  SUMIFS(orderTable[Quantity],orderTable[Stock_Name],'My Holdings'!I20,orderTable[Order_Type],"BUY"),2)</f>
        <v>1028.3900000000001</v>
      </c>
      <c r="M20" s="90">
        <f t="shared" ca="1" si="0"/>
        <v>282807.25</v>
      </c>
      <c r="N20" s="90">
        <f ca="1">_xlfn.XLOOKUP(I20,Table5[Ticker symbol],Table5[Current_Price],0,0,1)</f>
        <v>1159.9000000000001</v>
      </c>
      <c r="O20" s="90">
        <f t="shared" ca="1" si="1"/>
        <v>318972.5</v>
      </c>
      <c r="P20" s="90">
        <f t="shared" ca="1" si="2"/>
        <v>36165.25</v>
      </c>
      <c r="Q20" s="91">
        <f t="shared" ca="1" si="3"/>
        <v>0.12787950096753178</v>
      </c>
      <c r="R20" s="10"/>
      <c r="T20" s="96" t="e" vm="5">
        <v>#VALUE!</v>
      </c>
      <c r="U20" s="96" t="str" cm="1">
        <f t="array" aca="1" ref="U20" ca="1">_FV(Table5[[#This Row],[Stock_Name]],"Ticker symbol",TRUE)</f>
        <v>INFY</v>
      </c>
      <c r="V20" s="98" cm="1">
        <f t="array" aca="1" ref="V20" ca="1">_FV(T20,"Price")</f>
        <v>1159.9000000000001</v>
      </c>
    </row>
    <row r="21" spans="9:22" ht="28.8" x14ac:dyDescent="0.5">
      <c r="I21" s="89" t="str" cm="1">
        <f t="array" aca="1" ref="I21" ca="1">_FV(Table5[[#This Row],[Stock_Name]],"Ticker symbol",TRUE)</f>
        <v>ITC</v>
      </c>
      <c r="J21" s="89" t="str">
        <f ca="1">_xlfn.XLOOKUP(I21,orderTable[Stock_Name],orderTable[Sector],"Undefined",0,1)</f>
        <v>FMCG</v>
      </c>
      <c r="K21" s="89">
        <f ca="1">SUMIFS(orderTable[Quantity],orderTable[Stock_Name],'My Holdings'!I21,orderTable[Order_Type],"BUY") - SUMIFS(orderTable[Quantity],orderTable[Stock_Name],'My Holdings'!I21,orderTable[Order_Type],"SELL")</f>
        <v>375</v>
      </c>
      <c r="L21" s="90">
        <f ca="1">ROUND(SUMIFS(orderTable[BP*Qty],orderTable[Stock_Name],'My Holdings'!I21,orderTable[Order_Type],"BUY") /  SUMIFS(orderTable[Quantity],orderTable[Stock_Name],'My Holdings'!I21,orderTable[Order_Type],"BUY"),2)</f>
        <v>1402.64</v>
      </c>
      <c r="M21" s="90">
        <f t="shared" ca="1" si="0"/>
        <v>525990</v>
      </c>
      <c r="N21" s="90">
        <f ca="1">_xlfn.XLOOKUP(I21,Table5[Ticker symbol],Table5[Current_Price],0,0,1)</f>
        <v>291.95</v>
      </c>
      <c r="O21" s="90">
        <f t="shared" ca="1" si="1"/>
        <v>109481.25</v>
      </c>
      <c r="P21" s="90">
        <f t="shared" ca="1" si="2"/>
        <v>-416508.75</v>
      </c>
      <c r="Q21" s="91">
        <f t="shared" ca="1" si="3"/>
        <v>-0.79185678434951234</v>
      </c>
      <c r="R21" s="10"/>
      <c r="T21" s="96" t="e" vm="6">
        <v>#VALUE!</v>
      </c>
      <c r="U21" s="96" t="str" cm="1">
        <f t="array" aca="1" ref="U21" ca="1">_FV(Table5[[#This Row],[Stock_Name]],"Ticker symbol",TRUE)</f>
        <v>ITC</v>
      </c>
      <c r="V21" s="98" cm="1">
        <f t="array" aca="1" ref="V21" ca="1">_FV(T21,"Price")</f>
        <v>291.95</v>
      </c>
    </row>
    <row r="22" spans="9:22" ht="28.8" x14ac:dyDescent="0.5">
      <c r="I22" s="89" t="str" cm="1">
        <f t="array" aca="1" ref="I22" ca="1">_FV(Table5[[#This Row],[Stock_Name]],"Ticker symbol",TRUE)</f>
        <v>KOTAKBANK</v>
      </c>
      <c r="J22" s="89" t="str">
        <f ca="1">_xlfn.XLOOKUP(I22,orderTable[Stock_Name],orderTable[Sector],"Undefined",0,1)</f>
        <v>Banking</v>
      </c>
      <c r="K22" s="89">
        <f ca="1">SUMIFS(orderTable[Quantity],orderTable[Stock_Name],'My Holdings'!I22,orderTable[Order_Type],"BUY") - SUMIFS(orderTable[Quantity],orderTable[Stock_Name],'My Holdings'!I22,orderTable[Order_Type],"SELL")</f>
        <v>20</v>
      </c>
      <c r="L22" s="90">
        <f ca="1">ROUND(SUMIFS(orderTable[BP*Qty],orderTable[Stock_Name],'My Holdings'!I22,orderTable[Order_Type],"BUY") /  SUMIFS(orderTable[Quantity],orderTable[Stock_Name],'My Holdings'!I22,orderTable[Order_Type],"BUY"),2)</f>
        <v>1534.72</v>
      </c>
      <c r="M22" s="90">
        <f t="shared" ca="1" si="0"/>
        <v>30694.400000000001</v>
      </c>
      <c r="N22" s="90">
        <f ca="1">_xlfn.XLOOKUP(I22,Table5[Ticker symbol],Table5[Current_Price],0,0,1)</f>
        <v>388.7</v>
      </c>
      <c r="O22" s="90">
        <f t="shared" ca="1" si="1"/>
        <v>7774</v>
      </c>
      <c r="P22" s="90">
        <f t="shared" ca="1" si="2"/>
        <v>-22920.400000000001</v>
      </c>
      <c r="Q22" s="91">
        <f t="shared" ca="1" si="3"/>
        <v>-0.74672904503753124</v>
      </c>
      <c r="R22" s="10"/>
      <c r="T22" s="96" t="e" vm="7">
        <v>#VALUE!</v>
      </c>
      <c r="U22" s="96" t="str" cm="1">
        <f t="array" aca="1" ref="U22" ca="1">_FV(Table5[[#This Row],[Stock_Name]],"Ticker symbol",TRUE)</f>
        <v>KOTAKBANK</v>
      </c>
      <c r="V22" s="98" cm="1">
        <f t="array" aca="1" ref="V22" ca="1">_FV(T22,"Price")</f>
        <v>388.7</v>
      </c>
    </row>
    <row r="23" spans="9:22" ht="28.8" x14ac:dyDescent="0.5">
      <c r="I23" s="89" t="str" cm="1">
        <f t="array" aca="1" ref="I23" ca="1">_FV(Table5[[#This Row],[Stock_Name]],"Ticker symbol",TRUE)</f>
        <v>LT</v>
      </c>
      <c r="J23" s="89" t="str">
        <f ca="1">_xlfn.XLOOKUP(I23,orderTable[Stock_Name],orderTable[Sector],"Undefined",0,1)</f>
        <v>Infrastructure</v>
      </c>
      <c r="K23" s="89">
        <f ca="1">SUMIFS(orderTable[Quantity],orderTable[Stock_Name],'My Holdings'!I23,orderTable[Order_Type],"BUY") - SUMIFS(orderTable[Quantity],orderTable[Stock_Name],'My Holdings'!I23,orderTable[Order_Type],"SELL")</f>
        <v>265</v>
      </c>
      <c r="L23" s="90">
        <f ca="1">ROUND(SUMIFS(orderTable[BP*Qty],orderTable[Stock_Name],'My Holdings'!I23,orderTable[Order_Type],"BUY") /  SUMIFS(orderTable[Quantity],orderTable[Stock_Name],'My Holdings'!I23,orderTable[Order_Type],"BUY"),2)</f>
        <v>1358.88</v>
      </c>
      <c r="M23" s="90">
        <f t="shared" ca="1" si="0"/>
        <v>360103.2</v>
      </c>
      <c r="N23" s="90">
        <f ca="1">_xlfn.XLOOKUP(I23,Table5[Ticker symbol],Table5[Current_Price],0,0,1)</f>
        <v>4047.5</v>
      </c>
      <c r="O23" s="90">
        <f t="shared" ca="1" si="1"/>
        <v>1072587.5</v>
      </c>
      <c r="P23" s="90">
        <f t="shared" ca="1" si="2"/>
        <v>712484.3</v>
      </c>
      <c r="Q23" s="91">
        <f t="shared" ca="1" si="3"/>
        <v>1.978555869539621</v>
      </c>
      <c r="R23" s="10"/>
      <c r="T23" s="96" t="e" vm="8">
        <v>#VALUE!</v>
      </c>
      <c r="U23" s="96" t="str" cm="1">
        <f t="array" aca="1" ref="U23" ca="1">_FV(Table5[[#This Row],[Stock_Name]],"Ticker symbol",TRUE)</f>
        <v>LT</v>
      </c>
      <c r="V23" s="98" cm="1">
        <f t="array" aca="1" ref="V23" ca="1">_FV(T23,"Price")</f>
        <v>4047.5</v>
      </c>
    </row>
    <row r="24" spans="9:22" ht="28.8" x14ac:dyDescent="0.5">
      <c r="I24" s="89" t="str" cm="1">
        <f t="array" aca="1" ref="I24" ca="1">_FV(Table5[[#This Row],[Stock_Name]],"Ticker symbol",TRUE)</f>
        <v>MARUTI</v>
      </c>
      <c r="J24" s="89" t="str">
        <f ca="1">_xlfn.XLOOKUP(I24,orderTable[Stock_Name],orderTable[Sector],"Undefined",0,1)</f>
        <v>Automobile</v>
      </c>
      <c r="K24" s="89">
        <f ca="1">SUMIFS(orderTable[Quantity],orderTable[Stock_Name],'My Holdings'!I24,orderTable[Order_Type],"BUY") - SUMIFS(orderTable[Quantity],orderTable[Stock_Name],'My Holdings'!I24,orderTable[Order_Type],"SELL")</f>
        <v>80</v>
      </c>
      <c r="L24" s="90">
        <f ca="1">ROUND(SUMIFS(orderTable[BP*Qty],orderTable[Stock_Name],'My Holdings'!I24,orderTable[Order_Type],"BUY") /  SUMIFS(orderTable[Quantity],orderTable[Stock_Name],'My Holdings'!I24,orderTable[Order_Type],"BUY"),2)</f>
        <v>1510.8</v>
      </c>
      <c r="M24" s="90">
        <f t="shared" ca="1" si="0"/>
        <v>120864</v>
      </c>
      <c r="N24" s="90">
        <f ca="1">_xlfn.XLOOKUP(I24,Table5[Ticker symbol],Table5[Current_Price],0,0,1)</f>
        <v>13364</v>
      </c>
      <c r="O24" s="90">
        <f t="shared" ca="1" si="1"/>
        <v>1069120</v>
      </c>
      <c r="P24" s="90">
        <f t="shared" ca="1" si="2"/>
        <v>948256</v>
      </c>
      <c r="Q24" s="91">
        <f t="shared" ca="1" si="3"/>
        <v>7.8456446915541438</v>
      </c>
      <c r="R24" s="10"/>
      <c r="T24" s="96" t="e" vm="9">
        <v>#VALUE!</v>
      </c>
      <c r="U24" s="96" t="str" cm="1">
        <f t="array" aca="1" ref="U24" ca="1">_FV(Table5[[#This Row],[Stock_Name]],"Ticker symbol",TRUE)</f>
        <v>MARUTI</v>
      </c>
      <c r="V24" s="98" cm="1">
        <f t="array" aca="1" ref="V24" ca="1">_FV(T24,"Price")</f>
        <v>13364</v>
      </c>
    </row>
    <row r="25" spans="9:22" ht="28.8" x14ac:dyDescent="0.5">
      <c r="I25" s="89" t="str" cm="1">
        <f t="array" aca="1" ref="I25" ca="1">_FV(Table5[[#This Row],[Stock_Name]],"Ticker symbol",TRUE)</f>
        <v>NESTLEIND</v>
      </c>
      <c r="J25" s="89" t="str">
        <f ca="1">_xlfn.XLOOKUP(I25,orderTable[Stock_Name],orderTable[Sector],"Undefined",0,1)</f>
        <v>FMCG</v>
      </c>
      <c r="K25" s="89">
        <f ca="1">SUMIFS(orderTable[Quantity],orderTable[Stock_Name],'My Holdings'!I25,orderTable[Order_Type],"BUY") - SUMIFS(orderTable[Quantity],orderTable[Stock_Name],'My Holdings'!I25,orderTable[Order_Type],"SELL")</f>
        <v>55</v>
      </c>
      <c r="L25" s="90">
        <f ca="1">ROUND(SUMIFS(orderTable[BP*Qty],orderTable[Stock_Name],'My Holdings'!I25,orderTable[Order_Type],"BUY") /  SUMIFS(orderTable[Quantity],orderTable[Stock_Name],'My Holdings'!I25,orderTable[Order_Type],"BUY"),2)</f>
        <v>1428.77</v>
      </c>
      <c r="M25" s="90">
        <f t="shared" ca="1" si="0"/>
        <v>78582.350000000006</v>
      </c>
      <c r="N25" s="90">
        <f ca="1">_xlfn.XLOOKUP(I25,Table5[Ticker symbol],Table5[Current_Price],0,0,1)</f>
        <v>1427.5</v>
      </c>
      <c r="O25" s="90">
        <f t="shared" ca="1" si="1"/>
        <v>78512.5</v>
      </c>
      <c r="P25" s="90">
        <f t="shared" ca="1" si="2"/>
        <v>-69.850000000005821</v>
      </c>
      <c r="Q25" s="91">
        <f t="shared" ca="1" si="3"/>
        <v>-8.8887644617405585E-4</v>
      </c>
      <c r="R25" s="10"/>
      <c r="T25" s="96" t="e" vm="10">
        <v>#VALUE!</v>
      </c>
      <c r="U25" s="96" t="str" cm="1">
        <f t="array" aca="1" ref="U25" ca="1">_FV(Table5[[#This Row],[Stock_Name]],"Ticker symbol",TRUE)</f>
        <v>NESTLEIND</v>
      </c>
      <c r="V25" s="98" cm="1">
        <f t="array" aca="1" ref="V25" ca="1">_FV(T25,"Price")</f>
        <v>1427.5</v>
      </c>
    </row>
    <row r="26" spans="9:22" ht="28.8" x14ac:dyDescent="0.5">
      <c r="I26" s="89" t="str" cm="1">
        <f t="array" aca="1" ref="I26" ca="1">_FV(Table5[[#This Row],[Stock_Name]],"Ticker symbol",TRUE)</f>
        <v>POWERGRID</v>
      </c>
      <c r="J26" s="89" t="str">
        <f ca="1">_xlfn.XLOOKUP(I26,orderTable[Stock_Name],orderTable[Sector],"Undefined",0,1)</f>
        <v>Power</v>
      </c>
      <c r="K26" s="89">
        <f ca="1">SUMIFS(orderTable[Quantity],orderTable[Stock_Name],'My Holdings'!I26,orderTable[Order_Type],"BUY") - SUMIFS(orderTable[Quantity],orderTable[Stock_Name],'My Holdings'!I26,orderTable[Order_Type],"SELL")</f>
        <v>105</v>
      </c>
      <c r="L26" s="90">
        <f ca="1">ROUND(SUMIFS(orderTable[BP*Qty],orderTable[Stock_Name],'My Holdings'!I26,orderTable[Order_Type],"BUY") /  SUMIFS(orderTable[Quantity],orderTable[Stock_Name],'My Holdings'!I26,orderTable[Order_Type],"BUY"),2)</f>
        <v>2408.8200000000002</v>
      </c>
      <c r="M26" s="90">
        <f t="shared" ca="1" si="0"/>
        <v>252926.1</v>
      </c>
      <c r="N26" s="90">
        <f ca="1">_xlfn.XLOOKUP(I26,Table5[Ticker symbol],Table5[Current_Price],0,0,1)</f>
        <v>300.14999999999998</v>
      </c>
      <c r="O26" s="90">
        <f t="shared" ca="1" si="1"/>
        <v>31515.749999999996</v>
      </c>
      <c r="P26" s="90">
        <f t="shared" ca="1" si="2"/>
        <v>-221410.35</v>
      </c>
      <c r="Q26" s="91">
        <f t="shared" ca="1" si="3"/>
        <v>-0.87539542182479391</v>
      </c>
      <c r="R26" s="10"/>
      <c r="T26" s="96" t="e" vm="11">
        <v>#VALUE!</v>
      </c>
      <c r="U26" s="96" t="str" cm="1">
        <f t="array" aca="1" ref="U26" ca="1">_FV(Table5[[#This Row],[Stock_Name]],"Ticker symbol",TRUE)</f>
        <v>POWERGRID</v>
      </c>
      <c r="V26" s="98" cm="1">
        <f t="array" aca="1" ref="V26" ca="1">_FV(T26,"Price")</f>
        <v>300.14999999999998</v>
      </c>
    </row>
    <row r="27" spans="9:22" ht="28.8" x14ac:dyDescent="0.5">
      <c r="I27" s="89" t="str" cm="1">
        <f t="array" aca="1" ref="I27" ca="1">_FV(Table5[[#This Row],[Stock_Name]],"Ticker symbol",TRUE)</f>
        <v>SBIN</v>
      </c>
      <c r="J27" s="89" t="str">
        <f ca="1">_xlfn.XLOOKUP(I27,orderTable[Stock_Name],orderTable[Sector],"Undefined",0,1)</f>
        <v>Banking</v>
      </c>
      <c r="K27" s="89">
        <f ca="1">SUMIFS(orderTable[Quantity],orderTable[Stock_Name],'My Holdings'!I27,orderTable[Order_Type],"BUY") - SUMIFS(orderTable[Quantity],orderTable[Stock_Name],'My Holdings'!I27,orderTable[Order_Type],"SELL")</f>
        <v>100</v>
      </c>
      <c r="L27" s="90">
        <f ca="1">ROUND(SUMIFS(orderTable[BP*Qty],orderTable[Stock_Name],'My Holdings'!I27,orderTable[Order_Type],"BUY") /  SUMIFS(orderTable[Quantity],orderTable[Stock_Name],'My Holdings'!I27,orderTable[Order_Type],"BUY"),2)</f>
        <v>807.96</v>
      </c>
      <c r="M27" s="90">
        <f t="shared" ca="1" si="0"/>
        <v>80796</v>
      </c>
      <c r="N27" s="90">
        <f ca="1">_xlfn.XLOOKUP(I27,Table5[Ticker symbol],Table5[Current_Price],0,0,1)</f>
        <v>967.8</v>
      </c>
      <c r="O27" s="90">
        <f t="shared" ca="1" si="1"/>
        <v>96780</v>
      </c>
      <c r="P27" s="90">
        <f t="shared" ca="1" si="2"/>
        <v>15984</v>
      </c>
      <c r="Q27" s="91">
        <f t="shared" ca="1" si="3"/>
        <v>0.19783157582058516</v>
      </c>
      <c r="R27" s="10"/>
      <c r="T27" s="96" t="e" vm="12">
        <v>#VALUE!</v>
      </c>
      <c r="U27" s="96" t="str" cm="1">
        <f t="array" aca="1" ref="U27" ca="1">_FV(Table5[[#This Row],[Stock_Name]],"Ticker symbol",TRUE)</f>
        <v>SBIN</v>
      </c>
      <c r="V27" s="98" cm="1">
        <f t="array" aca="1" ref="V27" ca="1">_FV(T27,"Price")</f>
        <v>967.8</v>
      </c>
    </row>
    <row r="28" spans="9:22" ht="28.8" x14ac:dyDescent="0.5">
      <c r="I28" s="89" t="str" cm="1">
        <f t="array" aca="1" ref="I28" ca="1">_FV(Table5[[#This Row],[Stock_Name]],"Ticker symbol",TRUE)</f>
        <v>TITAN</v>
      </c>
      <c r="J28" s="89" t="str">
        <f ca="1">_xlfn.XLOOKUP(I28,orderTable[Stock_Name],orderTable[Sector],"Undefined",0,1)</f>
        <v>Retail</v>
      </c>
      <c r="K28" s="89">
        <f ca="1">SUMIFS(orderTable[Quantity],orderTable[Stock_Name],'My Holdings'!I28,orderTable[Order_Type],"BUY") - SUMIFS(orderTable[Quantity],orderTable[Stock_Name],'My Holdings'!I28,orderTable[Order_Type],"SELL")</f>
        <v>100</v>
      </c>
      <c r="L28" s="90">
        <f ca="1">ROUND(SUMIFS(orderTable[BP*Qty],orderTable[Stock_Name],'My Holdings'!I28,orderTable[Order_Type],"BUY") /  SUMIFS(orderTable[Quantity],orderTable[Stock_Name],'My Holdings'!I28,orderTable[Order_Type],"BUY"),2)</f>
        <v>2153.4</v>
      </c>
      <c r="M28" s="90">
        <f t="shared" ca="1" si="0"/>
        <v>215340</v>
      </c>
      <c r="N28" s="90">
        <f ca="1">_xlfn.XLOOKUP(I28,Table5[Ticker symbol],Table5[Current_Price],0,0,1)</f>
        <v>4137.8999999999996</v>
      </c>
      <c r="O28" s="90">
        <f t="shared" ca="1" si="1"/>
        <v>413789.99999999994</v>
      </c>
      <c r="P28" s="90">
        <f t="shared" ca="1" si="2"/>
        <v>198449.99999999994</v>
      </c>
      <c r="Q28" s="91">
        <f t="shared" ca="1" si="3"/>
        <v>0.92156589579269965</v>
      </c>
      <c r="R28" s="10"/>
      <c r="T28" s="96" t="e" vm="13">
        <v>#VALUE!</v>
      </c>
      <c r="U28" s="96" t="str" cm="1">
        <f t="array" aca="1" ref="U28" ca="1">_FV(Table5[[#This Row],[Stock_Name]],"Ticker symbol",TRUE)</f>
        <v>TITAN</v>
      </c>
      <c r="V28" s="98" cm="1">
        <f t="array" aca="1" ref="V28" ca="1">_FV(T28,"Price")</f>
        <v>4137.8999999999996</v>
      </c>
    </row>
    <row r="29" spans="9:22" ht="28.8" x14ac:dyDescent="0.5">
      <c r="I29" s="89" t="str" cm="1">
        <f t="array" aca="1" ref="I29" ca="1">_FV(Table5[[#This Row],[Stock_Name]],"Ticker symbol",TRUE)</f>
        <v>ULTRACEMCO</v>
      </c>
      <c r="J29" s="89" t="str">
        <f ca="1">_xlfn.XLOOKUP(I29,orderTable[Stock_Name],orderTable[Sector],"Undefined",0,1)</f>
        <v>Cement</v>
      </c>
      <c r="K29" s="89">
        <f ca="1">SUMIFS(orderTable[Quantity],orderTable[Stock_Name],'My Holdings'!I29,orderTable[Order_Type],"BUY") - SUMIFS(orderTable[Quantity],orderTable[Stock_Name],'My Holdings'!I29,orderTable[Order_Type],"SELL")</f>
        <v>205</v>
      </c>
      <c r="L29" s="90">
        <f ca="1">ROUND(SUMIFS(orderTable[BP*Qty],orderTable[Stock_Name],'My Holdings'!I29,orderTable[Order_Type],"BUY") /  SUMIFS(orderTable[Quantity],orderTable[Stock_Name],'My Holdings'!I29,orderTable[Order_Type],"BUY"),2)</f>
        <v>1950.63</v>
      </c>
      <c r="M29" s="90">
        <f t="shared" ca="1" si="0"/>
        <v>399879.15</v>
      </c>
      <c r="N29" s="90">
        <f ca="1">_xlfn.XLOOKUP(I29,Table5[Ticker symbol],Table5[Current_Price],0,0,1)</f>
        <v>11689</v>
      </c>
      <c r="O29" s="90">
        <f t="shared" ca="1" si="1"/>
        <v>2396245</v>
      </c>
      <c r="P29" s="90">
        <f t="shared" ca="1" si="2"/>
        <v>1996365.85</v>
      </c>
      <c r="Q29" s="91">
        <f t="shared" ca="1" si="3"/>
        <v>4.9924229607870281</v>
      </c>
      <c r="R29" s="10"/>
      <c r="T29" s="96" t="e" vm="14">
        <v>#VALUE!</v>
      </c>
      <c r="U29" s="96" t="str" cm="1">
        <f t="array" aca="1" ref="U29" ca="1">_FV(Table5[[#This Row],[Stock_Name]],"Ticker symbol",TRUE)</f>
        <v>ULTRACEMCO</v>
      </c>
      <c r="V29" s="98" cm="1">
        <f t="array" aca="1" ref="V29" ca="1">_FV(T29,"Price")</f>
        <v>11689</v>
      </c>
    </row>
    <row r="30" spans="9:22" ht="28.8" x14ac:dyDescent="0.5">
      <c r="I30" s="89" t="str" cm="1">
        <f t="array" aca="1" ref="I30" ca="1">_FV(Table5[[#This Row],[Stock_Name]],"Ticker symbol",TRUE)</f>
        <v>WIPRO</v>
      </c>
      <c r="J30" s="89" t="str">
        <f ca="1">_xlfn.XLOOKUP(I30,orderTable[Stock_Name],orderTable[Sector],"Undefined",0,1)</f>
        <v>IT</v>
      </c>
      <c r="K30" s="89">
        <f ca="1">SUMIFS(orderTable[Quantity],orderTable[Stock_Name],'My Holdings'!I30,orderTable[Order_Type],"BUY") - SUMIFS(orderTable[Quantity],orderTable[Stock_Name],'My Holdings'!I30,orderTable[Order_Type],"SELL")</f>
        <v>240</v>
      </c>
      <c r="L30" s="90">
        <f ca="1">ROUND(SUMIFS(orderTable[BP*Qty],orderTable[Stock_Name],'My Holdings'!I30,orderTable[Order_Type],"BUY") /  SUMIFS(orderTable[Quantity],orderTable[Stock_Name],'My Holdings'!I30,orderTable[Order_Type],"BUY"),2)</f>
        <v>1564.27</v>
      </c>
      <c r="M30" s="90">
        <f t="shared" ca="1" si="0"/>
        <v>375424.8</v>
      </c>
      <c r="N30" s="90">
        <f ca="1">_xlfn.XLOOKUP(I30,Table5[Ticker symbol],Table5[Current_Price],0,0,1)</f>
        <v>201.58</v>
      </c>
      <c r="O30" s="90">
        <f t="shared" ca="1" si="1"/>
        <v>48379.200000000004</v>
      </c>
      <c r="P30" s="90">
        <f t="shared" ca="1" si="2"/>
        <v>-327045.59999999998</v>
      </c>
      <c r="Q30" s="91">
        <f t="shared" ca="1" si="3"/>
        <v>-0.87113477852288923</v>
      </c>
      <c r="R30" s="10"/>
      <c r="T30" s="96" t="e" vm="15">
        <v>#VALUE!</v>
      </c>
      <c r="U30" s="96" t="str" cm="1">
        <f t="array" aca="1" ref="U30" ca="1">_FV(Table5[[#This Row],[Stock_Name]],"Ticker symbol",TRUE)</f>
        <v>WIPRO</v>
      </c>
      <c r="V30" s="98" cm="1">
        <f t="array" aca="1" ref="V30" ca="1">_FV(T30,"Price")</f>
        <v>201.58</v>
      </c>
    </row>
    <row r="31" spans="9:22" ht="25.8" x14ac:dyDescent="0.3">
      <c r="I31" s="229"/>
      <c r="J31" s="230"/>
      <c r="K31" s="230"/>
      <c r="L31" s="230"/>
      <c r="M31" s="230"/>
      <c r="N31" s="230"/>
      <c r="O31" s="230"/>
      <c r="P31" s="230"/>
      <c r="Q31" s="231"/>
    </row>
    <row r="32" spans="9:22" ht="25.8" x14ac:dyDescent="0.3">
      <c r="I32" s="92" t="s">
        <v>405</v>
      </c>
      <c r="J32" s="92"/>
      <c r="K32" s="92"/>
      <c r="L32" s="92"/>
      <c r="M32" s="93">
        <f ca="1">SUM(M16:M30)</f>
        <v>3533128.6</v>
      </c>
      <c r="N32" s="92"/>
      <c r="O32" s="93">
        <f ca="1">SUM(O16:O30)</f>
        <v>6272596.7000000002</v>
      </c>
      <c r="P32" s="93">
        <f ca="1">SUM(P16:P30)</f>
        <v>2739468.1</v>
      </c>
      <c r="Q32" s="94">
        <f ca="1">IF(M32&lt;&gt;0,P32/M32,0)</f>
        <v>0.77536608772179993</v>
      </c>
      <c r="R32" s="17"/>
    </row>
  </sheetData>
  <mergeCells count="4">
    <mergeCell ref="I6:Q14"/>
    <mergeCell ref="T6:V14"/>
    <mergeCell ref="I31:Q31"/>
    <mergeCell ref="I1:V5"/>
  </mergeCells>
  <phoneticPr fontId="8" type="noConversion"/>
  <conditionalFormatting sqref="M16:M30">
    <cfRule type="dataBar" priority="3">
      <dataBar>
        <cfvo type="min"/>
        <cfvo type="max"/>
        <color rgb="FF63C384"/>
      </dataBar>
      <extLst>
        <ext xmlns:x14="http://schemas.microsoft.com/office/spreadsheetml/2009/9/main" uri="{B025F937-C7B1-47D3-B67F-A62EFF666E3E}">
          <x14:id>{EE6BB33A-E0E9-4B23-AC53-39E3CFFF0BB8}</x14:id>
        </ext>
      </extLst>
    </cfRule>
  </conditionalFormatting>
  <conditionalFormatting sqref="O16:O30">
    <cfRule type="dataBar" priority="2">
      <dataBar>
        <cfvo type="min"/>
        <cfvo type="max"/>
        <color rgb="FF638EC6"/>
      </dataBar>
      <extLst>
        <ext xmlns:x14="http://schemas.microsoft.com/office/spreadsheetml/2009/9/main" uri="{B025F937-C7B1-47D3-B67F-A62EFF666E3E}">
          <x14:id>{05F8213E-216D-4DB4-8A3D-6961776FBD0A}</x14:id>
        </ext>
      </extLst>
    </cfRule>
  </conditionalFormatting>
  <conditionalFormatting sqref="P16:P30">
    <cfRule type="dataBar" priority="1">
      <dataBar>
        <cfvo type="min"/>
        <cfvo type="max"/>
        <color rgb="FF63C384"/>
      </dataBar>
      <extLst>
        <ext xmlns:x14="http://schemas.microsoft.com/office/spreadsheetml/2009/9/main" uri="{B025F937-C7B1-47D3-B67F-A62EFF666E3E}">
          <x14:id>{E34EC227-7E63-448C-91DF-194F712D6B4F}</x14:id>
        </ext>
      </extLst>
    </cfRule>
  </conditionalFormatting>
  <conditionalFormatting sqref="Q16:R30">
    <cfRule type="dataBar" priority="4">
      <dataBar>
        <cfvo type="min"/>
        <cfvo type="max"/>
        <color rgb="FF63C384"/>
      </dataBar>
      <extLst>
        <ext xmlns:x14="http://schemas.microsoft.com/office/spreadsheetml/2009/9/main" uri="{B025F937-C7B1-47D3-B67F-A62EFF666E3E}">
          <x14:id>{C4B5DB54-B431-49EA-A6AD-DA3AD344E991}</x14:id>
        </ext>
      </extLst>
    </cfRule>
  </conditionalFormatting>
  <pageMargins left="0.7" right="0.7" top="0.75" bottom="0.75" header="0.3" footer="0.3"/>
  <drawing r:id="rId1"/>
  <picture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EE6BB33A-E0E9-4B23-AC53-39E3CFFF0BB8}">
            <x14:dataBar minLength="0" maxLength="100" border="1" negativeBarBorderColorSameAsPositive="0">
              <x14:cfvo type="autoMin"/>
              <x14:cfvo type="autoMax"/>
              <x14:borderColor rgb="FF63C384"/>
              <x14:negativeFillColor rgb="FFFF0000"/>
              <x14:negativeBorderColor rgb="FFFF0000"/>
              <x14:axisColor rgb="FF000000"/>
            </x14:dataBar>
          </x14:cfRule>
          <xm:sqref>M16:M30</xm:sqref>
        </x14:conditionalFormatting>
        <x14:conditionalFormatting xmlns:xm="http://schemas.microsoft.com/office/excel/2006/main">
          <x14:cfRule type="dataBar" id="{05F8213E-216D-4DB4-8A3D-6961776FBD0A}">
            <x14:dataBar minLength="0" maxLength="100" border="1" negativeBarBorderColorSameAsPositive="0">
              <x14:cfvo type="autoMin"/>
              <x14:cfvo type="autoMax"/>
              <x14:borderColor rgb="FF638EC6"/>
              <x14:negativeFillColor rgb="FFFF0000"/>
              <x14:negativeBorderColor rgb="FFFF0000"/>
              <x14:axisColor rgb="FF000000"/>
            </x14:dataBar>
          </x14:cfRule>
          <xm:sqref>O16:O30</xm:sqref>
        </x14:conditionalFormatting>
        <x14:conditionalFormatting xmlns:xm="http://schemas.microsoft.com/office/excel/2006/main">
          <x14:cfRule type="dataBar" id="{E34EC227-7E63-448C-91DF-194F712D6B4F}">
            <x14:dataBar minLength="0" maxLength="100" border="1" negativeBarBorderColorSameAsPositive="0">
              <x14:cfvo type="autoMin"/>
              <x14:cfvo type="autoMax"/>
              <x14:borderColor rgb="FF63C384"/>
              <x14:negativeFillColor rgb="FFFF0000"/>
              <x14:negativeBorderColor rgb="FFFF0000"/>
              <x14:axisColor rgb="FF000000"/>
            </x14:dataBar>
          </x14:cfRule>
          <xm:sqref>P16:P30</xm:sqref>
        </x14:conditionalFormatting>
        <x14:conditionalFormatting xmlns:xm="http://schemas.microsoft.com/office/excel/2006/main">
          <x14:cfRule type="dataBar" id="{C4B5DB54-B431-49EA-A6AD-DA3AD344E991}">
            <x14:dataBar minLength="0" maxLength="100" border="1" negativeBarBorderColorSameAsPositive="0">
              <x14:cfvo type="autoMin"/>
              <x14:cfvo type="autoMax"/>
              <x14:borderColor rgb="FF63C384"/>
              <x14:negativeFillColor rgb="FFFF0000"/>
              <x14:negativeBorderColor rgb="FFFF0000"/>
              <x14:axisColor rgb="FF000000"/>
            </x14:dataBar>
          </x14:cfRule>
          <xm:sqref>Q16:R30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A064-0980-486D-AF45-7E686920AA22}">
  <dimension ref="G1:AL82"/>
  <sheetViews>
    <sheetView showGridLines="0" zoomScale="70" zoomScaleNormal="70" workbookViewId="0"/>
  </sheetViews>
  <sheetFormatPr defaultRowHeight="14.4" x14ac:dyDescent="0.3"/>
  <cols>
    <col min="1" max="1" width="3.88671875" customWidth="1"/>
    <col min="2" max="2" width="4.44140625" customWidth="1"/>
    <col min="8" max="8" width="19.44140625" customWidth="1"/>
    <col min="9" max="9" width="22.6640625" customWidth="1"/>
    <col min="10" max="10" width="23.33203125" customWidth="1"/>
    <col min="11" max="11" width="19.109375" customWidth="1"/>
    <col min="12" max="12" width="18.33203125" customWidth="1"/>
    <col min="13" max="13" width="16.5546875" customWidth="1"/>
    <col min="14" max="14" width="18" customWidth="1"/>
    <col min="15" max="15" width="12.109375" customWidth="1"/>
    <col min="16" max="17" width="16" customWidth="1"/>
    <col min="18" max="18" width="24.6640625" bestFit="1" customWidth="1"/>
    <col min="19" max="19" width="18.33203125" bestFit="1" customWidth="1"/>
    <col min="20" max="20" width="19.109375" bestFit="1" customWidth="1"/>
    <col min="21" max="21" width="17.88671875" customWidth="1"/>
    <col min="22" max="22" width="18.33203125" customWidth="1"/>
    <col min="23" max="23" width="19.88671875" customWidth="1"/>
    <col min="24" max="24" width="18.5546875" customWidth="1"/>
    <col min="25" max="26" width="9.88671875" customWidth="1"/>
    <col min="27" max="27" width="16.6640625" bestFit="1" customWidth="1"/>
    <col min="28" max="28" width="16.33203125" bestFit="1" customWidth="1"/>
    <col min="29" max="29" width="9.88671875" customWidth="1"/>
    <col min="30" max="30" width="16.5546875" customWidth="1"/>
    <col min="31" max="33" width="9.88671875" customWidth="1"/>
    <col min="34" max="38" width="8.88671875" customWidth="1"/>
    <col min="39" max="49" width="9.88671875" bestFit="1" customWidth="1"/>
    <col min="50" max="53" width="8.88671875" bestFit="1" customWidth="1"/>
    <col min="54" max="69" width="9.88671875" bestFit="1" customWidth="1"/>
    <col min="70" max="74" width="8.88671875" bestFit="1" customWidth="1"/>
    <col min="75" max="91" width="9.88671875" bestFit="1" customWidth="1"/>
    <col min="92" max="97" width="8.88671875" bestFit="1" customWidth="1"/>
    <col min="98" max="112" width="9.88671875" bestFit="1" customWidth="1"/>
    <col min="113" max="113" width="11.33203125" bestFit="1" customWidth="1"/>
  </cols>
  <sheetData>
    <row r="1" spans="7:38" x14ac:dyDescent="0.3">
      <c r="G1" s="129" t="s">
        <v>437</v>
      </c>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1"/>
    </row>
    <row r="2" spans="7:38" x14ac:dyDescent="0.3">
      <c r="G2" s="132"/>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4"/>
    </row>
    <row r="3" spans="7:38" x14ac:dyDescent="0.3">
      <c r="G3" s="132"/>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4"/>
    </row>
    <row r="4" spans="7:38" x14ac:dyDescent="0.3">
      <c r="G4" s="132"/>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4"/>
    </row>
    <row r="5" spans="7:38" ht="15" customHeight="1" thickBot="1" x14ac:dyDescent="0.35">
      <c r="G5" s="135"/>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7"/>
    </row>
    <row r="6" spans="7:38" ht="15" customHeight="1" x14ac:dyDescent="0.3"/>
    <row r="8" spans="7:38" ht="14.4" customHeight="1" x14ac:dyDescent="0.3">
      <c r="J8" s="11"/>
      <c r="K8" s="232" t="s">
        <v>417</v>
      </c>
      <c r="L8" s="232"/>
      <c r="M8" s="232"/>
      <c r="N8" s="232"/>
      <c r="O8" s="232"/>
      <c r="P8" s="232"/>
      <c r="V8" s="232" t="s">
        <v>435</v>
      </c>
      <c r="W8" s="232"/>
      <c r="X8" s="232"/>
      <c r="Y8" s="232"/>
      <c r="AA8" s="101" t="s">
        <v>2</v>
      </c>
      <c r="AB8" s="101" t="s">
        <v>414</v>
      </c>
      <c r="AD8" s="232" t="s">
        <v>436</v>
      </c>
      <c r="AE8" s="232"/>
      <c r="AF8" s="232"/>
      <c r="AG8" s="232"/>
      <c r="AH8" s="232"/>
      <c r="AI8" s="232"/>
      <c r="AJ8" s="232"/>
      <c r="AK8" s="232"/>
      <c r="AL8" s="232"/>
    </row>
    <row r="9" spans="7:38" ht="14.4" customHeight="1" x14ac:dyDescent="0.3">
      <c r="H9" s="101" t="s">
        <v>2</v>
      </c>
      <c r="I9" s="101" t="s">
        <v>415</v>
      </c>
      <c r="J9" s="11"/>
      <c r="K9" s="232"/>
      <c r="L9" s="232"/>
      <c r="M9" s="232"/>
      <c r="N9" s="232"/>
      <c r="O9" s="232"/>
      <c r="P9" s="232"/>
      <c r="R9" s="101" t="s">
        <v>412</v>
      </c>
      <c r="S9" s="101" t="s">
        <v>415</v>
      </c>
      <c r="T9" s="101" t="s">
        <v>432</v>
      </c>
      <c r="V9" s="232"/>
      <c r="W9" s="232"/>
      <c r="X9" s="232"/>
      <c r="Y9" s="232"/>
      <c r="AA9" s="101"/>
      <c r="AB9" s="101"/>
      <c r="AD9" s="232"/>
      <c r="AE9" s="232"/>
      <c r="AF9" s="232"/>
      <c r="AG9" s="232"/>
      <c r="AH9" s="232"/>
      <c r="AI9" s="232"/>
      <c r="AJ9" s="232"/>
      <c r="AK9" s="232"/>
      <c r="AL9" s="232"/>
    </row>
    <row r="10" spans="7:38" ht="14.4" customHeight="1" x14ac:dyDescent="0.3">
      <c r="H10" s="101" t="s">
        <v>18</v>
      </c>
      <c r="I10" s="102">
        <v>120864</v>
      </c>
      <c r="J10" s="11"/>
      <c r="K10" s="232"/>
      <c r="L10" s="232"/>
      <c r="M10" s="232"/>
      <c r="N10" s="232"/>
      <c r="O10" s="232"/>
      <c r="P10" s="232"/>
      <c r="R10" s="101" t="s">
        <v>82</v>
      </c>
      <c r="S10" s="102">
        <v>70381.850000000006</v>
      </c>
      <c r="T10" s="102">
        <v>23134.649999999994</v>
      </c>
      <c r="V10" s="232"/>
      <c r="W10" s="232"/>
      <c r="X10" s="232"/>
      <c r="Y10" s="232"/>
      <c r="AA10" s="101" t="s">
        <v>433</v>
      </c>
      <c r="AB10" s="101" t="s">
        <v>430</v>
      </c>
      <c r="AD10" s="232"/>
      <c r="AE10" s="232"/>
      <c r="AF10" s="232"/>
      <c r="AG10" s="232"/>
      <c r="AH10" s="232"/>
      <c r="AI10" s="232"/>
      <c r="AJ10" s="232"/>
      <c r="AK10" s="232"/>
      <c r="AL10" s="232"/>
    </row>
    <row r="11" spans="7:38" x14ac:dyDescent="0.3">
      <c r="H11" s="101" t="s">
        <v>33</v>
      </c>
      <c r="I11" s="102">
        <v>364509.1</v>
      </c>
      <c r="J11" s="11"/>
      <c r="R11" s="101" t="s">
        <v>34</v>
      </c>
      <c r="S11" s="102">
        <v>112392.5</v>
      </c>
      <c r="T11" s="102">
        <v>-47187.500000000007</v>
      </c>
      <c r="AA11" s="101" t="s">
        <v>82</v>
      </c>
      <c r="AB11" s="101">
        <v>35</v>
      </c>
    </row>
    <row r="12" spans="7:38" x14ac:dyDescent="0.3">
      <c r="H12" s="101" t="s">
        <v>90</v>
      </c>
      <c r="I12" s="102">
        <v>399879.15</v>
      </c>
      <c r="J12" s="11"/>
      <c r="R12" s="101" t="s">
        <v>65</v>
      </c>
      <c r="S12" s="102">
        <v>486320.8</v>
      </c>
      <c r="T12" s="102">
        <v>-225598.8</v>
      </c>
      <c r="AA12" s="101" t="s">
        <v>34</v>
      </c>
      <c r="AB12" s="101">
        <v>50</v>
      </c>
    </row>
    <row r="13" spans="7:38" x14ac:dyDescent="0.3">
      <c r="H13" s="101" t="s">
        <v>64</v>
      </c>
      <c r="I13" s="102">
        <v>486320.8</v>
      </c>
      <c r="J13" s="11"/>
      <c r="R13" s="101" t="s">
        <v>48</v>
      </c>
      <c r="S13" s="102">
        <v>140626.19999999998</v>
      </c>
      <c r="T13" s="102">
        <v>69369.300000000017</v>
      </c>
      <c r="AA13" s="101" t="s">
        <v>65</v>
      </c>
      <c r="AB13" s="101">
        <v>280</v>
      </c>
    </row>
    <row r="14" spans="7:38" x14ac:dyDescent="0.3">
      <c r="H14" s="101" t="s">
        <v>39</v>
      </c>
      <c r="I14" s="102">
        <v>604572.35</v>
      </c>
      <c r="J14" s="11"/>
      <c r="R14" s="101" t="s">
        <v>55</v>
      </c>
      <c r="S14" s="102">
        <v>282807.25</v>
      </c>
      <c r="T14" s="102">
        <v>36165.25</v>
      </c>
      <c r="AA14" s="101" t="s">
        <v>48</v>
      </c>
      <c r="AB14" s="101">
        <v>165</v>
      </c>
    </row>
    <row r="15" spans="7:38" x14ac:dyDescent="0.3">
      <c r="H15" s="101" t="s">
        <v>14</v>
      </c>
      <c r="I15" s="102">
        <v>360103.2</v>
      </c>
      <c r="J15" s="11"/>
      <c r="R15" s="101" t="s">
        <v>40</v>
      </c>
      <c r="S15" s="102">
        <v>525990</v>
      </c>
      <c r="T15" s="102">
        <v>-416508.75</v>
      </c>
      <c r="AA15" s="101" t="s">
        <v>55</v>
      </c>
      <c r="AB15" s="101">
        <v>275</v>
      </c>
    </row>
    <row r="16" spans="7:38" x14ac:dyDescent="0.3">
      <c r="H16" s="101" t="s">
        <v>30</v>
      </c>
      <c r="I16" s="102">
        <v>658232.05000000005</v>
      </c>
      <c r="J16" s="11"/>
      <c r="R16" s="101" t="s">
        <v>94</v>
      </c>
      <c r="S16" s="102">
        <v>30694.400000000001</v>
      </c>
      <c r="T16" s="102">
        <v>-22920.400000000001</v>
      </c>
      <c r="AA16" s="101" t="s">
        <v>40</v>
      </c>
      <c r="AB16" s="101">
        <v>375</v>
      </c>
    </row>
    <row r="17" spans="8:28" x14ac:dyDescent="0.3">
      <c r="H17" s="101" t="s">
        <v>81</v>
      </c>
      <c r="I17" s="102">
        <v>70381.850000000006</v>
      </c>
      <c r="J17" s="11"/>
      <c r="R17" s="101" t="s">
        <v>15</v>
      </c>
      <c r="S17" s="102">
        <v>360103.2</v>
      </c>
      <c r="T17" s="102">
        <v>712484.3</v>
      </c>
      <c r="AA17" s="101" t="s">
        <v>94</v>
      </c>
      <c r="AB17" s="101">
        <v>20</v>
      </c>
    </row>
    <row r="18" spans="8:28" x14ac:dyDescent="0.3">
      <c r="H18" s="101" t="s">
        <v>159</v>
      </c>
      <c r="I18" s="102">
        <v>252926.1</v>
      </c>
      <c r="J18" s="11"/>
      <c r="R18" s="101" t="s">
        <v>19</v>
      </c>
      <c r="S18" s="102">
        <v>120864</v>
      </c>
      <c r="T18" s="102">
        <v>948256</v>
      </c>
      <c r="AA18" s="101" t="s">
        <v>15</v>
      </c>
      <c r="AB18" s="101">
        <v>265</v>
      </c>
    </row>
    <row r="19" spans="8:28" x14ac:dyDescent="0.3">
      <c r="H19" s="101" t="s">
        <v>22</v>
      </c>
      <c r="I19" s="102">
        <v>215340</v>
      </c>
      <c r="R19" s="101" t="s">
        <v>51</v>
      </c>
      <c r="S19" s="102">
        <v>78582.350000000006</v>
      </c>
      <c r="T19" s="102">
        <v>-69.850000000005821</v>
      </c>
      <c r="AA19" s="101" t="s">
        <v>19</v>
      </c>
      <c r="AB19" s="101">
        <v>80</v>
      </c>
    </row>
    <row r="20" spans="8:28" x14ac:dyDescent="0.3">
      <c r="H20" s="101" t="s">
        <v>413</v>
      </c>
      <c r="I20" s="102">
        <v>3533128.6000000006</v>
      </c>
      <c r="R20" s="101" t="s">
        <v>160</v>
      </c>
      <c r="S20" s="102">
        <v>252926.1</v>
      </c>
      <c r="T20" s="102">
        <v>-221410.35</v>
      </c>
      <c r="AA20" s="101" t="s">
        <v>51</v>
      </c>
      <c r="AB20" s="101">
        <v>55</v>
      </c>
    </row>
    <row r="21" spans="8:28" x14ac:dyDescent="0.3">
      <c r="R21" s="101" t="s">
        <v>70</v>
      </c>
      <c r="S21" s="102">
        <v>80796</v>
      </c>
      <c r="T21" s="102">
        <v>15984</v>
      </c>
      <c r="AA21" s="101" t="s">
        <v>160</v>
      </c>
      <c r="AB21" s="101">
        <v>105</v>
      </c>
    </row>
    <row r="22" spans="8:28" x14ac:dyDescent="0.3">
      <c r="R22" s="101" t="s">
        <v>23</v>
      </c>
      <c r="S22" s="102">
        <v>215340</v>
      </c>
      <c r="T22" s="102">
        <v>198449.99999999994</v>
      </c>
      <c r="AA22" s="101" t="s">
        <v>70</v>
      </c>
      <c r="AB22" s="101">
        <v>100</v>
      </c>
    </row>
    <row r="23" spans="8:28" x14ac:dyDescent="0.3">
      <c r="R23" s="101" t="s">
        <v>91</v>
      </c>
      <c r="S23" s="102">
        <v>399879.15</v>
      </c>
      <c r="T23" s="102">
        <v>1996365.85</v>
      </c>
      <c r="AA23" s="101" t="s">
        <v>23</v>
      </c>
      <c r="AB23" s="101">
        <v>100</v>
      </c>
    </row>
    <row r="24" spans="8:28" x14ac:dyDescent="0.3">
      <c r="R24" s="101" t="s">
        <v>73</v>
      </c>
      <c r="S24" s="102">
        <v>375424.8</v>
      </c>
      <c r="T24" s="102">
        <v>-327045.59999999998</v>
      </c>
      <c r="AA24" s="101" t="s">
        <v>91</v>
      </c>
      <c r="AB24" s="101">
        <v>205</v>
      </c>
    </row>
    <row r="25" spans="8:28" x14ac:dyDescent="0.3">
      <c r="R25" s="101" t="s">
        <v>413</v>
      </c>
      <c r="S25" s="102">
        <v>3533128.6</v>
      </c>
      <c r="T25" s="102">
        <v>2739468.1</v>
      </c>
      <c r="AA25" s="101" t="s">
        <v>73</v>
      </c>
      <c r="AB25" s="101">
        <v>240</v>
      </c>
    </row>
    <row r="26" spans="8:28" x14ac:dyDescent="0.3">
      <c r="H26" s="103" t="s">
        <v>2</v>
      </c>
      <c r="I26" s="103" t="s">
        <v>414</v>
      </c>
      <c r="AA26" s="60" t="s">
        <v>413</v>
      </c>
      <c r="AB26" s="60">
        <v>2350</v>
      </c>
    </row>
    <row r="27" spans="8:28" ht="34.200000000000003" customHeight="1" x14ac:dyDescent="0.3"/>
    <row r="28" spans="8:28" x14ac:dyDescent="0.3">
      <c r="H28" s="104" t="s">
        <v>412</v>
      </c>
      <c r="I28" s="104" t="s">
        <v>415</v>
      </c>
      <c r="J28" s="104" t="s">
        <v>416</v>
      </c>
      <c r="K28" s="104" t="s">
        <v>418</v>
      </c>
    </row>
    <row r="29" spans="8:28" ht="15" customHeight="1" x14ac:dyDescent="0.3">
      <c r="H29" s="105" t="s">
        <v>82</v>
      </c>
      <c r="I29" s="106">
        <v>70381.850000000006</v>
      </c>
      <c r="J29" s="106">
        <v>93516.5</v>
      </c>
      <c r="K29" s="106">
        <v>23134.649999999994</v>
      </c>
      <c r="M29" s="233" t="s">
        <v>419</v>
      </c>
      <c r="N29" s="233"/>
      <c r="O29" s="233"/>
      <c r="P29" s="233"/>
      <c r="Q29" s="233"/>
      <c r="R29" s="233"/>
      <c r="S29" s="233"/>
      <c r="T29" s="233"/>
      <c r="U29" s="233"/>
      <c r="V29" s="233"/>
      <c r="W29" s="233"/>
      <c r="X29" s="233"/>
      <c r="Y29" s="233"/>
    </row>
    <row r="30" spans="8:28" ht="15" customHeight="1" x14ac:dyDescent="0.3">
      <c r="H30" s="105">
        <v>35</v>
      </c>
      <c r="I30" s="106">
        <v>70381.850000000006</v>
      </c>
      <c r="J30" s="106">
        <v>93516.5</v>
      </c>
      <c r="K30" s="106">
        <v>23134.649999999994</v>
      </c>
      <c r="L30" s="12"/>
      <c r="M30" s="233"/>
      <c r="N30" s="233"/>
      <c r="O30" s="233"/>
      <c r="P30" s="233"/>
      <c r="Q30" s="233"/>
      <c r="R30" s="233"/>
      <c r="S30" s="233"/>
      <c r="T30" s="233"/>
      <c r="U30" s="233"/>
      <c r="V30" s="233"/>
      <c r="W30" s="233"/>
      <c r="X30" s="233"/>
      <c r="Y30" s="233"/>
    </row>
    <row r="31" spans="8:28" ht="15" customHeight="1" x14ac:dyDescent="0.3">
      <c r="H31" s="105" t="s">
        <v>34</v>
      </c>
      <c r="I31" s="106">
        <v>112392.5</v>
      </c>
      <c r="J31" s="106">
        <v>65204.999999999993</v>
      </c>
      <c r="K31" s="106">
        <v>-47187.500000000007</v>
      </c>
      <c r="L31" s="12"/>
      <c r="M31" s="233"/>
      <c r="N31" s="233"/>
      <c r="O31" s="233"/>
      <c r="P31" s="233"/>
      <c r="Q31" s="233"/>
      <c r="R31" s="233"/>
      <c r="S31" s="233"/>
      <c r="T31" s="233"/>
      <c r="U31" s="233"/>
      <c r="V31" s="233"/>
      <c r="W31" s="233"/>
      <c r="X31" s="233"/>
      <c r="Y31" s="233"/>
    </row>
    <row r="32" spans="8:28" x14ac:dyDescent="0.3">
      <c r="H32" s="105">
        <v>50</v>
      </c>
      <c r="I32" s="106">
        <v>112392.5</v>
      </c>
      <c r="J32" s="106">
        <v>65204.999999999993</v>
      </c>
      <c r="K32" s="106">
        <v>-47187.500000000007</v>
      </c>
    </row>
    <row r="33" spans="8:37" x14ac:dyDescent="0.3">
      <c r="H33" s="105" t="s">
        <v>65</v>
      </c>
      <c r="I33" s="106">
        <v>486320.8</v>
      </c>
      <c r="J33" s="106">
        <v>260722</v>
      </c>
      <c r="K33" s="106">
        <v>-225598.8</v>
      </c>
    </row>
    <row r="34" spans="8:37" x14ac:dyDescent="0.3">
      <c r="H34" s="105">
        <v>280</v>
      </c>
      <c r="I34" s="106">
        <v>486320.8</v>
      </c>
      <c r="J34" s="106">
        <v>260722</v>
      </c>
      <c r="K34" s="106">
        <v>-225598.8</v>
      </c>
    </row>
    <row r="35" spans="8:37" x14ac:dyDescent="0.3">
      <c r="H35" s="105" t="s">
        <v>48</v>
      </c>
      <c r="I35" s="106">
        <v>140626.19999999998</v>
      </c>
      <c r="J35" s="106">
        <v>209995.5</v>
      </c>
      <c r="K35" s="106">
        <v>69369.300000000017</v>
      </c>
    </row>
    <row r="36" spans="8:37" x14ac:dyDescent="0.3">
      <c r="H36" s="105">
        <v>165</v>
      </c>
      <c r="I36" s="106">
        <v>140626.19999999998</v>
      </c>
      <c r="J36" s="106">
        <v>209995.5</v>
      </c>
      <c r="K36" s="106">
        <v>69369.300000000017</v>
      </c>
    </row>
    <row r="37" spans="8:37" x14ac:dyDescent="0.3">
      <c r="H37" s="105" t="s">
        <v>55</v>
      </c>
      <c r="I37" s="106">
        <v>282807.25</v>
      </c>
      <c r="J37" s="106">
        <v>318972.5</v>
      </c>
      <c r="K37" s="106">
        <v>36165.25</v>
      </c>
    </row>
    <row r="38" spans="8:37" x14ac:dyDescent="0.3">
      <c r="H38" s="105">
        <v>275</v>
      </c>
      <c r="I38" s="106">
        <v>282807.25</v>
      </c>
      <c r="J38" s="106">
        <v>318972.5</v>
      </c>
      <c r="K38" s="106">
        <v>36165.25</v>
      </c>
    </row>
    <row r="39" spans="8:37" x14ac:dyDescent="0.3">
      <c r="H39" s="105" t="s">
        <v>40</v>
      </c>
      <c r="I39" s="106">
        <v>525990</v>
      </c>
      <c r="J39" s="106">
        <v>109481.25</v>
      </c>
      <c r="K39" s="106">
        <v>-416508.75</v>
      </c>
    </row>
    <row r="40" spans="8:37" x14ac:dyDescent="0.3">
      <c r="H40" s="105">
        <v>375</v>
      </c>
      <c r="I40" s="106">
        <v>525990</v>
      </c>
      <c r="J40" s="106">
        <v>109481.25</v>
      </c>
      <c r="K40" s="106">
        <v>-416508.75</v>
      </c>
    </row>
    <row r="41" spans="8:37" x14ac:dyDescent="0.3">
      <c r="H41" s="105" t="s">
        <v>94</v>
      </c>
      <c r="I41" s="106">
        <v>30694.400000000001</v>
      </c>
      <c r="J41" s="106">
        <v>7774</v>
      </c>
      <c r="K41" s="106">
        <v>-22920.400000000001</v>
      </c>
    </row>
    <row r="42" spans="8:37" x14ac:dyDescent="0.3">
      <c r="H42" s="105">
        <v>20</v>
      </c>
      <c r="I42" s="106">
        <v>30694.400000000001</v>
      </c>
      <c r="J42" s="106">
        <v>7774</v>
      </c>
      <c r="K42" s="106">
        <v>-22920.400000000001</v>
      </c>
    </row>
    <row r="43" spans="8:37" x14ac:dyDescent="0.3">
      <c r="H43" s="105" t="s">
        <v>15</v>
      </c>
      <c r="I43" s="106">
        <v>360103.2</v>
      </c>
      <c r="J43" s="106">
        <v>1072587.5</v>
      </c>
      <c r="K43" s="106">
        <v>712484.3</v>
      </c>
    </row>
    <row r="44" spans="8:37" x14ac:dyDescent="0.3">
      <c r="H44" s="105">
        <v>265</v>
      </c>
      <c r="I44" s="106">
        <v>360103.2</v>
      </c>
      <c r="J44" s="106">
        <v>1072587.5</v>
      </c>
      <c r="K44" s="106">
        <v>712484.3</v>
      </c>
    </row>
    <row r="45" spans="8:37" x14ac:dyDescent="0.3">
      <c r="H45" s="105" t="s">
        <v>19</v>
      </c>
      <c r="I45" s="106">
        <v>120864</v>
      </c>
      <c r="J45" s="106">
        <v>1069120</v>
      </c>
      <c r="K45" s="106">
        <v>948256</v>
      </c>
    </row>
    <row r="46" spans="8:37" x14ac:dyDescent="0.3">
      <c r="H46" s="105">
        <v>80</v>
      </c>
      <c r="I46" s="106">
        <v>120864</v>
      </c>
      <c r="J46" s="106">
        <v>1069120</v>
      </c>
      <c r="K46" s="106">
        <v>948256</v>
      </c>
      <c r="AD46" s="109" t="s">
        <v>681</v>
      </c>
      <c r="AE46" s="109" t="s">
        <v>429</v>
      </c>
      <c r="AF46" s="109"/>
      <c r="AG46" s="109"/>
      <c r="AH46" s="109"/>
      <c r="AI46" s="109"/>
      <c r="AJ46" s="109"/>
      <c r="AK46" s="109"/>
    </row>
    <row r="47" spans="8:37" x14ac:dyDescent="0.3">
      <c r="H47" s="105" t="s">
        <v>51</v>
      </c>
      <c r="I47" s="106">
        <v>78582.350000000006</v>
      </c>
      <c r="J47" s="106">
        <v>78512.5</v>
      </c>
      <c r="K47" s="106">
        <v>-69.850000000005821</v>
      </c>
      <c r="AD47" s="109" t="s">
        <v>412</v>
      </c>
      <c r="AE47" s="109" t="s">
        <v>423</v>
      </c>
      <c r="AF47" s="109" t="s">
        <v>424</v>
      </c>
      <c r="AG47" s="109" t="s">
        <v>425</v>
      </c>
      <c r="AH47" s="109" t="s">
        <v>426</v>
      </c>
      <c r="AI47" s="109" t="s">
        <v>427</v>
      </c>
      <c r="AJ47" s="109" t="s">
        <v>428</v>
      </c>
      <c r="AK47" s="109" t="s">
        <v>413</v>
      </c>
    </row>
    <row r="48" spans="8:37" x14ac:dyDescent="0.3">
      <c r="H48" s="105">
        <v>55</v>
      </c>
      <c r="I48" s="106">
        <v>78582.350000000006</v>
      </c>
      <c r="J48" s="106">
        <v>78512.5</v>
      </c>
      <c r="K48" s="106">
        <v>-69.850000000005821</v>
      </c>
      <c r="AD48" s="109" t="s">
        <v>18</v>
      </c>
      <c r="AE48" s="109">
        <v>2</v>
      </c>
      <c r="AF48" s="109">
        <v>1</v>
      </c>
      <c r="AG48" s="109">
        <v>1</v>
      </c>
      <c r="AH48" s="109">
        <v>2</v>
      </c>
      <c r="AI48" s="109">
        <v>2</v>
      </c>
      <c r="AJ48" s="109"/>
      <c r="AK48" s="109">
        <v>8</v>
      </c>
    </row>
    <row r="49" spans="8:37" x14ac:dyDescent="0.3">
      <c r="H49" s="105" t="s">
        <v>160</v>
      </c>
      <c r="I49" s="106">
        <v>252926.1</v>
      </c>
      <c r="J49" s="106">
        <v>31515.749999999996</v>
      </c>
      <c r="K49" s="106">
        <v>-221410.35</v>
      </c>
      <c r="AD49" s="109" t="s">
        <v>33</v>
      </c>
      <c r="AE49" s="109">
        <v>3</v>
      </c>
      <c r="AF49" s="109">
        <v>2</v>
      </c>
      <c r="AG49" s="109">
        <v>8</v>
      </c>
      <c r="AH49" s="109">
        <v>4</v>
      </c>
      <c r="AI49" s="109">
        <v>6</v>
      </c>
      <c r="AJ49" s="109">
        <v>5</v>
      </c>
      <c r="AK49" s="109">
        <v>28</v>
      </c>
    </row>
    <row r="50" spans="8:37" x14ac:dyDescent="0.3">
      <c r="H50" s="105">
        <v>105</v>
      </c>
      <c r="I50" s="106">
        <v>252926.1</v>
      </c>
      <c r="J50" s="106">
        <v>31515.749999999996</v>
      </c>
      <c r="K50" s="106">
        <v>-221410.35</v>
      </c>
      <c r="AD50" s="109" t="s">
        <v>90</v>
      </c>
      <c r="AE50" s="109">
        <v>1</v>
      </c>
      <c r="AF50" s="109">
        <v>1</v>
      </c>
      <c r="AG50" s="109">
        <v>3</v>
      </c>
      <c r="AH50" s="109"/>
      <c r="AI50" s="109">
        <v>5</v>
      </c>
      <c r="AJ50" s="109">
        <v>2</v>
      </c>
      <c r="AK50" s="109">
        <v>12</v>
      </c>
    </row>
    <row r="51" spans="8:37" x14ac:dyDescent="0.3">
      <c r="H51" s="105" t="s">
        <v>70</v>
      </c>
      <c r="I51" s="106">
        <v>80796</v>
      </c>
      <c r="J51" s="106">
        <v>96780</v>
      </c>
      <c r="K51" s="106">
        <v>15984</v>
      </c>
      <c r="AD51" s="109" t="s">
        <v>64</v>
      </c>
      <c r="AE51" s="109">
        <v>2</v>
      </c>
      <c r="AF51" s="109">
        <v>2</v>
      </c>
      <c r="AG51" s="109">
        <v>4</v>
      </c>
      <c r="AH51" s="109">
        <v>3</v>
      </c>
      <c r="AI51" s="109">
        <v>5</v>
      </c>
      <c r="AJ51" s="109">
        <v>5</v>
      </c>
      <c r="AK51" s="109">
        <v>21</v>
      </c>
    </row>
    <row r="52" spans="8:37" x14ac:dyDescent="0.3">
      <c r="H52" s="105">
        <v>100</v>
      </c>
      <c r="I52" s="106">
        <v>80796</v>
      </c>
      <c r="J52" s="106">
        <v>96780</v>
      </c>
      <c r="K52" s="106">
        <v>15984</v>
      </c>
      <c r="AD52" s="109" t="s">
        <v>39</v>
      </c>
      <c r="AE52" s="109">
        <v>1</v>
      </c>
      <c r="AF52" s="109">
        <v>3</v>
      </c>
      <c r="AG52" s="109">
        <v>2</v>
      </c>
      <c r="AH52" s="109">
        <v>3</v>
      </c>
      <c r="AI52" s="109">
        <v>3</v>
      </c>
      <c r="AJ52" s="109">
        <v>7</v>
      </c>
      <c r="AK52" s="109">
        <v>19</v>
      </c>
    </row>
    <row r="53" spans="8:37" x14ac:dyDescent="0.3">
      <c r="H53" s="105" t="s">
        <v>23</v>
      </c>
      <c r="I53" s="106">
        <v>215340</v>
      </c>
      <c r="J53" s="106">
        <v>413789.99999999994</v>
      </c>
      <c r="K53" s="106">
        <v>198449.99999999994</v>
      </c>
      <c r="AD53" s="109" t="s">
        <v>14</v>
      </c>
      <c r="AE53" s="109"/>
      <c r="AF53" s="109">
        <v>2</v>
      </c>
      <c r="AG53" s="109">
        <v>1</v>
      </c>
      <c r="AH53" s="109">
        <v>1</v>
      </c>
      <c r="AI53" s="109">
        <v>2</v>
      </c>
      <c r="AJ53" s="109">
        <v>1</v>
      </c>
      <c r="AK53" s="109">
        <v>7</v>
      </c>
    </row>
    <row r="54" spans="8:37" x14ac:dyDescent="0.3">
      <c r="H54" s="105">
        <v>100</v>
      </c>
      <c r="I54" s="106">
        <v>215340</v>
      </c>
      <c r="J54" s="106">
        <v>413789.99999999994</v>
      </c>
      <c r="K54" s="106">
        <v>198449.99999999994</v>
      </c>
      <c r="AD54" s="109" t="s">
        <v>30</v>
      </c>
      <c r="AE54" s="109">
        <v>5</v>
      </c>
      <c r="AF54" s="109">
        <v>4</v>
      </c>
      <c r="AG54" s="109">
        <v>2</v>
      </c>
      <c r="AH54" s="109">
        <v>5</v>
      </c>
      <c r="AI54" s="109">
        <v>3</v>
      </c>
      <c r="AJ54" s="109">
        <v>6</v>
      </c>
      <c r="AK54" s="109">
        <v>25</v>
      </c>
    </row>
    <row r="55" spans="8:37" x14ac:dyDescent="0.3">
      <c r="H55" s="105" t="s">
        <v>91</v>
      </c>
      <c r="I55" s="106">
        <v>399879.15</v>
      </c>
      <c r="J55" s="106">
        <v>2396245</v>
      </c>
      <c r="K55" s="106">
        <v>1996365.85</v>
      </c>
      <c r="AD55" s="109" t="s">
        <v>81</v>
      </c>
      <c r="AE55" s="109"/>
      <c r="AF55" s="109">
        <v>1</v>
      </c>
      <c r="AG55" s="109">
        <v>1</v>
      </c>
      <c r="AH55" s="109">
        <v>1</v>
      </c>
      <c r="AI55" s="109"/>
      <c r="AJ55" s="109"/>
      <c r="AK55" s="109">
        <v>3</v>
      </c>
    </row>
    <row r="56" spans="8:37" x14ac:dyDescent="0.3">
      <c r="H56" s="105">
        <v>205</v>
      </c>
      <c r="I56" s="106">
        <v>399879.15</v>
      </c>
      <c r="J56" s="106">
        <v>2396245</v>
      </c>
      <c r="K56" s="106">
        <v>1996365.85</v>
      </c>
      <c r="AD56" s="109" t="s">
        <v>159</v>
      </c>
      <c r="AE56" s="109"/>
      <c r="AF56" s="109"/>
      <c r="AG56" s="109"/>
      <c r="AH56" s="109">
        <v>1</v>
      </c>
      <c r="AI56" s="109">
        <v>1</v>
      </c>
      <c r="AJ56" s="109">
        <v>5</v>
      </c>
      <c r="AK56" s="109">
        <v>7</v>
      </c>
    </row>
    <row r="57" spans="8:37" x14ac:dyDescent="0.3">
      <c r="H57" s="105" t="s">
        <v>73</v>
      </c>
      <c r="I57" s="106">
        <v>375424.8</v>
      </c>
      <c r="J57" s="106">
        <v>48379.200000000004</v>
      </c>
      <c r="K57" s="106">
        <v>-327045.59999999998</v>
      </c>
      <c r="AD57" s="109" t="s">
        <v>22</v>
      </c>
      <c r="AE57" s="109">
        <v>1</v>
      </c>
      <c r="AF57" s="109">
        <v>2</v>
      </c>
      <c r="AG57" s="109"/>
      <c r="AH57" s="109">
        <v>1</v>
      </c>
      <c r="AI57" s="109">
        <v>1</v>
      </c>
      <c r="AJ57" s="109">
        <v>2</v>
      </c>
      <c r="AK57" s="109">
        <v>7</v>
      </c>
    </row>
    <row r="58" spans="8:37" x14ac:dyDescent="0.3">
      <c r="H58" s="105">
        <v>240</v>
      </c>
      <c r="I58" s="106">
        <v>375424.8</v>
      </c>
      <c r="J58" s="106">
        <v>48379.200000000004</v>
      </c>
      <c r="K58" s="106">
        <v>-327045.59999999998</v>
      </c>
      <c r="AD58" s="109" t="s">
        <v>413</v>
      </c>
      <c r="AE58" s="109">
        <v>15</v>
      </c>
      <c r="AF58" s="109">
        <v>18</v>
      </c>
      <c r="AG58" s="109">
        <v>22</v>
      </c>
      <c r="AH58" s="109">
        <v>21</v>
      </c>
      <c r="AI58" s="109">
        <v>28</v>
      </c>
      <c r="AJ58" s="109">
        <v>33</v>
      </c>
      <c r="AK58" s="109">
        <v>137</v>
      </c>
    </row>
    <row r="59" spans="8:37" x14ac:dyDescent="0.3">
      <c r="H59" s="104" t="s">
        <v>413</v>
      </c>
      <c r="I59" s="107">
        <v>3533128.6</v>
      </c>
      <c r="J59" s="107">
        <v>6272596.7000000002</v>
      </c>
      <c r="K59" s="107">
        <v>2739468.1</v>
      </c>
    </row>
    <row r="62" spans="8:37" ht="15" customHeight="1" x14ac:dyDescent="0.3"/>
    <row r="63" spans="8:37" ht="15" customHeight="1" x14ac:dyDescent="0.3"/>
    <row r="64" spans="8:37" ht="15" customHeight="1" x14ac:dyDescent="0.3"/>
    <row r="65" spans="8:35" ht="14.4" customHeight="1" x14ac:dyDescent="0.3">
      <c r="H65" s="101" t="s">
        <v>430</v>
      </c>
      <c r="I65" s="101" t="s">
        <v>429</v>
      </c>
      <c r="J65" s="101"/>
      <c r="K65" s="101"/>
      <c r="L65" s="101"/>
      <c r="M65" s="101"/>
      <c r="N65" s="101"/>
      <c r="O65" s="101"/>
      <c r="R65" s="232" t="s">
        <v>434</v>
      </c>
      <c r="S65" s="232"/>
      <c r="T65" s="232"/>
      <c r="U65" s="232"/>
      <c r="V65" s="232"/>
      <c r="W65" s="232"/>
      <c r="X65" s="232"/>
      <c r="Y65" s="86"/>
      <c r="Z65" s="86"/>
      <c r="AA65" s="232" t="s">
        <v>682</v>
      </c>
      <c r="AB65" s="232"/>
      <c r="AC65" s="232"/>
      <c r="AD65" s="232"/>
      <c r="AE65" s="232"/>
      <c r="AF65" s="232"/>
      <c r="AG65" s="232"/>
      <c r="AH65" s="232"/>
      <c r="AI65" s="232"/>
    </row>
    <row r="66" spans="8:35" ht="14.4" customHeight="1" x14ac:dyDescent="0.3">
      <c r="H66" s="101" t="s">
        <v>412</v>
      </c>
      <c r="I66" s="101" t="s">
        <v>423</v>
      </c>
      <c r="J66" s="101" t="s">
        <v>424</v>
      </c>
      <c r="K66" s="101" t="s">
        <v>425</v>
      </c>
      <c r="L66" s="101" t="s">
        <v>426</v>
      </c>
      <c r="M66" s="101" t="s">
        <v>427</v>
      </c>
      <c r="N66" s="101" t="s">
        <v>428</v>
      </c>
      <c r="O66" s="101" t="s">
        <v>413</v>
      </c>
      <c r="R66" s="232"/>
      <c r="S66" s="232"/>
      <c r="T66" s="232"/>
      <c r="U66" s="232"/>
      <c r="V66" s="232"/>
      <c r="W66" s="232"/>
      <c r="X66" s="232"/>
      <c r="Y66" s="86"/>
      <c r="Z66" s="86"/>
      <c r="AA66" s="232"/>
      <c r="AB66" s="232"/>
      <c r="AC66" s="232"/>
      <c r="AD66" s="232"/>
      <c r="AE66" s="232"/>
      <c r="AF66" s="232"/>
      <c r="AG66" s="232"/>
      <c r="AH66" s="232"/>
      <c r="AI66" s="232"/>
    </row>
    <row r="67" spans="8:35" ht="14.4" customHeight="1" x14ac:dyDescent="0.3">
      <c r="H67" s="108" t="s">
        <v>82</v>
      </c>
      <c r="I67" s="108"/>
      <c r="J67" s="108">
        <v>50</v>
      </c>
      <c r="K67" s="108">
        <v>25</v>
      </c>
      <c r="L67" s="108">
        <v>10</v>
      </c>
      <c r="M67" s="108"/>
      <c r="N67" s="108"/>
      <c r="O67" s="108">
        <v>85</v>
      </c>
      <c r="R67" s="232"/>
      <c r="S67" s="232"/>
      <c r="T67" s="232"/>
      <c r="U67" s="232"/>
      <c r="V67" s="232"/>
      <c r="W67" s="232"/>
      <c r="X67" s="232"/>
      <c r="Y67" s="86"/>
      <c r="Z67" s="86"/>
      <c r="AA67" s="232"/>
      <c r="AB67" s="232"/>
      <c r="AC67" s="232"/>
      <c r="AD67" s="232"/>
      <c r="AE67" s="232"/>
      <c r="AF67" s="232"/>
      <c r="AG67" s="232"/>
      <c r="AH67" s="232"/>
      <c r="AI67" s="232"/>
    </row>
    <row r="68" spans="8:35" ht="14.4" customHeight="1" x14ac:dyDescent="0.3">
      <c r="H68" s="108" t="s">
        <v>34</v>
      </c>
      <c r="I68" s="108">
        <v>100</v>
      </c>
      <c r="J68" s="108"/>
      <c r="K68" s="108"/>
      <c r="L68" s="108">
        <v>50</v>
      </c>
      <c r="M68" s="108">
        <v>45</v>
      </c>
      <c r="N68" s="108">
        <v>45</v>
      </c>
      <c r="O68" s="108">
        <v>240</v>
      </c>
      <c r="R68" s="232"/>
      <c r="S68" s="232"/>
      <c r="T68" s="232"/>
      <c r="U68" s="232"/>
      <c r="V68" s="232"/>
      <c r="W68" s="232"/>
      <c r="X68" s="232"/>
      <c r="Y68" s="86"/>
      <c r="Z68" s="86"/>
      <c r="AA68" s="232"/>
      <c r="AB68" s="232"/>
      <c r="AC68" s="232"/>
      <c r="AD68" s="232"/>
      <c r="AE68" s="232"/>
      <c r="AF68" s="232"/>
      <c r="AG68" s="232"/>
      <c r="AH68" s="232"/>
      <c r="AI68" s="232"/>
    </row>
    <row r="69" spans="8:35" x14ac:dyDescent="0.3">
      <c r="H69" s="108" t="s">
        <v>65</v>
      </c>
      <c r="I69" s="108">
        <v>125</v>
      </c>
      <c r="J69" s="108">
        <v>30</v>
      </c>
      <c r="K69" s="108">
        <v>240</v>
      </c>
      <c r="L69" s="108">
        <v>145</v>
      </c>
      <c r="M69" s="108">
        <v>285</v>
      </c>
      <c r="N69" s="108">
        <v>175</v>
      </c>
      <c r="O69" s="108">
        <v>1000</v>
      </c>
    </row>
    <row r="70" spans="8:35" x14ac:dyDescent="0.3">
      <c r="H70" s="108" t="s">
        <v>48</v>
      </c>
      <c r="I70" s="108">
        <v>50</v>
      </c>
      <c r="J70" s="108"/>
      <c r="K70" s="108">
        <v>105</v>
      </c>
      <c r="L70" s="108">
        <v>15</v>
      </c>
      <c r="M70" s="108">
        <v>35</v>
      </c>
      <c r="N70" s="108">
        <v>10</v>
      </c>
      <c r="O70" s="108">
        <v>215</v>
      </c>
    </row>
    <row r="71" spans="8:35" x14ac:dyDescent="0.3">
      <c r="H71" s="108" t="s">
        <v>55</v>
      </c>
      <c r="I71" s="108">
        <v>60</v>
      </c>
      <c r="J71" s="108">
        <v>125</v>
      </c>
      <c r="K71" s="108"/>
      <c r="L71" s="108">
        <v>55</v>
      </c>
      <c r="M71" s="108">
        <v>120</v>
      </c>
      <c r="N71" s="108">
        <v>195</v>
      </c>
      <c r="O71" s="108">
        <v>555</v>
      </c>
    </row>
    <row r="72" spans="8:35" x14ac:dyDescent="0.3">
      <c r="H72" s="108" t="s">
        <v>40</v>
      </c>
      <c r="I72" s="108"/>
      <c r="J72" s="108">
        <v>200</v>
      </c>
      <c r="K72" s="108">
        <v>15</v>
      </c>
      <c r="L72" s="108">
        <v>35</v>
      </c>
      <c r="M72" s="108">
        <v>50</v>
      </c>
      <c r="N72" s="108">
        <v>275</v>
      </c>
      <c r="O72" s="108">
        <v>575</v>
      </c>
    </row>
    <row r="73" spans="8:35" x14ac:dyDescent="0.3">
      <c r="H73" s="108" t="s">
        <v>94</v>
      </c>
      <c r="I73" s="108"/>
      <c r="J73" s="108">
        <v>115</v>
      </c>
      <c r="K73" s="108">
        <v>200</v>
      </c>
      <c r="L73" s="108">
        <v>25</v>
      </c>
      <c r="M73" s="108">
        <v>150</v>
      </c>
      <c r="N73" s="108">
        <v>120</v>
      </c>
      <c r="O73" s="108">
        <v>610</v>
      </c>
    </row>
    <row r="74" spans="8:35" x14ac:dyDescent="0.3">
      <c r="H74" s="108" t="s">
        <v>15</v>
      </c>
      <c r="I74" s="108"/>
      <c r="J74" s="108">
        <v>110</v>
      </c>
      <c r="K74" s="108">
        <v>75</v>
      </c>
      <c r="L74" s="108">
        <v>5</v>
      </c>
      <c r="M74" s="108">
        <v>90</v>
      </c>
      <c r="N74" s="108">
        <v>15</v>
      </c>
      <c r="O74" s="108">
        <v>295</v>
      </c>
    </row>
    <row r="75" spans="8:35" x14ac:dyDescent="0.3">
      <c r="H75" s="108" t="s">
        <v>19</v>
      </c>
      <c r="I75" s="108">
        <v>90</v>
      </c>
      <c r="J75" s="108">
        <v>50</v>
      </c>
      <c r="K75" s="108">
        <v>10</v>
      </c>
      <c r="L75" s="108">
        <v>25</v>
      </c>
      <c r="M75" s="108">
        <v>175</v>
      </c>
      <c r="N75" s="108"/>
      <c r="O75" s="108">
        <v>350</v>
      </c>
    </row>
    <row r="76" spans="8:35" x14ac:dyDescent="0.3">
      <c r="H76" s="108" t="s">
        <v>51</v>
      </c>
      <c r="I76" s="108">
        <v>100</v>
      </c>
      <c r="J76" s="108">
        <v>75</v>
      </c>
      <c r="K76" s="108">
        <v>20</v>
      </c>
      <c r="L76" s="108">
        <v>100</v>
      </c>
      <c r="M76" s="108">
        <v>100</v>
      </c>
      <c r="N76" s="108">
        <v>140</v>
      </c>
      <c r="O76" s="108">
        <v>535</v>
      </c>
    </row>
    <row r="77" spans="8:35" x14ac:dyDescent="0.3">
      <c r="H77" s="108" t="s">
        <v>160</v>
      </c>
      <c r="I77" s="108"/>
      <c r="J77" s="108"/>
      <c r="K77" s="108"/>
      <c r="L77" s="108">
        <v>75</v>
      </c>
      <c r="M77" s="108">
        <v>25</v>
      </c>
      <c r="N77" s="108">
        <v>185</v>
      </c>
      <c r="O77" s="108">
        <v>285</v>
      </c>
    </row>
    <row r="78" spans="8:35" x14ac:dyDescent="0.3">
      <c r="H78" s="108" t="s">
        <v>70</v>
      </c>
      <c r="I78" s="108">
        <v>100</v>
      </c>
      <c r="J78" s="108"/>
      <c r="K78" s="108"/>
      <c r="L78" s="108"/>
      <c r="M78" s="108"/>
      <c r="N78" s="108"/>
      <c r="O78" s="108">
        <v>100</v>
      </c>
    </row>
    <row r="79" spans="8:35" x14ac:dyDescent="0.3">
      <c r="H79" s="108" t="s">
        <v>23</v>
      </c>
      <c r="I79" s="108">
        <v>100</v>
      </c>
      <c r="J79" s="108">
        <v>175</v>
      </c>
      <c r="K79" s="108"/>
      <c r="L79" s="108">
        <v>25</v>
      </c>
      <c r="M79" s="108">
        <v>15</v>
      </c>
      <c r="N79" s="108">
        <v>35</v>
      </c>
      <c r="O79" s="108">
        <v>350</v>
      </c>
    </row>
    <row r="80" spans="8:35" x14ac:dyDescent="0.3">
      <c r="H80" s="108" t="s">
        <v>91</v>
      </c>
      <c r="I80" s="108">
        <v>50</v>
      </c>
      <c r="J80" s="108">
        <v>75</v>
      </c>
      <c r="K80" s="108">
        <v>125</v>
      </c>
      <c r="L80" s="108"/>
      <c r="M80" s="108">
        <v>215</v>
      </c>
      <c r="N80" s="108">
        <v>30</v>
      </c>
      <c r="O80" s="108">
        <v>495</v>
      </c>
    </row>
    <row r="81" spans="8:15" x14ac:dyDescent="0.3">
      <c r="H81" s="108" t="s">
        <v>73</v>
      </c>
      <c r="I81" s="108">
        <v>20</v>
      </c>
      <c r="J81" s="108">
        <v>15</v>
      </c>
      <c r="K81" s="108">
        <v>85</v>
      </c>
      <c r="L81" s="108">
        <v>5</v>
      </c>
      <c r="M81" s="108">
        <v>20</v>
      </c>
      <c r="N81" s="108">
        <v>125</v>
      </c>
      <c r="O81" s="108">
        <v>270</v>
      </c>
    </row>
    <row r="82" spans="8:15" x14ac:dyDescent="0.3">
      <c r="H82" s="101" t="s">
        <v>413</v>
      </c>
      <c r="I82" s="101">
        <v>795</v>
      </c>
      <c r="J82" s="101">
        <v>1020</v>
      </c>
      <c r="K82" s="101">
        <v>900</v>
      </c>
      <c r="L82" s="101">
        <v>570</v>
      </c>
      <c r="M82" s="101">
        <v>1325</v>
      </c>
      <c r="N82" s="101">
        <v>1350</v>
      </c>
      <c r="O82" s="101">
        <v>5960</v>
      </c>
    </row>
  </sheetData>
  <mergeCells count="7">
    <mergeCell ref="R65:X68"/>
    <mergeCell ref="AA65:AI68"/>
    <mergeCell ref="V8:Y10"/>
    <mergeCell ref="M29:Y31"/>
    <mergeCell ref="G1:AK5"/>
    <mergeCell ref="K8:P10"/>
    <mergeCell ref="AD8:AL10"/>
  </mergeCells>
  <pageMargins left="0.7" right="0.7" top="0.75" bottom="0.75" header="0.3" footer="0.3"/>
  <drawing r:id="rId7"/>
  <picture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79BE0E-3E90-4C4C-928B-745F549B58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Dashboard</vt:lpstr>
      <vt:lpstr>Raw Data</vt:lpstr>
      <vt:lpstr>Data Cleaning Process</vt:lpstr>
      <vt:lpstr>Cleaned Data</vt:lpstr>
      <vt:lpstr>My Holdings</vt:lpstr>
      <vt:lpstr>Portfolio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Sarthak Mukherjee</cp:lastModifiedBy>
  <dcterms:created xsi:type="dcterms:W3CDTF">2026-05-27T17:58:25Z</dcterms:created>
  <dcterms:modified xsi:type="dcterms:W3CDTF">2026-05-29T02:54:37Z</dcterms:modified>
</cp:coreProperties>
</file>