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KoukalZde\Downloads\"/>
    </mc:Choice>
  </mc:AlternateContent>
  <xr:revisionPtr revIDLastSave="0" documentId="13_ncr:1_{2B38C2D7-50AE-41F9-A7FA-9E70CC6EB401}" xr6:coauthVersionLast="47" xr6:coauthVersionMax="47" xr10:uidLastSave="{00000000-0000-0000-0000-000000000000}"/>
  <bookViews>
    <workbookView xWindow="-120" yWindow="-120" windowWidth="29040" windowHeight="15720" xr2:uid="{568C94E4-E3F7-4EB4-8281-4914A18C47B4}"/>
  </bookViews>
  <sheets>
    <sheet name="Milestones" sheetId="1" r:id="rId1"/>
    <sheet name="Tasks" sheetId="7" r:id="rId2"/>
    <sheet name="Gantt Chart" sheetId="3" r:id="rId3"/>
    <sheet name="Dynamic Chart Data Hidden" sheetId="2" state="hidden"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Milestones!$D$2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7" l="1"/>
  <c r="F24" i="7"/>
  <c r="F23" i="7"/>
  <c r="F22" i="7"/>
  <c r="F21" i="7"/>
  <c r="F20" i="7"/>
  <c r="F19" i="7"/>
  <c r="F18" i="7"/>
  <c r="C17" i="7"/>
  <c r="C16" i="7"/>
  <c r="C15" i="7"/>
  <c r="C14" i="7"/>
  <c r="C13" i="7"/>
  <c r="C12" i="7"/>
  <c r="D12" i="7" s="1"/>
  <c r="C11" i="7"/>
  <c r="C10" i="7"/>
  <c r="C9" i="7"/>
  <c r="C8" i="7"/>
  <c r="C7" i="7"/>
  <c r="C6" i="7"/>
  <c r="D11" i="1"/>
  <c r="G24" i="2"/>
  <c r="G25" i="2"/>
  <c r="G26" i="2"/>
  <c r="G27" i="2"/>
  <c r="G28" i="2"/>
  <c r="G29" i="2"/>
  <c r="G30" i="2"/>
  <c r="G31" i="2"/>
  <c r="G32" i="2"/>
  <c r="D8" i="1"/>
  <c r="D10" i="1"/>
  <c r="D9" i="1"/>
  <c r="D7" i="1"/>
  <c r="F12" i="7" l="1"/>
  <c r="D6" i="7"/>
  <c r="F6" i="7" s="1"/>
  <c r="D17" i="7"/>
  <c r="F17" i="7" s="1"/>
  <c r="D16" i="7"/>
  <c r="F16" i="7" s="1"/>
  <c r="D15" i="7"/>
  <c r="F15" i="7" s="1"/>
  <c r="D14" i="7"/>
  <c r="F14" i="7" s="1"/>
  <c r="D13" i="7"/>
  <c r="F13" i="7" s="1"/>
  <c r="D11" i="7"/>
  <c r="F11" i="7" s="1"/>
  <c r="D10" i="7"/>
  <c r="F10" i="7" s="1"/>
  <c r="D9" i="7"/>
  <c r="F9" i="7" s="1"/>
  <c r="D8" i="7"/>
  <c r="F8" i="7" s="1"/>
  <c r="D7" i="7"/>
  <c r="F7" i="7" s="1"/>
  <c r="D6"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<sst xmlns="http://schemas.openxmlformats.org/spreadsheetml/2006/main" count="71" uniqueCount="64">
  <si>
    <t>Create a Date Tracking Gantt Chart in this worksheet.
The title of this worksheet is in cell B1. 
Information about how to use this worksheet, including instructions for screen readers is in the About worksheet.
Continue navigating down column A for further instructions.</t>
  </si>
  <si>
    <t>Date tracking Gantt chart</t>
  </si>
  <si>
    <t>Select option Yes in cell D2 if you want to highlight today's date in the Gantt Chart worksheet. 
Select option No in cell D2 if you do not want to highlight today's date in the Gantt Chart worksheet.
In Cell D2, select ALT+Arrow Down for options.</t>
  </si>
  <si>
    <t>Track today's date?</t>
  </si>
  <si>
    <t>Yes</t>
  </si>
  <si>
    <t>Milestones header for the milestone table is in cell B3.
Tasks header for the tasks table is in cell G3.</t>
  </si>
  <si>
    <t>Milestones</t>
  </si>
  <si>
    <t>Tasks</t>
  </si>
  <si>
    <t>Information about the columns in the milestone table are in this row from cells B4 through E4.
Information about the columns in the tasks table are in this row from cells G4 through J4.</t>
  </si>
  <si>
    <t>Auto calculated column used for charting the duration of each task. Do not delete or modify.</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</si>
  <si>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</si>
  <si>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</si>
  <si>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</si>
  <si>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</si>
  <si>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</si>
  <si>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Start Date</t>
  </si>
  <si>
    <t>End Date</t>
  </si>
  <si>
    <t>Task</t>
  </si>
  <si>
    <t>Duration in days</t>
  </si>
  <si>
    <t>Milestone 1</t>
  </si>
  <si>
    <t>Activity 1</t>
  </si>
  <si>
    <t>Milestone 2</t>
  </si>
  <si>
    <t>Activity 2</t>
  </si>
  <si>
    <t>Milestone 3</t>
  </si>
  <si>
    <t>Activity 3</t>
  </si>
  <si>
    <t>Milestone 4</t>
  </si>
  <si>
    <t>Activity 4</t>
  </si>
  <si>
    <t>Milestone 5</t>
  </si>
  <si>
    <t>Activity 5</t>
  </si>
  <si>
    <t>Milestone 6</t>
  </si>
  <si>
    <t>Activity 6</t>
  </si>
  <si>
    <t>Activity 7</t>
  </si>
  <si>
    <t>Activity 8</t>
  </si>
  <si>
    <t>Activity 9</t>
  </si>
  <si>
    <t>Activity 10</t>
  </si>
  <si>
    <t>Activity 11</t>
  </si>
  <si>
    <t>Activity 12</t>
  </si>
  <si>
    <t>To add more Milestones, add a new row above this one.
Note, the default number of milestones to chart is 15. Adding new milestones requires a change in the hidden worksheet. See the About worksheet cell A9 for more information.
The next instruction is in cell A26.</t>
  </si>
  <si>
    <t>To add more Milestones, add a new row above this one.</t>
  </si>
  <si>
    <t>A note is in cell G26.
This is the last instruction in this worksheet.</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</si>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</sst>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0">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cellXfs>
  <cellStyles count="8">
    <cellStyle name="Čárky bez des. míst" xfId="7" builtinId="6" customBuiltin="1"/>
    <cellStyle name="Date" xfId="6" xr:uid="{6EB70F65-3733-4804-9FF5-428A9E5C4ABE}"/>
    <cellStyle name="Nadpis 1" xfId="1" builtinId="16" customBuiltin="1"/>
    <cellStyle name="Nadpis 2" xfId="2" builtinId="17" customBuiltin="1"/>
    <cellStyle name="Nadpis 3" xfId="4" builtinId="18" customBuiltin="1"/>
    <cellStyle name="Název" xfId="3" builtinId="15" customBuiltin="1"/>
    <cellStyle name="Normální" xfId="0" builtinId="0"/>
    <cellStyle name="Vysvětlující text" xfId="5" builtinId="53" customBuiltin="1"/>
  </cellStyles>
  <dxfs count="23">
    <dxf>
      <fill>
        <patternFill>
          <bgColor theme="7" tint="0.79998168889431442"/>
        </patternFill>
      </fill>
    </dxf>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8B114493-1DEB-4507-9B50-8684ECF0CF8A}" type="CELLRANGE">
                      <a:rPr lang="cs-CZ"/>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C0C346F8-4042-4E60-9159-990EE5E151A1}" type="CELLRANGE">
                      <a:rPr lang="cs-CZ"/>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B8F3E337-77A7-49EB-8BF5-2B92A90C222E}" type="CELLRANGE">
                      <a:rPr lang="cs-CZ"/>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BEC33025-09D0-42E5-8952-EDD8492E9E19}" type="CELLRANGE">
                      <a:rPr lang="cs-CZ"/>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F79A5CCC-1A88-426D-A65C-216920E61508}" type="CELLRANGE">
                      <a:rPr lang="cs-CZ"/>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7F9F7FB6-EBC9-4E81-B668-B7477646360C}" type="CELLRANGE">
                      <a:rPr lang="cs-CZ"/>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656C54C9-E1AE-48BE-A902-CF7F0F396C46}" type="CELLRANGE">
                      <a:rPr lang="cs-CZ"/>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cs-CZ"/>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2</c:v>
                  </c:pt>
                  <c:pt idx="1">
                    <c:v>2</c:v>
                  </c:pt>
                  <c:pt idx="2">
                    <c:v>6</c:v>
                  </c:pt>
                  <c:pt idx="3">
                    <c:v>8</c:v>
                  </c:pt>
                  <c:pt idx="4">
                    <c:v>7</c:v>
                  </c:pt>
                  <c:pt idx="5">
                    <c:v>3</c:v>
                  </c:pt>
                  <c:pt idx="6">
                    <c:v>16</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45554</c:v>
                </c:pt>
                <c:pt idx="1">
                  <c:v>45555</c:v>
                </c:pt>
                <c:pt idx="2">
                  <c:v>45555</c:v>
                </c:pt>
                <c:pt idx="3">
                  <c:v>45556</c:v>
                </c:pt>
                <c:pt idx="4">
                  <c:v>45563</c:v>
                </c:pt>
                <c:pt idx="5">
                  <c:v>45567</c:v>
                </c:pt>
                <c:pt idx="6">
                  <c:v>45570</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Activity 1</c:v>
                  </c:pt>
                  <c:pt idx="1">
                    <c:v>Activity 2</c:v>
                  </c:pt>
                  <c:pt idx="2">
                    <c:v>Activity 3</c:v>
                  </c:pt>
                  <c:pt idx="3">
                    <c:v>Activity 4</c:v>
                  </c:pt>
                  <c:pt idx="4">
                    <c:v>Activity 5</c:v>
                  </c:pt>
                  <c:pt idx="5">
                    <c:v>Activity 6</c:v>
                  </c:pt>
                  <c:pt idx="6">
                    <c:v>Activity 7</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F8B8B243-6F3A-4B3E-8191-FCA03DB68124}" type="CELLRANGE">
                      <a:rPr lang="en-US"/>
                      <a:pPr>
                        <a:defRPr sz="1100">
                          <a:solidFill>
                            <a:schemeClr val="bg2"/>
                          </a:solidFill>
                        </a:defRPr>
                      </a:pPr>
                      <a:t>[OBLAST BUNĚK]</a:t>
                    </a:fld>
                    <a:endParaRPr lang="cs-CZ"/>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cs-CZ"/>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45555</c:v>
                </c:pt>
                <c:pt idx="1">
                  <c:v>45555</c:v>
                </c:pt>
              </c:numCache>
            </c:numRef>
          </c:xVal>
          <c:yVal>
            <c:numRef>
              <c:f>'Dynamic Chart Data Hidden'!$C$4:$C$5</c:f>
              <c:numCache>
                <c:formatCode>General</c:formatCode>
                <c:ptCount val="2"/>
                <c:pt idx="0">
                  <c:v>9</c:v>
                </c:pt>
                <c:pt idx="1">
                  <c:v>9</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2BDBD538-AEB3-43C3-9426-5EA5214BE01F}"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62875340-EDBE-4D16-A3B7-A34182029B3F}"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7B64DD53-2A77-44EC-AE87-37B4D44EBCC5}"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9490E42D-CA97-4625-988F-C16BA826E9AC}"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B9F58774-F3F3-432A-9821-6CF40E298DA7}"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A8186D8D-43CA-453F-938E-D9DBBB763488}"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2396A7E0-609A-48CF-A25E-6E3E42C8F0CA}"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5708A076-0970-4794-AA0C-201B1B50E739}"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C10A2535-35F3-4507-8C1B-615448363586}"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FF7108F5-1496-4844-9F0B-39B5F33A40F0}"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B4741A6C-05DA-4620-AA9E-BFE5B5A9E678}"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EE8B4180-734E-48D4-848E-3358A380A969}"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5E8B514E-B3F4-428E-B9E5-3DA582B9C5A4}"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E9BA4BE1-9B7C-48CA-A930-180D3767F819}"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5D8E2838-07A0-419D-9E41-5C248303D6A8}" type="CELLRANGE">
                      <a:rPr lang="en-US"/>
                      <a:pPr/>
                      <a:t>[OBLAST BUNĚK]</a:t>
                    </a:fld>
                    <a:endParaRPr lang="cs-CZ"/>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cs-CZ"/>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45564</c:v>
                </c:pt>
                <c:pt idx="1">
                  <c:v>45569</c:v>
                </c:pt>
                <c:pt idx="2">
                  <c:v>45569</c:v>
                </c:pt>
                <c:pt idx="3">
                  <c:v>45569</c:v>
                </c:pt>
                <c:pt idx="4">
                  <c:v>45569</c:v>
                </c:pt>
                <c:pt idx="5">
                  <c:v>45569</c:v>
                </c:pt>
                <c:pt idx="6">
                  <c:v>45569</c:v>
                </c:pt>
                <c:pt idx="7">
                  <c:v>45569</c:v>
                </c:pt>
                <c:pt idx="8">
                  <c:v>45569</c:v>
                </c:pt>
                <c:pt idx="9">
                  <c:v>45569</c:v>
                </c:pt>
                <c:pt idx="10">
                  <c:v>45569</c:v>
                </c:pt>
                <c:pt idx="11">
                  <c:v>45569</c:v>
                </c:pt>
                <c:pt idx="12">
                  <c:v>45569</c:v>
                </c:pt>
                <c:pt idx="13">
                  <c:v>45569</c:v>
                </c:pt>
                <c:pt idx="14">
                  <c:v>45569</c:v>
                </c:pt>
              </c:numCache>
            </c:numRef>
          </c:xVal>
          <c:yVal>
            <c:numRef>
              <c:f>'Dynamic Chart Data Hidden'!$I$18:$I$33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Milestone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cs-CZ"/>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cs-CZ"/>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7"/>
    <tableColumn id="3" xr3:uid="{2EB2227F-D85F-4004-8BC5-DEE0E8CC2A93}" name="Position" dataDxfId="16"/>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o." dataDxfId="15"/>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4">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3">
      <calculatedColumnFormula>IFERROR(IF(LEN(OFFSET(Tasks!$C6,ScrollingIncrement[scroll increment],0,1,1))=0,"",IF(OR(OFFSET(Tasks!$D6,ScrollingIncrement[scroll increment],0,1,1)&lt;=$B$12,OFFSET(Tasks!$C6,ScrollingIncrement[scroll increment],0,1,1)&gt;=($B$11-$D$11)),INDEX(Tasks[],OFFSET(Tasks!$B6,ScrollingIncrement[scroll increment],0,1,1),4),"")),"")</calculatedColumnFormula>
    </tableColumn>
    <tableColumn id="2" xr3:uid="{67A68433-98C6-4D8B-B13E-5A174B091BFD}" name="Start date" dataDxfId="12" dataCellStyle="Date">
      <calculatedColumnFormula>IFERROR(IF(LEN(DynamicTaskData[[#This Row],[Tasks]])=0,$B$11,INDEX(Tasks[],OFFSET(Tasks!$B6,ScrollingIncrement[scroll increment],0,1,1),2)),"")</calculatedColumnFormula>
    </tableColumn>
    <tableColumn id="3" xr3:uid="{F8FBD7F0-C854-4F78-A244-B23F2FFF6E70}" name="Task duration in days" dataDxfId="11">
      <calculatedColumnFormula>IFERROR(IF(LEN(DynamicTaskData[[#This Row],[Tasks]])=0,0,IF(AND(Tasks!$C6&lt;=$B$12,Tasks!$D6&gt;=$B$12),ABS(OFFSET(Tasks!$C6,ScrollingIncrement[scroll increment],0,1,1)-$B$12)+1,OFFSET(Tasks!$F6,ScrollingIncrement[scroll increment],0,1,1))),"")</calculatedColumnFormula>
    </tableColumn>
    <tableColumn id="4" xr3:uid="{5A2DA5AB-D865-4B01-B889-2961800BAEFD}" name="position" dataDxfId="10">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9">
      <calculatedColumnFormula>IFERROR(IF(TODAY()&lt;MIN(DynamicTaskData[Start date]),MIN($B$11,MIN(DynamicTaskData[Start date])),TODAY()),TODAY())</calculatedColumnFormula>
    </tableColumn>
    <tableColumn id="2" xr3:uid="{0976B376-4D30-4099-AE10-A329AAD22F6E}" name="y co-ord" dataDxfId="8">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7">
      <calculatedColumnFormula>IFERROR(IF(LEN(Milestones!D6)=0,"",IF(AND(Milestones!D6&lt;=$B$12,Milestones!D6&gt;=$B$11-$D$11),Milestones!E6,"")),"")</calculatedColumnFormula>
    </tableColumn>
    <tableColumn id="4" xr3:uid="{08699A2C-FE9E-454E-85A5-61493B3B2502}" name="Date" dataDxfId="6" dataCellStyle="Date">
      <calculatedColumnFormula>IFERROR(IF(LEN(DynamicMilestoneData[[#This Row],[Milestones]])=0,$B$12,Milestones!$D6),2)</calculatedColumnFormula>
    </tableColumn>
    <tableColumn id="5" xr3:uid="{FF95A456-DC6C-4DEF-A422-1A60C8530445}" name="Baseline" dataDxfId="5">
      <calculatedColumnFormula>IFERROR(IF(LEN(DynamicMilestoneData[[#This Row],[Milestones]])=0,"",Milestones!$C6),"")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4" dataDxfId="3">
  <autoFilter ref="B7:B8" xr:uid="{EF98147B-BF9A-4D76-A56A-BD910CB7D4BE}">
    <filterColumn colId="0" hiddenButton="1"/>
  </autoFilter>
  <tableColumns count="1">
    <tableColumn id="1" xr3:uid="{F9A5A7B8-7EE1-4D44-B78F-710AFC7920AA}" name="scroll incr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tabSelected="1" workbookViewId="0">
      <selection activeCell="K22" sqref="K22"/>
    </sheetView>
  </sheetViews>
  <sheetFormatPr defaultRowHeight="15" x14ac:dyDescent="0.25"/>
  <cols>
    <col min="1" max="1" width="2.7109375" style="19" customWidth="1"/>
    <col min="2" max="2" width="10.7109375" customWidth="1"/>
    <col min="3" max="3" width="12.7109375" customWidth="1"/>
    <col min="4" max="4" width="14.7109375" customWidth="1"/>
    <col min="5" max="5" width="30.7109375" customWidth="1"/>
  </cols>
  <sheetData>
    <row r="1" spans="1:5" ht="50.1" customHeight="1" x14ac:dyDescent="0.25">
      <c r="A1" s="18" t="s">
        <v>0</v>
      </c>
      <c r="B1" s="8" t="s">
        <v>1</v>
      </c>
    </row>
    <row r="2" spans="1:5" ht="15.75" x14ac:dyDescent="0.25">
      <c r="A2" s="19" t="s">
        <v>2</v>
      </c>
      <c r="B2" s="17" t="s">
        <v>3</v>
      </c>
      <c r="C2" s="16"/>
      <c r="D2" s="9" t="s">
        <v>4</v>
      </c>
    </row>
    <row r="3" spans="1:5" ht="35.1" customHeight="1" x14ac:dyDescent="0.3">
      <c r="A3" s="18" t="s">
        <v>5</v>
      </c>
      <c r="B3" s="5" t="s">
        <v>6</v>
      </c>
    </row>
    <row r="4" spans="1:5" x14ac:dyDescent="0.25">
      <c r="A4" s="18" t="s">
        <v>8</v>
      </c>
      <c r="B4" s="10"/>
      <c r="C4" s="10"/>
      <c r="D4" s="10"/>
      <c r="E4" s="10"/>
    </row>
    <row r="5" spans="1:5" x14ac:dyDescent="0.25">
      <c r="A5" s="18" t="s">
        <v>10</v>
      </c>
      <c r="B5" t="s">
        <v>11</v>
      </c>
      <c r="C5" t="s">
        <v>12</v>
      </c>
      <c r="D5" t="s">
        <v>13</v>
      </c>
      <c r="E5" t="s">
        <v>14</v>
      </c>
    </row>
    <row r="6" spans="1:5" x14ac:dyDescent="0.25">
      <c r="A6" s="18"/>
      <c r="B6" s="6">
        <v>1</v>
      </c>
      <c r="C6" s="6">
        <v>1</v>
      </c>
      <c r="D6" s="11">
        <f ca="1">Start_Date+10</f>
        <v>45564</v>
      </c>
      <c r="E6" t="s">
        <v>19</v>
      </c>
    </row>
    <row r="7" spans="1:5" x14ac:dyDescent="0.25">
      <c r="B7" s="6">
        <v>2</v>
      </c>
      <c r="C7" s="6">
        <v>1</v>
      </c>
      <c r="D7" s="11">
        <f ca="1">TODAY()+25</f>
        <v>45580</v>
      </c>
      <c r="E7" t="s">
        <v>21</v>
      </c>
    </row>
    <row r="8" spans="1:5" x14ac:dyDescent="0.25">
      <c r="B8" s="6">
        <v>3</v>
      </c>
      <c r="C8" s="6">
        <v>1</v>
      </c>
      <c r="D8" s="11">
        <f ca="1">TODAY()+35</f>
        <v>45590</v>
      </c>
      <c r="E8" t="s">
        <v>23</v>
      </c>
    </row>
    <row r="9" spans="1:5" x14ac:dyDescent="0.25">
      <c r="B9" s="6">
        <v>4</v>
      </c>
      <c r="C9" s="6">
        <v>1</v>
      </c>
      <c r="D9" s="11">
        <f ca="1">TODAY()+45</f>
        <v>45600</v>
      </c>
      <c r="E9" t="s">
        <v>25</v>
      </c>
    </row>
    <row r="10" spans="1:5" x14ac:dyDescent="0.25">
      <c r="B10" s="6">
        <v>5</v>
      </c>
      <c r="C10" s="6">
        <v>1</v>
      </c>
      <c r="D10" s="11">
        <f ca="1">TODAY()+60</f>
        <v>45615</v>
      </c>
      <c r="E10" t="s">
        <v>27</v>
      </c>
    </row>
    <row r="11" spans="1:5" x14ac:dyDescent="0.25">
      <c r="B11" s="6">
        <v>6</v>
      </c>
      <c r="C11" s="6">
        <v>1</v>
      </c>
      <c r="D11" s="11">
        <f ca="1">TODAY()+70</f>
        <v>45625</v>
      </c>
      <c r="E11" t="s">
        <v>29</v>
      </c>
    </row>
    <row r="12" spans="1:5" x14ac:dyDescent="0.25">
      <c r="B12" s="6"/>
      <c r="C12" s="6"/>
      <c r="D12" s="11"/>
    </row>
    <row r="13" spans="1:5" x14ac:dyDescent="0.25">
      <c r="B13" s="6"/>
      <c r="C13" s="6"/>
      <c r="D13" s="11"/>
    </row>
    <row r="14" spans="1:5" x14ac:dyDescent="0.25">
      <c r="B14" s="6"/>
      <c r="C14" s="6"/>
      <c r="D14" s="11"/>
    </row>
    <row r="15" spans="1:5" x14ac:dyDescent="0.25">
      <c r="B15" s="6"/>
      <c r="C15" s="6"/>
      <c r="D15" s="11"/>
    </row>
    <row r="16" spans="1:5" x14ac:dyDescent="0.25">
      <c r="B16" s="6"/>
      <c r="C16" s="6"/>
      <c r="D16" s="11"/>
    </row>
    <row r="17" spans="1:5" x14ac:dyDescent="0.25">
      <c r="B17" s="6"/>
      <c r="C17" s="6"/>
      <c r="D17" s="11"/>
    </row>
    <row r="18" spans="1:5" x14ac:dyDescent="0.25">
      <c r="B18" s="6"/>
      <c r="C18" s="6"/>
      <c r="D18" s="11"/>
    </row>
    <row r="19" spans="1:5" x14ac:dyDescent="0.25">
      <c r="B19" s="6"/>
      <c r="C19" s="6"/>
      <c r="D19" s="11"/>
    </row>
    <row r="20" spans="1:5" x14ac:dyDescent="0.25">
      <c r="B20" s="6"/>
      <c r="C20" s="6"/>
      <c r="D20" s="11"/>
    </row>
    <row r="21" spans="1:5" x14ac:dyDescent="0.25">
      <c r="A21" s="19" t="s">
        <v>37</v>
      </c>
      <c r="B21" s="4" t="s">
        <v>38</v>
      </c>
      <c r="C21" s="4"/>
      <c r="D21" s="4"/>
      <c r="E21" s="4"/>
    </row>
    <row r="26" spans="1:5" x14ac:dyDescent="0.25">
      <c r="A26" s="19" t="s">
        <v>39</v>
      </c>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dimension ref="A1:F26"/>
  <sheetViews>
    <sheetView showGridLines="0" workbookViewId="0">
      <selection activeCell="C14" sqref="C14"/>
    </sheetView>
  </sheetViews>
  <sheetFormatPr defaultRowHeight="15" x14ac:dyDescent="0.25"/>
  <cols>
    <col min="1" max="1" width="2.7109375" customWidth="1"/>
    <col min="2" max="2" width="10.7109375" customWidth="1"/>
    <col min="3" max="3" width="12.7109375" customWidth="1"/>
    <col min="4" max="4" width="14.7109375" customWidth="1"/>
    <col min="5" max="5" width="30.7109375" customWidth="1"/>
    <col min="6" max="6" width="19.28515625" hidden="1" customWidth="1"/>
  </cols>
  <sheetData>
    <row r="1" spans="1:6" ht="50.1" customHeight="1" x14ac:dyDescent="0.25">
      <c r="A1" s="18" t="s">
        <v>0</v>
      </c>
      <c r="B1" s="8" t="s">
        <v>1</v>
      </c>
    </row>
    <row r="3" spans="1:6" ht="35.1" customHeight="1" x14ac:dyDescent="0.3">
      <c r="A3" s="18" t="s">
        <v>5</v>
      </c>
      <c r="B3" s="5" t="s">
        <v>7</v>
      </c>
    </row>
    <row r="4" spans="1:6" ht="64.5" x14ac:dyDescent="0.25">
      <c r="B4" s="10"/>
      <c r="C4" s="10"/>
      <c r="D4" s="10"/>
      <c r="E4" s="10"/>
      <c r="F4" s="10" t="s">
        <v>9</v>
      </c>
    </row>
    <row r="5" spans="1:6" x14ac:dyDescent="0.25">
      <c r="B5" t="s">
        <v>11</v>
      </c>
      <c r="C5" t="s">
        <v>15</v>
      </c>
      <c r="D5" t="s">
        <v>16</v>
      </c>
      <c r="E5" t="s">
        <v>17</v>
      </c>
      <c r="F5" t="s">
        <v>18</v>
      </c>
    </row>
    <row r="6" spans="1:6" x14ac:dyDescent="0.25">
      <c r="B6" s="6">
        <v>1</v>
      </c>
      <c r="C6" s="11">
        <f ca="1">TODAY()-1</f>
        <v>45554</v>
      </c>
      <c r="D6" s="11">
        <f ca="1">Tasks[[#This Row],[Start Date]]+1</f>
        <v>45555</v>
      </c>
      <c r="E6" s="1" t="s">
        <v>20</v>
      </c>
      <c r="F6" s="14">
        <f ca="1">IFERROR(IF(LEN(Tasks[[#This Row],[Start Date]])=0,"",(INT(Tasks[[#This Row],[End Date]])-INT(Tasks[[#This Row],[Start Date]]))-(INT(Tasks[[#This Row],[Start Date]])-INT(Tasks[[#This Row],[Start Date]]))+1),"")</f>
        <v>2</v>
      </c>
    </row>
    <row r="7" spans="1:6" x14ac:dyDescent="0.25">
      <c r="B7" s="6">
        <v>2</v>
      </c>
      <c r="C7" s="11">
        <f ca="1">TODAY()</f>
        <v>45555</v>
      </c>
      <c r="D7" s="11">
        <f ca="1">Tasks[[#This Row],[Start Date]]+1</f>
        <v>45556</v>
      </c>
      <c r="E7" s="1" t="s">
        <v>22</v>
      </c>
      <c r="F7" s="14">
        <f ca="1">IFERROR(IF(LEN(Tasks[[#This Row],[Start Date]])=0,"",(INT(Tasks[[#This Row],[End Date]])-INT(Tasks[[#This Row],[Start Date]]))-(INT(Tasks[[#This Row],[Start Date]])-INT(Tasks[[#This Row],[Start Date]]))+1),"")</f>
        <v>2</v>
      </c>
    </row>
    <row r="8" spans="1:6" x14ac:dyDescent="0.25">
      <c r="B8" s="6">
        <v>3</v>
      </c>
      <c r="C8" s="11">
        <f ca="1">TODAY()</f>
        <v>45555</v>
      </c>
      <c r="D8" s="11">
        <f ca="1">Tasks[[#This Row],[Start Date]]+5</f>
        <v>45560</v>
      </c>
      <c r="E8" s="1" t="s">
        <v>24</v>
      </c>
      <c r="F8" s="14">
        <f ca="1">IFERROR(IF(LEN(Tasks[[#This Row],[Start Date]])=0,"",(INT(Tasks[[#This Row],[End Date]])-INT(Tasks[[#This Row],[Start Date]]))-(INT(Tasks[[#This Row],[Start Date]])-INT(Tasks[[#This Row],[Start Date]]))+1),"")</f>
        <v>6</v>
      </c>
    </row>
    <row r="9" spans="1:6" x14ac:dyDescent="0.25">
      <c r="B9" s="6">
        <v>4</v>
      </c>
      <c r="C9" s="12">
        <f ca="1">TODAY()+1</f>
        <v>45556</v>
      </c>
      <c r="D9" s="11">
        <f ca="1">Tasks[[#This Row],[Start Date]]+7</f>
        <v>45563</v>
      </c>
      <c r="E9" s="1" t="s">
        <v>26</v>
      </c>
      <c r="F9" s="14">
        <f ca="1">IFERROR(IF(LEN(Tasks[[#This Row],[Start Date]])=0,"",(INT(Tasks[[#This Row],[End Date]])-INT(Tasks[[#This Row],[Start Date]]))-(INT(Tasks[[#This Row],[Start Date]])-INT(Tasks[[#This Row],[Start Date]]))+1),"")</f>
        <v>8</v>
      </c>
    </row>
    <row r="10" spans="1:6" x14ac:dyDescent="0.25">
      <c r="B10" s="6">
        <v>5</v>
      </c>
      <c r="C10" s="11">
        <f ca="1">TODAY()+8</f>
        <v>45563</v>
      </c>
      <c r="D10" s="11">
        <f ca="1">Tasks[[#This Row],[Start Date]]+10</f>
        <v>45573</v>
      </c>
      <c r="E10" s="1" t="s">
        <v>28</v>
      </c>
      <c r="F10" s="14">
        <f ca="1">IFERROR(IF(LEN(Tasks[[#This Row],[Start Date]])=0,"",(INT(Tasks[[#This Row],[End Date]])-INT(Tasks[[#This Row],[Start Date]]))-(INT(Tasks[[#This Row],[Start Date]])-INT(Tasks[[#This Row],[Start Date]]))+1),"")</f>
        <v>11</v>
      </c>
    </row>
    <row r="11" spans="1:6" x14ac:dyDescent="0.25">
      <c r="B11" s="6">
        <v>6</v>
      </c>
      <c r="C11" s="11">
        <f ca="1">TODAY()+12</f>
        <v>45567</v>
      </c>
      <c r="D11" s="11">
        <f ca="1">Tasks[[#This Row],[Start Date]]+30</f>
        <v>45597</v>
      </c>
      <c r="E11" s="1" t="s">
        <v>30</v>
      </c>
      <c r="F11" s="14">
        <f ca="1">IFERROR(IF(LEN(Tasks[[#This Row],[Start Date]])=0,"",(INT(Tasks[[#This Row],[End Date]])-INT(Tasks[[#This Row],[Start Date]]))-(INT(Tasks[[#This Row],[Start Date]])-INT(Tasks[[#This Row],[Start Date]]))+1),"")</f>
        <v>31</v>
      </c>
    </row>
    <row r="12" spans="1:6" x14ac:dyDescent="0.25">
      <c r="B12" s="6">
        <v>7</v>
      </c>
      <c r="C12" s="11">
        <f ca="1">TODAY()+15</f>
        <v>45570</v>
      </c>
      <c r="D12" s="11">
        <f ca="1">Tasks[[#This Row],[Start Date]]+15</f>
        <v>45585</v>
      </c>
      <c r="E12" s="1" t="s">
        <v>31</v>
      </c>
      <c r="F12" s="14">
        <f ca="1">IFERROR(IF(LEN(Tasks[[#This Row],[Start Date]])=0,"",(INT(Tasks[[#This Row],[End Date]])-INT(Tasks[[#This Row],[Start Date]]))-(INT(Tasks[[#This Row],[Start Date]])-INT(Tasks[[#This Row],[Start Date]]))+1),"")</f>
        <v>16</v>
      </c>
    </row>
    <row r="13" spans="1:6" x14ac:dyDescent="0.25">
      <c r="B13" s="6">
        <v>8</v>
      </c>
      <c r="C13" s="11">
        <f ca="1">TODAY()+25</f>
        <v>45580</v>
      </c>
      <c r="D13" s="11">
        <f ca="1">Tasks[[#This Row],[Start Date]]+5</f>
        <v>45585</v>
      </c>
      <c r="E13" s="1" t="s">
        <v>32</v>
      </c>
      <c r="F13" s="14">
        <f ca="1">IFERROR(IF(LEN(Tasks[[#This Row],[Start Date]])=0,"",(INT(Tasks[[#This Row],[End Date]])-INT(Tasks[[#This Row],[Start Date]]))-(INT(Tasks[[#This Row],[Start Date]])-INT(Tasks[[#This Row],[Start Date]]))+1),"")</f>
        <v>6</v>
      </c>
    </row>
    <row r="14" spans="1:6" x14ac:dyDescent="0.25">
      <c r="B14" s="6">
        <v>9</v>
      </c>
      <c r="C14" s="11">
        <f ca="1">TODAY()+34</f>
        <v>45589</v>
      </c>
      <c r="D14" s="11">
        <f ca="1">Tasks[[#This Row],[Start Date]]+2</f>
        <v>45591</v>
      </c>
      <c r="E14" s="1" t="s">
        <v>33</v>
      </c>
      <c r="F14" s="14">
        <f ca="1">IFERROR(IF(LEN(Tasks[[#This Row],[Start Date]])=0,"",(INT(Tasks[[#This Row],[End Date]])-INT(Tasks[[#This Row],[Start Date]]))-(INT(Tasks[[#This Row],[Start Date]])-INT(Tasks[[#This Row],[Start Date]]))+1),"")</f>
        <v>3</v>
      </c>
    </row>
    <row r="15" spans="1:6" x14ac:dyDescent="0.25">
      <c r="B15" s="6">
        <v>10</v>
      </c>
      <c r="C15" s="11">
        <f ca="1">TODAY()+40</f>
        <v>45595</v>
      </c>
      <c r="D15" s="11">
        <f ca="1">Tasks[[#This Row],[Start Date]]+30</f>
        <v>45625</v>
      </c>
      <c r="E15" s="1" t="s">
        <v>34</v>
      </c>
      <c r="F15" s="14">
        <f ca="1">IFERROR(IF(LEN(Tasks[[#This Row],[Start Date]])=0,"",(INT(Tasks[[#This Row],[End Date]])-INT(Tasks[[#This Row],[Start Date]]))-(INT(Tasks[[#This Row],[Start Date]])-INT(Tasks[[#This Row],[Start Date]]))+1),"")</f>
        <v>31</v>
      </c>
    </row>
    <row r="16" spans="1:6" x14ac:dyDescent="0.25">
      <c r="B16" s="6">
        <v>11</v>
      </c>
      <c r="C16" s="11">
        <f ca="1">TODAY()+42</f>
        <v>45597</v>
      </c>
      <c r="D16" s="11">
        <f ca="1">Tasks[[#This Row],[Start Date]]+23</f>
        <v>45620</v>
      </c>
      <c r="E16" s="1" t="s">
        <v>35</v>
      </c>
      <c r="F16" s="14">
        <f ca="1">IFERROR(IF(LEN(Tasks[[#This Row],[Start Date]])=0,"",(INT(Tasks[[#This Row],[End Date]])-INT(Tasks[[#This Row],[Start Date]]))-(INT(Tasks[[#This Row],[Start Date]])-INT(Tasks[[#This Row],[Start Date]]))+1),"")</f>
        <v>24</v>
      </c>
    </row>
    <row r="17" spans="2:6" x14ac:dyDescent="0.25">
      <c r="B17" s="6">
        <v>12</v>
      </c>
      <c r="C17" s="11">
        <f ca="1">TODAY()+50</f>
        <v>45605</v>
      </c>
      <c r="D17" s="11">
        <f ca="1">Tasks[[#This Row],[Start Date]]+5</f>
        <v>45610</v>
      </c>
      <c r="E17" s="1" t="s">
        <v>36</v>
      </c>
      <c r="F17" s="14">
        <f ca="1">IFERROR(IF(LEN(Tasks[[#This Row],[Start Date]])=0,"",(INT(Tasks[[#This Row],[End Date]])-INT(Tasks[[#This Row],[Start Date]]))-(INT(Tasks[[#This Row],[Start Date]])-INT(Tasks[[#This Row],[Start Date]]))+1),"")</f>
        <v>6</v>
      </c>
    </row>
    <row r="18" spans="2:6" x14ac:dyDescent="0.25">
      <c r="B18" s="6"/>
      <c r="C18" s="11"/>
      <c r="D18" s="11"/>
      <c r="E18" s="1"/>
      <c r="F18" s="14" t="str">
        <f>IFERROR(IF(LEN(Tasks[[#This Row],[Start Date]])=0,"",(INT(Tasks[[#This Row],[End Date]])-INT(Tasks[[#This Row],[Start Date]]))-(INT(Tasks[[#This Row],[Start Date]])-INT(Tasks[[#This Row],[Start Date]]))+1),"")</f>
        <v/>
      </c>
    </row>
    <row r="19" spans="2:6" x14ac:dyDescent="0.25">
      <c r="B19" s="6"/>
      <c r="C19" s="11"/>
      <c r="D19" s="11"/>
      <c r="E19" s="1"/>
      <c r="F19" s="14" t="str">
        <f>IFERROR(IF(LEN(Tasks[[#This Row],[Start Date]])=0,"",(INT(Tasks[[#This Row],[End Date]])-INT(Tasks[[#This Row],[Start Date]]))-(INT(Tasks[[#This Row],[Start Date]])-INT(Tasks[[#This Row],[Start Date]]))+1),"")</f>
        <v/>
      </c>
    </row>
    <row r="20" spans="2:6" x14ac:dyDescent="0.25">
      <c r="B20" s="6"/>
      <c r="C20" s="11"/>
      <c r="D20" s="11"/>
      <c r="E20" s="1"/>
      <c r="F20" s="14" t="str">
        <f>IFERROR(IF(LEN(Tasks[[#This Row],[Start Date]])=0,"",(INT(Tasks[[#This Row],[End Date]])-INT(Tasks[[#This Row],[Start Date]]))-(INT(Tasks[[#This Row],[Start Date]])-INT(Tasks[[#This Row],[Start Date]]))+1),"")</f>
        <v/>
      </c>
    </row>
    <row r="21" spans="2:6" x14ac:dyDescent="0.25">
      <c r="B21" s="6"/>
      <c r="C21" s="11"/>
      <c r="D21" s="11"/>
      <c r="E21" s="1"/>
      <c r="F21" s="14" t="str">
        <f>IFERROR(IF(LEN(Tasks[[#This Row],[Start Date]])=0,"",(INT(Tasks[[#This Row],[End Date]])-INT(Tasks[[#This Row],[Start Date]]))-(INT(Tasks[[#This Row],[Start Date]])-INT(Tasks[[#This Row],[Start Date]]))+1),"")</f>
        <v/>
      </c>
    </row>
    <row r="22" spans="2:6" x14ac:dyDescent="0.25">
      <c r="B22" s="6"/>
      <c r="C22" s="11"/>
      <c r="D22" s="11"/>
      <c r="E22" s="1"/>
      <c r="F22" s="14" t="str">
        <f>IFERROR(IF(LEN(Tasks[[#This Row],[Start Date]])=0,"",(INT(Tasks[[#This Row],[End Date]])-INT(Tasks[[#This Row],[Start Date]]))-(INT(Tasks[[#This Row],[Start Date]])-INT(Tasks[[#This Row],[Start Date]]))+1),"")</f>
        <v/>
      </c>
    </row>
    <row r="23" spans="2:6" x14ac:dyDescent="0.25">
      <c r="B23" s="6"/>
      <c r="C23" s="11"/>
      <c r="D23" s="11"/>
      <c r="E23" s="1"/>
      <c r="F23" s="14" t="str">
        <f>IFERROR(IF(LEN(Tasks[[#This Row],[Start Date]])=0,"",(INT(Tasks[[#This Row],[End Date]])-INT(Tasks[[#This Row],[Start Date]]))-(INT(Tasks[[#This Row],[Start Date]])-INT(Tasks[[#This Row],[Start Date]]))+1),"")</f>
        <v/>
      </c>
    </row>
    <row r="24" spans="2:6" x14ac:dyDescent="0.25">
      <c r="B24" s="6"/>
      <c r="C24" s="11"/>
      <c r="D24" s="11"/>
      <c r="E24" s="1"/>
      <c r="F24" s="14" t="str">
        <f>IFERROR(IF(LEN(Tasks[[#This Row],[Start Date]])=0,"",(INT(Tasks[[#This Row],[End Date]])-INT(Tasks[[#This Row],[Start Date]]))-(INT(Tasks[[#This Row],[Start Date]])-INT(Tasks[[#This Row],[Start Date]]))+1),"")</f>
        <v/>
      </c>
    </row>
    <row r="25" spans="2:6" x14ac:dyDescent="0.25">
      <c r="B25" s="6"/>
      <c r="C25" s="11"/>
      <c r="D25" s="11"/>
      <c r="E25" s="1"/>
      <c r="F25" s="14" t="str">
        <f>IFERROR(IF(LEN(Tasks[[#This Row],[Start Date]])=0,"",(INT(Tasks[[#This Row],[End Date]])-INT(Tasks[[#This Row],[Start Date]]))-(INT(Tasks[[#This Row],[Start Date]])-INT(Tasks[[#This Row],[Start Date]]))+1),"")</f>
        <v/>
      </c>
    </row>
    <row r="26" spans="2:6" x14ac:dyDescent="0.25">
      <c r="B26" s="4"/>
      <c r="C26" s="4"/>
      <c r="D26" s="4"/>
      <c r="E26" s="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workbookViewId="0">
      <selection activeCell="J7" sqref="J7"/>
    </sheetView>
  </sheetViews>
  <sheetFormatPr defaultRowHeight="15" x14ac:dyDescent="0.25"/>
  <cols>
    <col min="1" max="1" width="2.7109375" style="19" customWidth="1"/>
    <col min="2" max="2" width="10.28515625" customWidth="1"/>
    <col min="3" max="14" width="6.7109375" customWidth="1"/>
    <col min="15" max="15" width="4.28515625" customWidth="1"/>
  </cols>
  <sheetData>
    <row r="1" spans="1:18" ht="27" customHeight="1" x14ac:dyDescent="0.25">
      <c r="A1" s="18" t="s">
        <v>40</v>
      </c>
      <c r="B1" s="15"/>
      <c r="C1" s="15"/>
      <c r="D1" s="15"/>
      <c r="E1" s="15"/>
      <c r="F1" s="15"/>
      <c r="G1" s="15"/>
      <c r="H1" s="15"/>
      <c r="I1" s="15"/>
      <c r="J1" s="15"/>
      <c r="K1" s="15"/>
      <c r="L1" s="15"/>
      <c r="M1" s="15"/>
      <c r="N1" s="15"/>
      <c r="O1" s="15"/>
      <c r="P1" s="15"/>
      <c r="Q1" s="15"/>
      <c r="R1" s="15"/>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5" x14ac:dyDescent="0.25"/>
  <cols>
    <col min="1" max="1" width="2.7109375" style="7" customWidth="1"/>
    <col min="2" max="2" width="50.7109375" customWidth="1"/>
    <col min="3" max="3" width="13.5703125" customWidth="1"/>
    <col min="4" max="4" width="21.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41</v>
      </c>
      <c r="B1" s="5" t="s">
        <v>42</v>
      </c>
    </row>
    <row r="2" spans="1:7" x14ac:dyDescent="0.25">
      <c r="A2" s="7" t="s">
        <v>43</v>
      </c>
      <c r="B2" s="3" t="str">
        <f ca="1">IF(TODAY()&gt;=MIN(DynamicTaskData[Start date]),"Today","")</f>
        <v>Today</v>
      </c>
      <c r="C2" t="s">
        <v>44</v>
      </c>
    </row>
    <row r="3" spans="1:7" x14ac:dyDescent="0.25">
      <c r="A3" s="7" t="s">
        <v>45</v>
      </c>
      <c r="B3" t="s">
        <v>46</v>
      </c>
      <c r="C3" t="s">
        <v>47</v>
      </c>
    </row>
    <row r="4" spans="1:7" x14ac:dyDescent="0.25">
      <c r="B4" s="2">
        <f ca="1">IFERROR(IF(TODAY()&lt;MIN(DynamicTaskData[Start date]),MIN($B$11,MIN(DynamicTaskData[Start date])),TODAY()),TODAY())</f>
        <v>45555</v>
      </c>
      <c r="C4">
        <f ca="1">IFERROR(IF(Track_Today="Yes",IF(TODAY()&lt;MIN(DynamicTaskData[Start date]),0,9),0),0)</f>
        <v>9</v>
      </c>
    </row>
    <row r="5" spans="1:7" x14ac:dyDescent="0.25">
      <c r="B5" s="2">
        <f ca="1">IFERROR(IF(TODAY()&lt;MIN(DynamicTaskData[Start date]),MIN($B$11,MIN(DynamicTaskData[Start date])),TODAY()),TODAY())</f>
        <v>45555</v>
      </c>
      <c r="C5">
        <f ca="1">IFERROR(IF(Track_Today="Yes",IF(TODAY()&lt;MIN(DynamicTaskData[Start date]),0,9),0),0)</f>
        <v>9</v>
      </c>
    </row>
    <row r="7" spans="1:7" x14ac:dyDescent="0.25">
      <c r="A7" s="7" t="s">
        <v>48</v>
      </c>
      <c r="B7" s="3" t="s">
        <v>49</v>
      </c>
    </row>
    <row r="8" spans="1:7" x14ac:dyDescent="0.25">
      <c r="B8" s="3">
        <v>0</v>
      </c>
    </row>
    <row r="9" spans="1:7" x14ac:dyDescent="0.25">
      <c r="B9" s="3"/>
    </row>
    <row r="10" spans="1:7" x14ac:dyDescent="0.25">
      <c r="A10" s="7" t="s">
        <v>50</v>
      </c>
      <c r="B10" t="s">
        <v>51</v>
      </c>
      <c r="D10" t="s">
        <v>52</v>
      </c>
    </row>
    <row r="11" spans="1:7" x14ac:dyDescent="0.25">
      <c r="B11" s="2">
        <f ca="1">IFERROR(IF(ScrollingIncrement[scroll increment]=0,Start_Date,IF(Start_Date+ScrollingIncrement[scroll increment]*15&lt;End_Date,Start_Date+ScrollingIncrement[scroll increment]*15,End_Date-1)),"")</f>
        <v>45554</v>
      </c>
      <c r="D11">
        <v>45</v>
      </c>
    </row>
    <row r="12" spans="1:7" x14ac:dyDescent="0.25">
      <c r="B12" s="2">
        <f ca="1">IFERROR(IF($B$11+15&lt;End_Date,$B$11+15,End_Date),"")</f>
        <v>45569</v>
      </c>
    </row>
    <row r="14" spans="1:7" x14ac:dyDescent="0.25">
      <c r="A14" s="7" t="s">
        <v>53</v>
      </c>
      <c r="B14" t="s">
        <v>7</v>
      </c>
      <c r="C14" t="s">
        <v>54</v>
      </c>
      <c r="D14" t="s">
        <v>55</v>
      </c>
      <c r="E14" t="s">
        <v>56</v>
      </c>
      <c r="F14" t="s">
        <v>57</v>
      </c>
    </row>
    <row r="15" spans="1:7" x14ac:dyDescent="0.25">
      <c r="B15" s="1" t="str">
        <f ca="1">IFERROR(IF(LEN(OFFSET(Tasks!$C6,ScrollingIncrement[scroll increment],0,1,1))=0,"",IF(OR(OFFSET(Tasks!$D6,ScrollingIncrement[scroll increment],0,1,1)&lt;=$B$12,OFFSET(Tasks!$C6,ScrollingIncrement[scroll increment],0,1,1)&gt;=($B$11-$D$11)),INDEX(Tasks[],OFFSET(Tasks!$B6,ScrollingIncrement[scroll increment],0,1,1),4),"")),"")</f>
        <v>Activity 1</v>
      </c>
      <c r="C15" s="13">
        <f ca="1">IFERROR(IF(LEN(DynamicTaskData[[#This Row],[Tasks]])=0,$B$11,INDEX(Tasks[],OFFSET(Tasks!$B6,ScrollingIncrement[scroll increment],0,1,1),2)),"")</f>
        <v>45554</v>
      </c>
      <c r="D15">
        <f ca="1">IFERROR(IF(LEN(DynamicTaskData[[#This Row],[Tasks]])=0,0,IF(AND(Tasks!$C6&lt;=$B$12,Tasks!$D6&gt;=$B$12),ABS(OFFSET(Tasks!$C6,ScrollingIncrement[scroll increment],0,1,1)-$B$12)+1,OFFSET(Tasks!$F6,ScrollingIncrement[scroll increment],0,1,1))),"")</f>
        <v>2</v>
      </c>
      <c r="E15">
        <f ca="1">IFERROR(IF(LEN(DynamicTaskData[[#This Row],[Tasks]])=0,"",8),"")</f>
        <v>8</v>
      </c>
    </row>
    <row r="16" spans="1:7" x14ac:dyDescent="0.25">
      <c r="B16" s="1" t="str">
        <f ca="1">IFERROR(IF(LEN(OFFSET(Tasks!$C7,ScrollingIncrement[scroll increment],0,1,1))=0,"",IF(OR(OFFSET(Tasks!$D7,ScrollingIncrement[scroll increment],0,1,1)&lt;=$B$12,OFFSET(Tasks!$C7,ScrollingIncrement[scroll increment],0,1,1)&gt;=($B$11-$D$11)),INDEX(Tasks[],OFFSET(Tasks!$B7,ScrollingIncrement[scroll increment],0,1,1),4),"")),"")</f>
        <v>Activity 2</v>
      </c>
      <c r="C16" s="13">
        <f ca="1">IFERROR(IF(LEN(DynamicTaskData[[#This Row],[Tasks]])=0,$B$11,INDEX(Tasks[],OFFSET(Tasks!$B7,ScrollingIncrement[scroll increment],0,1,1),2)),"")</f>
        <v>45555</v>
      </c>
      <c r="D16">
        <f ca="1">IFERROR(IF(LEN(DynamicTaskData[[#This Row],[Tasks]])=0,0,IF(AND(Tasks!$C7&lt;=$B$12,Tasks!$D7&gt;=$B$12),ABS(OFFSET(Tasks!$C7,ScrollingIncrement[scroll increment],0,1,1)-$B$12)+1,OFFSET(Tasks!$F7,ScrollingIncrement[scroll increment],0,1,1))),"")</f>
        <v>2</v>
      </c>
      <c r="E16">
        <f ca="1">IFERROR(IF(LEN(DynamicTaskData[[#This Row],[Tasks]])=0,"",7),"")</f>
        <v>7</v>
      </c>
      <c r="G16" t="s">
        <v>58</v>
      </c>
    </row>
    <row r="17" spans="1:10" x14ac:dyDescent="0.25">
      <c r="A17" s="7" t="s">
        <v>59</v>
      </c>
      <c r="B17" s="1" t="str">
        <f ca="1">IFERROR(IF(LEN(OFFSET(Tasks!$C8,ScrollingIncrement[scroll increment],0,1,1))=0,"",IF(OR(OFFSET(Tasks!$D8,ScrollingIncrement[scroll increment],0,1,1)&lt;=$B$12,OFFSET(Tasks!$C8,ScrollingIncrement[scroll increment],0,1,1)&gt;=($B$11-$D$11)),INDEX(Tasks[],OFFSET(Tasks!$B8,ScrollingIncrement[scroll increment],0,1,1),4),"")),"")</f>
        <v>Activity 3</v>
      </c>
      <c r="C17" s="13">
        <f ca="1">IFERROR(IF(LEN(DynamicTaskData[[#This Row],[Tasks]])=0,$B$11,INDEX(Tasks[],OFFSET(Tasks!$B8,ScrollingIncrement[scroll increment],0,1,1),2)),"")</f>
        <v>45555</v>
      </c>
      <c r="D17">
        <f ca="1">IFERROR(IF(LEN(DynamicTaskData[[#This Row],[Tasks]])=0,0,IF(AND(Tasks!$C8&lt;=$B$12,Tasks!$D8&gt;=$B$12),ABS(OFFSET(Tasks!$C8,ScrollingIncrement[scroll increment],0,1,1)-$B$12)+1,OFFSET(Tasks!$F8,ScrollingIncrement[scroll increment],0,1,1))),"")</f>
        <v>6</v>
      </c>
      <c r="E17">
        <f ca="1">IFERROR(IF(LEN(DynamicTaskData[[#This Row],[Tasks]])=0,"",6),"")</f>
        <v>6</v>
      </c>
      <c r="G17" t="s">
        <v>6</v>
      </c>
      <c r="H17" t="s">
        <v>13</v>
      </c>
      <c r="I17" t="s">
        <v>60</v>
      </c>
      <c r="J17" t="s">
        <v>61</v>
      </c>
    </row>
    <row r="18" spans="1:10" x14ac:dyDescent="0.25">
      <c r="B18" s="1" t="str">
        <f ca="1">IFERROR(IF(LEN(OFFSET(Tasks!$C9,ScrollingIncrement[scroll increment],0,1,1))=0,"",IF(OR(OFFSET(Tasks!$D9,ScrollingIncrement[scroll increment],0,1,1)&lt;=$B$12,OFFSET(Tasks!$C9,ScrollingIncrement[scroll increment],0,1,1)&gt;=($B$11-$D$11)),INDEX(Tasks[],OFFSET(Tasks!$B9,ScrollingIncrement[scroll increment],0,1,1),4),"")),"")</f>
        <v>Activity 4</v>
      </c>
      <c r="C18" s="13">
        <f ca="1">IFERROR(IF(LEN(DynamicTaskData[[#This Row],[Tasks]])=0,$B$11,INDEX(Tasks[],OFFSET(Tasks!$B9,ScrollingIncrement[scroll increment],0,1,1),2)),"")</f>
        <v>45556</v>
      </c>
      <c r="D18">
        <f ca="1">IFERROR(IF(LEN(DynamicTaskData[[#This Row],[Tasks]])=0,0,IF(AND(Tasks!$C9&lt;=$B$12,Tasks!$D9&gt;=$B$12),ABS(OFFSET(Tasks!$C9,ScrollingIncrement[scroll increment],0,1,1)-$B$12)+1,OFFSET(Tasks!$F9,ScrollingIncrement[scroll increment],0,1,1))),"")</f>
        <v>8</v>
      </c>
      <c r="E18">
        <f ca="1">IFERROR(IF(LEN(DynamicTaskData[[#This Row],[Tasks]])=0,"",5),"")</f>
        <v>5</v>
      </c>
      <c r="G18" s="1" t="str">
        <f ca="1">IFERROR(IF(LEN(Milestones!D6)=0,"",IF(AND(Milestones!D6&lt;=$B$12,Milestones!D6&gt;=$B$11-$D$11),Milestones!E6,"")),"")</f>
        <v>Milestone 1</v>
      </c>
      <c r="H18" s="11">
        <f ca="1">IFERROR(IF(LEN(DynamicMilestoneData[[#This Row],[Milestones]])=0,$B$12,Milestones!$D6),2)</f>
        <v>45564</v>
      </c>
      <c r="I18">
        <f ca="1">IFERROR(IF(LEN(DynamicMilestoneData[[#This Row],[Milestones]])=0,"",Milestones!$C6),"")</f>
        <v>1</v>
      </c>
    </row>
    <row r="19" spans="1:10" x14ac:dyDescent="0.25">
      <c r="B19" s="1" t="str">
        <f ca="1">IFERROR(IF(LEN(OFFSET(Tasks!$C10,ScrollingIncrement[scroll increment],0,1,1))=0,"",IF(OR(OFFSET(Tasks!$D10,ScrollingIncrement[scroll increment],0,1,1)&lt;=$B$12,OFFSET(Tasks!$C10,ScrollingIncrement[scroll increment],0,1,1)&gt;=($B$11-$D$11)),INDEX(Tasks[],OFFSET(Tasks!$B10,ScrollingIncrement[scroll increment],0,1,1),4),"")),"")</f>
        <v>Activity 5</v>
      </c>
      <c r="C19" s="13">
        <f ca="1">IFERROR(IF(LEN(DynamicTaskData[[#This Row],[Tasks]])=0,$B$11,INDEX(Tasks[],OFFSET(Tasks!$B10,ScrollingIncrement[scroll increment],0,1,1),2)),"")</f>
        <v>45563</v>
      </c>
      <c r="D19">
        <f ca="1">IFERROR(IF(LEN(DynamicTaskData[[#This Row],[Tasks]])=0,0,IF(AND(Tasks!$C10&lt;=$B$12,Tasks!$D10&gt;=$B$12),ABS(OFFSET(Tasks!$C10,ScrollingIncrement[scroll increment],0,1,1)-$B$12)+1,OFFSET(Tasks!$F10,ScrollingIncrement[scroll increment],0,1,1))),"")</f>
        <v>7</v>
      </c>
      <c r="E19">
        <f ca="1">IFERROR(IF(LEN(DynamicTaskData[[#This Row],[Tasks]])=0,"",4),"")</f>
        <v>4</v>
      </c>
      <c r="G19" s="1" t="str">
        <f ca="1">IFERROR(IF(LEN(Milestones!D7)=0,"",IF(AND(Milestones!D7&lt;=$B$12,Milestones!D7&gt;=$B$11-$D$11),Milestones!E7,"")),"")</f>
        <v/>
      </c>
      <c r="H19" s="11">
        <f ca="1">IFERROR(IF(LEN(DynamicMilestoneData[[#This Row],[Milestones]])=0,$B$12,Milestones!$D7),2)</f>
        <v>45569</v>
      </c>
      <c r="I19" t="str">
        <f ca="1">IFERROR(IF(LEN(DynamicMilestoneData[[#This Row],[Milestones]])=0,"",Milestones!$C7),"")</f>
        <v/>
      </c>
    </row>
    <row r="20" spans="1:10" x14ac:dyDescent="0.25">
      <c r="B20" s="1" t="str">
        <f ca="1">IFERROR(IF(LEN(OFFSET(Tasks!$C11,ScrollingIncrement[scroll increment],0,1,1))=0,"",IF(OR(OFFSET(Tasks!$D11,ScrollingIncrement[scroll increment],0,1,1)&lt;=$B$12,OFFSET(Tasks!$C11,ScrollingIncrement[scroll increment],0,1,1)&gt;=($B$11-$D$11)),INDEX(Tasks[],OFFSET(Tasks!$B11,ScrollingIncrement[scroll increment],0,1,1),4),"")),"")</f>
        <v>Activity 6</v>
      </c>
      <c r="C20" s="13">
        <f ca="1">IFERROR(IF(LEN(DynamicTaskData[[#This Row],[Tasks]])=0,$B$11,INDEX(Tasks[],OFFSET(Tasks!$B11,ScrollingIncrement[scroll increment],0,1,1),2)),"")</f>
        <v>45567</v>
      </c>
      <c r="D20">
        <f ca="1">IFERROR(IF(LEN(DynamicTaskData[[#This Row],[Tasks]])=0,0,IF(AND(Tasks!$C11&lt;=$B$12,Tasks!$D11&gt;=$B$12),ABS(OFFSET(Tasks!$C11,ScrollingIncrement[scroll increment],0,1,1)-$B$12)+1,OFFSET(Tasks!$F11,ScrollingIncrement[scroll increment],0,1,1))),"")</f>
        <v>3</v>
      </c>
      <c r="E20">
        <f ca="1">IFERROR(IF(LEN(DynamicTaskData[[#This Row],[Tasks]])=0,"",3),"")</f>
        <v>3</v>
      </c>
      <c r="G20" s="1" t="str">
        <f ca="1">IFERROR(IF(LEN(Milestones!D8)=0,"",IF(AND(Milestones!D8&lt;=$B$12,Milestones!D8&gt;=$B$11-$D$11),Milestones!E8,"")),"")</f>
        <v/>
      </c>
      <c r="H20" s="11">
        <f ca="1">IFERROR(IF(LEN(DynamicMilestoneData[[#This Row],[Milestones]])=0,$B$12,Milestones!$D8),2)</f>
        <v>45569</v>
      </c>
      <c r="I20" t="str">
        <f ca="1">IFERROR(IF(LEN(DynamicMilestoneData[[#This Row],[Milestones]])=0,"",Milestones!$C8),"")</f>
        <v/>
      </c>
    </row>
    <row r="21" spans="1:10" x14ac:dyDescent="0.25">
      <c r="B21" s="1" t="str">
        <f ca="1">IFERROR(IF(LEN(OFFSET(Tasks!$C12,ScrollingIncrement[scroll increment],0,1,1))=0,"",IF(OR(OFFSET(Tasks!$D12,ScrollingIncrement[scroll increment],0,1,1)&lt;=$B$12,OFFSET(Tasks!$C12,ScrollingIncrement[scroll increment],0,1,1)&gt;=($B$11-$D$11)),INDEX(Tasks[],OFFSET(Tasks!$B12,ScrollingIncrement[scroll increment],0,1,1),4),"")),"")</f>
        <v>Activity 7</v>
      </c>
      <c r="C21" s="13">
        <f ca="1">IFERROR(IF(LEN(DynamicTaskData[[#This Row],[Tasks]])=0,$B$11,INDEX(Tasks[],OFFSET(Tasks!$B12,ScrollingIncrement[scroll increment],0,1,1),2)),"")</f>
        <v>45570</v>
      </c>
      <c r="D21">
        <f ca="1">IFERROR(IF(LEN(DynamicTaskData[[#This Row],[Tasks]])=0,0,IF(AND(Tasks!$C12&lt;=$B$12,Tasks!$D12&gt;=$B$12),ABS(OFFSET(Tasks!$C12,ScrollingIncrement[scroll increment],0,1,1)-$B$12)+1,OFFSET(Tasks!$F12,ScrollingIncrement[scroll increment],0,1,1))),"")</f>
        <v>16</v>
      </c>
      <c r="E21">
        <f ca="1">IFERROR(IF(LEN(DynamicTaskData[[#This Row],[Tasks]])=0,"",2),"")</f>
        <v>2</v>
      </c>
      <c r="G21" s="1" t="str">
        <f ca="1">IFERROR(IF(LEN(Milestones!D9)=0,"",IF(AND(Milestones!D9&lt;=$B$12,Milestones!D9&gt;=$B$11-$D$11),Milestones!E9,"")),"")</f>
        <v/>
      </c>
      <c r="H21" s="11">
        <f ca="1">IFERROR(IF(LEN(DynamicMilestoneData[[#This Row],[Milestones]])=0,$B$12,Milestones!$D9),2)</f>
        <v>45569</v>
      </c>
      <c r="I21" t="str">
        <f ca="1">IFERROR(IF(LEN(DynamicMilestoneData[[#This Row],[Milestones]])=0,"",Milestones!$C9),"")</f>
        <v/>
      </c>
    </row>
    <row r="22" spans="1:10" x14ac:dyDescent="0.25">
      <c r="G22" s="1" t="str">
        <f ca="1">IFERROR(IF(LEN(Milestones!D10)=0,"",IF(AND(Milestones!D10&lt;=$B$12,Milestones!D10&gt;=$B$11-$D$11),Milestones!E10,"")),"")</f>
        <v/>
      </c>
      <c r="H22" s="11">
        <f ca="1">IFERROR(IF(LEN(DynamicMilestoneData[[#This Row],[Milestones]])=0,$B$12,Milestones!$D10),2)</f>
        <v>45569</v>
      </c>
      <c r="I22" t="str">
        <f ca="1">IFERROR(IF(LEN(DynamicMilestoneData[[#This Row],[Milestones]])=0,"",Milestones!$C10),"")</f>
        <v/>
      </c>
    </row>
    <row r="23" spans="1:10" x14ac:dyDescent="0.25">
      <c r="G23" s="1" t="str">
        <f ca="1">IFERROR(IF(LEN(Milestones!D11)=0,"",IF(AND(Milestones!D11&lt;=$B$12,Milestones!D11&gt;=$B$11-$D$11),Milestones!E11,"")),"")</f>
        <v/>
      </c>
      <c r="H23" s="11">
        <f ca="1">IFERROR(IF(LEN(DynamicMilestoneData[[#This Row],[Milestones]])=0,$B$12,Milestones!$D11),2)</f>
        <v>45569</v>
      </c>
      <c r="I23" t="str">
        <f ca="1">IFERROR(IF(LEN(DynamicMilestoneData[[#This Row],[Milestones]])=0,"",Milestones!$C11),"")</f>
        <v/>
      </c>
    </row>
    <row r="24" spans="1:10" x14ac:dyDescent="0.25">
      <c r="G24" s="1" t="str">
        <f>IFERROR(IF(LEN(Milestones!D12)=0,"",IF(AND(Milestones!D12&lt;=$B$12,Milestones!D12&gt;=$B$11-$D$11),Milestones!E12,"")),"")</f>
        <v/>
      </c>
      <c r="H24" s="11">
        <f ca="1">IFERROR(IF(LEN(DynamicMilestoneData[[#This Row],[Milestones]])=0,$B$12,Milestones!$D12),2)</f>
        <v>45569</v>
      </c>
      <c r="I24" t="str">
        <f>IFERROR(IF(LEN(DynamicMilestoneData[[#This Row],[Milestones]])=0,"",Milestones!$C12),"")</f>
        <v/>
      </c>
    </row>
    <row r="25" spans="1:10" x14ac:dyDescent="0.25">
      <c r="G25" s="1" t="str">
        <f>IFERROR(IF(LEN(Milestones!D13)=0,"",IF(AND(Milestones!D13&lt;=$B$12,Milestones!D13&gt;=$B$11-$D$11),Milestones!E13,"")),"")</f>
        <v/>
      </c>
      <c r="H25" s="11">
        <f ca="1">IFERROR(IF(LEN(DynamicMilestoneData[[#This Row],[Milestones]])=0,$B$12,Milestones!$D13),2)</f>
        <v>45569</v>
      </c>
      <c r="I25" t="str">
        <f>IFERROR(IF(LEN(DynamicMilestoneData[[#This Row],[Milestones]])=0,"",Milestones!$C13),"")</f>
        <v/>
      </c>
    </row>
    <row r="26" spans="1:10" x14ac:dyDescent="0.25">
      <c r="G26" s="1" t="str">
        <f>IFERROR(IF(LEN(Milestones!D14)=0,"",IF(AND(Milestones!D14&lt;=$B$12,Milestones!D14&gt;=$B$11-$D$11),Milestones!E14,"")),"")</f>
        <v/>
      </c>
      <c r="H26" s="11">
        <f ca="1">IFERROR(IF(LEN(DynamicMilestoneData[[#This Row],[Milestones]])=0,$B$12,Milestones!$D14),2)</f>
        <v>45569</v>
      </c>
      <c r="I26" t="str">
        <f>IFERROR(IF(LEN(DynamicMilestoneData[[#This Row],[Milestones]])=0,"",Milestones!$C14),"")</f>
        <v/>
      </c>
    </row>
    <row r="27" spans="1:10" x14ac:dyDescent="0.25">
      <c r="G27" s="1" t="str">
        <f>IFERROR(IF(LEN(Milestones!D15)=0,"",IF(AND(Milestones!D15&lt;=$B$12,Milestones!D15&gt;=$B$11-$D$11),Milestones!E15,"")),"")</f>
        <v/>
      </c>
      <c r="H27" s="11">
        <f ca="1">IFERROR(IF(LEN(DynamicMilestoneData[[#This Row],[Milestones]])=0,$B$12,Milestones!$D15),2)</f>
        <v>45569</v>
      </c>
      <c r="I27" t="str">
        <f>IFERROR(IF(LEN(DynamicMilestoneData[[#This Row],[Milestones]])=0,"",Milestones!$C15),"")</f>
        <v/>
      </c>
    </row>
    <row r="28" spans="1:10" x14ac:dyDescent="0.25">
      <c r="G28" s="1" t="str">
        <f>IFERROR(IF(LEN(Milestones!D16)=0,"",IF(AND(Milestones!D16&lt;=$B$12,Milestones!D16&gt;=$B$11-$D$11),Milestones!E16,"")),"")</f>
        <v/>
      </c>
      <c r="H28" s="11">
        <f ca="1">IFERROR(IF(LEN(DynamicMilestoneData[[#This Row],[Milestones]])=0,$B$12,Milestones!$D16),2)</f>
        <v>45569</v>
      </c>
      <c r="I28" t="str">
        <f>IFERROR(IF(LEN(DynamicMilestoneData[[#This Row],[Milestones]])=0,"",Milestones!$C16),"")</f>
        <v/>
      </c>
    </row>
    <row r="29" spans="1:10" x14ac:dyDescent="0.25">
      <c r="G29" s="1" t="str">
        <f>IFERROR(IF(LEN(Milestones!D17)=0,"",IF(AND(Milestones!D17&lt;=$B$12,Milestones!D17&gt;=$B$11-$D$11),Milestones!E17,"")),"")</f>
        <v/>
      </c>
      <c r="H29" s="11">
        <f ca="1">IFERROR(IF(LEN(DynamicMilestoneData[[#This Row],[Milestones]])=0,$B$12,Milestones!$D17),2)</f>
        <v>45569</v>
      </c>
      <c r="I29" t="str">
        <f>IFERROR(IF(LEN(DynamicMilestoneData[[#This Row],[Milestones]])=0,"",Milestones!$C17),"")</f>
        <v/>
      </c>
    </row>
    <row r="30" spans="1:10" x14ac:dyDescent="0.25">
      <c r="G30" s="1" t="str">
        <f>IFERROR(IF(LEN(Milestones!D18)=0,"",IF(AND(Milestones!D18&lt;=$B$12,Milestones!D18&gt;=$B$11-$D$11),Milestones!E18,"")),"")</f>
        <v/>
      </c>
      <c r="H30" s="11">
        <f ca="1">IFERROR(IF(LEN(DynamicMilestoneData[[#This Row],[Milestones]])=0,$B$12,Milestones!$D18),2)</f>
        <v>45569</v>
      </c>
      <c r="I30" t="str">
        <f>IFERROR(IF(LEN(DynamicMilestoneData[[#This Row],[Milestones]])=0,"",Milestones!$C18),"")</f>
        <v/>
      </c>
    </row>
    <row r="31" spans="1:10" x14ac:dyDescent="0.25">
      <c r="G31" s="1" t="str">
        <f>IFERROR(IF(LEN(Milestones!D19)=0,"",IF(AND(Milestones!D19&lt;=$B$12,Milestones!D19&gt;=$B$11-$D$11),Milestones!E19,"")),"")</f>
        <v/>
      </c>
      <c r="H31" s="11">
        <f ca="1">IFERROR(IF(LEN(DynamicMilestoneData[[#This Row],[Milestones]])=0,$B$12,Milestones!$D19),2)</f>
        <v>45569</v>
      </c>
      <c r="I31" t="str">
        <f>IFERROR(IF(LEN(DynamicMilestoneData[[#This Row],[Milestones]])=0,"",Milestones!$C19),"")</f>
        <v/>
      </c>
    </row>
    <row r="32" spans="1:10" x14ac:dyDescent="0.25">
      <c r="A32" s="7" t="s">
        <v>62</v>
      </c>
      <c r="G32" s="1" t="str">
        <f>IFERROR(IF(LEN(Milestones!D20)=0,"",IF(AND(Milestones!D20&lt;=$B$12,Milestones!D20&gt;=$B$11-$D$11),Milestones!E20,"")),"")</f>
        <v/>
      </c>
      <c r="H32" s="11">
        <f ca="1">IFERROR(IF(LEN(DynamicMilestoneData[[#This Row],[Milestones]])=0,$B$12,Milestones!$D20),2)</f>
        <v>45569</v>
      </c>
      <c r="I32" t="str">
        <f>IFERROR(IF(LEN(DynamicMilestoneData[[#This Row],[Milestones]])=0,"",Milestones!$C20),"")</f>
        <v/>
      </c>
      <c r="J32" t="s">
        <v>63</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409AAC-1DBD-40ED-8B52-D43EC16B4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C2C39-6C63-4DAC-A581-642896D508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FDF417C6-B3F7-4801-B644-8A675B87291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Listy</vt:lpstr>
      </vt:variant>
      <vt:variant>
        <vt:i4>4</vt:i4>
      </vt:variant>
      <vt:variant>
        <vt:lpstr>Pojmenované oblasti</vt:lpstr>
      </vt:variant>
      <vt:variant>
        <vt:i4>1</vt:i4>
      </vt:variant>
    </vt:vector>
  </HeadingPairs>
  <TitlesOfParts>
    <vt:vector size="5" baseType="lpstr">
      <vt:lpstr>Milestones</vt:lpstr>
      <vt:lpstr>Tasks</vt:lpstr>
      <vt:lpstr>Gantt Chart</vt:lpstr>
      <vt:lpstr>Dynamic Chart Data Hidden</vt:lpstr>
      <vt:lpstr>Track_Today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Koukal Zdeněk</cp:lastModifiedBy>
  <dcterms:created xsi:type="dcterms:W3CDTF">2024-01-10T06:43:06Z</dcterms:created>
  <dcterms:modified xsi:type="dcterms:W3CDTF">2024-09-20T09:32:12Z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