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DEXP\Documents\!Учёба\Статистика\"/>
    </mc:Choice>
  </mc:AlternateContent>
  <xr:revisionPtr revIDLastSave="0" documentId="13_ncr:1_{94135491-D220-4F7E-96B2-5297FD0164AC}" xr6:coauthVersionLast="47" xr6:coauthVersionMax="47" xr10:uidLastSave="{00000000-0000-0000-0000-000000000000}"/>
  <bookViews>
    <workbookView xWindow="-120" yWindow="-120" windowWidth="29040" windowHeight="15720" firstSheet="2" activeTab="6" xr2:uid="{00000000-000D-0000-FFFF-FFFF00000000}"/>
  </bookViews>
  <sheets>
    <sheet name="Исходные данные" sheetId="1" r:id="rId1"/>
    <sheet name="Данные" sheetId="2" r:id="rId2"/>
    <sheet name="Величины" sheetId="3" r:id="rId3"/>
    <sheet name="Пункт 1" sheetId="4" r:id="rId4"/>
    <sheet name="Пункт 2" sheetId="5" r:id="rId5"/>
    <sheet name="Пункт 3" sheetId="6" r:id="rId6"/>
    <sheet name="Пункт 4" sheetId="8" r:id="rId7"/>
  </sheets>
  <definedNames>
    <definedName name="ax">'Пункт 1'!$B$9</definedName>
    <definedName name="ay">'Пункт 1'!$B$11</definedName>
    <definedName name="bx">'Пункт 1'!$B$10</definedName>
    <definedName name="by">'Пункт 1'!$B$12</definedName>
    <definedName name="delta_x">'Пункт 1'!$B$6</definedName>
    <definedName name="delta_y">'Пункт 1'!$B$7</definedName>
    <definedName name="delta1">'Пункт 1'!$B$8</definedName>
    <definedName name="n">Величины!$C$1</definedName>
    <definedName name="r_">Величины!$C$14</definedName>
    <definedName name="sigma_x">Величины!$C$2</definedName>
    <definedName name="sigma_x2">Величины!$C$3</definedName>
    <definedName name="sigma_xy">Величины!$C$6</definedName>
    <definedName name="sigma_y">Величины!$C$4</definedName>
    <definedName name="sigma_y2">Величины!$C$5</definedName>
    <definedName name="X">Данные!$B$2:$B$31</definedName>
    <definedName name="x_">Величины!$C$7</definedName>
    <definedName name="X_2">Данные!$D$2:$D$31</definedName>
    <definedName name="x2_">Величины!$C$8</definedName>
    <definedName name="xi" localSheetId="1">Данные!$B1</definedName>
    <definedName name="xi" localSheetId="5">'Пункт 3'!$A1</definedName>
    <definedName name="XY">Данные!$F$2:$F$31</definedName>
    <definedName name="xy_">Величины!$C$11</definedName>
    <definedName name="Y">Данные!$C$2:$C$31</definedName>
    <definedName name="y_">Величины!$C$9</definedName>
    <definedName name="Y_2">Данные!$E$2:$E$31</definedName>
    <definedName name="y2_">Величины!$C$10</definedName>
    <definedName name="yi">Данные!$C1</definedName>
    <definedName name="yu" localSheetId="5">'Пункт 3'!$D1</definedName>
  </definedNames>
  <calcPr calcId="181029"/>
</workbook>
</file>

<file path=xl/calcChain.xml><?xml version="1.0" encoding="utf-8"?>
<calcChain xmlns="http://schemas.openxmlformats.org/spreadsheetml/2006/main">
  <c r="B2" i="8" l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E2" i="2"/>
  <c r="D3" i="2"/>
  <c r="D2" i="2"/>
  <c r="B22" i="2" a="1"/>
  <c r="B24" i="2" s="1"/>
  <c r="D24" i="2" s="1"/>
  <c r="C22" i="2" a="1"/>
  <c r="C23" i="2" s="1"/>
  <c r="E23" i="2" s="1"/>
  <c r="B12" i="2" a="1"/>
  <c r="B14" i="2" s="1"/>
  <c r="D14" i="2" s="1"/>
  <c r="C12" i="2" a="1"/>
  <c r="C14" i="2" s="1"/>
  <c r="B2" i="2" a="1"/>
  <c r="B4" i="2" s="1"/>
  <c r="D4" i="2" s="1"/>
  <c r="C2" i="2" a="1"/>
  <c r="C4" i="2" s="1"/>
  <c r="E14" i="2" l="1"/>
  <c r="E4" i="2"/>
  <c r="B30" i="2"/>
  <c r="D30" i="2" s="1"/>
  <c r="B26" i="2"/>
  <c r="D26" i="2" s="1"/>
  <c r="B22" i="2"/>
  <c r="D22" i="2" s="1"/>
  <c r="B28" i="2"/>
  <c r="D28" i="2" s="1"/>
  <c r="B29" i="2"/>
  <c r="D29" i="2" s="1"/>
  <c r="B25" i="2"/>
  <c r="D25" i="2" s="1"/>
  <c r="B31" i="2"/>
  <c r="D31" i="2" s="1"/>
  <c r="B27" i="2"/>
  <c r="D27" i="2" s="1"/>
  <c r="B23" i="2"/>
  <c r="D23" i="2" s="1"/>
  <c r="C28" i="2"/>
  <c r="C24" i="2"/>
  <c r="C29" i="2"/>
  <c r="C25" i="2"/>
  <c r="C30" i="2"/>
  <c r="C26" i="2"/>
  <c r="C22" i="2"/>
  <c r="C31" i="2"/>
  <c r="C27" i="2"/>
  <c r="B19" i="2"/>
  <c r="D19" i="2" s="1"/>
  <c r="B15" i="2"/>
  <c r="D15" i="2" s="1"/>
  <c r="B20" i="2"/>
  <c r="D20" i="2" s="1"/>
  <c r="B16" i="2"/>
  <c r="D16" i="2" s="1"/>
  <c r="B12" i="2"/>
  <c r="D12" i="2" s="1"/>
  <c r="B21" i="2"/>
  <c r="D21" i="2" s="1"/>
  <c r="B17" i="2"/>
  <c r="D17" i="2" s="1"/>
  <c r="B13" i="2"/>
  <c r="D13" i="2" s="1"/>
  <c r="B18" i="2"/>
  <c r="D18" i="2" s="1"/>
  <c r="C21" i="2"/>
  <c r="C19" i="2"/>
  <c r="C15" i="2"/>
  <c r="C20" i="2"/>
  <c r="C16" i="2"/>
  <c r="C12" i="2"/>
  <c r="C17" i="2"/>
  <c r="C13" i="2"/>
  <c r="C18" i="2"/>
  <c r="B9" i="2"/>
  <c r="D9" i="2" s="1"/>
  <c r="B5" i="2"/>
  <c r="D5" i="2" s="1"/>
  <c r="B10" i="2"/>
  <c r="D10" i="2" s="1"/>
  <c r="B6" i="2"/>
  <c r="D6" i="2" s="1"/>
  <c r="B2" i="2"/>
  <c r="B11" i="2"/>
  <c r="D11" i="2" s="1"/>
  <c r="B7" i="2"/>
  <c r="D7" i="2" s="1"/>
  <c r="B3" i="2"/>
  <c r="B8" i="2"/>
  <c r="D8" i="2" s="1"/>
  <c r="C11" i="2"/>
  <c r="C7" i="2"/>
  <c r="C3" i="2"/>
  <c r="C8" i="2"/>
  <c r="C9" i="2"/>
  <c r="C5" i="2"/>
  <c r="C10" i="2"/>
  <c r="C6" i="2"/>
  <c r="C2" i="2"/>
  <c r="E2" i="6" l="1" a="1"/>
  <c r="A2" i="6" a="1"/>
  <c r="B2" i="6" a="1"/>
  <c r="D2" i="6" a="1"/>
  <c r="C2" i="3"/>
  <c r="C7" i="3" s="1"/>
  <c r="B1" i="4" s="1"/>
  <c r="C4" i="3"/>
  <c r="C9" i="3" s="1"/>
  <c r="B3" i="4" s="1"/>
  <c r="E27" i="2"/>
  <c r="E30" i="2"/>
  <c r="E28" i="2"/>
  <c r="E26" i="2"/>
  <c r="E24" i="2"/>
  <c r="E22" i="2"/>
  <c r="E29" i="2"/>
  <c r="E31" i="2"/>
  <c r="E25" i="2"/>
  <c r="E13" i="2"/>
  <c r="E20" i="2"/>
  <c r="E18" i="2"/>
  <c r="E16" i="2"/>
  <c r="E21" i="2"/>
  <c r="E12" i="2"/>
  <c r="E19" i="2"/>
  <c r="E17" i="2"/>
  <c r="E15" i="2"/>
  <c r="C3" i="3"/>
  <c r="C8" i="3" s="1"/>
  <c r="E9" i="2"/>
  <c r="E11" i="2"/>
  <c r="E5" i="2"/>
  <c r="E7" i="2"/>
  <c r="E10" i="2"/>
  <c r="E3" i="2"/>
  <c r="E6" i="2"/>
  <c r="E8" i="2"/>
  <c r="D2" i="6" l="1"/>
  <c r="D23" i="6"/>
  <c r="D4" i="6"/>
  <c r="D14" i="6"/>
  <c r="D28" i="6"/>
  <c r="D24" i="6"/>
  <c r="D20" i="6"/>
  <c r="D19" i="6"/>
  <c r="D29" i="6"/>
  <c r="D10" i="6"/>
  <c r="D26" i="6"/>
  <c r="D15" i="6"/>
  <c r="D25" i="6"/>
  <c r="D6" i="6"/>
  <c r="D9" i="6"/>
  <c r="D16" i="6"/>
  <c r="D11" i="6"/>
  <c r="D21" i="6"/>
  <c r="D8" i="6"/>
  <c r="D7" i="6"/>
  <c r="D17" i="6"/>
  <c r="D30" i="6"/>
  <c r="D3" i="6"/>
  <c r="D13" i="6"/>
  <c r="D18" i="6"/>
  <c r="D5" i="6"/>
  <c r="D27" i="6"/>
  <c r="D31" i="6"/>
  <c r="D12" i="6"/>
  <c r="D22" i="6"/>
  <c r="B3" i="6"/>
  <c r="B4" i="6"/>
  <c r="B6" i="6"/>
  <c r="B10" i="6"/>
  <c r="B29" i="6"/>
  <c r="B2" i="6"/>
  <c r="B11" i="6"/>
  <c r="B25" i="6"/>
  <c r="B26" i="6"/>
  <c r="B20" i="6"/>
  <c r="B21" i="6"/>
  <c r="B31" i="6"/>
  <c r="B17" i="6"/>
  <c r="B27" i="6"/>
  <c r="B7" i="6"/>
  <c r="B9" i="6"/>
  <c r="B13" i="6"/>
  <c r="B23" i="6"/>
  <c r="B22" i="6"/>
  <c r="B28" i="6"/>
  <c r="B5" i="6"/>
  <c r="B19" i="6"/>
  <c r="B18" i="6"/>
  <c r="B24" i="6"/>
  <c r="B30" i="6"/>
  <c r="B15" i="6"/>
  <c r="B16" i="6"/>
  <c r="B8" i="6"/>
  <c r="B12" i="6"/>
  <c r="B14" i="6"/>
  <c r="A3" i="6"/>
  <c r="A22" i="6"/>
  <c r="A5" i="6"/>
  <c r="A18" i="6"/>
  <c r="A31" i="6"/>
  <c r="A4" i="6"/>
  <c r="A14" i="6"/>
  <c r="A27" i="6"/>
  <c r="A16" i="6"/>
  <c r="A17" i="6"/>
  <c r="A26" i="6"/>
  <c r="A28" i="6"/>
  <c r="A10" i="6"/>
  <c r="A23" i="6"/>
  <c r="A25" i="6"/>
  <c r="A20" i="6"/>
  <c r="A6" i="6"/>
  <c r="A19" i="6"/>
  <c r="A12" i="6"/>
  <c r="A2" i="6"/>
  <c r="A15" i="6"/>
  <c r="A11" i="6"/>
  <c r="A7" i="6"/>
  <c r="A9" i="6"/>
  <c r="A24" i="6"/>
  <c r="A8" i="6"/>
  <c r="A29" i="6"/>
  <c r="A13" i="6"/>
  <c r="A30" i="6"/>
  <c r="A21" i="6"/>
  <c r="E3" i="6"/>
  <c r="E28" i="6"/>
  <c r="E9" i="6"/>
  <c r="E23" i="6"/>
  <c r="E24" i="6"/>
  <c r="E5" i="6"/>
  <c r="E19" i="6"/>
  <c r="E25" i="6"/>
  <c r="E13" i="6"/>
  <c r="E20" i="6"/>
  <c r="E30" i="6"/>
  <c r="E15" i="6"/>
  <c r="E21" i="6"/>
  <c r="E27" i="6"/>
  <c r="E16" i="6"/>
  <c r="E26" i="6"/>
  <c r="E11" i="6"/>
  <c r="E12" i="6"/>
  <c r="E22" i="6"/>
  <c r="E7" i="6"/>
  <c r="E2" i="6"/>
  <c r="E8" i="6"/>
  <c r="E18" i="6"/>
  <c r="E4" i="6"/>
  <c r="E14" i="6"/>
  <c r="E6" i="6"/>
  <c r="E29" i="6"/>
  <c r="E10" i="6"/>
  <c r="E17" i="6"/>
  <c r="E31" i="6"/>
  <c r="B6" i="4"/>
  <c r="B2" i="4"/>
  <c r="C5" i="3"/>
  <c r="C10" i="3" s="1"/>
  <c r="C6" i="3"/>
  <c r="B4" i="4" l="1"/>
  <c r="B7" i="4"/>
  <c r="B1" i="5"/>
  <c r="C14" i="3" s="1"/>
  <c r="C11" i="3"/>
  <c r="B5" i="4" l="1"/>
  <c r="B8" i="4"/>
  <c r="B9" i="4" s="1"/>
  <c r="B10" i="4" s="1"/>
  <c r="C2" i="6" s="1"/>
  <c r="B11" i="4" l="1"/>
  <c r="A15" i="4"/>
  <c r="B12" i="3" s="1"/>
  <c r="B12" i="4" l="1"/>
  <c r="A16" i="4" s="1"/>
  <c r="B13" i="3" s="1"/>
  <c r="C3" i="6"/>
  <c r="F3" i="6"/>
  <c r="F2" i="6" l="1"/>
  <c r="C4" i="6"/>
  <c r="F4" i="6"/>
  <c r="C5" i="6" l="1"/>
  <c r="F5" i="6"/>
  <c r="C6" i="6" l="1"/>
  <c r="F6" i="6"/>
  <c r="C7" i="6" l="1"/>
  <c r="F7" i="6"/>
  <c r="C8" i="6" l="1"/>
  <c r="F8" i="6"/>
  <c r="F9" i="6" l="1"/>
  <c r="C9" i="6"/>
  <c r="C10" i="6" l="1"/>
  <c r="F10" i="6"/>
  <c r="C11" i="6" l="1"/>
  <c r="F11" i="6"/>
  <c r="C12" i="6" l="1"/>
  <c r="F12" i="6"/>
  <c r="C13" i="6" l="1"/>
  <c r="F13" i="6"/>
  <c r="C14" i="6" l="1"/>
  <c r="F14" i="6"/>
  <c r="C15" i="6" l="1"/>
  <c r="F15" i="6"/>
  <c r="C16" i="6" l="1"/>
  <c r="F16" i="6"/>
  <c r="C17" i="6" l="1"/>
  <c r="F17" i="6"/>
  <c r="C18" i="6" l="1"/>
  <c r="F18" i="6"/>
  <c r="C19" i="6" l="1"/>
  <c r="F19" i="6"/>
  <c r="C20" i="6" l="1"/>
  <c r="F20" i="6"/>
  <c r="C21" i="6" l="1"/>
  <c r="F21" i="6"/>
  <c r="C22" i="6" l="1"/>
  <c r="F22" i="6"/>
  <c r="C23" i="6" l="1"/>
  <c r="F23" i="6"/>
  <c r="C24" i="6" l="1"/>
  <c r="F24" i="6"/>
  <c r="C25" i="6" l="1"/>
  <c r="F25" i="6"/>
  <c r="C26" i="6" l="1"/>
  <c r="F26" i="6"/>
  <c r="C27" i="6" l="1"/>
  <c r="F27" i="6"/>
  <c r="F28" i="6" l="1"/>
  <c r="C28" i="6"/>
  <c r="F29" i="6" l="1"/>
  <c r="C29" i="6"/>
  <c r="C31" i="6" l="1"/>
  <c r="C30" i="6"/>
  <c r="F31" i="6"/>
  <c r="F30" i="6"/>
</calcChain>
</file>

<file path=xl/sharedStrings.xml><?xml version="1.0" encoding="utf-8"?>
<sst xmlns="http://schemas.openxmlformats.org/spreadsheetml/2006/main" count="46" uniqueCount="38">
  <si>
    <t>День</t>
  </si>
  <si>
    <t>Y</t>
  </si>
  <si>
    <t>X</t>
  </si>
  <si>
    <t>n</t>
  </si>
  <si>
    <t>Объём выборки</t>
  </si>
  <si>
    <t>x̅</t>
  </si>
  <si>
    <r>
      <t>x</t>
    </r>
    <r>
      <rPr>
        <sz val="11"/>
        <color theme="1"/>
        <rFont val="Times New Roman"/>
        <family val="1"/>
        <charset val="204"/>
      </rPr>
      <t>̅²</t>
    </r>
  </si>
  <si>
    <t>y</t>
  </si>
  <si>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</rPr>
      <t>̅</t>
    </r>
  </si>
  <si>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</rPr>
      <t>̅²</t>
    </r>
  </si>
  <si>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</rPr>
      <t>̅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</rPr>
      <t>̅</t>
    </r>
  </si>
  <si>
    <t>XY</t>
  </si>
  <si>
    <r>
      <t>Δ (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  <scheme val="minor"/>
      </rPr>
      <t>)</t>
    </r>
  </si>
  <si>
    <r>
      <t>Δ (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  <scheme val="minor"/>
      </rPr>
      <t>)</t>
    </r>
  </si>
  <si>
    <r>
      <t>X</t>
    </r>
    <r>
      <rPr>
        <sz val="11"/>
        <color theme="1"/>
        <rFont val="Times New Roman"/>
        <family val="1"/>
        <charset val="204"/>
      </rPr>
      <t>²</t>
    </r>
  </si>
  <si>
    <r>
      <t>Y</t>
    </r>
    <r>
      <rPr>
        <sz val="11"/>
        <color theme="1"/>
        <rFont val="Times New Roman"/>
        <family val="1"/>
        <charset val="204"/>
        <scheme val="minor"/>
      </rPr>
      <t>²</t>
    </r>
  </si>
  <si>
    <t>Δ₁</t>
  </si>
  <si>
    <t>Уравнения линейной регрессии:</t>
  </si>
  <si>
    <t>r</t>
  </si>
  <si>
    <t>Теснота связи</t>
  </si>
  <si>
    <r>
      <rPr>
        <i/>
        <sz val="11"/>
        <color theme="1"/>
        <rFont val="Times New Roman"/>
        <family val="1"/>
        <charset val="204"/>
        <scheme val="minor"/>
      </rPr>
      <t>a</t>
    </r>
    <r>
      <rPr>
        <sz val="11"/>
        <color theme="1"/>
        <rFont val="Times New Roman"/>
        <family val="2"/>
        <charset val="204"/>
        <scheme val="minor"/>
      </rPr>
      <t xml:space="preserve"> (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2"/>
        <charset val="204"/>
        <scheme val="minor"/>
      </rPr>
      <t>)</t>
    </r>
  </si>
  <si>
    <r>
      <rPr>
        <i/>
        <sz val="11"/>
        <color theme="1"/>
        <rFont val="Times New Roman"/>
        <family val="1"/>
        <charset val="204"/>
        <scheme val="minor"/>
      </rPr>
      <t>b</t>
    </r>
    <r>
      <rPr>
        <sz val="11"/>
        <color theme="1"/>
        <rFont val="Times New Roman"/>
        <family val="2"/>
        <charset val="204"/>
        <scheme val="minor"/>
      </rPr>
      <t xml:space="preserve"> (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2"/>
        <charset val="204"/>
        <scheme val="minor"/>
      </rPr>
      <t>)</t>
    </r>
  </si>
  <si>
    <r>
      <rPr>
        <i/>
        <sz val="11"/>
        <color theme="1"/>
        <rFont val="Times New Roman"/>
        <family val="1"/>
        <charset val="204"/>
        <scheme val="minor"/>
      </rPr>
      <t>a</t>
    </r>
    <r>
      <rPr>
        <sz val="11"/>
        <color theme="1"/>
        <rFont val="Times New Roman"/>
        <family val="2"/>
        <charset val="204"/>
        <scheme val="minor"/>
      </rPr>
      <t xml:space="preserve"> (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2"/>
        <charset val="204"/>
        <scheme val="minor"/>
      </rPr>
      <t>)</t>
    </r>
  </si>
  <si>
    <r>
      <rPr>
        <i/>
        <sz val="11"/>
        <color theme="1"/>
        <rFont val="Times New Roman"/>
        <family val="1"/>
        <charset val="204"/>
        <scheme val="minor"/>
      </rPr>
      <t>b</t>
    </r>
    <r>
      <rPr>
        <sz val="11"/>
        <color theme="1"/>
        <rFont val="Times New Roman"/>
        <family val="2"/>
        <charset val="204"/>
        <scheme val="minor"/>
      </rPr>
      <t xml:space="preserve"> (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2"/>
        <charset val="204"/>
        <scheme val="minor"/>
      </rPr>
      <t>)</t>
    </r>
  </si>
  <si>
    <r>
      <rPr>
        <sz val="11"/>
        <color theme="1"/>
        <rFont val="Times New Roman"/>
        <family val="1"/>
        <charset val="204"/>
      </rPr>
      <t xml:space="preserve">Σ 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i/>
        <sz val="11"/>
        <color theme="1"/>
        <rFont val="Times New Roman"/>
        <family val="1"/>
        <charset val="204"/>
      </rPr>
      <t>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</si>
  <si>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x</t>
    </r>
    <r>
      <rPr>
        <sz val="11"/>
        <color theme="1"/>
        <rFont val="Times New Roman"/>
        <family val="1"/>
        <charset val="204"/>
      </rPr>
      <t>²</t>
    </r>
    <r>
      <rPr>
        <i/>
        <sz val="11"/>
        <color theme="1"/>
        <rFont val="Times New Roman"/>
        <family val="1"/>
        <charset val="204"/>
        <scheme val="minor"/>
      </rPr>
      <t>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</si>
  <si>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yᵢ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</si>
  <si>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y</t>
    </r>
    <r>
      <rPr>
        <sz val="11"/>
        <color theme="1"/>
        <rFont val="Times New Roman"/>
        <family val="1"/>
        <charset val="204"/>
      </rPr>
      <t>²</t>
    </r>
    <r>
      <rPr>
        <i/>
        <sz val="11"/>
        <color theme="1"/>
        <rFont val="Times New Roman"/>
        <family val="1"/>
        <charset val="204"/>
        <scheme val="minor"/>
      </rPr>
      <t>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</si>
  <si>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xᵢ yᵢ</t>
    </r>
  </si>
  <si>
    <r>
      <t xml:space="preserve">Уравнение линейной регрессии 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  <scheme val="minor"/>
      </rPr>
      <t xml:space="preserve"> на </t>
    </r>
    <r>
      <rPr>
        <i/>
        <sz val="11"/>
        <color theme="1"/>
        <rFont val="Times New Roman"/>
        <family val="1"/>
        <charset val="204"/>
        <scheme val="minor"/>
      </rPr>
      <t>X</t>
    </r>
  </si>
  <si>
    <r>
      <t xml:space="preserve">Уравнение линейной регрессии 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  <scheme val="minor"/>
      </rPr>
      <t xml:space="preserve"> на </t>
    </r>
    <r>
      <rPr>
        <i/>
        <sz val="11"/>
        <color theme="1"/>
        <rFont val="Times New Roman"/>
        <family val="1"/>
        <charset val="204"/>
        <scheme val="minor"/>
      </rPr>
      <t>Y</t>
    </r>
  </si>
  <si>
    <t>x</t>
  </si>
  <si>
    <r>
      <t>y</t>
    </r>
    <r>
      <rPr>
        <sz val="11"/>
        <color theme="1"/>
        <rFont val="Times New Roman"/>
        <family val="1"/>
        <charset val="204"/>
        <scheme val="minor"/>
      </rPr>
      <t>(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  <scheme val="minor"/>
      </rPr>
      <t>)</t>
    </r>
  </si>
  <si>
    <r>
      <t>x</t>
    </r>
    <r>
      <rPr>
        <sz val="11"/>
        <color theme="1"/>
        <rFont val="Times New Roman"/>
        <family val="1"/>
        <charset val="204"/>
        <scheme val="minor"/>
      </rPr>
      <t>(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  <scheme val="minor"/>
      </rPr>
      <t>)</t>
    </r>
  </si>
  <si>
    <t>γ</t>
  </si>
  <si>
    <t>α</t>
  </si>
  <si>
    <t>v</t>
  </si>
  <si>
    <r>
      <rPr>
        <i/>
        <sz val="11"/>
        <color theme="1"/>
        <rFont val="Times New Roman"/>
        <family val="1"/>
        <charset val="204"/>
        <scheme val="minor"/>
      </rPr>
      <t>t</t>
    </r>
    <r>
      <rPr>
        <sz val="11"/>
        <color theme="1"/>
        <rFont val="Times New Roman"/>
        <family val="1"/>
        <charset val="204"/>
      </rPr>
      <t>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</si>
</sst>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imes New Roman"/>
      <family val="2"/>
      <charset val="204"/>
      <scheme val="minor"/>
    </font>
    <font>
      <sz val="9"/>
      <color rgb="FF000000"/>
      <name val="TimesNewRomanPSMT"/>
    </font>
    <font>
      <i/>
      <sz val="11"/>
      <color theme="1"/>
      <name val="Times New Roman"/>
      <family val="1"/>
      <charset val="204"/>
      <scheme val="minor"/>
    </font>
    <font>
      <sz val="11"/>
      <color theme="1"/>
      <name val="Times New Roman"/>
      <family val="1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'Пункт 3'!$B$1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'Пункт 3'!$A$2:$A$31</c:f>
              <c:numCache>
                <c:formatCode>General</c:formatCode>
                <c:ptCount val="30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29.2</c:v>
                </c:pt>
                <c:pt idx="5">
                  <c:v>28.6</c:v>
                </c:pt>
                <c:pt idx="6">
                  <c:v>28.6</c:v>
                </c:pt>
                <c:pt idx="7">
                  <c:v>28.7</c:v>
                </c:pt>
                <c:pt idx="8">
                  <c:v>28.8</c:v>
                </c:pt>
                <c:pt idx="9">
                  <c:v>28.9</c:v>
                </c:pt>
                <c:pt idx="10">
                  <c:v>24.6</c:v>
                </c:pt>
                <c:pt idx="11">
                  <c:v>27.1</c:v>
                </c:pt>
                <c:pt idx="12">
                  <c:v>25.4</c:v>
                </c:pt>
                <c:pt idx="13">
                  <c:v>28.2</c:v>
                </c:pt>
                <c:pt idx="14">
                  <c:v>28.9</c:v>
                </c:pt>
                <c:pt idx="15">
                  <c:v>29.3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29.3</c:v>
                </c:pt>
                <c:pt idx="20">
                  <c:v>29.4</c:v>
                </c:pt>
                <c:pt idx="21">
                  <c:v>29.8</c:v>
                </c:pt>
                <c:pt idx="22">
                  <c:v>20</c:v>
                </c:pt>
                <c:pt idx="23">
                  <c:v>17.399999999999999</c:v>
                </c:pt>
                <c:pt idx="24">
                  <c:v>19.899999999999999</c:v>
                </c:pt>
                <c:pt idx="25">
                  <c:v>27.8</c:v>
                </c:pt>
                <c:pt idx="26">
                  <c:v>25.3</c:v>
                </c:pt>
                <c:pt idx="27">
                  <c:v>25.9</c:v>
                </c:pt>
                <c:pt idx="28">
                  <c:v>27</c:v>
                </c:pt>
                <c:pt idx="29">
                  <c:v>24.6</c:v>
                </c:pt>
              </c:numCache>
            </c:numRef>
          </c:xVal>
          <c:yVal>
            <c:numRef>
              <c:f>'Пункт 3'!$B$2:$B$31</c:f>
              <c:numCache>
                <c:formatCode>General</c:formatCode>
                <c:ptCount val="30"/>
                <c:pt idx="0">
                  <c:v>-6.9</c:v>
                </c:pt>
                <c:pt idx="1">
                  <c:v>-5.5</c:v>
                </c:pt>
                <c:pt idx="2">
                  <c:v>-5.5</c:v>
                </c:pt>
                <c:pt idx="3">
                  <c:v>-5.5</c:v>
                </c:pt>
                <c:pt idx="4">
                  <c:v>-5.6</c:v>
                </c:pt>
                <c:pt idx="5">
                  <c:v>-6</c:v>
                </c:pt>
                <c:pt idx="6">
                  <c:v>-6</c:v>
                </c:pt>
                <c:pt idx="7">
                  <c:v>-5.9</c:v>
                </c:pt>
                <c:pt idx="8">
                  <c:v>-5.8</c:v>
                </c:pt>
                <c:pt idx="9">
                  <c:v>-5.8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-13</c:v>
                </c:pt>
                <c:pt idx="13">
                  <c:v>-7.7</c:v>
                </c:pt>
                <c:pt idx="14">
                  <c:v>-7.2</c:v>
                </c:pt>
                <c:pt idx="15">
                  <c:v>-6.9</c:v>
                </c:pt>
                <c:pt idx="16">
                  <c:v>-6.8</c:v>
                </c:pt>
                <c:pt idx="17">
                  <c:v>-6.8</c:v>
                </c:pt>
                <c:pt idx="18">
                  <c:v>-6.8</c:v>
                </c:pt>
                <c:pt idx="19">
                  <c:v>-6.9</c:v>
                </c:pt>
                <c:pt idx="20">
                  <c:v>-6.8</c:v>
                </c:pt>
                <c:pt idx="21">
                  <c:v>-6.5</c:v>
                </c:pt>
                <c:pt idx="22">
                  <c:v>-9.3000000000000007</c:v>
                </c:pt>
                <c:pt idx="23">
                  <c:v>-9.4</c:v>
                </c:pt>
                <c:pt idx="24">
                  <c:v>-9.8000000000000007</c:v>
                </c:pt>
                <c:pt idx="25">
                  <c:v>-8</c:v>
                </c:pt>
                <c:pt idx="26">
                  <c:v>-9.9</c:v>
                </c:pt>
                <c:pt idx="27">
                  <c:v>-9.6</c:v>
                </c:pt>
                <c:pt idx="28">
                  <c:v>-9.6999999999999993</c:v>
                </c:pt>
                <c:pt idx="29">
                  <c:v>-9.5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38-42D6-9723-480886D35631}"/>
            </c:ext>
          </c:extLst>
        </c:ser>
        <c:ser>
          <c:idx val="1"/>
          <c:order val="1"/>
          <c:tx>
            <c:strRef>
              <c:f>'Пункт 3'!$C$1</c:f>
              <c:strCache>
                <c:ptCount val="1"/>
                <c:pt idx="0">
                  <c:v>y(x)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'Пункт 3'!$A$2:$A$31</c:f>
              <c:numCache>
                <c:formatCode>General</c:formatCode>
                <c:ptCount val="30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29.2</c:v>
                </c:pt>
                <c:pt idx="5">
                  <c:v>28.6</c:v>
                </c:pt>
                <c:pt idx="6">
                  <c:v>28.6</c:v>
                </c:pt>
                <c:pt idx="7">
                  <c:v>28.7</c:v>
                </c:pt>
                <c:pt idx="8">
                  <c:v>28.8</c:v>
                </c:pt>
                <c:pt idx="9">
                  <c:v>28.9</c:v>
                </c:pt>
                <c:pt idx="10">
                  <c:v>24.6</c:v>
                </c:pt>
                <c:pt idx="11">
                  <c:v>27.1</c:v>
                </c:pt>
                <c:pt idx="12">
                  <c:v>25.4</c:v>
                </c:pt>
                <c:pt idx="13">
                  <c:v>28.2</c:v>
                </c:pt>
                <c:pt idx="14">
                  <c:v>28.9</c:v>
                </c:pt>
                <c:pt idx="15">
                  <c:v>29.3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29.3</c:v>
                </c:pt>
                <c:pt idx="20">
                  <c:v>29.4</c:v>
                </c:pt>
                <c:pt idx="21">
                  <c:v>29.8</c:v>
                </c:pt>
                <c:pt idx="22">
                  <c:v>20</c:v>
                </c:pt>
                <c:pt idx="23">
                  <c:v>17.399999999999999</c:v>
                </c:pt>
                <c:pt idx="24">
                  <c:v>19.899999999999999</c:v>
                </c:pt>
                <c:pt idx="25">
                  <c:v>27.8</c:v>
                </c:pt>
                <c:pt idx="26">
                  <c:v>25.3</c:v>
                </c:pt>
                <c:pt idx="27">
                  <c:v>25.9</c:v>
                </c:pt>
                <c:pt idx="28">
                  <c:v>27</c:v>
                </c:pt>
                <c:pt idx="29">
                  <c:v>24.6</c:v>
                </c:pt>
              </c:numCache>
            </c:numRef>
          </c:xVal>
          <c:yVal>
            <c:numRef>
              <c:f>'Пункт 3'!$C$2:$C$31</c:f>
              <c:numCache>
                <c:formatCode>General</c:formatCode>
                <c:ptCount val="30"/>
                <c:pt idx="0">
                  <c:v>-6.7523638594461826</c:v>
                </c:pt>
                <c:pt idx="1">
                  <c:v>-6.7523638594461826</c:v>
                </c:pt>
                <c:pt idx="2">
                  <c:v>-6.7523638594461826</c:v>
                </c:pt>
                <c:pt idx="3">
                  <c:v>-6.7523638594461826</c:v>
                </c:pt>
                <c:pt idx="4">
                  <c:v>-6.7913278729381599</c:v>
                </c:pt>
                <c:pt idx="5">
                  <c:v>-7.0251119538900273</c:v>
                </c:pt>
                <c:pt idx="6">
                  <c:v>-7.0251119538900273</c:v>
                </c:pt>
                <c:pt idx="7">
                  <c:v>-6.98614794039805</c:v>
                </c:pt>
                <c:pt idx="8">
                  <c:v>-6.9471839269060709</c:v>
                </c:pt>
                <c:pt idx="9">
                  <c:v>-6.9082199134140936</c:v>
                </c:pt>
                <c:pt idx="10">
                  <c:v>-8.5836724935691393</c:v>
                </c:pt>
                <c:pt idx="11">
                  <c:v>-7.6095721562696941</c:v>
                </c:pt>
                <c:pt idx="12">
                  <c:v>-8.2719603856333173</c:v>
                </c:pt>
                <c:pt idx="13">
                  <c:v>-7.1809680078579383</c:v>
                </c:pt>
                <c:pt idx="14">
                  <c:v>-6.9082199134140936</c:v>
                </c:pt>
                <c:pt idx="15">
                  <c:v>-6.7523638594461826</c:v>
                </c:pt>
                <c:pt idx="16">
                  <c:v>-6.7133998459542052</c:v>
                </c:pt>
                <c:pt idx="17">
                  <c:v>-6.7133998459542052</c:v>
                </c:pt>
                <c:pt idx="18">
                  <c:v>-6.7133998459542052</c:v>
                </c:pt>
                <c:pt idx="19">
                  <c:v>-6.7523638594461826</c:v>
                </c:pt>
                <c:pt idx="20">
                  <c:v>-6.7133998459542052</c:v>
                </c:pt>
                <c:pt idx="21">
                  <c:v>-6.5575437919862924</c:v>
                </c:pt>
                <c:pt idx="22">
                  <c:v>-10.376017114200121</c:v>
                </c:pt>
                <c:pt idx="23">
                  <c:v>-11.389081464991545</c:v>
                </c:pt>
                <c:pt idx="24">
                  <c:v>-10.414981127692098</c:v>
                </c:pt>
                <c:pt idx="25">
                  <c:v>-7.3368240618258493</c:v>
                </c:pt>
                <c:pt idx="26">
                  <c:v>-8.3109243991252946</c:v>
                </c:pt>
                <c:pt idx="27">
                  <c:v>-8.0771403181734289</c:v>
                </c:pt>
                <c:pt idx="28">
                  <c:v>-7.6485361697616732</c:v>
                </c:pt>
                <c:pt idx="29">
                  <c:v>-8.5836724935691393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38-42D6-9723-480886D35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47040"/>
        <c:axId val="107835776"/>
      </c:scatterChart>
      <c:valAx>
        <c:axId val="10784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835776"/>
        <c:crosses val="autoZero"/>
        <c:crossBetween val="midCat"/>
      </c:valAx>
      <c:valAx>
        <c:axId val="10783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8470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'Пункт 3'!$E$1</c:f>
              <c:strCache>
                <c:ptCount val="1"/>
                <c:pt idx="0">
                  <c:v>x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'Пункт 3'!$D$2:$D$31</c:f>
              <c:numCache>
                <c:formatCode>General</c:formatCode>
                <c:ptCount val="30"/>
                <c:pt idx="0">
                  <c:v>-6.9</c:v>
                </c:pt>
                <c:pt idx="1">
                  <c:v>-5.5</c:v>
                </c:pt>
                <c:pt idx="2">
                  <c:v>-5.5</c:v>
                </c:pt>
                <c:pt idx="3">
                  <c:v>-5.5</c:v>
                </c:pt>
                <c:pt idx="4">
                  <c:v>-5.6</c:v>
                </c:pt>
                <c:pt idx="5">
                  <c:v>-6</c:v>
                </c:pt>
                <c:pt idx="6">
                  <c:v>-6</c:v>
                </c:pt>
                <c:pt idx="7">
                  <c:v>-5.9</c:v>
                </c:pt>
                <c:pt idx="8">
                  <c:v>-5.8</c:v>
                </c:pt>
                <c:pt idx="9">
                  <c:v>-5.8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-13</c:v>
                </c:pt>
                <c:pt idx="13">
                  <c:v>-7.7</c:v>
                </c:pt>
                <c:pt idx="14">
                  <c:v>-7.2</c:v>
                </c:pt>
                <c:pt idx="15">
                  <c:v>-6.9</c:v>
                </c:pt>
                <c:pt idx="16">
                  <c:v>-6.8</c:v>
                </c:pt>
                <c:pt idx="17">
                  <c:v>-6.8</c:v>
                </c:pt>
                <c:pt idx="18">
                  <c:v>-6.8</c:v>
                </c:pt>
                <c:pt idx="19">
                  <c:v>-6.9</c:v>
                </c:pt>
                <c:pt idx="20">
                  <c:v>-6.8</c:v>
                </c:pt>
                <c:pt idx="21">
                  <c:v>-6.5</c:v>
                </c:pt>
                <c:pt idx="22">
                  <c:v>-9.3000000000000007</c:v>
                </c:pt>
                <c:pt idx="23">
                  <c:v>-9.4</c:v>
                </c:pt>
                <c:pt idx="24">
                  <c:v>-9.8000000000000007</c:v>
                </c:pt>
                <c:pt idx="25">
                  <c:v>-8</c:v>
                </c:pt>
                <c:pt idx="26">
                  <c:v>-9.9</c:v>
                </c:pt>
                <c:pt idx="27">
                  <c:v>-9.6</c:v>
                </c:pt>
                <c:pt idx="28">
                  <c:v>-9.6999999999999993</c:v>
                </c:pt>
                <c:pt idx="29">
                  <c:v>-9.5</c:v>
                </c:pt>
              </c:numCache>
            </c:numRef>
          </c:xVal>
          <c:yVal>
            <c:numRef>
              <c:f>'Пункт 3'!$E$2:$E$31</c:f>
              <c:numCache>
                <c:formatCode>General</c:formatCode>
                <c:ptCount val="30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29.2</c:v>
                </c:pt>
                <c:pt idx="5">
                  <c:v>28.6</c:v>
                </c:pt>
                <c:pt idx="6">
                  <c:v>28.6</c:v>
                </c:pt>
                <c:pt idx="7">
                  <c:v>28.7</c:v>
                </c:pt>
                <c:pt idx="8">
                  <c:v>28.8</c:v>
                </c:pt>
                <c:pt idx="9">
                  <c:v>28.9</c:v>
                </c:pt>
                <c:pt idx="10">
                  <c:v>24.6</c:v>
                </c:pt>
                <c:pt idx="11">
                  <c:v>27.1</c:v>
                </c:pt>
                <c:pt idx="12">
                  <c:v>25.4</c:v>
                </c:pt>
                <c:pt idx="13">
                  <c:v>28.2</c:v>
                </c:pt>
                <c:pt idx="14">
                  <c:v>28.9</c:v>
                </c:pt>
                <c:pt idx="15">
                  <c:v>29.3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29.3</c:v>
                </c:pt>
                <c:pt idx="20">
                  <c:v>29.4</c:v>
                </c:pt>
                <c:pt idx="21">
                  <c:v>29.8</c:v>
                </c:pt>
                <c:pt idx="22">
                  <c:v>20</c:v>
                </c:pt>
                <c:pt idx="23">
                  <c:v>17.399999999999999</c:v>
                </c:pt>
                <c:pt idx="24">
                  <c:v>19.899999999999999</c:v>
                </c:pt>
                <c:pt idx="25">
                  <c:v>27.8</c:v>
                </c:pt>
                <c:pt idx="26">
                  <c:v>25.3</c:v>
                </c:pt>
                <c:pt idx="27">
                  <c:v>25.9</c:v>
                </c:pt>
                <c:pt idx="28">
                  <c:v>27</c:v>
                </c:pt>
                <c:pt idx="29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7-4B9F-9C84-814BACC82451}"/>
            </c:ext>
          </c:extLst>
        </c:ser>
        <c:ser>
          <c:idx val="1"/>
          <c:order val="1"/>
          <c:tx>
            <c:strRef>
              <c:f>'Пункт 3'!$F$1</c:f>
              <c:strCache>
                <c:ptCount val="1"/>
                <c:pt idx="0">
                  <c:v>x(y)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'Пункт 3'!$D$2:$D$31</c:f>
              <c:numCache>
                <c:formatCode>General</c:formatCode>
                <c:ptCount val="30"/>
                <c:pt idx="0">
                  <c:v>-6.9</c:v>
                </c:pt>
                <c:pt idx="1">
                  <c:v>-5.5</c:v>
                </c:pt>
                <c:pt idx="2">
                  <c:v>-5.5</c:v>
                </c:pt>
                <c:pt idx="3">
                  <c:v>-5.5</c:v>
                </c:pt>
                <c:pt idx="4">
                  <c:v>-5.6</c:v>
                </c:pt>
                <c:pt idx="5">
                  <c:v>-6</c:v>
                </c:pt>
                <c:pt idx="6">
                  <c:v>-6</c:v>
                </c:pt>
                <c:pt idx="7">
                  <c:v>-5.9</c:v>
                </c:pt>
                <c:pt idx="8">
                  <c:v>-5.8</c:v>
                </c:pt>
                <c:pt idx="9">
                  <c:v>-5.8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-13</c:v>
                </c:pt>
                <c:pt idx="13">
                  <c:v>-7.7</c:v>
                </c:pt>
                <c:pt idx="14">
                  <c:v>-7.2</c:v>
                </c:pt>
                <c:pt idx="15">
                  <c:v>-6.9</c:v>
                </c:pt>
                <c:pt idx="16">
                  <c:v>-6.8</c:v>
                </c:pt>
                <c:pt idx="17">
                  <c:v>-6.8</c:v>
                </c:pt>
                <c:pt idx="18">
                  <c:v>-6.8</c:v>
                </c:pt>
                <c:pt idx="19">
                  <c:v>-6.9</c:v>
                </c:pt>
                <c:pt idx="20">
                  <c:v>-6.8</c:v>
                </c:pt>
                <c:pt idx="21">
                  <c:v>-6.5</c:v>
                </c:pt>
                <c:pt idx="22">
                  <c:v>-9.3000000000000007</c:v>
                </c:pt>
                <c:pt idx="23">
                  <c:v>-9.4</c:v>
                </c:pt>
                <c:pt idx="24">
                  <c:v>-9.8000000000000007</c:v>
                </c:pt>
                <c:pt idx="25">
                  <c:v>-8</c:v>
                </c:pt>
                <c:pt idx="26">
                  <c:v>-9.9</c:v>
                </c:pt>
                <c:pt idx="27">
                  <c:v>-9.6</c:v>
                </c:pt>
                <c:pt idx="28">
                  <c:v>-9.6999999999999993</c:v>
                </c:pt>
                <c:pt idx="29">
                  <c:v>-9.5</c:v>
                </c:pt>
              </c:numCache>
            </c:numRef>
          </c:xVal>
          <c:yVal>
            <c:numRef>
              <c:f>'Пункт 3'!$F$2:$F$31</c:f>
              <c:numCache>
                <c:formatCode>General</c:formatCode>
                <c:ptCount val="30"/>
                <c:pt idx="0">
                  <c:v>28.036585954662861</c:v>
                </c:pt>
                <c:pt idx="1">
                  <c:v>29.704804094343718</c:v>
                </c:pt>
                <c:pt idx="2">
                  <c:v>29.704804094343718</c:v>
                </c:pt>
                <c:pt idx="3">
                  <c:v>29.704804094343718</c:v>
                </c:pt>
                <c:pt idx="4">
                  <c:v>29.585645655795084</c:v>
                </c:pt>
                <c:pt idx="5">
                  <c:v>29.109011901600553</c:v>
                </c:pt>
                <c:pt idx="6">
                  <c:v>29.109011901600553</c:v>
                </c:pt>
                <c:pt idx="7">
                  <c:v>29.228170340149187</c:v>
                </c:pt>
                <c:pt idx="8">
                  <c:v>29.347328778697822</c:v>
                </c:pt>
                <c:pt idx="9">
                  <c:v>29.347328778697822</c:v>
                </c:pt>
                <c:pt idx="10">
                  <c:v>26.130050937884739</c:v>
                </c:pt>
                <c:pt idx="11">
                  <c:v>25.891734060787478</c:v>
                </c:pt>
                <c:pt idx="12">
                  <c:v>20.767921203196273</c:v>
                </c:pt>
                <c:pt idx="13">
                  <c:v>27.0833184462738</c:v>
                </c:pt>
                <c:pt idx="14">
                  <c:v>27.679110639016962</c:v>
                </c:pt>
                <c:pt idx="15">
                  <c:v>28.036585954662861</c:v>
                </c:pt>
                <c:pt idx="16">
                  <c:v>28.155744393211492</c:v>
                </c:pt>
                <c:pt idx="17">
                  <c:v>28.155744393211492</c:v>
                </c:pt>
                <c:pt idx="18">
                  <c:v>28.155744393211492</c:v>
                </c:pt>
                <c:pt idx="19">
                  <c:v>28.036585954662861</c:v>
                </c:pt>
                <c:pt idx="20">
                  <c:v>28.155744393211492</c:v>
                </c:pt>
                <c:pt idx="21">
                  <c:v>28.513219708857392</c:v>
                </c:pt>
                <c:pt idx="22">
                  <c:v>25.176783429495678</c:v>
                </c:pt>
                <c:pt idx="23">
                  <c:v>25.057624990947048</c:v>
                </c:pt>
                <c:pt idx="24">
                  <c:v>24.580991236752517</c:v>
                </c:pt>
                <c:pt idx="25">
                  <c:v>26.725843130627901</c:v>
                </c:pt>
                <c:pt idx="26">
                  <c:v>24.461832798203883</c:v>
                </c:pt>
                <c:pt idx="27">
                  <c:v>24.819308113849779</c:v>
                </c:pt>
                <c:pt idx="28">
                  <c:v>24.700149675301148</c:v>
                </c:pt>
                <c:pt idx="29">
                  <c:v>24.938466552398413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F7-4B9F-9C84-814BACC82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70752"/>
        <c:axId val="112704128"/>
      </c:scatterChart>
      <c:valAx>
        <c:axId val="11297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704128"/>
        <c:crosses val="autoZero"/>
        <c:crossBetween val="midCat"/>
      </c:valAx>
      <c:valAx>
        <c:axId val="11270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970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180975</xdr:rowOff>
    </xdr:from>
    <xdr:to>
      <xdr:col>13</xdr:col>
      <xdr:colOff>504825</xdr:colOff>
      <xdr:row>15</xdr:row>
      <xdr:rowOff>180975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9524</xdr:colOff>
      <xdr:row>15</xdr:row>
      <xdr:rowOff>190499</xdr:rowOff>
    </xdr:from>
    <xdr:to>
      <xdr:col>13</xdr:col>
      <xdr:colOff>495299</xdr:colOff>
      <xdr:row>30</xdr:row>
      <xdr:rowOff>184784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601264</xdr:colOff>
      <xdr:row>3</xdr:row>
      <xdr:rowOff>0</xdr:rowOff>
    </xdr:from>
    <xdr:to>
      <xdr:col>8</xdr:col>
      <xdr:colOff>408393</xdr:colOff>
      <xdr:row>34</xdr:row>
      <xdr:rowOff>23812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721DF49-71C2-72B1-AA1E-CE8CAFD0F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5702" y="571500"/>
          <a:ext cx="3450441" cy="5929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Классическая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F25" sqref="F25"/>
    </sheetView>
  </sheetViews>
  <sheetFormatPr defaultRowHeight="15"/>
  <sheetData>
    <row r="1" spans="1:10" ht="15.75" thickBo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15.75" thickBot="1">
      <c r="A2" s="1">
        <v>-6.9</v>
      </c>
      <c r="B2" s="1">
        <v>-5.5</v>
      </c>
      <c r="C2" s="1">
        <v>-5.5</v>
      </c>
      <c r="D2" s="1">
        <v>-5.5</v>
      </c>
      <c r="E2" s="1">
        <v>-5.6</v>
      </c>
      <c r="F2" s="1">
        <v>-6</v>
      </c>
      <c r="G2" s="1">
        <v>-6</v>
      </c>
      <c r="H2" s="1">
        <v>-5.9</v>
      </c>
      <c r="I2" s="1">
        <v>-5.8</v>
      </c>
      <c r="J2" s="1">
        <v>-5.8</v>
      </c>
    </row>
    <row r="3" spans="1:10" ht="15.75" thickBot="1">
      <c r="A3" s="1">
        <v>29.3</v>
      </c>
      <c r="B3" s="1">
        <v>29.3</v>
      </c>
      <c r="C3" s="1">
        <v>29.3</v>
      </c>
      <c r="D3" s="1">
        <v>29.3</v>
      </c>
      <c r="E3" s="1">
        <v>29.2</v>
      </c>
      <c r="F3" s="1">
        <v>28.6</v>
      </c>
      <c r="G3" s="1">
        <v>28.6</v>
      </c>
      <c r="H3" s="1">
        <v>28.7</v>
      </c>
      <c r="I3" s="1">
        <v>28.8</v>
      </c>
      <c r="J3" s="1">
        <v>28.9</v>
      </c>
    </row>
    <row r="4" spans="1:10" ht="15.75" thickBot="1"/>
    <row r="5" spans="1:10" ht="15.75" thickBot="1">
      <c r="A5" s="1">
        <v>11</v>
      </c>
      <c r="B5" s="1">
        <v>12</v>
      </c>
      <c r="C5" s="1">
        <v>13</v>
      </c>
      <c r="D5" s="1">
        <v>14</v>
      </c>
      <c r="E5" s="1">
        <v>15</v>
      </c>
      <c r="F5" s="1">
        <v>16</v>
      </c>
      <c r="G5" s="1">
        <v>17</v>
      </c>
      <c r="H5" s="1">
        <v>18</v>
      </c>
      <c r="I5" s="1">
        <v>19</v>
      </c>
      <c r="J5" s="1">
        <v>20</v>
      </c>
    </row>
    <row r="6" spans="1:10" ht="15.75" thickBot="1">
      <c r="A6" s="1">
        <v>-8.5</v>
      </c>
      <c r="B6" s="1">
        <v>-8.6999999999999993</v>
      </c>
      <c r="C6" s="1">
        <v>-13</v>
      </c>
      <c r="D6" s="1">
        <v>-7.7</v>
      </c>
      <c r="E6" s="1">
        <v>-7.2</v>
      </c>
      <c r="F6" s="1">
        <v>-6.9</v>
      </c>
      <c r="G6" s="1">
        <v>-6.8</v>
      </c>
      <c r="H6" s="1">
        <v>-6.8</v>
      </c>
      <c r="I6" s="1">
        <v>-6.8</v>
      </c>
      <c r="J6" s="1">
        <v>-6.9</v>
      </c>
    </row>
    <row r="7" spans="1:10" ht="15.75" thickBot="1">
      <c r="A7" s="1">
        <v>24.6</v>
      </c>
      <c r="B7" s="1">
        <v>27.1</v>
      </c>
      <c r="C7" s="1">
        <v>25.4</v>
      </c>
      <c r="D7" s="1">
        <v>28.2</v>
      </c>
      <c r="E7" s="1">
        <v>28.9</v>
      </c>
      <c r="F7" s="1">
        <v>29.3</v>
      </c>
      <c r="G7" s="1">
        <v>29.4</v>
      </c>
      <c r="H7" s="1">
        <v>29.4</v>
      </c>
      <c r="I7" s="1">
        <v>29.4</v>
      </c>
      <c r="J7" s="1">
        <v>29.3</v>
      </c>
    </row>
    <row r="8" spans="1:10" ht="15.75" thickBot="1"/>
    <row r="9" spans="1:10" ht="15.75" thickBot="1">
      <c r="A9" s="1">
        <v>21</v>
      </c>
      <c r="B9" s="1">
        <v>22</v>
      </c>
      <c r="C9" s="1">
        <v>23</v>
      </c>
      <c r="D9" s="1">
        <v>24</v>
      </c>
      <c r="E9" s="1">
        <v>25</v>
      </c>
      <c r="F9" s="1">
        <v>26</v>
      </c>
      <c r="G9" s="1">
        <v>27</v>
      </c>
      <c r="H9" s="1">
        <v>28</v>
      </c>
      <c r="I9" s="1">
        <v>29</v>
      </c>
      <c r="J9" s="1">
        <v>30</v>
      </c>
    </row>
    <row r="10" spans="1:10" ht="15.75" thickBot="1">
      <c r="A10" s="1">
        <v>-6.8</v>
      </c>
      <c r="B10" s="1">
        <v>-6.5</v>
      </c>
      <c r="C10" s="1">
        <v>-9.3000000000000007</v>
      </c>
      <c r="D10" s="1">
        <v>-9.4</v>
      </c>
      <c r="E10" s="1">
        <v>-9.8000000000000007</v>
      </c>
      <c r="F10" s="1">
        <v>-8</v>
      </c>
      <c r="G10" s="1">
        <v>-9.9</v>
      </c>
      <c r="H10" s="1">
        <v>-9.6</v>
      </c>
      <c r="I10" s="1">
        <v>-9.6999999999999993</v>
      </c>
      <c r="J10" s="1">
        <v>-9.5</v>
      </c>
    </row>
    <row r="11" spans="1:10" ht="15.75" thickBot="1">
      <c r="A11" s="1">
        <v>29.4</v>
      </c>
      <c r="B11" s="1">
        <v>29.8</v>
      </c>
      <c r="C11" s="1">
        <v>20</v>
      </c>
      <c r="D11" s="1">
        <v>17.399999999999999</v>
      </c>
      <c r="E11" s="1">
        <v>19.899999999999999</v>
      </c>
      <c r="F11" s="1">
        <v>27.8</v>
      </c>
      <c r="G11" s="1">
        <v>25.3</v>
      </c>
      <c r="H11" s="1">
        <v>25.9</v>
      </c>
      <c r="I11" s="1">
        <v>27</v>
      </c>
      <c r="J11" s="1">
        <v>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zoomScaleNormal="100" workbookViewId="0">
      <selection activeCell="F2" sqref="F2"/>
    </sheetView>
  </sheetViews>
  <sheetFormatPr defaultRowHeight="15"/>
  <cols>
    <col min="1" max="5" width="9.140625" style="3"/>
    <col min="7" max="16384" width="9.140625" style="3"/>
  </cols>
  <sheetData>
    <row r="1" spans="1:6" s="4" customFormat="1">
      <c r="A1" s="7" t="s">
        <v>0</v>
      </c>
      <c r="B1" s="4" t="s">
        <v>2</v>
      </c>
      <c r="C1" s="4" t="s">
        <v>1</v>
      </c>
      <c r="D1" s="4" t="s">
        <v>14</v>
      </c>
      <c r="E1" s="4" t="s">
        <v>15</v>
      </c>
      <c r="F1" s="4" t="s">
        <v>11</v>
      </c>
    </row>
    <row r="2" spans="1:6">
      <c r="A2" s="3">
        <v>1</v>
      </c>
      <c r="B2" s="3">
        <f t="array" ref="B2:B11">TRANSPOSE('Исходные данные'!A3:J3)</f>
        <v>29.3</v>
      </c>
      <c r="C2" s="3">
        <f t="array" ref="C2:C11">TRANSPOSE('Исходные данные'!A2:J2)</f>
        <v>-6.9</v>
      </c>
      <c r="D2" s="3">
        <f>xi^2</f>
        <v>858.49</v>
      </c>
      <c r="E2" s="3">
        <f>yi^2</f>
        <v>47.610000000000007</v>
      </c>
      <c r="F2">
        <f t="shared" ref="F2:F31" si="0">xi*yi</f>
        <v>-202.17000000000002</v>
      </c>
    </row>
    <row r="3" spans="1:6">
      <c r="A3" s="3">
        <v>2</v>
      </c>
      <c r="B3" s="3">
        <v>29.3</v>
      </c>
      <c r="C3" s="3">
        <v>-5.5</v>
      </c>
      <c r="D3" s="3">
        <f>xi^2</f>
        <v>858.49</v>
      </c>
      <c r="E3" s="3">
        <f t="shared" ref="E3:E31" si="1">yi^2</f>
        <v>30.25</v>
      </c>
      <c r="F3">
        <f t="shared" si="0"/>
        <v>-161.15</v>
      </c>
    </row>
    <row r="4" spans="1:6">
      <c r="A4" s="3">
        <v>3</v>
      </c>
      <c r="B4" s="3">
        <v>29.3</v>
      </c>
      <c r="C4" s="3">
        <v>-5.5</v>
      </c>
      <c r="D4" s="3">
        <f t="shared" ref="D4:D31" si="2">xi^2</f>
        <v>858.49</v>
      </c>
      <c r="E4" s="3">
        <f t="shared" si="1"/>
        <v>30.25</v>
      </c>
      <c r="F4">
        <f t="shared" si="0"/>
        <v>-161.15</v>
      </c>
    </row>
    <row r="5" spans="1:6">
      <c r="A5" s="3">
        <v>4</v>
      </c>
      <c r="B5" s="3">
        <v>29.3</v>
      </c>
      <c r="C5" s="3">
        <v>-5.5</v>
      </c>
      <c r="D5" s="3">
        <f t="shared" si="2"/>
        <v>858.49</v>
      </c>
      <c r="E5" s="3">
        <f t="shared" si="1"/>
        <v>30.25</v>
      </c>
      <c r="F5">
        <f t="shared" si="0"/>
        <v>-161.15</v>
      </c>
    </row>
    <row r="6" spans="1:6">
      <c r="A6" s="3">
        <v>5</v>
      </c>
      <c r="B6" s="3">
        <v>29.2</v>
      </c>
      <c r="C6" s="3">
        <v>-5.6</v>
      </c>
      <c r="D6" s="3">
        <f t="shared" si="2"/>
        <v>852.64</v>
      </c>
      <c r="E6" s="3">
        <f t="shared" si="1"/>
        <v>31.359999999999996</v>
      </c>
      <c r="F6">
        <f t="shared" si="0"/>
        <v>-163.51999999999998</v>
      </c>
    </row>
    <row r="7" spans="1:6">
      <c r="A7" s="3">
        <v>6</v>
      </c>
      <c r="B7" s="3">
        <v>28.6</v>
      </c>
      <c r="C7" s="3">
        <v>-6</v>
      </c>
      <c r="D7" s="3">
        <f t="shared" si="2"/>
        <v>817.96</v>
      </c>
      <c r="E7" s="3">
        <f t="shared" si="1"/>
        <v>36</v>
      </c>
      <c r="F7">
        <f t="shared" si="0"/>
        <v>-171.60000000000002</v>
      </c>
    </row>
    <row r="8" spans="1:6">
      <c r="A8" s="3">
        <v>7</v>
      </c>
      <c r="B8" s="3">
        <v>28.6</v>
      </c>
      <c r="C8" s="3">
        <v>-6</v>
      </c>
      <c r="D8" s="3">
        <f t="shared" si="2"/>
        <v>817.96</v>
      </c>
      <c r="E8" s="3">
        <f t="shared" si="1"/>
        <v>36</v>
      </c>
      <c r="F8">
        <f t="shared" si="0"/>
        <v>-171.60000000000002</v>
      </c>
    </row>
    <row r="9" spans="1:6">
      <c r="A9" s="3">
        <v>8</v>
      </c>
      <c r="B9" s="3">
        <v>28.7</v>
      </c>
      <c r="C9" s="3">
        <v>-5.9</v>
      </c>
      <c r="D9" s="3">
        <f t="shared" si="2"/>
        <v>823.68999999999994</v>
      </c>
      <c r="E9" s="3">
        <f t="shared" si="1"/>
        <v>34.81</v>
      </c>
      <c r="F9">
        <f t="shared" si="0"/>
        <v>-169.33</v>
      </c>
    </row>
    <row r="10" spans="1:6">
      <c r="A10" s="3">
        <v>9</v>
      </c>
      <c r="B10" s="3">
        <v>28.8</v>
      </c>
      <c r="C10" s="3">
        <v>-5.8</v>
      </c>
      <c r="D10" s="3">
        <f t="shared" si="2"/>
        <v>829.44</v>
      </c>
      <c r="E10" s="3">
        <f t="shared" si="1"/>
        <v>33.64</v>
      </c>
      <c r="F10">
        <f t="shared" si="0"/>
        <v>-167.04</v>
      </c>
    </row>
    <row r="11" spans="1:6">
      <c r="A11" s="3">
        <v>10</v>
      </c>
      <c r="B11" s="3">
        <v>28.9</v>
      </c>
      <c r="C11" s="3">
        <v>-5.8</v>
      </c>
      <c r="D11" s="3">
        <f t="shared" si="2"/>
        <v>835.20999999999992</v>
      </c>
      <c r="E11" s="3">
        <f t="shared" si="1"/>
        <v>33.64</v>
      </c>
      <c r="F11">
        <f t="shared" si="0"/>
        <v>-167.61999999999998</v>
      </c>
    </row>
    <row r="12" spans="1:6">
      <c r="A12" s="3">
        <v>11</v>
      </c>
      <c r="B12" s="3">
        <f t="array" ref="B12:B21">TRANSPOSE('Исходные данные'!A7:J7)</f>
        <v>24.6</v>
      </c>
      <c r="C12" s="3">
        <f t="array" ref="C12:C21">TRANSPOSE('Исходные данные'!A6:J6)</f>
        <v>-8.5</v>
      </c>
      <c r="D12" s="3">
        <f t="shared" si="2"/>
        <v>605.16000000000008</v>
      </c>
      <c r="E12" s="3">
        <f t="shared" si="1"/>
        <v>72.25</v>
      </c>
      <c r="F12">
        <f t="shared" si="0"/>
        <v>-209.10000000000002</v>
      </c>
    </row>
    <row r="13" spans="1:6">
      <c r="A13" s="3">
        <v>12</v>
      </c>
      <c r="B13" s="3">
        <v>27.1</v>
      </c>
      <c r="C13" s="3">
        <v>-8.6999999999999993</v>
      </c>
      <c r="D13" s="3">
        <f t="shared" si="2"/>
        <v>734.41000000000008</v>
      </c>
      <c r="E13" s="3">
        <f t="shared" si="1"/>
        <v>75.689999999999984</v>
      </c>
      <c r="F13">
        <f t="shared" si="0"/>
        <v>-235.76999999999998</v>
      </c>
    </row>
    <row r="14" spans="1:6">
      <c r="A14" s="3">
        <v>13</v>
      </c>
      <c r="B14" s="3">
        <v>25.4</v>
      </c>
      <c r="C14" s="3">
        <v>-13</v>
      </c>
      <c r="D14" s="3">
        <f t="shared" si="2"/>
        <v>645.16</v>
      </c>
      <c r="E14" s="3">
        <f t="shared" si="1"/>
        <v>169</v>
      </c>
      <c r="F14">
        <f t="shared" si="0"/>
        <v>-330.2</v>
      </c>
    </row>
    <row r="15" spans="1:6">
      <c r="A15" s="3">
        <v>14</v>
      </c>
      <c r="B15" s="3">
        <v>28.2</v>
      </c>
      <c r="C15" s="3">
        <v>-7.7</v>
      </c>
      <c r="D15" s="3">
        <f t="shared" si="2"/>
        <v>795.24</v>
      </c>
      <c r="E15" s="3">
        <f t="shared" si="1"/>
        <v>59.290000000000006</v>
      </c>
      <c r="F15">
        <f t="shared" si="0"/>
        <v>-217.14</v>
      </c>
    </row>
    <row r="16" spans="1:6">
      <c r="A16" s="3">
        <v>15</v>
      </c>
      <c r="B16" s="3">
        <v>28.9</v>
      </c>
      <c r="C16" s="3">
        <v>-7.2</v>
      </c>
      <c r="D16" s="3">
        <f t="shared" si="2"/>
        <v>835.20999999999992</v>
      </c>
      <c r="E16" s="3">
        <f t="shared" si="1"/>
        <v>51.84</v>
      </c>
      <c r="F16">
        <f t="shared" si="0"/>
        <v>-208.07999999999998</v>
      </c>
    </row>
    <row r="17" spans="1:6">
      <c r="A17" s="3">
        <v>16</v>
      </c>
      <c r="B17" s="3">
        <v>29.3</v>
      </c>
      <c r="C17" s="3">
        <v>-6.9</v>
      </c>
      <c r="D17" s="3">
        <f t="shared" si="2"/>
        <v>858.49</v>
      </c>
      <c r="E17" s="3">
        <f t="shared" si="1"/>
        <v>47.610000000000007</v>
      </c>
      <c r="F17">
        <f t="shared" si="0"/>
        <v>-202.17000000000002</v>
      </c>
    </row>
    <row r="18" spans="1:6">
      <c r="A18" s="3">
        <v>17</v>
      </c>
      <c r="B18" s="3">
        <v>29.4</v>
      </c>
      <c r="C18" s="3">
        <v>-6.8</v>
      </c>
      <c r="D18" s="3">
        <f t="shared" si="2"/>
        <v>864.3599999999999</v>
      </c>
      <c r="E18" s="3">
        <f t="shared" si="1"/>
        <v>46.239999999999995</v>
      </c>
      <c r="F18">
        <f t="shared" si="0"/>
        <v>-199.92</v>
      </c>
    </row>
    <row r="19" spans="1:6">
      <c r="A19" s="3">
        <v>18</v>
      </c>
      <c r="B19" s="3">
        <v>29.4</v>
      </c>
      <c r="C19" s="3">
        <v>-6.8</v>
      </c>
      <c r="D19" s="3">
        <f t="shared" si="2"/>
        <v>864.3599999999999</v>
      </c>
      <c r="E19" s="3">
        <f t="shared" si="1"/>
        <v>46.239999999999995</v>
      </c>
      <c r="F19">
        <f t="shared" si="0"/>
        <v>-199.92</v>
      </c>
    </row>
    <row r="20" spans="1:6">
      <c r="A20" s="3">
        <v>19</v>
      </c>
      <c r="B20" s="3">
        <v>29.4</v>
      </c>
      <c r="C20" s="3">
        <v>-6.8</v>
      </c>
      <c r="D20" s="3">
        <f t="shared" si="2"/>
        <v>864.3599999999999</v>
      </c>
      <c r="E20" s="3">
        <f t="shared" si="1"/>
        <v>46.239999999999995</v>
      </c>
      <c r="F20">
        <f t="shared" si="0"/>
        <v>-199.92</v>
      </c>
    </row>
    <row r="21" spans="1:6">
      <c r="A21" s="3">
        <v>20</v>
      </c>
      <c r="B21" s="3">
        <v>29.3</v>
      </c>
      <c r="C21" s="3">
        <v>-6.9</v>
      </c>
      <c r="D21" s="3">
        <f t="shared" si="2"/>
        <v>858.49</v>
      </c>
      <c r="E21" s="3">
        <f t="shared" si="1"/>
        <v>47.610000000000007</v>
      </c>
      <c r="F21">
        <f t="shared" si="0"/>
        <v>-202.17000000000002</v>
      </c>
    </row>
    <row r="22" spans="1:6">
      <c r="A22" s="3">
        <v>21</v>
      </c>
      <c r="B22" s="3">
        <f t="array" ref="B22:B31">TRANSPOSE('Исходные данные'!A11:J11)</f>
        <v>29.4</v>
      </c>
      <c r="C22" s="3">
        <f t="array" ref="C22:C31">TRANSPOSE('Исходные данные'!A10:J10)</f>
        <v>-6.8</v>
      </c>
      <c r="D22" s="3">
        <f t="shared" si="2"/>
        <v>864.3599999999999</v>
      </c>
      <c r="E22" s="3">
        <f t="shared" si="1"/>
        <v>46.239999999999995</v>
      </c>
      <c r="F22">
        <f t="shared" si="0"/>
        <v>-199.92</v>
      </c>
    </row>
    <row r="23" spans="1:6">
      <c r="A23" s="3">
        <v>22</v>
      </c>
      <c r="B23" s="3">
        <v>29.8</v>
      </c>
      <c r="C23" s="3">
        <v>-6.5</v>
      </c>
      <c r="D23" s="3">
        <f t="shared" si="2"/>
        <v>888.04000000000008</v>
      </c>
      <c r="E23" s="3">
        <f t="shared" si="1"/>
        <v>42.25</v>
      </c>
      <c r="F23">
        <f t="shared" si="0"/>
        <v>-193.70000000000002</v>
      </c>
    </row>
    <row r="24" spans="1:6">
      <c r="A24" s="3">
        <v>23</v>
      </c>
      <c r="B24" s="3">
        <v>20</v>
      </c>
      <c r="C24" s="3">
        <v>-9.3000000000000007</v>
      </c>
      <c r="D24" s="3">
        <f t="shared" si="2"/>
        <v>400</v>
      </c>
      <c r="E24" s="3">
        <f t="shared" si="1"/>
        <v>86.490000000000009</v>
      </c>
      <c r="F24">
        <f t="shared" si="0"/>
        <v>-186</v>
      </c>
    </row>
    <row r="25" spans="1:6">
      <c r="A25" s="3">
        <v>24</v>
      </c>
      <c r="B25" s="3">
        <v>17.399999999999999</v>
      </c>
      <c r="C25" s="3">
        <v>-9.4</v>
      </c>
      <c r="D25" s="3">
        <f t="shared" si="2"/>
        <v>302.75999999999993</v>
      </c>
      <c r="E25" s="3">
        <f t="shared" si="1"/>
        <v>88.360000000000014</v>
      </c>
      <c r="F25">
        <f t="shared" si="0"/>
        <v>-163.56</v>
      </c>
    </row>
    <row r="26" spans="1:6">
      <c r="A26" s="3">
        <v>25</v>
      </c>
      <c r="B26" s="3">
        <v>19.899999999999999</v>
      </c>
      <c r="C26" s="3">
        <v>-9.8000000000000007</v>
      </c>
      <c r="D26" s="3">
        <f t="shared" si="2"/>
        <v>396.00999999999993</v>
      </c>
      <c r="E26" s="3">
        <f t="shared" si="1"/>
        <v>96.04000000000002</v>
      </c>
      <c r="F26">
        <f t="shared" si="0"/>
        <v>-195.02</v>
      </c>
    </row>
    <row r="27" spans="1:6">
      <c r="A27" s="3">
        <v>26</v>
      </c>
      <c r="B27" s="3">
        <v>27.8</v>
      </c>
      <c r="C27" s="3">
        <v>-8</v>
      </c>
      <c r="D27" s="3">
        <f t="shared" si="2"/>
        <v>772.84</v>
      </c>
      <c r="E27" s="3">
        <f t="shared" si="1"/>
        <v>64</v>
      </c>
      <c r="F27">
        <f t="shared" si="0"/>
        <v>-222.4</v>
      </c>
    </row>
    <row r="28" spans="1:6">
      <c r="A28" s="3">
        <v>27</v>
      </c>
      <c r="B28" s="3">
        <v>25.3</v>
      </c>
      <c r="C28" s="3">
        <v>-9.9</v>
      </c>
      <c r="D28" s="3">
        <f t="shared" si="2"/>
        <v>640.09</v>
      </c>
      <c r="E28" s="3">
        <f t="shared" si="1"/>
        <v>98.01</v>
      </c>
      <c r="F28">
        <f t="shared" si="0"/>
        <v>-250.47000000000003</v>
      </c>
    </row>
    <row r="29" spans="1:6">
      <c r="A29" s="3">
        <v>28</v>
      </c>
      <c r="B29" s="3">
        <v>25.9</v>
      </c>
      <c r="C29" s="3">
        <v>-9.6</v>
      </c>
      <c r="D29" s="3">
        <f t="shared" si="2"/>
        <v>670.81</v>
      </c>
      <c r="E29" s="3">
        <f t="shared" si="1"/>
        <v>92.16</v>
      </c>
      <c r="F29">
        <f t="shared" si="0"/>
        <v>-248.64</v>
      </c>
    </row>
    <row r="30" spans="1:6">
      <c r="A30" s="3">
        <v>29</v>
      </c>
      <c r="B30" s="3">
        <v>27</v>
      </c>
      <c r="C30" s="3">
        <v>-9.6999999999999993</v>
      </c>
      <c r="D30" s="3">
        <f t="shared" si="2"/>
        <v>729</v>
      </c>
      <c r="E30" s="3">
        <f t="shared" si="1"/>
        <v>94.089999999999989</v>
      </c>
      <c r="F30">
        <f t="shared" si="0"/>
        <v>-261.89999999999998</v>
      </c>
    </row>
    <row r="31" spans="1:6">
      <c r="A31" s="3">
        <v>30</v>
      </c>
      <c r="B31" s="3">
        <v>24.6</v>
      </c>
      <c r="C31" s="3">
        <v>-9.5</v>
      </c>
      <c r="D31" s="3">
        <f t="shared" si="2"/>
        <v>605.16000000000008</v>
      </c>
      <c r="E31" s="3">
        <f t="shared" si="1"/>
        <v>90.25</v>
      </c>
      <c r="F31">
        <f t="shared" si="0"/>
        <v>-233.70000000000002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15" sqref="C15"/>
    </sheetView>
  </sheetViews>
  <sheetFormatPr defaultRowHeight="15"/>
  <cols>
    <col min="1" max="1" width="36.140625" style="5" bestFit="1" customWidth="1"/>
    <col min="2" max="2" width="9.140625" style="4"/>
    <col min="3" max="16384" width="9.140625" style="3"/>
  </cols>
  <sheetData>
    <row r="1" spans="1:3">
      <c r="A1" s="5" t="s">
        <v>4</v>
      </c>
      <c r="B1" s="4" t="s">
        <v>3</v>
      </c>
      <c r="C1" s="3">
        <v>30</v>
      </c>
    </row>
    <row r="2" spans="1:3">
      <c r="B2" s="4" t="s">
        <v>24</v>
      </c>
      <c r="C2" s="3">
        <f>SUM(X)</f>
        <v>818.09999999999968</v>
      </c>
    </row>
    <row r="3" spans="1:3">
      <c r="B3" s="4" t="s">
        <v>25</v>
      </c>
      <c r="C3" s="3">
        <f>SUM(X_2)</f>
        <v>22605.17</v>
      </c>
    </row>
    <row r="4" spans="1:3">
      <c r="B4" s="4" t="s">
        <v>26</v>
      </c>
      <c r="C4" s="3">
        <f>SUM(Y)</f>
        <v>-226.30000000000004</v>
      </c>
    </row>
    <row r="5" spans="1:3">
      <c r="B5" s="4" t="s">
        <v>27</v>
      </c>
      <c r="C5" s="3">
        <f>SUM(Y_2)</f>
        <v>1803.7099999999998</v>
      </c>
    </row>
    <row r="6" spans="1:3">
      <c r="B6" s="4" t="s">
        <v>28</v>
      </c>
      <c r="C6" s="3">
        <f>SUM(XY)</f>
        <v>-6056.03</v>
      </c>
    </row>
    <row r="7" spans="1:3">
      <c r="B7" s="4" t="s">
        <v>5</v>
      </c>
      <c r="C7" s="3">
        <f>sigma_x/n</f>
        <v>27.269999999999989</v>
      </c>
    </row>
    <row r="8" spans="1:3">
      <c r="B8" s="4" t="s">
        <v>6</v>
      </c>
      <c r="C8" s="3">
        <f>sigma_x2/n</f>
        <v>753.50566666666657</v>
      </c>
    </row>
    <row r="9" spans="1:3">
      <c r="B9" s="7" t="s">
        <v>8</v>
      </c>
      <c r="C9" s="3">
        <f>sigma_y/n</f>
        <v>-7.5433333333333348</v>
      </c>
    </row>
    <row r="10" spans="1:3">
      <c r="B10" s="7" t="s">
        <v>9</v>
      </c>
      <c r="C10" s="3">
        <f>sigma_y2/n</f>
        <v>60.123666666666658</v>
      </c>
    </row>
    <row r="11" spans="1:3">
      <c r="B11" s="7" t="s">
        <v>10</v>
      </c>
      <c r="C11" s="3">
        <f>sigma_xy/n</f>
        <v>-201.86766666666665</v>
      </c>
    </row>
    <row r="12" spans="1:3">
      <c r="A12" s="5" t="s">
        <v>29</v>
      </c>
      <c r="B12" s="8" t="str">
        <f>'Пункт 1'!A15</f>
        <v>y = 0,39 * x + -18,17</v>
      </c>
    </row>
    <row r="13" spans="1:3">
      <c r="A13" s="5" t="s">
        <v>30</v>
      </c>
      <c r="B13" s="8" t="str">
        <f>'Пункт 1'!A16</f>
        <v>x = 1,19 * y + 36,26</v>
      </c>
    </row>
    <row r="14" spans="1:3">
      <c r="A14" s="5" t="s">
        <v>19</v>
      </c>
      <c r="B14" s="4" t="s">
        <v>18</v>
      </c>
      <c r="C14" s="3">
        <f>'Пункт 2'!B1</f>
        <v>0.68138762883486093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zoomScale="190" zoomScaleNormal="190" workbookViewId="0">
      <selection activeCell="A14" sqref="A14:A16"/>
    </sheetView>
  </sheetViews>
  <sheetFormatPr defaultRowHeight="15"/>
  <sheetData>
    <row r="1" spans="1:2">
      <c r="A1" s="4" t="s">
        <v>5</v>
      </c>
      <c r="B1" s="3">
        <f>x_</f>
        <v>27.269999999999989</v>
      </c>
    </row>
    <row r="2" spans="1:2">
      <c r="A2" s="4" t="s">
        <v>6</v>
      </c>
      <c r="B2" s="3">
        <f>x2_</f>
        <v>753.50566666666657</v>
      </c>
    </row>
    <row r="3" spans="1:2">
      <c r="A3" s="7" t="s">
        <v>8</v>
      </c>
      <c r="B3" s="3">
        <f>y_</f>
        <v>-7.5433333333333348</v>
      </c>
    </row>
    <row r="4" spans="1:2">
      <c r="A4" s="7" t="s">
        <v>9</v>
      </c>
      <c r="B4" s="3">
        <f>y2_</f>
        <v>60.123666666666658</v>
      </c>
    </row>
    <row r="5" spans="1:2">
      <c r="A5" s="7" t="s">
        <v>10</v>
      </c>
      <c r="B5" s="3">
        <f>xy_</f>
        <v>-201.86766666666665</v>
      </c>
    </row>
    <row r="6" spans="1:2">
      <c r="A6" s="7" t="s">
        <v>13</v>
      </c>
      <c r="B6" s="3">
        <f>x2_-x_^2</f>
        <v>9.8527666666672076</v>
      </c>
    </row>
    <row r="7" spans="1:2">
      <c r="A7" s="7" t="s">
        <v>12</v>
      </c>
      <c r="B7" s="3">
        <f>y2_-y_^2</f>
        <v>3.2217888888888595</v>
      </c>
    </row>
    <row r="8" spans="1:2">
      <c r="A8" s="3" t="s">
        <v>16</v>
      </c>
      <c r="B8" s="3">
        <f>xy_-x_*y_</f>
        <v>3.8390333333333047</v>
      </c>
    </row>
    <row r="9" spans="1:2">
      <c r="A9" s="7" t="s">
        <v>20</v>
      </c>
      <c r="B9" s="3">
        <f>delta1/delta_x</f>
        <v>0.38964013491977828</v>
      </c>
    </row>
    <row r="10" spans="1:2">
      <c r="A10" s="7" t="s">
        <v>21</v>
      </c>
      <c r="B10" s="3">
        <f>y_-ax*x_</f>
        <v>-18.168819812595686</v>
      </c>
    </row>
    <row r="11" spans="1:2">
      <c r="A11" s="7" t="s">
        <v>22</v>
      </c>
      <c r="B11" s="3">
        <f>delta1/delta_y</f>
        <v>1.1915843854863259</v>
      </c>
    </row>
    <row r="12" spans="1:2">
      <c r="A12" s="7" t="s">
        <v>23</v>
      </c>
      <c r="B12" s="3">
        <f>x_-ay*y_</f>
        <v>36.25851821451851</v>
      </c>
    </row>
    <row r="14" spans="1:2">
      <c r="A14" t="s">
        <v>17</v>
      </c>
    </row>
    <row r="15" spans="1:2">
      <c r="A15" s="2" t="str">
        <f>"y = "&amp;ROUND(ax,2)&amp;" * x + "&amp;ROUND(bx,2)</f>
        <v>y = 0,39 * x + -18,17</v>
      </c>
    </row>
    <row r="16" spans="1:2">
      <c r="A16" s="2" t="str">
        <f>"x = "&amp;ROUND(ay,2)&amp;" * y + "&amp;ROUND(by,2)</f>
        <v>x = 1,19 * y + 36,26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zoomScale="145" zoomScaleNormal="145" workbookViewId="0">
      <selection activeCell="B1" sqref="B1"/>
    </sheetView>
  </sheetViews>
  <sheetFormatPr defaultRowHeight="15"/>
  <cols>
    <col min="1" max="1" width="9.140625" style="2"/>
  </cols>
  <sheetData>
    <row r="1" spans="1:2">
      <c r="A1" s="2" t="s">
        <v>18</v>
      </c>
      <c r="B1">
        <f>(n*sigma_xy-sigma_x*sigma_y)/SQRT((n*sigma_x2-sigma_x^2)*(n*sigma_y2-sigma_y^2))</f>
        <v>0.68138762883486093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>
      <selection activeCell="F2" sqref="F2"/>
    </sheetView>
  </sheetViews>
  <sheetFormatPr defaultRowHeight="15"/>
  <cols>
    <col min="1" max="1" width="9.140625" style="3"/>
    <col min="3" max="4" width="9.140625" style="3"/>
    <col min="6" max="16384" width="9.140625" style="3"/>
  </cols>
  <sheetData>
    <row r="1" spans="1:6" s="4" customFormat="1">
      <c r="A1" s="4" t="s">
        <v>31</v>
      </c>
      <c r="B1" s="4" t="s">
        <v>7</v>
      </c>
      <c r="C1" s="4" t="s">
        <v>32</v>
      </c>
      <c r="D1" s="4" t="s">
        <v>7</v>
      </c>
      <c r="E1" s="4" t="s">
        <v>31</v>
      </c>
      <c r="F1" s="4" t="s">
        <v>33</v>
      </c>
    </row>
    <row r="2" spans="1:6">
      <c r="A2" s="3">
        <f t="array" ref="A2:A31">X</f>
        <v>29.3</v>
      </c>
      <c r="B2">
        <f t="array" ref="B2:B31">Y</f>
        <v>-6.9</v>
      </c>
      <c r="C2" s="3">
        <f>ax*A2+bx</f>
        <v>-6.7523638594461826</v>
      </c>
      <c r="D2" s="3">
        <f t="array" ref="D2:D31">Y</f>
        <v>-6.9</v>
      </c>
      <c r="E2">
        <f t="array" ref="E2:E31">X</f>
        <v>29.3</v>
      </c>
      <c r="F2" s="3">
        <f>ay*D2+by</f>
        <v>28.036585954662861</v>
      </c>
    </row>
    <row r="3" spans="1:6">
      <c r="A3" s="3">
        <v>29.3</v>
      </c>
      <c r="B3">
        <v>-5.5</v>
      </c>
      <c r="C3" s="3">
        <f t="shared" ref="C3:C31" si="0">ax*A3+bx</f>
        <v>-6.7523638594461826</v>
      </c>
      <c r="D3" s="3">
        <v>-5.5</v>
      </c>
      <c r="E3">
        <v>29.3</v>
      </c>
      <c r="F3" s="3">
        <f t="shared" ref="F3:F31" si="1">ay*D3+by</f>
        <v>29.704804094343718</v>
      </c>
    </row>
    <row r="4" spans="1:6">
      <c r="A4" s="3">
        <v>29.3</v>
      </c>
      <c r="B4">
        <v>-5.5</v>
      </c>
      <c r="C4" s="3">
        <f t="shared" si="0"/>
        <v>-6.7523638594461826</v>
      </c>
      <c r="D4" s="3">
        <v>-5.5</v>
      </c>
      <c r="E4">
        <v>29.3</v>
      </c>
      <c r="F4" s="3">
        <f t="shared" si="1"/>
        <v>29.704804094343718</v>
      </c>
    </row>
    <row r="5" spans="1:6">
      <c r="A5" s="3">
        <v>29.3</v>
      </c>
      <c r="B5">
        <v>-5.5</v>
      </c>
      <c r="C5" s="3">
        <f t="shared" si="0"/>
        <v>-6.7523638594461826</v>
      </c>
      <c r="D5" s="3">
        <v>-5.5</v>
      </c>
      <c r="E5">
        <v>29.3</v>
      </c>
      <c r="F5" s="3">
        <f t="shared" si="1"/>
        <v>29.704804094343718</v>
      </c>
    </row>
    <row r="6" spans="1:6">
      <c r="A6" s="3">
        <v>29.2</v>
      </c>
      <c r="B6">
        <v>-5.6</v>
      </c>
      <c r="C6" s="3">
        <f t="shared" si="0"/>
        <v>-6.7913278729381599</v>
      </c>
      <c r="D6" s="3">
        <v>-5.6</v>
      </c>
      <c r="E6">
        <v>29.2</v>
      </c>
      <c r="F6" s="3">
        <f t="shared" si="1"/>
        <v>29.585645655795084</v>
      </c>
    </row>
    <row r="7" spans="1:6">
      <c r="A7" s="3">
        <v>28.6</v>
      </c>
      <c r="B7">
        <v>-6</v>
      </c>
      <c r="C7" s="3">
        <f t="shared" si="0"/>
        <v>-7.0251119538900273</v>
      </c>
      <c r="D7" s="3">
        <v>-6</v>
      </c>
      <c r="E7">
        <v>28.6</v>
      </c>
      <c r="F7" s="3">
        <f t="shared" si="1"/>
        <v>29.109011901600553</v>
      </c>
    </row>
    <row r="8" spans="1:6">
      <c r="A8" s="3">
        <v>28.6</v>
      </c>
      <c r="B8">
        <v>-6</v>
      </c>
      <c r="C8" s="3">
        <f t="shared" si="0"/>
        <v>-7.0251119538900273</v>
      </c>
      <c r="D8" s="3">
        <v>-6</v>
      </c>
      <c r="E8">
        <v>28.6</v>
      </c>
      <c r="F8" s="3">
        <f t="shared" si="1"/>
        <v>29.109011901600553</v>
      </c>
    </row>
    <row r="9" spans="1:6">
      <c r="A9" s="3">
        <v>28.7</v>
      </c>
      <c r="B9">
        <v>-5.9</v>
      </c>
      <c r="C9" s="3">
        <f t="shared" si="0"/>
        <v>-6.98614794039805</v>
      </c>
      <c r="D9" s="3">
        <v>-5.9</v>
      </c>
      <c r="E9">
        <v>28.7</v>
      </c>
      <c r="F9" s="3">
        <f t="shared" si="1"/>
        <v>29.228170340149187</v>
      </c>
    </row>
    <row r="10" spans="1:6">
      <c r="A10" s="3">
        <v>28.8</v>
      </c>
      <c r="B10">
        <v>-5.8</v>
      </c>
      <c r="C10" s="3">
        <f t="shared" si="0"/>
        <v>-6.9471839269060709</v>
      </c>
      <c r="D10" s="3">
        <v>-5.8</v>
      </c>
      <c r="E10">
        <v>28.8</v>
      </c>
      <c r="F10" s="3">
        <f t="shared" si="1"/>
        <v>29.347328778697822</v>
      </c>
    </row>
    <row r="11" spans="1:6">
      <c r="A11" s="3">
        <v>28.9</v>
      </c>
      <c r="B11">
        <v>-5.8</v>
      </c>
      <c r="C11" s="3">
        <f t="shared" si="0"/>
        <v>-6.9082199134140936</v>
      </c>
      <c r="D11" s="3">
        <v>-5.8</v>
      </c>
      <c r="E11">
        <v>28.9</v>
      </c>
      <c r="F11" s="3">
        <f t="shared" si="1"/>
        <v>29.347328778697822</v>
      </c>
    </row>
    <row r="12" spans="1:6">
      <c r="A12" s="3">
        <v>24.6</v>
      </c>
      <c r="B12">
        <v>-8.5</v>
      </c>
      <c r="C12" s="3">
        <f t="shared" si="0"/>
        <v>-8.5836724935691393</v>
      </c>
      <c r="D12" s="3">
        <v>-8.5</v>
      </c>
      <c r="E12">
        <v>24.6</v>
      </c>
      <c r="F12" s="3">
        <f t="shared" si="1"/>
        <v>26.130050937884739</v>
      </c>
    </row>
    <row r="13" spans="1:6">
      <c r="A13" s="3">
        <v>27.1</v>
      </c>
      <c r="B13">
        <v>-8.6999999999999993</v>
      </c>
      <c r="C13" s="3">
        <f t="shared" si="0"/>
        <v>-7.6095721562696941</v>
      </c>
      <c r="D13" s="3">
        <v>-8.6999999999999993</v>
      </c>
      <c r="E13">
        <v>27.1</v>
      </c>
      <c r="F13" s="3">
        <f t="shared" si="1"/>
        <v>25.891734060787478</v>
      </c>
    </row>
    <row r="14" spans="1:6">
      <c r="A14" s="3">
        <v>25.4</v>
      </c>
      <c r="B14">
        <v>-13</v>
      </c>
      <c r="C14" s="3">
        <f t="shared" si="0"/>
        <v>-8.2719603856333173</v>
      </c>
      <c r="D14" s="3">
        <v>-13</v>
      </c>
      <c r="E14">
        <v>25.4</v>
      </c>
      <c r="F14" s="3">
        <f t="shared" si="1"/>
        <v>20.767921203196273</v>
      </c>
    </row>
    <row r="15" spans="1:6">
      <c r="A15" s="3">
        <v>28.2</v>
      </c>
      <c r="B15">
        <v>-7.7</v>
      </c>
      <c r="C15" s="3">
        <f t="shared" si="0"/>
        <v>-7.1809680078579383</v>
      </c>
      <c r="D15" s="3">
        <v>-7.7</v>
      </c>
      <c r="E15">
        <v>28.2</v>
      </c>
      <c r="F15" s="3">
        <f t="shared" si="1"/>
        <v>27.0833184462738</v>
      </c>
    </row>
    <row r="16" spans="1:6">
      <c r="A16" s="3">
        <v>28.9</v>
      </c>
      <c r="B16">
        <v>-7.2</v>
      </c>
      <c r="C16" s="3">
        <f t="shared" si="0"/>
        <v>-6.9082199134140936</v>
      </c>
      <c r="D16" s="3">
        <v>-7.2</v>
      </c>
      <c r="E16">
        <v>28.9</v>
      </c>
      <c r="F16" s="3">
        <f t="shared" si="1"/>
        <v>27.679110639016962</v>
      </c>
    </row>
    <row r="17" spans="1:6">
      <c r="A17" s="3">
        <v>29.3</v>
      </c>
      <c r="B17">
        <v>-6.9</v>
      </c>
      <c r="C17" s="3">
        <f t="shared" si="0"/>
        <v>-6.7523638594461826</v>
      </c>
      <c r="D17" s="3">
        <v>-6.9</v>
      </c>
      <c r="E17">
        <v>29.3</v>
      </c>
      <c r="F17" s="3">
        <f t="shared" si="1"/>
        <v>28.036585954662861</v>
      </c>
    </row>
    <row r="18" spans="1:6">
      <c r="A18" s="3">
        <v>29.4</v>
      </c>
      <c r="B18">
        <v>-6.8</v>
      </c>
      <c r="C18" s="3">
        <f t="shared" si="0"/>
        <v>-6.7133998459542052</v>
      </c>
      <c r="D18" s="3">
        <v>-6.8</v>
      </c>
      <c r="E18">
        <v>29.4</v>
      </c>
      <c r="F18" s="3">
        <f t="shared" si="1"/>
        <v>28.155744393211492</v>
      </c>
    </row>
    <row r="19" spans="1:6">
      <c r="A19" s="3">
        <v>29.4</v>
      </c>
      <c r="B19">
        <v>-6.8</v>
      </c>
      <c r="C19" s="3">
        <f t="shared" si="0"/>
        <v>-6.7133998459542052</v>
      </c>
      <c r="D19" s="3">
        <v>-6.8</v>
      </c>
      <c r="E19">
        <v>29.4</v>
      </c>
      <c r="F19" s="3">
        <f t="shared" si="1"/>
        <v>28.155744393211492</v>
      </c>
    </row>
    <row r="20" spans="1:6">
      <c r="A20" s="3">
        <v>29.4</v>
      </c>
      <c r="B20">
        <v>-6.8</v>
      </c>
      <c r="C20" s="3">
        <f t="shared" si="0"/>
        <v>-6.7133998459542052</v>
      </c>
      <c r="D20" s="3">
        <v>-6.8</v>
      </c>
      <c r="E20">
        <v>29.4</v>
      </c>
      <c r="F20" s="3">
        <f t="shared" si="1"/>
        <v>28.155744393211492</v>
      </c>
    </row>
    <row r="21" spans="1:6">
      <c r="A21" s="3">
        <v>29.3</v>
      </c>
      <c r="B21">
        <v>-6.9</v>
      </c>
      <c r="C21" s="3">
        <f t="shared" si="0"/>
        <v>-6.7523638594461826</v>
      </c>
      <c r="D21" s="3">
        <v>-6.9</v>
      </c>
      <c r="E21">
        <v>29.3</v>
      </c>
      <c r="F21" s="3">
        <f t="shared" si="1"/>
        <v>28.036585954662861</v>
      </c>
    </row>
    <row r="22" spans="1:6">
      <c r="A22" s="3">
        <v>29.4</v>
      </c>
      <c r="B22">
        <v>-6.8</v>
      </c>
      <c r="C22" s="3">
        <f t="shared" si="0"/>
        <v>-6.7133998459542052</v>
      </c>
      <c r="D22" s="3">
        <v>-6.8</v>
      </c>
      <c r="E22">
        <v>29.4</v>
      </c>
      <c r="F22" s="3">
        <f t="shared" si="1"/>
        <v>28.155744393211492</v>
      </c>
    </row>
    <row r="23" spans="1:6">
      <c r="A23" s="3">
        <v>29.8</v>
      </c>
      <c r="B23">
        <v>-6.5</v>
      </c>
      <c r="C23" s="3">
        <f t="shared" si="0"/>
        <v>-6.5575437919862924</v>
      </c>
      <c r="D23" s="3">
        <v>-6.5</v>
      </c>
      <c r="E23">
        <v>29.8</v>
      </c>
      <c r="F23" s="3">
        <f t="shared" si="1"/>
        <v>28.513219708857392</v>
      </c>
    </row>
    <row r="24" spans="1:6">
      <c r="A24" s="3">
        <v>20</v>
      </c>
      <c r="B24">
        <v>-9.3000000000000007</v>
      </c>
      <c r="C24" s="3">
        <f t="shared" si="0"/>
        <v>-10.376017114200121</v>
      </c>
      <c r="D24" s="3">
        <v>-9.3000000000000007</v>
      </c>
      <c r="E24">
        <v>20</v>
      </c>
      <c r="F24" s="3">
        <f t="shared" si="1"/>
        <v>25.176783429495678</v>
      </c>
    </row>
    <row r="25" spans="1:6">
      <c r="A25" s="3">
        <v>17.399999999999999</v>
      </c>
      <c r="B25">
        <v>-9.4</v>
      </c>
      <c r="C25" s="3">
        <f t="shared" si="0"/>
        <v>-11.389081464991545</v>
      </c>
      <c r="D25" s="3">
        <v>-9.4</v>
      </c>
      <c r="E25">
        <v>17.399999999999999</v>
      </c>
      <c r="F25" s="3">
        <f t="shared" si="1"/>
        <v>25.057624990947048</v>
      </c>
    </row>
    <row r="26" spans="1:6">
      <c r="A26" s="3">
        <v>19.899999999999999</v>
      </c>
      <c r="B26">
        <v>-9.8000000000000007</v>
      </c>
      <c r="C26" s="3">
        <f t="shared" si="0"/>
        <v>-10.414981127692098</v>
      </c>
      <c r="D26" s="3">
        <v>-9.8000000000000007</v>
      </c>
      <c r="E26">
        <v>19.899999999999999</v>
      </c>
      <c r="F26" s="3">
        <f t="shared" si="1"/>
        <v>24.580991236752517</v>
      </c>
    </row>
    <row r="27" spans="1:6">
      <c r="A27" s="3">
        <v>27.8</v>
      </c>
      <c r="B27">
        <v>-8</v>
      </c>
      <c r="C27" s="3">
        <f t="shared" si="0"/>
        <v>-7.3368240618258493</v>
      </c>
      <c r="D27" s="3">
        <v>-8</v>
      </c>
      <c r="E27">
        <v>27.8</v>
      </c>
      <c r="F27" s="3">
        <f t="shared" si="1"/>
        <v>26.725843130627901</v>
      </c>
    </row>
    <row r="28" spans="1:6">
      <c r="A28" s="3">
        <v>25.3</v>
      </c>
      <c r="B28">
        <v>-9.9</v>
      </c>
      <c r="C28" s="3">
        <f t="shared" si="0"/>
        <v>-8.3109243991252946</v>
      </c>
      <c r="D28" s="3">
        <v>-9.9</v>
      </c>
      <c r="E28">
        <v>25.3</v>
      </c>
      <c r="F28" s="3">
        <f t="shared" si="1"/>
        <v>24.461832798203883</v>
      </c>
    </row>
    <row r="29" spans="1:6">
      <c r="A29" s="3">
        <v>25.9</v>
      </c>
      <c r="B29">
        <v>-9.6</v>
      </c>
      <c r="C29" s="3">
        <f t="shared" si="0"/>
        <v>-8.0771403181734289</v>
      </c>
      <c r="D29" s="3">
        <v>-9.6</v>
      </c>
      <c r="E29">
        <v>25.9</v>
      </c>
      <c r="F29" s="3">
        <f t="shared" si="1"/>
        <v>24.819308113849779</v>
      </c>
    </row>
    <row r="30" spans="1:6">
      <c r="A30" s="3">
        <v>27</v>
      </c>
      <c r="B30">
        <v>-9.6999999999999993</v>
      </c>
      <c r="C30" s="3">
        <f t="shared" si="0"/>
        <v>-7.6485361697616732</v>
      </c>
      <c r="D30" s="3">
        <v>-9.6999999999999993</v>
      </c>
      <c r="E30">
        <v>27</v>
      </c>
      <c r="F30" s="3">
        <f t="shared" si="1"/>
        <v>24.700149675301148</v>
      </c>
    </row>
    <row r="31" spans="1:6">
      <c r="A31" s="3">
        <v>24.6</v>
      </c>
      <c r="B31">
        <v>-9.5</v>
      </c>
      <c r="C31" s="3">
        <f t="shared" si="0"/>
        <v>-8.5836724935691393</v>
      </c>
      <c r="D31" s="3">
        <v>-9.5</v>
      </c>
      <c r="E31">
        <v>24.6</v>
      </c>
      <c r="F31" s="3">
        <f t="shared" si="1"/>
        <v>24.938466552398413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C24B-0A69-4078-9BD8-33849F3A7FE3}">
  <dimension ref="A1:B4"/>
  <sheetViews>
    <sheetView tabSelected="1" zoomScale="160" zoomScaleNormal="160" workbookViewId="0">
      <selection activeCell="D1" sqref="D1"/>
    </sheetView>
  </sheetViews>
  <sheetFormatPr defaultRowHeight="15"/>
  <sheetData>
    <row r="1" spans="1:2">
      <c r="A1" s="9" t="s">
        <v>34</v>
      </c>
      <c r="B1">
        <v>0.95</v>
      </c>
    </row>
    <row r="2" spans="1:2">
      <c r="A2" s="2" t="s">
        <v>36</v>
      </c>
      <c r="B2">
        <f>n-2</f>
        <v>28</v>
      </c>
    </row>
    <row r="3" spans="1:2">
      <c r="A3" s="6" t="s">
        <v>37</v>
      </c>
      <c r="B3">
        <v>2.0449999999999999</v>
      </c>
    </row>
    <row r="4" spans="1:2">
      <c r="A4" s="9" t="s">
        <v>35</v>
      </c>
      <c r="B4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28</vt:i4>
      </vt:variant>
    </vt:vector>
  </HeadingPairs>
  <TitlesOfParts>
    <vt:vector size="35" baseType="lpstr">
      <vt:lpstr>Исходные данные</vt:lpstr>
      <vt:lpstr>Данные</vt:lpstr>
      <vt:lpstr>Величины</vt:lpstr>
      <vt:lpstr>Пункт 1</vt:lpstr>
      <vt:lpstr>Пункт 2</vt:lpstr>
      <vt:lpstr>Пункт 3</vt:lpstr>
      <vt:lpstr>Пункт 4</vt:lpstr>
      <vt:lpstr>ax</vt:lpstr>
      <vt:lpstr>ay</vt:lpstr>
      <vt:lpstr>bx</vt:lpstr>
      <vt:lpstr>by</vt:lpstr>
      <vt:lpstr>delta_x</vt:lpstr>
      <vt:lpstr>delta_y</vt:lpstr>
      <vt:lpstr>delta1</vt:lpstr>
      <vt:lpstr>n</vt:lpstr>
      <vt:lpstr>r_</vt:lpstr>
      <vt:lpstr>sigma_x</vt:lpstr>
      <vt:lpstr>sigma_x2</vt:lpstr>
      <vt:lpstr>sigma_xy</vt:lpstr>
      <vt:lpstr>sigma_y</vt:lpstr>
      <vt:lpstr>sigma_y2</vt:lpstr>
      <vt:lpstr>X</vt:lpstr>
      <vt:lpstr>x_</vt:lpstr>
      <vt:lpstr>X_2</vt:lpstr>
      <vt:lpstr>x2_</vt:lpstr>
      <vt:lpstr>Данные!xi</vt:lpstr>
      <vt:lpstr>'Пункт 3'!xi</vt:lpstr>
      <vt:lpstr>XY</vt:lpstr>
      <vt:lpstr>xy_</vt:lpstr>
      <vt:lpstr>Y</vt:lpstr>
      <vt:lpstr>y_</vt:lpstr>
      <vt:lpstr>Y_2</vt:lpstr>
      <vt:lpstr>y2_</vt:lpstr>
      <vt:lpstr>yi</vt:lpstr>
      <vt:lpstr>'Пункт 3'!yu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Goldman _ _</cp:lastModifiedBy>
  <dcterms:created xsi:type="dcterms:W3CDTF">2025-04-10T08:38:00Z</dcterms:created>
  <dcterms:modified xsi:type="dcterms:W3CDTF">2025-04-22T17:33:06Z</dcterms:modified>
</cp:coreProperties>
</file>