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XP\Documents\!Учёба\Статистика\"/>
    </mc:Choice>
  </mc:AlternateContent>
  <xr:revisionPtr revIDLastSave="0" documentId="13_ncr:1_{64497AAC-36CE-4749-838B-E3426586B8D7}" xr6:coauthVersionLast="47" xr6:coauthVersionMax="47" xr10:uidLastSave="{00000000-0000-0000-0000-000000000000}"/>
  <bookViews>
    <workbookView xWindow="-120" yWindow="-120" windowWidth="29040" windowHeight="15720" activeTab="1" xr2:uid="{5F443F46-5418-429B-9F1E-E82EE4A50C5A}"/>
  </bookViews>
  <sheets>
    <sheet name="Вариант 17" sheetId="1" r:id="rId1"/>
    <sheet name="Данные" sheetId="2" r:id="rId2"/>
    <sheet name="Величины" sheetId="4" r:id="rId3"/>
    <sheet name="Вычисления" sheetId="5" r:id="rId4"/>
    <sheet name="Пункт 1" sheetId="3" r:id="rId5"/>
  </sheets>
  <definedNames>
    <definedName name="a0_degree">'Пункт 1'!$B$3</definedName>
    <definedName name="a0_exp">'Пункт 1'!$B$5</definedName>
    <definedName name="a0_linear">'Пункт 1'!$B$2</definedName>
    <definedName name="a0_poly">'Пункт 1'!$B$4</definedName>
    <definedName name="a1_degree">'Пункт 1'!$C$3</definedName>
    <definedName name="a1_exp">'Пункт 1'!$C$5</definedName>
    <definedName name="a1_linear">'Пункт 1'!$C$2</definedName>
    <definedName name="a1_poly">'Пункт 1'!$C$4</definedName>
    <definedName name="a2_poly">'Пункт 1'!$D$4</definedName>
    <definedName name="ln_X">Вычисления!$C$2:$C$21</definedName>
    <definedName name="ln_Y">Вычисления!$D$2:$D$21</definedName>
    <definedName name="n">Величины!$B$1</definedName>
    <definedName name="X">Данные!$B$2:$B$21</definedName>
    <definedName name="xi" localSheetId="1">Данные!$B1</definedName>
    <definedName name="Y">Данные!$C$2:$C$21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U2" i="3" l="1" a="1"/>
  <c r="U9" i="3" s="1"/>
  <c r="T2" i="3" a="1"/>
  <c r="T14" i="3" s="1"/>
  <c r="M2" i="3" a="1"/>
  <c r="M17" i="3" s="1"/>
  <c r="L2" i="3" a="1"/>
  <c r="L4" i="3" s="1"/>
  <c r="Q2" i="3" a="1"/>
  <c r="P2" i="3" a="1"/>
  <c r="I2" i="3" a="1"/>
  <c r="I15" i="3" s="1"/>
  <c r="H2" i="3" a="1"/>
  <c r="H7" i="3" s="1"/>
  <c r="E10" i="3"/>
  <c r="E9" i="3"/>
  <c r="D10" i="3"/>
  <c r="C10" i="3"/>
  <c r="D9" i="3"/>
  <c r="C9" i="3"/>
  <c r="B10" i="3"/>
  <c r="E8" i="3"/>
  <c r="B9" i="3"/>
  <c r="C8" i="3"/>
  <c r="D8" i="3"/>
  <c r="B2" i="5" a="1"/>
  <c r="B2" i="5" s="1"/>
  <c r="D2" i="5" s="1"/>
  <c r="A2" i="5" a="1"/>
  <c r="A19" i="5" s="1"/>
  <c r="C19" i="5" s="1"/>
  <c r="B1" i="4"/>
  <c r="B8" i="3" s="1"/>
  <c r="M7" i="3" l="1"/>
  <c r="M10" i="3"/>
  <c r="L5" i="3"/>
  <c r="M2" i="3"/>
  <c r="U17" i="3"/>
  <c r="U21" i="3"/>
  <c r="U7" i="3"/>
  <c r="U3" i="3"/>
  <c r="U15" i="3"/>
  <c r="L12" i="3"/>
  <c r="U4" i="3"/>
  <c r="T13" i="3"/>
  <c r="T3" i="3"/>
  <c r="U16" i="3"/>
  <c r="M15" i="3"/>
  <c r="T15" i="3"/>
  <c r="U5" i="3"/>
  <c r="U19" i="3"/>
  <c r="U12" i="3"/>
  <c r="U10" i="3"/>
  <c r="U6" i="3"/>
  <c r="U13" i="3"/>
  <c r="U8" i="3"/>
  <c r="T12" i="3"/>
  <c r="U2" i="3"/>
  <c r="U20" i="3"/>
  <c r="T8" i="3"/>
  <c r="U11" i="3"/>
  <c r="U18" i="3"/>
  <c r="T19" i="3"/>
  <c r="U14" i="3"/>
  <c r="L20" i="3"/>
  <c r="M19" i="3"/>
  <c r="T16" i="3"/>
  <c r="T17" i="3"/>
  <c r="L9" i="3"/>
  <c r="M8" i="3"/>
  <c r="T10" i="3"/>
  <c r="T6" i="3"/>
  <c r="T20" i="3"/>
  <c r="T5" i="3"/>
  <c r="L21" i="3"/>
  <c r="M9" i="3"/>
  <c r="T11" i="3"/>
  <c r="T18" i="3"/>
  <c r="T9" i="3"/>
  <c r="T21" i="3"/>
  <c r="M11" i="3"/>
  <c r="M12" i="3"/>
  <c r="T4" i="3"/>
  <c r="T2" i="3"/>
  <c r="M14" i="3"/>
  <c r="T7" i="3"/>
  <c r="L10" i="3"/>
  <c r="M13" i="3"/>
  <c r="M20" i="3"/>
  <c r="L11" i="3"/>
  <c r="M3" i="3"/>
  <c r="M21" i="3"/>
  <c r="L6" i="3"/>
  <c r="M4" i="3"/>
  <c r="L15" i="3"/>
  <c r="M16" i="3"/>
  <c r="L19" i="3"/>
  <c r="M6" i="3"/>
  <c r="M5" i="3"/>
  <c r="L17" i="3"/>
  <c r="L18" i="3"/>
  <c r="L8" i="3"/>
  <c r="M18" i="3"/>
  <c r="L3" i="3"/>
  <c r="L13" i="3"/>
  <c r="L2" i="3"/>
  <c r="L16" i="3"/>
  <c r="L14" i="3"/>
  <c r="L7" i="3"/>
  <c r="P18" i="3"/>
  <c r="P6" i="3"/>
  <c r="P17" i="3"/>
  <c r="P5" i="3"/>
  <c r="P16" i="3"/>
  <c r="P4" i="3"/>
  <c r="P8" i="3"/>
  <c r="P15" i="3"/>
  <c r="P3" i="3"/>
  <c r="P14" i="3"/>
  <c r="P2" i="3"/>
  <c r="P7" i="3"/>
  <c r="P13" i="3"/>
  <c r="P19" i="3"/>
  <c r="P12" i="3"/>
  <c r="P11" i="3"/>
  <c r="P20" i="3"/>
  <c r="P10" i="3"/>
  <c r="P21" i="3"/>
  <c r="P9" i="3"/>
  <c r="Q21" i="3"/>
  <c r="Q9" i="3"/>
  <c r="Q20" i="3"/>
  <c r="Q8" i="3"/>
  <c r="Q19" i="3"/>
  <c r="Q7" i="3"/>
  <c r="Q18" i="3"/>
  <c r="Q6" i="3"/>
  <c r="Q11" i="3"/>
  <c r="Q17" i="3"/>
  <c r="Q5" i="3"/>
  <c r="Q2" i="3"/>
  <c r="Q10" i="3"/>
  <c r="Q16" i="3"/>
  <c r="Q4" i="3"/>
  <c r="Q15" i="3"/>
  <c r="Q3" i="3"/>
  <c r="Q14" i="3"/>
  <c r="Q13" i="3"/>
  <c r="Q12" i="3"/>
  <c r="H18" i="3"/>
  <c r="I11" i="3"/>
  <c r="I12" i="3"/>
  <c r="I10" i="3"/>
  <c r="I21" i="3"/>
  <c r="I17" i="3"/>
  <c r="H20" i="3"/>
  <c r="I5" i="3"/>
  <c r="I16" i="3"/>
  <c r="I4" i="3"/>
  <c r="H6" i="3"/>
  <c r="I20" i="3"/>
  <c r="H5" i="3"/>
  <c r="I8" i="3"/>
  <c r="I19" i="3"/>
  <c r="I3" i="3"/>
  <c r="I7" i="3"/>
  <c r="I14" i="3"/>
  <c r="I18" i="3"/>
  <c r="I9" i="3"/>
  <c r="I2" i="3"/>
  <c r="I6" i="3"/>
  <c r="I13" i="3"/>
  <c r="H16" i="3"/>
  <c r="H13" i="3"/>
  <c r="H4" i="3"/>
  <c r="H11" i="3"/>
  <c r="H17" i="3"/>
  <c r="H2" i="3"/>
  <c r="H12" i="3"/>
  <c r="H21" i="3"/>
  <c r="H10" i="3"/>
  <c r="H3" i="3"/>
  <c r="H9" i="3"/>
  <c r="H8" i="3"/>
  <c r="H15" i="3"/>
  <c r="H19" i="3"/>
  <c r="H14" i="3"/>
  <c r="B12" i="3" a="1"/>
  <c r="C12" i="3" s="1"/>
  <c r="B14" i="3" a="1"/>
  <c r="B13" i="3" a="1"/>
  <c r="C2" i="3"/>
  <c r="B2" i="3"/>
  <c r="B19" i="5"/>
  <c r="D19" i="5" s="1"/>
  <c r="B6" i="5"/>
  <c r="D6" i="5" s="1"/>
  <c r="B17" i="5"/>
  <c r="D17" i="5" s="1"/>
  <c r="B14" i="5"/>
  <c r="D14" i="5" s="1"/>
  <c r="B7" i="5"/>
  <c r="D7" i="5" s="1"/>
  <c r="B3" i="5"/>
  <c r="D3" i="5" s="1"/>
  <c r="B9" i="5"/>
  <c r="D9" i="5" s="1"/>
  <c r="B21" i="5"/>
  <c r="D21" i="5" s="1"/>
  <c r="B10" i="5"/>
  <c r="D10" i="5" s="1"/>
  <c r="B16" i="5"/>
  <c r="D16" i="5" s="1"/>
  <c r="B11" i="5"/>
  <c r="D11" i="5" s="1"/>
  <c r="B18" i="5"/>
  <c r="D18" i="5" s="1"/>
  <c r="B8" i="5"/>
  <c r="D8" i="5" s="1"/>
  <c r="B20" i="5"/>
  <c r="D20" i="5" s="1"/>
  <c r="B12" i="5"/>
  <c r="D12" i="5" s="1"/>
  <c r="B15" i="5"/>
  <c r="D15" i="5" s="1"/>
  <c r="B4" i="5"/>
  <c r="D4" i="5" s="1"/>
  <c r="B5" i="5"/>
  <c r="D5" i="5" s="1"/>
  <c r="B13" i="5"/>
  <c r="D13" i="5" s="1"/>
  <c r="A2" i="5"/>
  <c r="C2" i="5" s="1"/>
  <c r="A7" i="5"/>
  <c r="C7" i="5" s="1"/>
  <c r="A12" i="5"/>
  <c r="C12" i="5" s="1"/>
  <c r="A18" i="5"/>
  <c r="C18" i="5" s="1"/>
  <c r="A11" i="5"/>
  <c r="C11" i="5" s="1"/>
  <c r="A6" i="5"/>
  <c r="C6" i="5" s="1"/>
  <c r="A14" i="5"/>
  <c r="C14" i="5" s="1"/>
  <c r="A17" i="5"/>
  <c r="C17" i="5" s="1"/>
  <c r="A13" i="5"/>
  <c r="C13" i="5" s="1"/>
  <c r="A5" i="5"/>
  <c r="C5" i="5" s="1"/>
  <c r="A10" i="5"/>
  <c r="C10" i="5" s="1"/>
  <c r="A4" i="5"/>
  <c r="C4" i="5" s="1"/>
  <c r="A15" i="5"/>
  <c r="C15" i="5" s="1"/>
  <c r="A16" i="5"/>
  <c r="C16" i="5" s="1"/>
  <c r="A21" i="5"/>
  <c r="C21" i="5" s="1"/>
  <c r="A9" i="5"/>
  <c r="C9" i="5" s="1"/>
  <c r="A20" i="5"/>
  <c r="C20" i="5" s="1"/>
  <c r="A3" i="5"/>
  <c r="C3" i="5" s="1"/>
  <c r="A8" i="5"/>
  <c r="C8" i="5" s="1"/>
  <c r="J2" i="3" l="1"/>
  <c r="J3" i="3"/>
  <c r="J15" i="3"/>
  <c r="J6" i="3"/>
  <c r="J4" i="3"/>
  <c r="J16" i="3"/>
  <c r="J18" i="3"/>
  <c r="J5" i="3"/>
  <c r="J17" i="3"/>
  <c r="J7" i="3"/>
  <c r="J19" i="3"/>
  <c r="J8" i="3"/>
  <c r="J20" i="3"/>
  <c r="J9" i="3"/>
  <c r="J21" i="3"/>
  <c r="J10" i="3"/>
  <c r="J12" i="3"/>
  <c r="J11" i="3"/>
  <c r="J13" i="3"/>
  <c r="J14" i="3"/>
  <c r="B3" i="3"/>
  <c r="E12" i="3"/>
  <c r="D12" i="3"/>
  <c r="B12" i="3"/>
  <c r="D14" i="3"/>
  <c r="B14" i="3"/>
  <c r="C14" i="3"/>
  <c r="E14" i="3"/>
  <c r="B13" i="3"/>
  <c r="C13" i="3"/>
  <c r="D13" i="3"/>
  <c r="E13" i="3"/>
  <c r="C5" i="3"/>
  <c r="B5" i="3"/>
  <c r="C3" i="3"/>
  <c r="D2" i="2"/>
  <c r="D3" i="2"/>
  <c r="D15" i="2"/>
  <c r="D4" i="2"/>
  <c r="D16" i="2"/>
  <c r="D5" i="2"/>
  <c r="D17" i="2"/>
  <c r="D7" i="2"/>
  <c r="D19" i="2"/>
  <c r="D12" i="2"/>
  <c r="D8" i="2"/>
  <c r="D20" i="2"/>
  <c r="D11" i="2"/>
  <c r="D9" i="2"/>
  <c r="D21" i="2"/>
  <c r="D10" i="2"/>
  <c r="D18" i="2"/>
  <c r="D13" i="2"/>
  <c r="D14" i="2"/>
  <c r="D6" i="2"/>
  <c r="V2" i="3" l="1"/>
  <c r="V3" i="3"/>
  <c r="V15" i="3"/>
  <c r="V4" i="3"/>
  <c r="V16" i="3"/>
  <c r="V5" i="3"/>
  <c r="V17" i="3"/>
  <c r="V7" i="3"/>
  <c r="V19" i="3"/>
  <c r="V6" i="3"/>
  <c r="V8" i="3"/>
  <c r="V20" i="3"/>
  <c r="V10" i="3"/>
  <c r="V12" i="3"/>
  <c r="V18" i="3"/>
  <c r="V9" i="3"/>
  <c r="V21" i="3"/>
  <c r="V11" i="3"/>
  <c r="V13" i="3"/>
  <c r="V14" i="3"/>
  <c r="N3" i="3"/>
  <c r="N15" i="3"/>
  <c r="N5" i="3"/>
  <c r="N17" i="3"/>
  <c r="N6" i="3"/>
  <c r="N18" i="3"/>
  <c r="N7" i="3"/>
  <c r="N19" i="3"/>
  <c r="N8" i="3"/>
  <c r="N20" i="3"/>
  <c r="N9" i="3"/>
  <c r="N21" i="3"/>
  <c r="N10" i="3"/>
  <c r="N11" i="3"/>
  <c r="N4" i="3"/>
  <c r="N12" i="3"/>
  <c r="N13" i="3"/>
  <c r="N14" i="3"/>
  <c r="N16" i="3"/>
  <c r="N2" i="3"/>
  <c r="B16" i="3" a="1"/>
  <c r="B16" i="3" s="1"/>
  <c r="B18" i="3" a="1"/>
  <c r="B18" i="3" s="1"/>
  <c r="B17" i="3" a="1"/>
  <c r="G11" i="2"/>
  <c r="G13" i="2"/>
  <c r="G8" i="2"/>
  <c r="G17" i="2"/>
  <c r="G9" i="2"/>
  <c r="G12" i="2"/>
  <c r="G21" i="2"/>
  <c r="G7" i="2"/>
  <c r="G20" i="2"/>
  <c r="G18" i="2"/>
  <c r="G4" i="2"/>
  <c r="G10" i="2"/>
  <c r="G6" i="2"/>
  <c r="G5" i="2"/>
  <c r="G15" i="2"/>
  <c r="G14" i="2"/>
  <c r="G19" i="2"/>
  <c r="G2" i="2"/>
  <c r="G3" i="2"/>
  <c r="G16" i="2"/>
  <c r="E2" i="2"/>
  <c r="E3" i="2"/>
  <c r="E15" i="2"/>
  <c r="E14" i="2"/>
  <c r="E4" i="2"/>
  <c r="E16" i="2"/>
  <c r="E5" i="2"/>
  <c r="E17" i="2"/>
  <c r="E6" i="2"/>
  <c r="E18" i="2"/>
  <c r="E12" i="2"/>
  <c r="E7" i="2"/>
  <c r="E19" i="2"/>
  <c r="E13" i="2"/>
  <c r="E8" i="2"/>
  <c r="E20" i="2"/>
  <c r="E9" i="2"/>
  <c r="E21" i="2"/>
  <c r="E10" i="2"/>
  <c r="E11" i="2"/>
  <c r="C16" i="3" l="1"/>
  <c r="E16" i="3"/>
  <c r="D16" i="3"/>
  <c r="E18" i="3"/>
  <c r="D18" i="3"/>
  <c r="C18" i="3"/>
  <c r="B17" i="3"/>
  <c r="C17" i="3"/>
  <c r="D17" i="3"/>
  <c r="E17" i="3"/>
  <c r="B20" i="3" l="1" a="1"/>
  <c r="C20" i="3" s="1"/>
  <c r="B22" i="3" a="1"/>
  <c r="B22" i="3" s="1"/>
  <c r="B21" i="3" a="1"/>
  <c r="D20" i="3" l="1"/>
  <c r="E20" i="3"/>
  <c r="B20" i="3"/>
  <c r="E22" i="3"/>
  <c r="D22" i="3"/>
  <c r="C22" i="3"/>
  <c r="D21" i="3"/>
  <c r="B21" i="3"/>
  <c r="E21" i="3"/>
  <c r="C21" i="3"/>
  <c r="B24" i="3" l="1" a="1"/>
  <c r="E24" i="3" s="1"/>
  <c r="B26" i="3" a="1"/>
  <c r="D26" i="3" s="1"/>
  <c r="B25" i="3" a="1"/>
  <c r="D24" i="3" l="1"/>
  <c r="C24" i="3"/>
  <c r="B24" i="3"/>
  <c r="C26" i="3"/>
  <c r="B26" i="3"/>
  <c r="E26" i="3"/>
  <c r="D4" i="3" s="1"/>
  <c r="B25" i="3"/>
  <c r="C25" i="3"/>
  <c r="D25" i="3"/>
  <c r="E25" i="3"/>
  <c r="C4" i="3" s="1"/>
  <c r="B4" i="3" s="1"/>
  <c r="R2" i="3" l="1"/>
  <c r="R7" i="3"/>
  <c r="R19" i="3"/>
  <c r="R9" i="3"/>
  <c r="R11" i="3"/>
  <c r="R8" i="3"/>
  <c r="R20" i="3"/>
  <c r="R21" i="3"/>
  <c r="R10" i="3"/>
  <c r="R12" i="3"/>
  <c r="R5" i="3"/>
  <c r="R17" i="3"/>
  <c r="R18" i="3"/>
  <c r="R13" i="3"/>
  <c r="R14" i="3"/>
  <c r="R3" i="3"/>
  <c r="R15" i="3"/>
  <c r="R4" i="3"/>
  <c r="R16" i="3"/>
  <c r="R6" i="3"/>
  <c r="F10" i="2"/>
  <c r="F13" i="2"/>
  <c r="F9" i="2"/>
  <c r="F20" i="2"/>
  <c r="F15" i="2"/>
  <c r="F4" i="2"/>
  <c r="F19" i="2"/>
  <c r="F11" i="2"/>
  <c r="F8" i="2"/>
  <c r="F2" i="2"/>
  <c r="F21" i="2"/>
  <c r="F17" i="2"/>
  <c r="F6" i="2"/>
  <c r="F7" i="2"/>
  <c r="F3" i="2"/>
  <c r="F18" i="2"/>
  <c r="F14" i="2"/>
  <c r="F5" i="2"/>
  <c r="F12" i="2"/>
  <c r="F16" i="2"/>
</calcChain>
</file>

<file path=xl/sharedStrings.xml><?xml version="1.0" encoding="utf-8"?>
<sst xmlns="http://schemas.openxmlformats.org/spreadsheetml/2006/main" count="33" uniqueCount="15">
  <si>
    <t>№</t>
  </si>
  <si>
    <r>
      <t>x</t>
    </r>
    <r>
      <rPr>
        <i/>
        <sz val="11"/>
        <color theme="1"/>
        <rFont val="Times New Roman"/>
        <family val="1"/>
        <charset val="204"/>
      </rPr>
      <t>ᵢ</t>
    </r>
  </si>
  <si>
    <r>
      <t>y</t>
    </r>
    <r>
      <rPr>
        <i/>
        <sz val="11"/>
        <color theme="1"/>
        <rFont val="Times New Roman"/>
        <family val="1"/>
        <charset val="204"/>
      </rPr>
      <t>ᵢ</t>
    </r>
  </si>
  <si>
    <t>Апроксимация</t>
  </si>
  <si>
    <r>
      <rPr>
        <i/>
        <sz val="14"/>
        <color theme="1"/>
        <rFont val="Times New Roman"/>
        <family val="1"/>
        <charset val="204"/>
        <scheme val="minor"/>
      </rPr>
      <t>a</t>
    </r>
    <r>
      <rPr>
        <sz val="14"/>
        <color theme="1"/>
        <rFont val="Times New Roman"/>
        <family val="1"/>
        <charset val="204"/>
      </rPr>
      <t>₀</t>
    </r>
  </si>
  <si>
    <r>
      <rPr>
        <i/>
        <sz val="14"/>
        <color theme="1"/>
        <rFont val="Times New Roman"/>
        <family val="1"/>
        <charset val="204"/>
        <scheme val="minor"/>
      </rPr>
      <t>a</t>
    </r>
    <r>
      <rPr>
        <sz val="14"/>
        <color theme="1"/>
        <rFont val="Times New Roman"/>
        <family val="1"/>
        <charset val="204"/>
      </rPr>
      <t>₁</t>
    </r>
  </si>
  <si>
    <t>Линейная</t>
  </si>
  <si>
    <t>n</t>
  </si>
  <si>
    <t>Степенная</t>
  </si>
  <si>
    <r>
      <rPr>
        <sz val="11"/>
        <color theme="1"/>
        <rFont val="Times New Roman"/>
        <family val="1"/>
        <charset val="204"/>
        <scheme val="minor"/>
      </rPr>
      <t>ln</t>
    </r>
    <r>
      <rPr>
        <i/>
        <sz val="11"/>
        <color theme="1"/>
        <rFont val="Times New Roman"/>
        <family val="1"/>
        <charset val="204"/>
        <scheme val="minor"/>
      </rPr>
      <t xml:space="preserve"> x</t>
    </r>
    <r>
      <rPr>
        <i/>
        <sz val="11"/>
        <color theme="1"/>
        <rFont val="Times New Roman"/>
        <family val="1"/>
        <charset val="204"/>
      </rPr>
      <t>ᵢ</t>
    </r>
  </si>
  <si>
    <r>
      <rPr>
        <sz val="11"/>
        <color theme="1"/>
        <rFont val="Times New Roman"/>
        <family val="1"/>
        <charset val="204"/>
        <scheme val="minor"/>
      </rPr>
      <t xml:space="preserve">ln 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i/>
        <sz val="11"/>
        <color theme="1"/>
        <rFont val="Times New Roman"/>
        <family val="1"/>
        <charset val="204"/>
      </rPr>
      <t>ᵢ</t>
    </r>
  </si>
  <si>
    <t>Полиномиальная</t>
  </si>
  <si>
    <t>Экспоненциальная</t>
  </si>
  <si>
    <r>
      <rPr>
        <i/>
        <sz val="14"/>
        <color theme="1"/>
        <rFont val="Times New Roman"/>
        <family val="1"/>
        <charset val="204"/>
        <scheme val="minor"/>
      </rPr>
      <t>a</t>
    </r>
    <r>
      <rPr>
        <sz val="14"/>
        <color theme="1"/>
        <rFont val="Times New Roman"/>
        <family val="1"/>
        <charset val="204"/>
      </rPr>
      <t>₂</t>
    </r>
  </si>
  <si>
    <t>Метод Гаусса для поиска коэффицентов полиномиальной апроксимации: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</si>
</sst>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Times New Roman"/>
      <family val="2"/>
      <charset val="204"/>
      <scheme val="minor"/>
    </font>
    <font>
      <i/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  <scheme val="minor"/>
    </font>
    <font>
      <i/>
      <sz val="11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  <scheme val="minor"/>
    </font>
    <font>
      <sz val="14"/>
      <color theme="1"/>
      <name val="Times New Roman"/>
      <family val="1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Данные!$C$2:$C$21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B-4571-84A3-F434A2AB6EE5}"/>
            </c:ext>
          </c:extLst>
        </c:ser>
        <c:ser>
          <c:idx val="1"/>
          <c:order val="1"/>
          <c:tx>
            <c:strRef>
              <c:f>Данные!$D$1</c:f>
              <c:strCache>
                <c:ptCount val="1"/>
                <c:pt idx="0">
                  <c:v>Линейная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Данные!$D$2:$D$21</c:f>
              <c:numCache>
                <c:formatCode>General</c:formatCode>
                <c:ptCount val="20"/>
                <c:pt idx="0">
                  <c:v>1.0654938456919856</c:v>
                </c:pt>
                <c:pt idx="1">
                  <c:v>1.2806904833383379</c:v>
                </c:pt>
                <c:pt idx="2">
                  <c:v>1.4958871209846902</c:v>
                </c:pt>
                <c:pt idx="3">
                  <c:v>1.6393515460822585</c:v>
                </c:pt>
                <c:pt idx="4">
                  <c:v>1.7828159711798266</c:v>
                </c:pt>
                <c:pt idx="5">
                  <c:v>1.9980126088261789</c:v>
                </c:pt>
                <c:pt idx="6">
                  <c:v>2.2132092464725313</c:v>
                </c:pt>
                <c:pt idx="7">
                  <c:v>2.3566736715700993</c:v>
                </c:pt>
                <c:pt idx="8">
                  <c:v>2.5001380966676678</c:v>
                </c:pt>
                <c:pt idx="9">
                  <c:v>2.7153347343140197</c:v>
                </c:pt>
                <c:pt idx="10">
                  <c:v>2.9305313719603721</c:v>
                </c:pt>
                <c:pt idx="11">
                  <c:v>3.0739957970579406</c:v>
                </c:pt>
                <c:pt idx="12">
                  <c:v>3.2891924347042925</c:v>
                </c:pt>
                <c:pt idx="13">
                  <c:v>3.432656859801861</c:v>
                </c:pt>
                <c:pt idx="14">
                  <c:v>3.576121284899429</c:v>
                </c:pt>
                <c:pt idx="15">
                  <c:v>3.7913179225457814</c:v>
                </c:pt>
                <c:pt idx="16">
                  <c:v>4.0065145601921337</c:v>
                </c:pt>
                <c:pt idx="17">
                  <c:v>4.1499789852897022</c:v>
                </c:pt>
                <c:pt idx="18">
                  <c:v>4.2934434103872707</c:v>
                </c:pt>
                <c:pt idx="19">
                  <c:v>4.5086400480336222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1B-4571-84A3-F434A2AB6EE5}"/>
            </c:ext>
          </c:extLst>
        </c:ser>
        <c:ser>
          <c:idx val="2"/>
          <c:order val="2"/>
          <c:tx>
            <c:strRef>
              <c:f>Данные!$E$1</c:f>
              <c:strCache>
                <c:ptCount val="1"/>
                <c:pt idx="0">
                  <c:v>Степенная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Данные!$E$2:$E$21</c:f>
              <c:numCache>
                <c:formatCode>General</c:formatCode>
                <c:ptCount val="20"/>
                <c:pt idx="0">
                  <c:v>0.82470707507650254</c:v>
                </c:pt>
                <c:pt idx="1">
                  <c:v>1.2923509679002314</c:v>
                </c:pt>
                <c:pt idx="2">
                  <c:v>1.6272171187533242</c:v>
                </c:pt>
                <c:pt idx="3">
                  <c:v>1.8153207191516965</c:v>
                </c:pt>
                <c:pt idx="4">
                  <c:v>1.985043884865813</c:v>
                </c:pt>
                <c:pt idx="5">
                  <c:v>2.2145116660172937</c:v>
                </c:pt>
                <c:pt idx="6">
                  <c:v>2.4215571354497891</c:v>
                </c:pt>
                <c:pt idx="7">
                  <c:v>2.5499182460749581</c:v>
                </c:pt>
                <c:pt idx="8">
                  <c:v>2.6718867682009235</c:v>
                </c:pt>
                <c:pt idx="9">
                  <c:v>2.8446845666110159</c:v>
                </c:pt>
                <c:pt idx="10">
                  <c:v>3.0071985087921917</c:v>
                </c:pt>
                <c:pt idx="11">
                  <c:v>3.1106479663616278</c:v>
                </c:pt>
                <c:pt idx="12">
                  <c:v>3.2594374955535033</c:v>
                </c:pt>
                <c:pt idx="13">
                  <c:v>3.3548256693580822</c:v>
                </c:pt>
                <c:pt idx="14">
                  <c:v>3.4474734288246491</c:v>
                </c:pt>
                <c:pt idx="15">
                  <c:v>3.5817819920572656</c:v>
                </c:pt>
                <c:pt idx="16">
                  <c:v>3.7110466292283277</c:v>
                </c:pt>
                <c:pt idx="17">
                  <c:v>3.7946827454268455</c:v>
                </c:pt>
                <c:pt idx="18">
                  <c:v>3.8764444906107576</c:v>
                </c:pt>
                <c:pt idx="19">
                  <c:v>3.995830050416072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1B-4571-84A3-F434A2AB6EE5}"/>
            </c:ext>
          </c:extLst>
        </c:ser>
        <c:ser>
          <c:idx val="3"/>
          <c:order val="3"/>
          <c:tx>
            <c:strRef>
              <c:f>Данные!$F$1</c:f>
              <c:strCache>
                <c:ptCount val="1"/>
                <c:pt idx="0">
                  <c:v>Полиномиальная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Данные!$F$2:$F$21</c:f>
              <c:numCache>
                <c:formatCode>General</c:formatCode>
                <c:ptCount val="20"/>
                <c:pt idx="0">
                  <c:v>1.0710898365564721</c:v>
                </c:pt>
                <c:pt idx="1">
                  <c:v>1.2842566411872824</c:v>
                </c:pt>
                <c:pt idx="2">
                  <c:v>1.4976924338874786</c:v>
                </c:pt>
                <c:pt idx="3">
                  <c:v>1.6401324001706015</c:v>
                </c:pt>
                <c:pt idx="4">
                  <c:v>1.7826919167067845</c:v>
                </c:pt>
                <c:pt idx="5">
                  <c:v>1.9967553482355476</c:v>
                </c:pt>
                <c:pt idx="6">
                  <c:v>2.2110877678336962</c:v>
                </c:pt>
                <c:pt idx="7">
                  <c:v>2.3541254853821205</c:v>
                </c:pt>
                <c:pt idx="8">
                  <c:v>2.4972827531836059</c:v>
                </c:pt>
                <c:pt idx="9">
                  <c:v>2.712242811610321</c:v>
                </c:pt>
                <c:pt idx="10">
                  <c:v>2.9274718581064221</c:v>
                </c:pt>
                <c:pt idx="11">
                  <c:v>3.0711073269201483</c:v>
                </c:pt>
                <c:pt idx="12">
                  <c:v>3.2867846868652255</c:v>
                </c:pt>
                <c:pt idx="13">
                  <c:v>3.4307190313116025</c:v>
                </c:pt>
                <c:pt idx="14">
                  <c:v>3.5747729260110406</c:v>
                </c:pt>
                <c:pt idx="15">
                  <c:v>3.7910779247846849</c:v>
                </c:pt>
                <c:pt idx="16">
                  <c:v>4.0076519116277147</c:v>
                </c:pt>
                <c:pt idx="17">
                  <c:v>4.1521840073393932</c:v>
                </c:pt>
                <c:pt idx="18">
                  <c:v>4.2968356533041323</c:v>
                </c:pt>
                <c:pt idx="19">
                  <c:v>4.5140372789757288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1B-4571-84A3-F434A2AB6EE5}"/>
            </c:ext>
          </c:extLst>
        </c:ser>
        <c:ser>
          <c:idx val="4"/>
          <c:order val="4"/>
          <c:tx>
            <c:strRef>
              <c:f>Данные!$G$1</c:f>
              <c:strCache>
                <c:ptCount val="1"/>
                <c:pt idx="0">
                  <c:v>Экспоненциальная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Данные!$G$2:$G$21</c:f>
              <c:numCache>
                <c:formatCode>General</c:formatCode>
                <c:ptCount val="20"/>
                <c:pt idx="0">
                  <c:v>1.3016730666575789</c:v>
                </c:pt>
                <c:pt idx="1">
                  <c:v>1.4170481238005606</c:v>
                </c:pt>
                <c:pt idx="2">
                  <c:v>1.542649561247259</c:v>
                </c:pt>
                <c:pt idx="3">
                  <c:v>1.6325095619423122</c:v>
                </c:pt>
                <c:pt idx="4">
                  <c:v>1.727603946341715</c:v>
                </c:pt>
                <c:pt idx="5">
                  <c:v>1.8807318008969558</c:v>
                </c:pt>
                <c:pt idx="6">
                  <c:v>2.0474322916402206</c:v>
                </c:pt>
                <c:pt idx="7">
                  <c:v>2.1666961035724079</c:v>
                </c:pt>
                <c:pt idx="8">
                  <c:v>2.2929070838650207</c:v>
                </c:pt>
                <c:pt idx="9">
                  <c:v>2.4961411313388364</c:v>
                </c:pt>
                <c:pt idx="10">
                  <c:v>2.7173890260998981</c:v>
                </c:pt>
                <c:pt idx="11">
                  <c:v>2.8756781060751577</c:v>
                </c:pt>
                <c:pt idx="12">
                  <c:v>3.1305666294009011</c:v>
                </c:pt>
                <c:pt idx="13">
                  <c:v>3.3129234825454534</c:v>
                </c:pt>
                <c:pt idx="14">
                  <c:v>3.5059027008479551</c:v>
                </c:pt>
                <c:pt idx="15">
                  <c:v>3.8166517935419599</c:v>
                </c:pt>
                <c:pt idx="16">
                  <c:v>4.1549444340323118</c:v>
                </c:pt>
                <c:pt idx="17">
                  <c:v>4.3969717350534081</c:v>
                </c:pt>
                <c:pt idx="18">
                  <c:v>4.6530972304955309</c:v>
                </c:pt>
                <c:pt idx="19">
                  <c:v>5.0655290250926113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1B-4571-84A3-F434A2AB6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649104"/>
        <c:axId val="608649464"/>
      </c:scatterChart>
      <c:valAx>
        <c:axId val="60864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649464"/>
        <c:crosses val="autoZero"/>
        <c:crossBetween val="midCat"/>
      </c:valAx>
      <c:valAx>
        <c:axId val="60864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64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1'!$I$1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1'!$H$2:$H$21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1'!$I$2:$I$21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9-45A9-B3B1-67F5FEB71ED4}"/>
            </c:ext>
          </c:extLst>
        </c:ser>
        <c:ser>
          <c:idx val="1"/>
          <c:order val="1"/>
          <c:tx>
            <c:strRef>
              <c:f>'Пункт 1'!$J$1</c:f>
              <c:strCache>
                <c:ptCount val="1"/>
                <c:pt idx="0">
                  <c:v>Линейная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'Пункт 1'!$H$2:$H$21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1'!$J$2:$J$21</c:f>
              <c:numCache>
                <c:formatCode>General</c:formatCode>
                <c:ptCount val="20"/>
                <c:pt idx="0">
                  <c:v>1.0654938456919856</c:v>
                </c:pt>
                <c:pt idx="1">
                  <c:v>1.2806904833383379</c:v>
                </c:pt>
                <c:pt idx="2">
                  <c:v>1.4958871209846902</c:v>
                </c:pt>
                <c:pt idx="3">
                  <c:v>1.6393515460822585</c:v>
                </c:pt>
                <c:pt idx="4">
                  <c:v>1.7828159711798266</c:v>
                </c:pt>
                <c:pt idx="5">
                  <c:v>1.9980126088261789</c:v>
                </c:pt>
                <c:pt idx="6">
                  <c:v>2.2132092464725313</c:v>
                </c:pt>
                <c:pt idx="7">
                  <c:v>2.3566736715700993</c:v>
                </c:pt>
                <c:pt idx="8">
                  <c:v>2.5001380966676678</c:v>
                </c:pt>
                <c:pt idx="9">
                  <c:v>2.7153347343140197</c:v>
                </c:pt>
                <c:pt idx="10">
                  <c:v>2.9305313719603721</c:v>
                </c:pt>
                <c:pt idx="11">
                  <c:v>3.0739957970579406</c:v>
                </c:pt>
                <c:pt idx="12">
                  <c:v>3.2891924347042925</c:v>
                </c:pt>
                <c:pt idx="13">
                  <c:v>3.432656859801861</c:v>
                </c:pt>
                <c:pt idx="14">
                  <c:v>3.576121284899429</c:v>
                </c:pt>
                <c:pt idx="15">
                  <c:v>3.7913179225457814</c:v>
                </c:pt>
                <c:pt idx="16">
                  <c:v>4.0065145601921337</c:v>
                </c:pt>
                <c:pt idx="17">
                  <c:v>4.1499789852897022</c:v>
                </c:pt>
                <c:pt idx="18">
                  <c:v>4.2934434103872707</c:v>
                </c:pt>
                <c:pt idx="19">
                  <c:v>4.5086400480336222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89-45A9-B3B1-67F5FEB7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422520"/>
        <c:axId val="608311320"/>
      </c:scatterChart>
      <c:valAx>
        <c:axId val="61042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11320"/>
        <c:crosses val="autoZero"/>
        <c:crossBetween val="midCat"/>
      </c:valAx>
      <c:valAx>
        <c:axId val="60831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0422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1'!$M$1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1'!$L$2:$L$21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1'!$M$2:$M$21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E-4632-96D9-61AB187B8616}"/>
            </c:ext>
          </c:extLst>
        </c:ser>
        <c:ser>
          <c:idx val="1"/>
          <c:order val="1"/>
          <c:tx>
            <c:strRef>
              <c:f>'Пункт 1'!$N$1</c:f>
              <c:strCache>
                <c:ptCount val="1"/>
                <c:pt idx="0">
                  <c:v>Степенная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'Пункт 1'!$L$2:$L$21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1'!$N$2:$N$21</c:f>
              <c:numCache>
                <c:formatCode>General</c:formatCode>
                <c:ptCount val="20"/>
                <c:pt idx="0">
                  <c:v>0.82470707507650254</c:v>
                </c:pt>
                <c:pt idx="1">
                  <c:v>1.2923509679002314</c:v>
                </c:pt>
                <c:pt idx="2">
                  <c:v>1.6272171187533242</c:v>
                </c:pt>
                <c:pt idx="3">
                  <c:v>1.8153207191516965</c:v>
                </c:pt>
                <c:pt idx="4">
                  <c:v>1.985043884865813</c:v>
                </c:pt>
                <c:pt idx="5">
                  <c:v>2.2145116660172937</c:v>
                </c:pt>
                <c:pt idx="6">
                  <c:v>2.4215571354497891</c:v>
                </c:pt>
                <c:pt idx="7">
                  <c:v>2.5499182460749581</c:v>
                </c:pt>
                <c:pt idx="8">
                  <c:v>2.6718867682009235</c:v>
                </c:pt>
                <c:pt idx="9">
                  <c:v>2.8446845666110159</c:v>
                </c:pt>
                <c:pt idx="10">
                  <c:v>3.0071985087921917</c:v>
                </c:pt>
                <c:pt idx="11">
                  <c:v>3.1106479663616278</c:v>
                </c:pt>
                <c:pt idx="12">
                  <c:v>3.2594374955535033</c:v>
                </c:pt>
                <c:pt idx="13">
                  <c:v>3.3548256693580822</c:v>
                </c:pt>
                <c:pt idx="14">
                  <c:v>3.4474734288246491</c:v>
                </c:pt>
                <c:pt idx="15">
                  <c:v>3.5817819920572656</c:v>
                </c:pt>
                <c:pt idx="16">
                  <c:v>3.7110466292283277</c:v>
                </c:pt>
                <c:pt idx="17">
                  <c:v>3.7946827454268455</c:v>
                </c:pt>
                <c:pt idx="18">
                  <c:v>3.8764444906107576</c:v>
                </c:pt>
                <c:pt idx="19">
                  <c:v>3.995830050416072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8E-4632-96D9-61AB187B8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245400"/>
        <c:axId val="656246120"/>
      </c:scatterChart>
      <c:valAx>
        <c:axId val="65624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246120"/>
        <c:crosses val="autoZero"/>
        <c:crossBetween val="midCat"/>
      </c:valAx>
      <c:valAx>
        <c:axId val="65624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24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1'!$Q$1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1'!$P$2:$P$21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1'!$Q$2:$Q$21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C-4F46-844D-2B58ED91A461}"/>
            </c:ext>
          </c:extLst>
        </c:ser>
        <c:ser>
          <c:idx val="1"/>
          <c:order val="1"/>
          <c:tx>
            <c:strRef>
              <c:f>'Пункт 1'!$R$1</c:f>
              <c:strCache>
                <c:ptCount val="1"/>
                <c:pt idx="0">
                  <c:v>Полиномиальная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'Пункт 1'!$P$2:$P$21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1'!$R$2:$R$21</c:f>
              <c:numCache>
                <c:formatCode>General</c:formatCode>
                <c:ptCount val="20"/>
                <c:pt idx="0">
                  <c:v>1.0710898365564721</c:v>
                </c:pt>
                <c:pt idx="1">
                  <c:v>1.2842566411872824</c:v>
                </c:pt>
                <c:pt idx="2">
                  <c:v>1.4976924338874786</c:v>
                </c:pt>
                <c:pt idx="3">
                  <c:v>1.6401324001706015</c:v>
                </c:pt>
                <c:pt idx="4">
                  <c:v>1.7826919167067845</c:v>
                </c:pt>
                <c:pt idx="5">
                  <c:v>1.9967553482355476</c:v>
                </c:pt>
                <c:pt idx="6">
                  <c:v>2.2110877678336962</c:v>
                </c:pt>
                <c:pt idx="7">
                  <c:v>2.3541254853821205</c:v>
                </c:pt>
                <c:pt idx="8">
                  <c:v>2.4972827531836059</c:v>
                </c:pt>
                <c:pt idx="9">
                  <c:v>2.712242811610321</c:v>
                </c:pt>
                <c:pt idx="10">
                  <c:v>2.9274718581064221</c:v>
                </c:pt>
                <c:pt idx="11">
                  <c:v>3.0711073269201483</c:v>
                </c:pt>
                <c:pt idx="12">
                  <c:v>3.2867846868652255</c:v>
                </c:pt>
                <c:pt idx="13">
                  <c:v>3.4307190313116025</c:v>
                </c:pt>
                <c:pt idx="14">
                  <c:v>3.5747729260110406</c:v>
                </c:pt>
                <c:pt idx="15">
                  <c:v>3.7910779247846849</c:v>
                </c:pt>
                <c:pt idx="16">
                  <c:v>4.0076519116277147</c:v>
                </c:pt>
                <c:pt idx="17">
                  <c:v>4.1521840073393932</c:v>
                </c:pt>
                <c:pt idx="18">
                  <c:v>4.2968356533041323</c:v>
                </c:pt>
                <c:pt idx="19">
                  <c:v>4.5140372789757288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8C-4F46-844D-2B58ED91A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181384"/>
        <c:axId val="641182104"/>
      </c:scatterChart>
      <c:valAx>
        <c:axId val="64118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182104"/>
        <c:crosses val="autoZero"/>
        <c:crossBetween val="midCat"/>
      </c:valAx>
      <c:valAx>
        <c:axId val="64118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181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1'!$U$1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1'!$T$2:$T$21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1'!$U$2:$U$21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E-4505-A3B2-8AF3A13010A4}"/>
            </c:ext>
          </c:extLst>
        </c:ser>
        <c:ser>
          <c:idx val="1"/>
          <c:order val="1"/>
          <c:tx>
            <c:strRef>
              <c:f>'Пункт 1'!$V$1</c:f>
              <c:strCache>
                <c:ptCount val="1"/>
                <c:pt idx="0">
                  <c:v>Экспоненциальная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'Пункт 1'!$T$2:$T$21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'Пункт 1'!$V$2:$V$21</c:f>
              <c:numCache>
                <c:formatCode>General</c:formatCode>
                <c:ptCount val="20"/>
                <c:pt idx="0">
                  <c:v>1.3016730666575789</c:v>
                </c:pt>
                <c:pt idx="1">
                  <c:v>1.4170481238005606</c:v>
                </c:pt>
                <c:pt idx="2">
                  <c:v>1.542649561247259</c:v>
                </c:pt>
                <c:pt idx="3">
                  <c:v>1.6325095619423122</c:v>
                </c:pt>
                <c:pt idx="4">
                  <c:v>1.727603946341715</c:v>
                </c:pt>
                <c:pt idx="5">
                  <c:v>1.8807318008969558</c:v>
                </c:pt>
                <c:pt idx="6">
                  <c:v>2.0474322916402206</c:v>
                </c:pt>
                <c:pt idx="7">
                  <c:v>2.1666961035724079</c:v>
                </c:pt>
                <c:pt idx="8">
                  <c:v>2.2929070838650207</c:v>
                </c:pt>
                <c:pt idx="9">
                  <c:v>2.4961411313388364</c:v>
                </c:pt>
                <c:pt idx="10">
                  <c:v>2.7173890260998981</c:v>
                </c:pt>
                <c:pt idx="11">
                  <c:v>2.8756781060751577</c:v>
                </c:pt>
                <c:pt idx="12">
                  <c:v>3.1305666294009011</c:v>
                </c:pt>
                <c:pt idx="13">
                  <c:v>3.3129234825454534</c:v>
                </c:pt>
                <c:pt idx="14">
                  <c:v>3.5059027008479551</c:v>
                </c:pt>
                <c:pt idx="15">
                  <c:v>3.8166517935419599</c:v>
                </c:pt>
                <c:pt idx="16">
                  <c:v>4.1549444340323118</c:v>
                </c:pt>
                <c:pt idx="17">
                  <c:v>4.3969717350534081</c:v>
                </c:pt>
                <c:pt idx="18">
                  <c:v>4.6530972304955309</c:v>
                </c:pt>
                <c:pt idx="19">
                  <c:v>5.0655290250926113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6E-4505-A3B2-8AF3A1301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175624"/>
        <c:axId val="641179224"/>
      </c:scatterChart>
      <c:valAx>
        <c:axId val="64117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179224"/>
        <c:crosses val="autoZero"/>
        <c:crossBetween val="midCat"/>
      </c:valAx>
      <c:valAx>
        <c:axId val="64117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175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18</xdr:col>
      <xdr:colOff>9525</xdr:colOff>
      <xdr:row>20</xdr:row>
      <xdr:rowOff>219075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6A1EDAB-C14E-5F35-A3E3-47F4AD7EB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14</xdr:col>
      <xdr:colOff>752474</xdr:colOff>
      <xdr:row>14</xdr:row>
      <xdr:rowOff>142874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4A329E-6B1A-06A2-14D9-765C0B612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14</xdr:row>
      <xdr:rowOff>152400</xdr:rowOff>
    </xdr:from>
    <xdr:to>
      <xdr:col>15</xdr:col>
      <xdr:colOff>0</xdr:colOff>
      <xdr:row>29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FBE0002-1FDB-164C-566C-9FFA6167E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9525</xdr:rowOff>
    </xdr:from>
    <xdr:to>
      <xdr:col>22</xdr:col>
      <xdr:colOff>0</xdr:colOff>
      <xdr:row>14</xdr:row>
      <xdr:rowOff>142875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80F91F5-491E-B65C-9A45-EECC144BA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14</xdr:row>
      <xdr:rowOff>152400</xdr:rowOff>
    </xdr:from>
    <xdr:to>
      <xdr:col>21</xdr:col>
      <xdr:colOff>752475</xdr:colOff>
      <xdr:row>29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8D1A589-FDB0-0EDE-F219-1B8E5F5D4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8E01-7F3C-4295-98E2-ACE51CEB3146}">
  <dimension ref="A1:J6"/>
  <sheetViews>
    <sheetView workbookViewId="0">
      <selection activeCell="A6" sqref="A1:A6"/>
    </sheetView>
  </sheetViews>
  <sheetFormatPr defaultRowHeight="18.75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0.2</v>
      </c>
      <c r="B2">
        <v>0.5</v>
      </c>
      <c r="C2">
        <v>0.8</v>
      </c>
      <c r="D2">
        <v>1</v>
      </c>
      <c r="E2">
        <v>1.2</v>
      </c>
      <c r="F2">
        <v>1.5</v>
      </c>
      <c r="G2">
        <v>1.8</v>
      </c>
      <c r="H2">
        <v>2</v>
      </c>
      <c r="I2">
        <v>2.2000000000000002</v>
      </c>
      <c r="J2">
        <v>2.5</v>
      </c>
    </row>
    <row r="3" spans="1:10" x14ac:dyDescent="0.3">
      <c r="A3">
        <v>1.1000000000000001</v>
      </c>
      <c r="B3">
        <v>1.4</v>
      </c>
      <c r="C3">
        <v>1.3</v>
      </c>
      <c r="D3">
        <v>1.4</v>
      </c>
      <c r="E3">
        <v>2</v>
      </c>
      <c r="F3">
        <v>2.1</v>
      </c>
      <c r="G3">
        <v>2.2999999999999998</v>
      </c>
      <c r="H3">
        <v>2.4</v>
      </c>
      <c r="I3">
        <v>2.2000000000000002</v>
      </c>
      <c r="J3">
        <v>2.8</v>
      </c>
    </row>
    <row r="4" spans="1:10" x14ac:dyDescent="0.3">
      <c r="A4">
        <v>11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19</v>
      </c>
      <c r="J4">
        <v>20</v>
      </c>
    </row>
    <row r="5" spans="1:10" x14ac:dyDescent="0.3">
      <c r="A5">
        <v>2.8</v>
      </c>
      <c r="B5">
        <v>3</v>
      </c>
      <c r="C5">
        <v>3.3</v>
      </c>
      <c r="D5">
        <v>3.5</v>
      </c>
      <c r="E5">
        <v>3.7</v>
      </c>
      <c r="F5">
        <v>4</v>
      </c>
      <c r="G5">
        <v>4.3</v>
      </c>
      <c r="H5">
        <v>4.5</v>
      </c>
      <c r="I5">
        <v>4.7</v>
      </c>
      <c r="J5">
        <v>5</v>
      </c>
    </row>
    <row r="6" spans="1:10" x14ac:dyDescent="0.3">
      <c r="A6">
        <v>3.2</v>
      </c>
      <c r="B6">
        <v>2.8</v>
      </c>
      <c r="C6">
        <v>3.3</v>
      </c>
      <c r="D6">
        <v>3.6</v>
      </c>
      <c r="E6">
        <v>3.4</v>
      </c>
      <c r="F6">
        <v>3.8</v>
      </c>
      <c r="G6">
        <v>4</v>
      </c>
      <c r="H6">
        <v>4.2</v>
      </c>
      <c r="I6">
        <v>4.3</v>
      </c>
      <c r="J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B1A2-963E-4256-A1C9-A0707DD98C69}">
  <dimension ref="A1:G21"/>
  <sheetViews>
    <sheetView tabSelected="1" zoomScale="115" zoomScaleNormal="115" workbookViewId="0">
      <selection activeCell="D22" sqref="D22"/>
    </sheetView>
  </sheetViews>
  <sheetFormatPr defaultRowHeight="15" x14ac:dyDescent="0.3"/>
  <cols>
    <col min="4" max="4" width="12" bestFit="1" customWidth="1"/>
    <col min="5" max="5" width="10.33203125" bestFit="1" customWidth="1"/>
    <col min="6" max="6" width="16.33203125" bestFit="1" customWidth="1"/>
    <col min="7" max="7" width="18.109375" bestFit="1" customWidth="1"/>
  </cols>
  <sheetData>
    <row r="1" spans="1:7" s="1" customFormat="1" ht="18.75" x14ac:dyDescent="0.3">
      <c r="A1" s="1" t="s">
        <v>0</v>
      </c>
      <c r="B1" s="2" t="s">
        <v>1</v>
      </c>
      <c r="C1" s="2" t="s">
        <v>2</v>
      </c>
      <c r="D1" s="1" t="s">
        <v>6</v>
      </c>
      <c r="E1" s="1" t="s">
        <v>8</v>
      </c>
      <c r="F1" s="1" t="s">
        <v>11</v>
      </c>
      <c r="G1" s="1" t="s">
        <v>12</v>
      </c>
    </row>
    <row r="2" spans="1:7" ht="18.75" x14ac:dyDescent="0.3">
      <c r="A2">
        <v>0</v>
      </c>
      <c r="B2">
        <f ca="1">OFFSET('Вариант 17'!$A$2,3*INT($A2/10),MOD($A2,10))</f>
        <v>0.2</v>
      </c>
      <c r="C2">
        <f ca="1">OFFSET('Вариант 17'!$A$3,3*INT($A2/10),MOD($A2,10))</f>
        <v>1.1000000000000001</v>
      </c>
      <c r="D2">
        <f ca="1">a0_linear+a1_linear*xi</f>
        <v>1.0654938456919856</v>
      </c>
      <c r="E2">
        <f ca="1">a0_degree*xi^a1_degree</f>
        <v>0.82470707507650254</v>
      </c>
      <c r="F2">
        <f ca="1">a0_poly+a1_poly*xi+a2_poly*xi^2</f>
        <v>1.0710898365564721</v>
      </c>
      <c r="G2">
        <f ca="1">EXP(a0_exp+a1_exp*xi)</f>
        <v>1.3016730666575789</v>
      </c>
    </row>
    <row r="3" spans="1:7" ht="18.75" x14ac:dyDescent="0.3">
      <c r="A3">
        <v>1</v>
      </c>
      <c r="B3">
        <f ca="1">OFFSET('Вариант 17'!$A$2,3*INT($A3/10),MOD($A3,10))</f>
        <v>0.5</v>
      </c>
      <c r="C3">
        <f ca="1">OFFSET('Вариант 17'!$A$3,3*INT($A3/10),MOD($A3,10))</f>
        <v>1.4</v>
      </c>
      <c r="D3">
        <f ca="1">a0_linear+a1_linear*xi</f>
        <v>1.2806904833383379</v>
      </c>
      <c r="E3">
        <f ca="1">a0_degree*xi^a1_degree</f>
        <v>1.2923509679002314</v>
      </c>
      <c r="F3">
        <f ca="1">a0_poly+a1_poly*xi+a2_poly*xi^2</f>
        <v>1.2842566411872824</v>
      </c>
      <c r="G3">
        <f ca="1">EXP(a0_exp+a1_exp*xi)</f>
        <v>1.4170481238005606</v>
      </c>
    </row>
    <row r="4" spans="1:7" ht="18.75" x14ac:dyDescent="0.3">
      <c r="A4">
        <v>2</v>
      </c>
      <c r="B4">
        <f ca="1">OFFSET('Вариант 17'!$A$2,3*INT($A4/10),MOD($A4,10))</f>
        <v>0.8</v>
      </c>
      <c r="C4">
        <f ca="1">OFFSET('Вариант 17'!$A$3,3*INT($A4/10),MOD($A4,10))</f>
        <v>1.3</v>
      </c>
      <c r="D4">
        <f ca="1">a0_linear+a1_linear*xi</f>
        <v>1.4958871209846902</v>
      </c>
      <c r="E4">
        <f ca="1">a0_degree*xi^a1_degree</f>
        <v>1.6272171187533242</v>
      </c>
      <c r="F4">
        <f ca="1">a0_poly+a1_poly*xi+a2_poly*xi^2</f>
        <v>1.4976924338874786</v>
      </c>
      <c r="G4">
        <f ca="1">EXP(a0_exp+a1_exp*xi)</f>
        <v>1.542649561247259</v>
      </c>
    </row>
    <row r="5" spans="1:7" ht="18.75" x14ac:dyDescent="0.3">
      <c r="A5">
        <v>3</v>
      </c>
      <c r="B5">
        <f ca="1">OFFSET('Вариант 17'!$A$2,3*INT($A5/10),MOD($A5,10))</f>
        <v>1</v>
      </c>
      <c r="C5">
        <f ca="1">OFFSET('Вариант 17'!$A$3,3*INT($A5/10),MOD($A5,10))</f>
        <v>1.4</v>
      </c>
      <c r="D5">
        <f ca="1">a0_linear+a1_linear*xi</f>
        <v>1.6393515460822585</v>
      </c>
      <c r="E5">
        <f ca="1">a0_degree*xi^a1_degree</f>
        <v>1.8153207191516965</v>
      </c>
      <c r="F5">
        <f ca="1">a0_poly+a1_poly*xi+a2_poly*xi^2</f>
        <v>1.6401324001706015</v>
      </c>
      <c r="G5">
        <f ca="1">EXP(a0_exp+a1_exp*xi)</f>
        <v>1.6325095619423122</v>
      </c>
    </row>
    <row r="6" spans="1:7" ht="18.75" x14ac:dyDescent="0.3">
      <c r="A6">
        <v>4</v>
      </c>
      <c r="B6">
        <f ca="1">OFFSET('Вариант 17'!$A$2,3*INT($A6/10),MOD($A6,10))</f>
        <v>1.2</v>
      </c>
      <c r="C6">
        <f ca="1">OFFSET('Вариант 17'!$A$3,3*INT($A6/10),MOD($A6,10))</f>
        <v>2</v>
      </c>
      <c r="D6">
        <f ca="1">a0_linear+a1_linear*xi</f>
        <v>1.7828159711798266</v>
      </c>
      <c r="E6">
        <f ca="1">a0_degree*xi^a1_degree</f>
        <v>1.985043884865813</v>
      </c>
      <c r="F6">
        <f ca="1">a0_poly+a1_poly*xi+a2_poly*xi^2</f>
        <v>1.7826919167067845</v>
      </c>
      <c r="G6">
        <f ca="1">EXP(a0_exp+a1_exp*xi)</f>
        <v>1.727603946341715</v>
      </c>
    </row>
    <row r="7" spans="1:7" ht="18.75" x14ac:dyDescent="0.3">
      <c r="A7">
        <v>5</v>
      </c>
      <c r="B7">
        <f ca="1">OFFSET('Вариант 17'!$A$2,3*INT($A7/10),MOD($A7,10))</f>
        <v>1.5</v>
      </c>
      <c r="C7">
        <f ca="1">OFFSET('Вариант 17'!$A$3,3*INT($A7/10),MOD($A7,10))</f>
        <v>2.1</v>
      </c>
      <c r="D7">
        <f ca="1">a0_linear+a1_linear*xi</f>
        <v>1.9980126088261789</v>
      </c>
      <c r="E7">
        <f ca="1">a0_degree*xi^a1_degree</f>
        <v>2.2145116660172937</v>
      </c>
      <c r="F7">
        <f ca="1">a0_poly+a1_poly*xi+a2_poly*xi^2</f>
        <v>1.9967553482355476</v>
      </c>
      <c r="G7">
        <f ca="1">EXP(a0_exp+a1_exp*xi)</f>
        <v>1.8807318008969558</v>
      </c>
    </row>
    <row r="8" spans="1:7" ht="18.75" x14ac:dyDescent="0.3">
      <c r="A8">
        <v>6</v>
      </c>
      <c r="B8">
        <f ca="1">OFFSET('Вариант 17'!$A$2,3*INT($A8/10),MOD($A8,10))</f>
        <v>1.8</v>
      </c>
      <c r="C8">
        <f ca="1">OFFSET('Вариант 17'!$A$3,3*INT($A8/10),MOD($A8,10))</f>
        <v>2.2999999999999998</v>
      </c>
      <c r="D8">
        <f ca="1">a0_linear+a1_linear*xi</f>
        <v>2.2132092464725313</v>
      </c>
      <c r="E8">
        <f ca="1">a0_degree*xi^a1_degree</f>
        <v>2.4215571354497891</v>
      </c>
      <c r="F8">
        <f ca="1">a0_poly+a1_poly*xi+a2_poly*xi^2</f>
        <v>2.2110877678336962</v>
      </c>
      <c r="G8">
        <f ca="1">EXP(a0_exp+a1_exp*xi)</f>
        <v>2.0474322916402206</v>
      </c>
    </row>
    <row r="9" spans="1:7" ht="18.75" x14ac:dyDescent="0.3">
      <c r="A9">
        <v>7</v>
      </c>
      <c r="B9">
        <f ca="1">OFFSET('Вариант 17'!$A$2,3*INT($A9/10),MOD($A9,10))</f>
        <v>2</v>
      </c>
      <c r="C9">
        <f ca="1">OFFSET('Вариант 17'!$A$3,3*INT($A9/10),MOD($A9,10))</f>
        <v>2.4</v>
      </c>
      <c r="D9">
        <f ca="1">a0_linear+a1_linear*xi</f>
        <v>2.3566736715700993</v>
      </c>
      <c r="E9">
        <f ca="1">a0_degree*xi^a1_degree</f>
        <v>2.5499182460749581</v>
      </c>
      <c r="F9">
        <f ca="1">a0_poly+a1_poly*xi+a2_poly*xi^2</f>
        <v>2.3541254853821205</v>
      </c>
      <c r="G9">
        <f ca="1">EXP(a0_exp+a1_exp*xi)</f>
        <v>2.1666961035724079</v>
      </c>
    </row>
    <row r="10" spans="1:7" ht="18.75" x14ac:dyDescent="0.3">
      <c r="A10">
        <v>8</v>
      </c>
      <c r="B10">
        <f ca="1">OFFSET('Вариант 17'!$A$2,3*INT($A10/10),MOD($A10,10))</f>
        <v>2.2000000000000002</v>
      </c>
      <c r="C10">
        <f ca="1">OFFSET('Вариант 17'!$A$3,3*INT($A10/10),MOD($A10,10))</f>
        <v>2.2000000000000002</v>
      </c>
      <c r="D10">
        <f ca="1">a0_linear+a1_linear*xi</f>
        <v>2.5001380966676678</v>
      </c>
      <c r="E10">
        <f ca="1">a0_degree*xi^a1_degree</f>
        <v>2.6718867682009235</v>
      </c>
      <c r="F10">
        <f ca="1">a0_poly+a1_poly*xi+a2_poly*xi^2</f>
        <v>2.4972827531836059</v>
      </c>
      <c r="G10">
        <f ca="1">EXP(a0_exp+a1_exp*xi)</f>
        <v>2.2929070838650207</v>
      </c>
    </row>
    <row r="11" spans="1:7" ht="18.75" x14ac:dyDescent="0.3">
      <c r="A11">
        <v>9</v>
      </c>
      <c r="B11">
        <f ca="1">OFFSET('Вариант 17'!$A$2,3*INT($A11/10),MOD($A11,10))</f>
        <v>2.5</v>
      </c>
      <c r="C11">
        <f ca="1">OFFSET('Вариант 17'!$A$3,3*INT($A11/10),MOD($A11,10))</f>
        <v>2.8</v>
      </c>
      <c r="D11">
        <f ca="1">a0_linear+a1_linear*xi</f>
        <v>2.7153347343140197</v>
      </c>
      <c r="E11">
        <f ca="1">a0_degree*xi^a1_degree</f>
        <v>2.8446845666110159</v>
      </c>
      <c r="F11">
        <f ca="1">a0_poly+a1_poly*xi+a2_poly*xi^2</f>
        <v>2.712242811610321</v>
      </c>
      <c r="G11">
        <f ca="1">EXP(a0_exp+a1_exp*xi)</f>
        <v>2.4961411313388364</v>
      </c>
    </row>
    <row r="12" spans="1:7" ht="18.75" x14ac:dyDescent="0.3">
      <c r="A12">
        <v>10</v>
      </c>
      <c r="B12">
        <f ca="1">OFFSET('Вариант 17'!$A$2,3*INT($A12/10),MOD($A12,10))</f>
        <v>2.8</v>
      </c>
      <c r="C12">
        <f ca="1">OFFSET('Вариант 17'!$A$3,3*INT($A12/10),MOD($A12,10))</f>
        <v>3.2</v>
      </c>
      <c r="D12">
        <f ca="1">a0_linear+a1_linear*xi</f>
        <v>2.9305313719603721</v>
      </c>
      <c r="E12">
        <f ca="1">a0_degree*xi^a1_degree</f>
        <v>3.0071985087921917</v>
      </c>
      <c r="F12">
        <f ca="1">a0_poly+a1_poly*xi+a2_poly*xi^2</f>
        <v>2.9274718581064221</v>
      </c>
      <c r="G12">
        <f ca="1">EXP(a0_exp+a1_exp*xi)</f>
        <v>2.7173890260998981</v>
      </c>
    </row>
    <row r="13" spans="1:7" ht="18.75" x14ac:dyDescent="0.3">
      <c r="A13">
        <v>11</v>
      </c>
      <c r="B13">
        <f ca="1">OFFSET('Вариант 17'!$A$2,3*INT($A13/10),MOD($A13,10))</f>
        <v>3</v>
      </c>
      <c r="C13">
        <f ca="1">OFFSET('Вариант 17'!$A$3,3*INT($A13/10),MOD($A13,10))</f>
        <v>2.8</v>
      </c>
      <c r="D13">
        <f ca="1">a0_linear+a1_linear*xi</f>
        <v>3.0739957970579406</v>
      </c>
      <c r="E13">
        <f ca="1">a0_degree*xi^a1_degree</f>
        <v>3.1106479663616278</v>
      </c>
      <c r="F13">
        <f ca="1">a0_poly+a1_poly*xi+a2_poly*xi^2</f>
        <v>3.0711073269201483</v>
      </c>
      <c r="G13">
        <f ca="1">EXP(a0_exp+a1_exp*xi)</f>
        <v>2.8756781060751577</v>
      </c>
    </row>
    <row r="14" spans="1:7" ht="18.75" x14ac:dyDescent="0.3">
      <c r="A14">
        <v>12</v>
      </c>
      <c r="B14">
        <f ca="1">OFFSET('Вариант 17'!$A$2,3*INT($A14/10),MOD($A14,10))</f>
        <v>3.3</v>
      </c>
      <c r="C14">
        <f ca="1">OFFSET('Вариант 17'!$A$3,3*INT($A14/10),MOD($A14,10))</f>
        <v>3.3</v>
      </c>
      <c r="D14">
        <f ca="1">a0_linear+a1_linear*xi</f>
        <v>3.2891924347042925</v>
      </c>
      <c r="E14">
        <f ca="1">a0_degree*xi^a1_degree</f>
        <v>3.2594374955535033</v>
      </c>
      <c r="F14">
        <f ca="1">a0_poly+a1_poly*xi+a2_poly*xi^2</f>
        <v>3.2867846868652255</v>
      </c>
      <c r="G14">
        <f ca="1">EXP(a0_exp+a1_exp*xi)</f>
        <v>3.1305666294009011</v>
      </c>
    </row>
    <row r="15" spans="1:7" ht="18.75" x14ac:dyDescent="0.3">
      <c r="A15">
        <v>13</v>
      </c>
      <c r="B15">
        <f ca="1">OFFSET('Вариант 17'!$A$2,3*INT($A15/10),MOD($A15,10))</f>
        <v>3.5</v>
      </c>
      <c r="C15">
        <f ca="1">OFFSET('Вариант 17'!$A$3,3*INT($A15/10),MOD($A15,10))</f>
        <v>3.6</v>
      </c>
      <c r="D15">
        <f ca="1">a0_linear+a1_linear*xi</f>
        <v>3.432656859801861</v>
      </c>
      <c r="E15">
        <f ca="1">a0_degree*xi^a1_degree</f>
        <v>3.3548256693580822</v>
      </c>
      <c r="F15">
        <f ca="1">a0_poly+a1_poly*xi+a2_poly*xi^2</f>
        <v>3.4307190313116025</v>
      </c>
      <c r="G15">
        <f ca="1">EXP(a0_exp+a1_exp*xi)</f>
        <v>3.3129234825454534</v>
      </c>
    </row>
    <row r="16" spans="1:7" ht="18.75" x14ac:dyDescent="0.3">
      <c r="A16">
        <v>14</v>
      </c>
      <c r="B16">
        <f ca="1">OFFSET('Вариант 17'!$A$2,3*INT($A16/10),MOD($A16,10))</f>
        <v>3.7</v>
      </c>
      <c r="C16">
        <f ca="1">OFFSET('Вариант 17'!$A$3,3*INT($A16/10),MOD($A16,10))</f>
        <v>3.4</v>
      </c>
      <c r="D16">
        <f ca="1">a0_linear+a1_linear*xi</f>
        <v>3.576121284899429</v>
      </c>
      <c r="E16">
        <f ca="1">a0_degree*xi^a1_degree</f>
        <v>3.4474734288246491</v>
      </c>
      <c r="F16">
        <f ca="1">a0_poly+a1_poly*xi+a2_poly*xi^2</f>
        <v>3.5747729260110406</v>
      </c>
      <c r="G16">
        <f ca="1">EXP(a0_exp+a1_exp*xi)</f>
        <v>3.5059027008479551</v>
      </c>
    </row>
    <row r="17" spans="1:7" ht="18.75" x14ac:dyDescent="0.3">
      <c r="A17">
        <v>15</v>
      </c>
      <c r="B17">
        <f ca="1">OFFSET('Вариант 17'!$A$2,3*INT($A17/10),MOD($A17,10))</f>
        <v>4</v>
      </c>
      <c r="C17">
        <f ca="1">OFFSET('Вариант 17'!$A$3,3*INT($A17/10),MOD($A17,10))</f>
        <v>3.8</v>
      </c>
      <c r="D17">
        <f ca="1">a0_linear+a1_linear*xi</f>
        <v>3.7913179225457814</v>
      </c>
      <c r="E17">
        <f ca="1">a0_degree*xi^a1_degree</f>
        <v>3.5817819920572656</v>
      </c>
      <c r="F17">
        <f ca="1">a0_poly+a1_poly*xi+a2_poly*xi^2</f>
        <v>3.7910779247846849</v>
      </c>
      <c r="G17">
        <f ca="1">EXP(a0_exp+a1_exp*xi)</f>
        <v>3.8166517935419599</v>
      </c>
    </row>
    <row r="18" spans="1:7" ht="18.75" x14ac:dyDescent="0.3">
      <c r="A18">
        <v>16</v>
      </c>
      <c r="B18">
        <f ca="1">OFFSET('Вариант 17'!$A$2,3*INT($A18/10),MOD($A18,10))</f>
        <v>4.3</v>
      </c>
      <c r="C18">
        <f ca="1">OFFSET('Вариант 17'!$A$3,3*INT($A18/10),MOD($A18,10))</f>
        <v>4</v>
      </c>
      <c r="D18">
        <f ca="1">a0_linear+a1_linear*xi</f>
        <v>4.0065145601921337</v>
      </c>
      <c r="E18">
        <f ca="1">a0_degree*xi^a1_degree</f>
        <v>3.7110466292283277</v>
      </c>
      <c r="F18">
        <f ca="1">a0_poly+a1_poly*xi+a2_poly*xi^2</f>
        <v>4.0076519116277147</v>
      </c>
      <c r="G18">
        <f ca="1">EXP(a0_exp+a1_exp*xi)</f>
        <v>4.1549444340323118</v>
      </c>
    </row>
    <row r="19" spans="1:7" ht="18.75" x14ac:dyDescent="0.3">
      <c r="A19">
        <v>17</v>
      </c>
      <c r="B19">
        <f ca="1">OFFSET('Вариант 17'!$A$2,3*INT($A19/10),MOD($A19,10))</f>
        <v>4.5</v>
      </c>
      <c r="C19">
        <f ca="1">OFFSET('Вариант 17'!$A$3,3*INT($A19/10),MOD($A19,10))</f>
        <v>4.2</v>
      </c>
      <c r="D19">
        <f ca="1">a0_linear+a1_linear*xi</f>
        <v>4.1499789852897022</v>
      </c>
      <c r="E19">
        <f ca="1">a0_degree*xi^a1_degree</f>
        <v>3.7946827454268455</v>
      </c>
      <c r="F19">
        <f ca="1">a0_poly+a1_poly*xi+a2_poly*xi^2</f>
        <v>4.1521840073393932</v>
      </c>
      <c r="G19">
        <f ca="1">EXP(a0_exp+a1_exp*xi)</f>
        <v>4.3969717350534081</v>
      </c>
    </row>
    <row r="20" spans="1:7" ht="18.75" x14ac:dyDescent="0.3">
      <c r="A20">
        <v>18</v>
      </c>
      <c r="B20">
        <f ca="1">OFFSET('Вариант 17'!$A$2,3*INT($A20/10),MOD($A20,10))</f>
        <v>4.7</v>
      </c>
      <c r="C20">
        <f ca="1">OFFSET('Вариант 17'!$A$3,3*INT($A20/10),MOD($A20,10))</f>
        <v>4.3</v>
      </c>
      <c r="D20">
        <f ca="1">a0_linear+a1_linear*xi</f>
        <v>4.2934434103872707</v>
      </c>
      <c r="E20">
        <f ca="1">a0_degree*xi^a1_degree</f>
        <v>3.8764444906107576</v>
      </c>
      <c r="F20">
        <f ca="1">a0_poly+a1_poly*xi+a2_poly*xi^2</f>
        <v>4.2968356533041323</v>
      </c>
      <c r="G20">
        <f ca="1">EXP(a0_exp+a1_exp*xi)</f>
        <v>4.6530972304955309</v>
      </c>
    </row>
    <row r="21" spans="1:7" ht="18.75" x14ac:dyDescent="0.3">
      <c r="A21">
        <v>19</v>
      </c>
      <c r="B21">
        <f ca="1">OFFSET('Вариант 17'!$A$2,3*INT($A21/10),MOD($A21,10))</f>
        <v>5</v>
      </c>
      <c r="C21">
        <f ca="1">OFFSET('Вариант 17'!$A$3,3*INT($A21/10),MOD($A21,10))</f>
        <v>4.5</v>
      </c>
      <c r="D21">
        <f ca="1">a0_linear+a1_linear*xi</f>
        <v>4.5086400480336222</v>
      </c>
      <c r="E21">
        <f ca="1">a0_degree*xi^a1_degree</f>
        <v>3.995830050416072</v>
      </c>
      <c r="F21">
        <f ca="1">a0_poly+a1_poly*xi+a2_poly*xi^2</f>
        <v>4.5140372789757288</v>
      </c>
      <c r="G21">
        <f ca="1">EXP(a0_exp+a1_exp*xi)</f>
        <v>5.0655290250926113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D43D-575F-4F13-9CF4-CBD5AC7A222B}">
  <dimension ref="A1:B1"/>
  <sheetViews>
    <sheetView workbookViewId="0">
      <selection activeCell="B1" sqref="B1"/>
    </sheetView>
  </sheetViews>
  <sheetFormatPr defaultRowHeight="18.75" x14ac:dyDescent="0.3"/>
  <cols>
    <col min="1" max="1" width="8.88671875" style="4"/>
  </cols>
  <sheetData>
    <row r="1" spans="1:2" x14ac:dyDescent="0.3">
      <c r="A1" s="4" t="s">
        <v>7</v>
      </c>
      <c r="B1">
        <f ca="1">COUNT(X)</f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BD98-41F0-495B-AF2A-FC89F7A14840}">
  <dimension ref="A1:D21"/>
  <sheetViews>
    <sheetView zoomScale="130" zoomScaleNormal="130" workbookViewId="0">
      <selection activeCell="C2" sqref="C2"/>
    </sheetView>
  </sheetViews>
  <sheetFormatPr defaultRowHeight="18.75" x14ac:dyDescent="0.3"/>
  <sheetData>
    <row r="1" spans="1:4" x14ac:dyDescent="0.3">
      <c r="A1" s="2" t="s">
        <v>1</v>
      </c>
      <c r="B1" s="2" t="s">
        <v>2</v>
      </c>
      <c r="C1" s="2" t="s">
        <v>9</v>
      </c>
      <c r="D1" s="2" t="s">
        <v>10</v>
      </c>
    </row>
    <row r="2" spans="1:4" x14ac:dyDescent="0.3">
      <c r="A2">
        <f t="array" aca="1" ref="A2:A21" ca="1">X</f>
        <v>0.2</v>
      </c>
      <c r="B2">
        <f t="array" aca="1" ref="B2:B21" ca="1">Y</f>
        <v>1.1000000000000001</v>
      </c>
      <c r="C2">
        <f ca="1">LN(A2)</f>
        <v>-1.6094379124341003</v>
      </c>
      <c r="D2">
        <f ca="1">LN(B2)</f>
        <v>9.5310179804324935E-2</v>
      </c>
    </row>
    <row r="3" spans="1:4" x14ac:dyDescent="0.3">
      <c r="A3">
        <f ca="1"/>
        <v>0.5</v>
      </c>
      <c r="B3">
        <f ca="1"/>
        <v>1.4</v>
      </c>
      <c r="C3">
        <f t="shared" ref="C3:C21" ca="1" si="0">LN(A3)</f>
        <v>-0.69314718055994529</v>
      </c>
      <c r="D3">
        <f t="shared" ref="D3:D21" ca="1" si="1">LN(B3)</f>
        <v>0.33647223662121289</v>
      </c>
    </row>
    <row r="4" spans="1:4" x14ac:dyDescent="0.3">
      <c r="A4">
        <f ca="1"/>
        <v>0.8</v>
      </c>
      <c r="B4">
        <f ca="1"/>
        <v>1.3</v>
      </c>
      <c r="C4">
        <f t="shared" ca="1" si="0"/>
        <v>-0.22314355131420971</v>
      </c>
      <c r="D4">
        <f t="shared" ca="1" si="1"/>
        <v>0.26236426446749106</v>
      </c>
    </row>
    <row r="5" spans="1:4" x14ac:dyDescent="0.3">
      <c r="A5">
        <f ca="1"/>
        <v>1</v>
      </c>
      <c r="B5">
        <f ca="1"/>
        <v>1.4</v>
      </c>
      <c r="C5">
        <f t="shared" ca="1" si="0"/>
        <v>0</v>
      </c>
      <c r="D5">
        <f t="shared" ca="1" si="1"/>
        <v>0.33647223662121289</v>
      </c>
    </row>
    <row r="6" spans="1:4" x14ac:dyDescent="0.3">
      <c r="A6">
        <f ca="1"/>
        <v>1.2</v>
      </c>
      <c r="B6">
        <f ca="1"/>
        <v>2</v>
      </c>
      <c r="C6">
        <f t="shared" ca="1" si="0"/>
        <v>0.18232155679395459</v>
      </c>
      <c r="D6">
        <f t="shared" ca="1" si="1"/>
        <v>0.69314718055994529</v>
      </c>
    </row>
    <row r="7" spans="1:4" x14ac:dyDescent="0.3">
      <c r="A7">
        <f ca="1"/>
        <v>1.5</v>
      </c>
      <c r="B7">
        <f ca="1"/>
        <v>2.1</v>
      </c>
      <c r="C7">
        <f t="shared" ca="1" si="0"/>
        <v>0.40546510810816438</v>
      </c>
      <c r="D7">
        <f t="shared" ca="1" si="1"/>
        <v>0.74193734472937733</v>
      </c>
    </row>
    <row r="8" spans="1:4" x14ac:dyDescent="0.3">
      <c r="A8">
        <f ca="1"/>
        <v>1.8</v>
      </c>
      <c r="B8">
        <f ca="1"/>
        <v>2.2999999999999998</v>
      </c>
      <c r="C8">
        <f t="shared" ca="1" si="0"/>
        <v>0.58778666490211906</v>
      </c>
      <c r="D8">
        <f t="shared" ca="1" si="1"/>
        <v>0.83290912293510388</v>
      </c>
    </row>
    <row r="9" spans="1:4" x14ac:dyDescent="0.3">
      <c r="A9">
        <f ca="1"/>
        <v>2</v>
      </c>
      <c r="B9">
        <f ca="1"/>
        <v>2.4</v>
      </c>
      <c r="C9">
        <f t="shared" ca="1" si="0"/>
        <v>0.69314718055994529</v>
      </c>
      <c r="D9">
        <f t="shared" ca="1" si="1"/>
        <v>0.87546873735389985</v>
      </c>
    </row>
    <row r="10" spans="1:4" x14ac:dyDescent="0.3">
      <c r="A10">
        <f ca="1"/>
        <v>2.2000000000000002</v>
      </c>
      <c r="B10">
        <f ca="1"/>
        <v>2.2000000000000002</v>
      </c>
      <c r="C10">
        <f t="shared" ca="1" si="0"/>
        <v>0.78845736036427028</v>
      </c>
      <c r="D10">
        <f t="shared" ca="1" si="1"/>
        <v>0.78845736036427028</v>
      </c>
    </row>
    <row r="11" spans="1:4" x14ac:dyDescent="0.3">
      <c r="A11">
        <f ca="1"/>
        <v>2.5</v>
      </c>
      <c r="B11">
        <f ca="1"/>
        <v>2.8</v>
      </c>
      <c r="C11">
        <f t="shared" ca="1" si="0"/>
        <v>0.91629073187415511</v>
      </c>
      <c r="D11">
        <f t="shared" ca="1" si="1"/>
        <v>1.0296194171811581</v>
      </c>
    </row>
    <row r="12" spans="1:4" x14ac:dyDescent="0.3">
      <c r="A12">
        <f ca="1"/>
        <v>2.8</v>
      </c>
      <c r="B12">
        <f ca="1"/>
        <v>3.2</v>
      </c>
      <c r="C12">
        <f t="shared" ca="1" si="0"/>
        <v>1.0296194171811581</v>
      </c>
      <c r="D12">
        <f t="shared" ca="1" si="1"/>
        <v>1.1631508098056809</v>
      </c>
    </row>
    <row r="13" spans="1:4" x14ac:dyDescent="0.3">
      <c r="A13">
        <f ca="1"/>
        <v>3</v>
      </c>
      <c r="B13">
        <f ca="1"/>
        <v>2.8</v>
      </c>
      <c r="C13">
        <f t="shared" ca="1" si="0"/>
        <v>1.0986122886681098</v>
      </c>
      <c r="D13">
        <f t="shared" ca="1" si="1"/>
        <v>1.0296194171811581</v>
      </c>
    </row>
    <row r="14" spans="1:4" x14ac:dyDescent="0.3">
      <c r="A14">
        <f ca="1"/>
        <v>3.3</v>
      </c>
      <c r="B14">
        <f ca="1"/>
        <v>3.3</v>
      </c>
      <c r="C14">
        <f t="shared" ca="1" si="0"/>
        <v>1.1939224684724346</v>
      </c>
      <c r="D14">
        <f t="shared" ca="1" si="1"/>
        <v>1.1939224684724346</v>
      </c>
    </row>
    <row r="15" spans="1:4" x14ac:dyDescent="0.3">
      <c r="A15">
        <f ca="1"/>
        <v>3.5</v>
      </c>
      <c r="B15">
        <f ca="1"/>
        <v>3.6</v>
      </c>
      <c r="C15">
        <f t="shared" ca="1" si="0"/>
        <v>1.2527629684953681</v>
      </c>
      <c r="D15">
        <f t="shared" ca="1" si="1"/>
        <v>1.2809338454620642</v>
      </c>
    </row>
    <row r="16" spans="1:4" x14ac:dyDescent="0.3">
      <c r="A16">
        <f ca="1"/>
        <v>3.7</v>
      </c>
      <c r="B16">
        <f ca="1"/>
        <v>3.4</v>
      </c>
      <c r="C16">
        <f t="shared" ca="1" si="0"/>
        <v>1.3083328196501789</v>
      </c>
      <c r="D16">
        <f t="shared" ca="1" si="1"/>
        <v>1.2237754316221157</v>
      </c>
    </row>
    <row r="17" spans="1:4" x14ac:dyDescent="0.3">
      <c r="A17">
        <f ca="1"/>
        <v>4</v>
      </c>
      <c r="B17">
        <f ca="1"/>
        <v>3.8</v>
      </c>
      <c r="C17">
        <f t="shared" ca="1" si="0"/>
        <v>1.3862943611198906</v>
      </c>
      <c r="D17">
        <f t="shared" ca="1" si="1"/>
        <v>1.33500106673234</v>
      </c>
    </row>
    <row r="18" spans="1:4" x14ac:dyDescent="0.3">
      <c r="A18">
        <f ca="1"/>
        <v>4.3</v>
      </c>
      <c r="B18">
        <f ca="1"/>
        <v>4</v>
      </c>
      <c r="C18">
        <f t="shared" ca="1" si="0"/>
        <v>1.4586150226995167</v>
      </c>
      <c r="D18">
        <f t="shared" ca="1" si="1"/>
        <v>1.3862943611198906</v>
      </c>
    </row>
    <row r="19" spans="1:4" x14ac:dyDescent="0.3">
      <c r="A19">
        <f ca="1"/>
        <v>4.5</v>
      </c>
      <c r="B19">
        <f ca="1"/>
        <v>4.2</v>
      </c>
      <c r="C19">
        <f t="shared" ca="1" si="0"/>
        <v>1.5040773967762742</v>
      </c>
      <c r="D19">
        <f t="shared" ca="1" si="1"/>
        <v>1.4350845252893227</v>
      </c>
    </row>
    <row r="20" spans="1:4" x14ac:dyDescent="0.3">
      <c r="A20">
        <f ca="1"/>
        <v>4.7</v>
      </c>
      <c r="B20">
        <f ca="1"/>
        <v>4.3</v>
      </c>
      <c r="C20">
        <f t="shared" ca="1" si="0"/>
        <v>1.547562508716013</v>
      </c>
      <c r="D20">
        <f t="shared" ca="1" si="1"/>
        <v>1.4586150226995167</v>
      </c>
    </row>
    <row r="21" spans="1:4" x14ac:dyDescent="0.3">
      <c r="A21">
        <f ca="1"/>
        <v>5</v>
      </c>
      <c r="B21">
        <f ca="1"/>
        <v>4.5</v>
      </c>
      <c r="C21">
        <f t="shared" ca="1" si="0"/>
        <v>1.6094379124341003</v>
      </c>
      <c r="D21">
        <f t="shared" ca="1" si="1"/>
        <v>1.5040773967762742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3779-7450-4629-BC5A-1EB09A060182}">
  <dimension ref="A1:V26"/>
  <sheetViews>
    <sheetView workbookViewId="0">
      <selection activeCell="F17" sqref="F17"/>
    </sheetView>
  </sheetViews>
  <sheetFormatPr defaultRowHeight="18.75" x14ac:dyDescent="0.3"/>
  <cols>
    <col min="1" max="1" width="18.109375" bestFit="1" customWidth="1"/>
    <col min="10" max="10" width="9.6640625" bestFit="1" customWidth="1"/>
  </cols>
  <sheetData>
    <row r="1" spans="1:22" x14ac:dyDescent="0.3">
      <c r="A1" t="s">
        <v>3</v>
      </c>
      <c r="B1" s="3" t="s">
        <v>4</v>
      </c>
      <c r="C1" s="3" t="s">
        <v>5</v>
      </c>
      <c r="D1" s="3" t="s">
        <v>13</v>
      </c>
      <c r="H1" s="2" t="s">
        <v>1</v>
      </c>
      <c r="I1" s="2" t="s">
        <v>2</v>
      </c>
      <c r="J1" t="s">
        <v>6</v>
      </c>
      <c r="L1" s="2" t="s">
        <v>1</v>
      </c>
      <c r="M1" s="2" t="s">
        <v>2</v>
      </c>
      <c r="N1" t="s">
        <v>8</v>
      </c>
      <c r="P1" s="2" t="s">
        <v>1</v>
      </c>
      <c r="Q1" s="2" t="s">
        <v>2</v>
      </c>
      <c r="R1" t="s">
        <v>11</v>
      </c>
      <c r="T1" s="2" t="s">
        <v>1</v>
      </c>
      <c r="U1" s="2" t="s">
        <v>2</v>
      </c>
      <c r="V1" t="s">
        <v>12</v>
      </c>
    </row>
    <row r="2" spans="1:22" x14ac:dyDescent="0.3">
      <c r="A2" t="s">
        <v>6</v>
      </c>
      <c r="B2">
        <f ca="1">(SUMSQ(X)*SUM(Y)-SUM(X)*SUMPRODUCT(X,Y))/(n*SUMSQ(X)-SUM(X)^2)</f>
        <v>0.92202942059441739</v>
      </c>
      <c r="C2">
        <f ca="1">(n*SUMPRODUCT(X,Y)-SUM(X)*SUM(Y))/(n*SUMSQ(X)-SUM(X)^2)</f>
        <v>0.71732212548784102</v>
      </c>
      <c r="H2">
        <f t="array" aca="1" ref="H2:H21" ca="1">X</f>
        <v>0.2</v>
      </c>
      <c r="I2">
        <f t="array" aca="1" ref="I2:I21" ca="1">Y</f>
        <v>1.1000000000000001</v>
      </c>
      <c r="J2">
        <f ca="1">a0_linear+a1_linear*H2</f>
        <v>1.0654938456919856</v>
      </c>
      <c r="L2">
        <f t="array" aca="1" ref="L2:L21" ca="1">X</f>
        <v>0.2</v>
      </c>
      <c r="M2">
        <f t="array" aca="1" ref="M2:M21" ca="1">Y</f>
        <v>1.1000000000000001</v>
      </c>
      <c r="N2">
        <f ca="1">a0_degree*L2^a1_degree</f>
        <v>0.82470707507650254</v>
      </c>
      <c r="P2">
        <f t="array" aca="1" ref="P2:P21" ca="1">X</f>
        <v>0.2</v>
      </c>
      <c r="Q2">
        <f t="array" aca="1" ref="Q2:Q21" ca="1">Y</f>
        <v>1.1000000000000001</v>
      </c>
      <c r="R2">
        <f ca="1">a0_poly+a1_poly*P2+a2_poly*P2^2</f>
        <v>1.0710898365564721</v>
      </c>
      <c r="T2">
        <f t="array" aca="1" ref="T2:T21" ca="1">X</f>
        <v>0.2</v>
      </c>
      <c r="U2">
        <f t="array" aca="1" ref="U2:U21" ca="1">Y</f>
        <v>1.1000000000000001</v>
      </c>
      <c r="V2">
        <f ca="1">EXP(a0_exp+a1_exp*T2)</f>
        <v>1.3016730666575789</v>
      </c>
    </row>
    <row r="3" spans="1:22" x14ac:dyDescent="0.3">
      <c r="A3" t="s">
        <v>8</v>
      </c>
      <c r="B3">
        <f ca="1">EXP((SUMSQ(ln_X)*SUM(ln_Y)-SUM(ln_X)*SUMPRODUCT(ln_X,ln_Y))/(n*SUMSQ(ln_X)-SUM(ln_X)^2))</f>
        <v>1.8153207191516965</v>
      </c>
      <c r="C3">
        <f ca="1">(n*SUMPRODUCT(ln_X,ln_Y)-SUM(ln_X)*SUM(ln_Y))/(n*SUMSQ(ln_X)-SUM(ln_X)^2)</f>
        <v>0.49022653622566598</v>
      </c>
      <c r="H3">
        <f ca="1"/>
        <v>0.5</v>
      </c>
      <c r="I3">
        <f ca="1"/>
        <v>1.4</v>
      </c>
      <c r="J3">
        <f ca="1">a0_linear+a1_linear*H3</f>
        <v>1.2806904833383379</v>
      </c>
      <c r="L3">
        <f ca="1"/>
        <v>0.5</v>
      </c>
      <c r="M3">
        <f ca="1"/>
        <v>1.4</v>
      </c>
      <c r="N3">
        <f ca="1">a0_degree*L3^a1_degree</f>
        <v>1.2923509679002314</v>
      </c>
      <c r="P3">
        <f ca="1"/>
        <v>0.5</v>
      </c>
      <c r="Q3">
        <f ca="1"/>
        <v>1.4</v>
      </c>
      <c r="R3">
        <f ca="1">a0_poly+a1_poly*P3+a2_poly*P3^2</f>
        <v>1.2842566411872824</v>
      </c>
      <c r="T3">
        <f ca="1"/>
        <v>0.5</v>
      </c>
      <c r="U3">
        <f ca="1"/>
        <v>1.4</v>
      </c>
      <c r="V3">
        <f ca="1">EXP(a0_exp+a1_exp*T3)</f>
        <v>1.4170481238005606</v>
      </c>
    </row>
    <row r="4" spans="1:22" x14ac:dyDescent="0.3">
      <c r="A4" t="s">
        <v>11</v>
      </c>
      <c r="B4">
        <f ca="1">(E24-D24*a2_poly-C24*a1_poly)/B24</f>
        <v>0.9291280712855905</v>
      </c>
      <c r="C4">
        <f ca="1">(E25-D25*a2_poly)/C25</f>
        <v>0.70950995072175671</v>
      </c>
      <c r="D4">
        <f ca="1">E26/D26</f>
        <v>1.4943781632541983E-3</v>
      </c>
      <c r="H4">
        <f ca="1"/>
        <v>0.8</v>
      </c>
      <c r="I4">
        <f ca="1"/>
        <v>1.3</v>
      </c>
      <c r="J4">
        <f ca="1">a0_linear+a1_linear*H4</f>
        <v>1.4958871209846902</v>
      </c>
      <c r="L4">
        <f ca="1"/>
        <v>0.8</v>
      </c>
      <c r="M4">
        <f ca="1"/>
        <v>1.3</v>
      </c>
      <c r="N4">
        <f ca="1">a0_degree*L4^a1_degree</f>
        <v>1.6272171187533242</v>
      </c>
      <c r="P4">
        <f ca="1"/>
        <v>0.8</v>
      </c>
      <c r="Q4">
        <f ca="1"/>
        <v>1.3</v>
      </c>
      <c r="R4">
        <f ca="1">a0_poly+a1_poly*P4+a2_poly*P4^2</f>
        <v>1.4976924338874786</v>
      </c>
      <c r="T4">
        <f ca="1"/>
        <v>0.8</v>
      </c>
      <c r="U4">
        <f ca="1"/>
        <v>1.3</v>
      </c>
      <c r="V4">
        <f ca="1">EXP(a0_exp+a1_exp*T4)</f>
        <v>1.542649561247259</v>
      </c>
    </row>
    <row r="5" spans="1:22" x14ac:dyDescent="0.3">
      <c r="A5" t="s">
        <v>12</v>
      </c>
      <c r="B5">
        <f ca="1">(SUMSQ(X)*SUM(ln_Y)-SUM(X)*SUMPRODUCT(X,ln_Y))/(n*SUMSQ(X)-SUM(X)^2)</f>
        <v>0.20703340437477832</v>
      </c>
      <c r="C5">
        <f ca="1">(n*SUMPRODUCT(X,ln_Y)-SUM(X)*SUM(ln_Y))/(n*SUMSQ(X)-SUM(X)^2)</f>
        <v>0.28308503501529958</v>
      </c>
      <c r="H5">
        <f ca="1"/>
        <v>1</v>
      </c>
      <c r="I5">
        <f ca="1"/>
        <v>1.4</v>
      </c>
      <c r="J5">
        <f ca="1">a0_linear+a1_linear*H5</f>
        <v>1.6393515460822585</v>
      </c>
      <c r="L5">
        <f ca="1"/>
        <v>1</v>
      </c>
      <c r="M5">
        <f ca="1"/>
        <v>1.4</v>
      </c>
      <c r="N5">
        <f ca="1">a0_degree*L5^a1_degree</f>
        <v>1.8153207191516965</v>
      </c>
      <c r="P5">
        <f ca="1"/>
        <v>1</v>
      </c>
      <c r="Q5">
        <f ca="1"/>
        <v>1.4</v>
      </c>
      <c r="R5">
        <f ca="1">a0_poly+a1_poly*P5+a2_poly*P5^2</f>
        <v>1.6401324001706015</v>
      </c>
      <c r="T5">
        <f ca="1"/>
        <v>1</v>
      </c>
      <c r="U5">
        <f ca="1"/>
        <v>1.4</v>
      </c>
      <c r="V5">
        <f ca="1">EXP(a0_exp+a1_exp*T5)</f>
        <v>1.6325095619423122</v>
      </c>
    </row>
    <row r="6" spans="1:22" x14ac:dyDescent="0.3">
      <c r="H6">
        <f ca="1"/>
        <v>1.2</v>
      </c>
      <c r="I6">
        <f ca="1"/>
        <v>2</v>
      </c>
      <c r="J6">
        <f ca="1">a0_linear+a1_linear*H6</f>
        <v>1.7828159711798266</v>
      </c>
      <c r="L6">
        <f ca="1"/>
        <v>1.2</v>
      </c>
      <c r="M6">
        <f ca="1"/>
        <v>2</v>
      </c>
      <c r="N6">
        <f ca="1">a0_degree*L6^a1_degree</f>
        <v>1.985043884865813</v>
      </c>
      <c r="P6">
        <f ca="1"/>
        <v>1.2</v>
      </c>
      <c r="Q6">
        <f ca="1"/>
        <v>2</v>
      </c>
      <c r="R6">
        <f ca="1">a0_poly+a1_poly*P6+a2_poly*P6^2</f>
        <v>1.7826919167067845</v>
      </c>
      <c r="T6">
        <f ca="1"/>
        <v>1.2</v>
      </c>
      <c r="U6">
        <f ca="1"/>
        <v>2</v>
      </c>
      <c r="V6">
        <f ca="1">EXP(a0_exp+a1_exp*T6)</f>
        <v>1.727603946341715</v>
      </c>
    </row>
    <row r="7" spans="1:22" x14ac:dyDescent="0.3">
      <c r="A7" t="s">
        <v>14</v>
      </c>
      <c r="H7">
        <f ca="1"/>
        <v>1.5</v>
      </c>
      <c r="I7">
        <f ca="1"/>
        <v>2.1</v>
      </c>
      <c r="J7">
        <f ca="1">a0_linear+a1_linear*H7</f>
        <v>1.9980126088261789</v>
      </c>
      <c r="L7">
        <f ca="1"/>
        <v>1.5</v>
      </c>
      <c r="M7">
        <f ca="1"/>
        <v>2.1</v>
      </c>
      <c r="N7">
        <f ca="1">a0_degree*L7^a1_degree</f>
        <v>2.2145116660172937</v>
      </c>
      <c r="P7">
        <f ca="1"/>
        <v>1.5</v>
      </c>
      <c r="Q7">
        <f ca="1"/>
        <v>2.1</v>
      </c>
      <c r="R7">
        <f ca="1">a0_poly+a1_poly*P7+a2_poly*P7^2</f>
        <v>1.9967553482355476</v>
      </c>
      <c r="T7">
        <f ca="1"/>
        <v>1.5</v>
      </c>
      <c r="U7">
        <f ca="1"/>
        <v>2.1</v>
      </c>
      <c r="V7">
        <f ca="1">EXP(a0_exp+a1_exp*T7)</f>
        <v>1.8807318008969558</v>
      </c>
    </row>
    <row r="8" spans="1:22" x14ac:dyDescent="0.3">
      <c r="B8">
        <f ca="1">n</f>
        <v>20</v>
      </c>
      <c r="C8">
        <f ca="1">SUM(X)</f>
        <v>52.5</v>
      </c>
      <c r="D8">
        <f ca="1">SUMSQ(X)</f>
        <v>179.45000000000002</v>
      </c>
      <c r="E8">
        <f ca="1">SUM(Y)</f>
        <v>56.1</v>
      </c>
      <c r="H8">
        <f ca="1"/>
        <v>1.8</v>
      </c>
      <c r="I8">
        <f ca="1"/>
        <v>2.2999999999999998</v>
      </c>
      <c r="J8">
        <f ca="1">a0_linear+a1_linear*H8</f>
        <v>2.2132092464725313</v>
      </c>
      <c r="L8">
        <f ca="1"/>
        <v>1.8</v>
      </c>
      <c r="M8">
        <f ca="1"/>
        <v>2.2999999999999998</v>
      </c>
      <c r="N8">
        <f ca="1">a0_degree*L8^a1_degree</f>
        <v>2.4215571354497891</v>
      </c>
      <c r="P8">
        <f ca="1"/>
        <v>1.8</v>
      </c>
      <c r="Q8">
        <f ca="1"/>
        <v>2.2999999999999998</v>
      </c>
      <c r="R8">
        <f ca="1">a0_poly+a1_poly*P8+a2_poly*P8^2</f>
        <v>2.2110877678336962</v>
      </c>
      <c r="T8">
        <f ca="1"/>
        <v>1.8</v>
      </c>
      <c r="U8">
        <f ca="1"/>
        <v>2.2999999999999998</v>
      </c>
      <c r="V8">
        <f ca="1">EXP(a0_exp+a1_exp*T8)</f>
        <v>2.0474322916402206</v>
      </c>
    </row>
    <row r="9" spans="1:22" x14ac:dyDescent="0.3">
      <c r="B9">
        <f ca="1">SUM(X)</f>
        <v>52.5</v>
      </c>
      <c r="C9">
        <f ca="1">SUMSQ(X)</f>
        <v>179.45000000000002</v>
      </c>
      <c r="D9">
        <f ca="1">SUMPRODUCT(X,X,X)</f>
        <v>688.72500000000002</v>
      </c>
      <c r="E9">
        <f ca="1">SUMPRODUCT(X,Y)</f>
        <v>177.13</v>
      </c>
      <c r="H9">
        <f ca="1"/>
        <v>2</v>
      </c>
      <c r="I9">
        <f ca="1"/>
        <v>2.4</v>
      </c>
      <c r="J9">
        <f ca="1">a0_linear+a1_linear*H9</f>
        <v>2.3566736715700993</v>
      </c>
      <c r="L9">
        <f ca="1"/>
        <v>2</v>
      </c>
      <c r="M9">
        <f ca="1"/>
        <v>2.4</v>
      </c>
      <c r="N9">
        <f ca="1">a0_degree*L9^a1_degree</f>
        <v>2.5499182460749581</v>
      </c>
      <c r="P9">
        <f ca="1"/>
        <v>2</v>
      </c>
      <c r="Q9">
        <f ca="1"/>
        <v>2.4</v>
      </c>
      <c r="R9">
        <f ca="1">a0_poly+a1_poly*P9+a2_poly*P9^2</f>
        <v>2.3541254853821205</v>
      </c>
      <c r="T9">
        <f ca="1"/>
        <v>2</v>
      </c>
      <c r="U9">
        <f ca="1"/>
        <v>2.4</v>
      </c>
      <c r="V9">
        <f ca="1">EXP(a0_exp+a1_exp*T9)</f>
        <v>2.1666961035724079</v>
      </c>
    </row>
    <row r="10" spans="1:22" x14ac:dyDescent="0.3">
      <c r="B10">
        <f ca="1">SUMSQ(X)</f>
        <v>179.45000000000002</v>
      </c>
      <c r="C10">
        <f ca="1">SUMPRODUCT(X,X,X)</f>
        <v>688.72500000000002</v>
      </c>
      <c r="D10">
        <f ca="1">SUMPRODUCT(X,X,X,X)</f>
        <v>2817.0425</v>
      </c>
      <c r="E10">
        <f ca="1">SUMPRODUCT(X,X,Y)</f>
        <v>659.59900000000005</v>
      </c>
      <c r="H10">
        <f ca="1"/>
        <v>2.2000000000000002</v>
      </c>
      <c r="I10">
        <f ca="1"/>
        <v>2.2000000000000002</v>
      </c>
      <c r="J10">
        <f ca="1">a0_linear+a1_linear*H10</f>
        <v>2.5001380966676678</v>
      </c>
      <c r="L10">
        <f ca="1"/>
        <v>2.2000000000000002</v>
      </c>
      <c r="M10">
        <f ca="1"/>
        <v>2.2000000000000002</v>
      </c>
      <c r="N10">
        <f ca="1">a0_degree*L10^a1_degree</f>
        <v>2.6718867682009235</v>
      </c>
      <c r="P10">
        <f ca="1"/>
        <v>2.2000000000000002</v>
      </c>
      <c r="Q10">
        <f ca="1"/>
        <v>2.2000000000000002</v>
      </c>
      <c r="R10">
        <f ca="1">a0_poly+a1_poly*P10+a2_poly*P10^2</f>
        <v>2.4972827531836059</v>
      </c>
      <c r="T10">
        <f ca="1"/>
        <v>2.2000000000000002</v>
      </c>
      <c r="U10">
        <f ca="1"/>
        <v>2.2000000000000002</v>
      </c>
      <c r="V10">
        <f ca="1">EXP(a0_exp+a1_exp*T10)</f>
        <v>2.2929070838650207</v>
      </c>
    </row>
    <row r="11" spans="1:22" x14ac:dyDescent="0.3">
      <c r="H11">
        <f ca="1"/>
        <v>2.5</v>
      </c>
      <c r="I11">
        <f ca="1"/>
        <v>2.8</v>
      </c>
      <c r="J11">
        <f ca="1">a0_linear+a1_linear*H11</f>
        <v>2.7153347343140197</v>
      </c>
      <c r="L11">
        <f ca="1"/>
        <v>2.5</v>
      </c>
      <c r="M11">
        <f ca="1"/>
        <v>2.8</v>
      </c>
      <c r="N11">
        <f ca="1">a0_degree*L11^a1_degree</f>
        <v>2.8446845666110159</v>
      </c>
      <c r="P11">
        <f ca="1"/>
        <v>2.5</v>
      </c>
      <c r="Q11">
        <f ca="1"/>
        <v>2.8</v>
      </c>
      <c r="R11">
        <f ca="1">a0_poly+a1_poly*P11+a2_poly*P11^2</f>
        <v>2.712242811610321</v>
      </c>
      <c r="T11">
        <f ca="1"/>
        <v>2.5</v>
      </c>
      <c r="U11">
        <f ca="1"/>
        <v>2.8</v>
      </c>
      <c r="V11">
        <f ca="1">EXP(a0_exp+a1_exp*T11)</f>
        <v>2.4961411313388364</v>
      </c>
    </row>
    <row r="12" spans="1:22" x14ac:dyDescent="0.3">
      <c r="B12">
        <f t="array" aca="1" ref="B12:E12" ca="1">B8:E8</f>
        <v>20</v>
      </c>
      <c r="C12">
        <f ca="1"/>
        <v>52.5</v>
      </c>
      <c r="D12">
        <f ca="1"/>
        <v>179.45000000000002</v>
      </c>
      <c r="E12">
        <f ca="1"/>
        <v>56.1</v>
      </c>
      <c r="H12">
        <f ca="1"/>
        <v>2.8</v>
      </c>
      <c r="I12">
        <f ca="1"/>
        <v>3.2</v>
      </c>
      <c r="J12">
        <f ca="1">a0_linear+a1_linear*H12</f>
        <v>2.9305313719603721</v>
      </c>
      <c r="L12">
        <f ca="1"/>
        <v>2.8</v>
      </c>
      <c r="M12">
        <f ca="1"/>
        <v>3.2</v>
      </c>
      <c r="N12">
        <f ca="1">a0_degree*L12^a1_degree</f>
        <v>3.0071985087921917</v>
      </c>
      <c r="P12">
        <f ca="1"/>
        <v>2.8</v>
      </c>
      <c r="Q12">
        <f ca="1"/>
        <v>3.2</v>
      </c>
      <c r="R12">
        <f ca="1">a0_poly+a1_poly*P12+a2_poly*P12^2</f>
        <v>2.9274718581064221</v>
      </c>
      <c r="T12">
        <f ca="1"/>
        <v>2.8</v>
      </c>
      <c r="U12">
        <f ca="1"/>
        <v>3.2</v>
      </c>
      <c r="V12">
        <f ca="1">EXP(a0_exp+a1_exp*T12)</f>
        <v>2.7173890260998981</v>
      </c>
    </row>
    <row r="13" spans="1:22" x14ac:dyDescent="0.3">
      <c r="B13">
        <f t="array" aca="1" ref="B13:E13" ca="1">B9:E9/$B$9*$B$8</f>
        <v>20</v>
      </c>
      <c r="C13">
        <f ca="1"/>
        <v>68.361904761904768</v>
      </c>
      <c r="D13">
        <f ca="1"/>
        <v>262.37142857142857</v>
      </c>
      <c r="E13">
        <f ca="1"/>
        <v>67.478095238095236</v>
      </c>
      <c r="H13">
        <f ca="1"/>
        <v>3</v>
      </c>
      <c r="I13">
        <f ca="1"/>
        <v>2.8</v>
      </c>
      <c r="J13">
        <f ca="1">a0_linear+a1_linear*H13</f>
        <v>3.0739957970579406</v>
      </c>
      <c r="L13">
        <f ca="1"/>
        <v>3</v>
      </c>
      <c r="M13">
        <f ca="1"/>
        <v>2.8</v>
      </c>
      <c r="N13">
        <f ca="1">a0_degree*L13^a1_degree</f>
        <v>3.1106479663616278</v>
      </c>
      <c r="P13">
        <f ca="1"/>
        <v>3</v>
      </c>
      <c r="Q13">
        <f ca="1"/>
        <v>2.8</v>
      </c>
      <c r="R13">
        <f ca="1">a0_poly+a1_poly*P13+a2_poly*P13^2</f>
        <v>3.0711073269201483</v>
      </c>
      <c r="T13">
        <f ca="1"/>
        <v>3</v>
      </c>
      <c r="U13">
        <f ca="1"/>
        <v>2.8</v>
      </c>
      <c r="V13">
        <f ca="1">EXP(a0_exp+a1_exp*T13)</f>
        <v>2.8756781060751577</v>
      </c>
    </row>
    <row r="14" spans="1:22" x14ac:dyDescent="0.3">
      <c r="B14">
        <f t="array" aca="1" ref="B14:E14" ca="1">B10:E10/$B$10*$B$8</f>
        <v>20</v>
      </c>
      <c r="C14">
        <f ca="1"/>
        <v>76.759543048202829</v>
      </c>
      <c r="D14">
        <f ca="1"/>
        <v>313.96405684034551</v>
      </c>
      <c r="E14">
        <f ca="1"/>
        <v>73.513402061855672</v>
      </c>
      <c r="H14">
        <f ca="1"/>
        <v>3.3</v>
      </c>
      <c r="I14">
        <f ca="1"/>
        <v>3.3</v>
      </c>
      <c r="J14">
        <f ca="1">a0_linear+a1_linear*H14</f>
        <v>3.2891924347042925</v>
      </c>
      <c r="L14">
        <f ca="1"/>
        <v>3.3</v>
      </c>
      <c r="M14">
        <f ca="1"/>
        <v>3.3</v>
      </c>
      <c r="N14">
        <f ca="1">a0_degree*L14^a1_degree</f>
        <v>3.2594374955535033</v>
      </c>
      <c r="P14">
        <f ca="1"/>
        <v>3.3</v>
      </c>
      <c r="Q14">
        <f ca="1"/>
        <v>3.3</v>
      </c>
      <c r="R14">
        <f ca="1">a0_poly+a1_poly*P14+a2_poly*P14^2</f>
        <v>3.2867846868652255</v>
      </c>
      <c r="T14">
        <f ca="1"/>
        <v>3.3</v>
      </c>
      <c r="U14">
        <f ca="1"/>
        <v>3.3</v>
      </c>
      <c r="V14">
        <f ca="1">EXP(a0_exp+a1_exp*T14)</f>
        <v>3.1305666294009011</v>
      </c>
    </row>
    <row r="15" spans="1:22" x14ac:dyDescent="0.3">
      <c r="H15">
        <f ca="1"/>
        <v>3.5</v>
      </c>
      <c r="I15">
        <f ca="1"/>
        <v>3.6</v>
      </c>
      <c r="J15">
        <f ca="1">a0_linear+a1_linear*H15</f>
        <v>3.432656859801861</v>
      </c>
      <c r="L15">
        <f ca="1"/>
        <v>3.5</v>
      </c>
      <c r="M15">
        <f ca="1"/>
        <v>3.6</v>
      </c>
      <c r="N15">
        <f ca="1">a0_degree*L15^a1_degree</f>
        <v>3.3548256693580822</v>
      </c>
      <c r="P15">
        <f ca="1"/>
        <v>3.5</v>
      </c>
      <c r="Q15">
        <f ca="1"/>
        <v>3.6</v>
      </c>
      <c r="R15">
        <f ca="1">a0_poly+a1_poly*P15+a2_poly*P15^2</f>
        <v>3.4307190313116025</v>
      </c>
      <c r="T15">
        <f ca="1"/>
        <v>3.5</v>
      </c>
      <c r="U15">
        <f ca="1"/>
        <v>3.6</v>
      </c>
      <c r="V15">
        <f ca="1">EXP(a0_exp+a1_exp*T15)</f>
        <v>3.3129234825454534</v>
      </c>
    </row>
    <row r="16" spans="1:22" x14ac:dyDescent="0.3">
      <c r="B16">
        <f t="array" aca="1" ref="B16:E16" ca="1">B12:E12</f>
        <v>20</v>
      </c>
      <c r="C16">
        <f ca="1"/>
        <v>52.5</v>
      </c>
      <c r="D16">
        <f ca="1"/>
        <v>179.45000000000002</v>
      </c>
      <c r="E16">
        <f ca="1"/>
        <v>56.1</v>
      </c>
      <c r="H16">
        <f ca="1"/>
        <v>3.7</v>
      </c>
      <c r="I16">
        <f ca="1"/>
        <v>3.4</v>
      </c>
      <c r="J16">
        <f ca="1">a0_linear+a1_linear*H16</f>
        <v>3.576121284899429</v>
      </c>
      <c r="L16">
        <f ca="1"/>
        <v>3.7</v>
      </c>
      <c r="M16">
        <f ca="1"/>
        <v>3.4</v>
      </c>
      <c r="N16">
        <f ca="1">a0_degree*L16^a1_degree</f>
        <v>3.4474734288246491</v>
      </c>
      <c r="P16">
        <f ca="1"/>
        <v>3.7</v>
      </c>
      <c r="Q16">
        <f ca="1"/>
        <v>3.4</v>
      </c>
      <c r="R16">
        <f ca="1">a0_poly+a1_poly*P16+a2_poly*P16^2</f>
        <v>3.5747729260110406</v>
      </c>
      <c r="T16">
        <f ca="1"/>
        <v>3.7</v>
      </c>
      <c r="U16">
        <f ca="1"/>
        <v>3.4</v>
      </c>
      <c r="V16">
        <f ca="1">EXP(a0_exp+a1_exp*T16)</f>
        <v>3.5059027008479551</v>
      </c>
    </row>
    <row r="17" spans="2:22" x14ac:dyDescent="0.3">
      <c r="B17">
        <f t="array" aca="1" ref="B17:E17" ca="1">B13:E13-B12:E12</f>
        <v>0</v>
      </c>
      <c r="C17">
        <f ca="1"/>
        <v>15.861904761904768</v>
      </c>
      <c r="D17">
        <f ca="1"/>
        <v>82.92142857142855</v>
      </c>
      <c r="E17">
        <f ca="1"/>
        <v>11.378095238095234</v>
      </c>
      <c r="H17">
        <f ca="1"/>
        <v>4</v>
      </c>
      <c r="I17">
        <f ca="1"/>
        <v>3.8</v>
      </c>
      <c r="J17">
        <f ca="1">a0_linear+a1_linear*H17</f>
        <v>3.7913179225457814</v>
      </c>
      <c r="L17">
        <f ca="1"/>
        <v>4</v>
      </c>
      <c r="M17">
        <f ca="1"/>
        <v>3.8</v>
      </c>
      <c r="N17">
        <f ca="1">a0_degree*L17^a1_degree</f>
        <v>3.5817819920572656</v>
      </c>
      <c r="P17">
        <f ca="1"/>
        <v>4</v>
      </c>
      <c r="Q17">
        <f ca="1"/>
        <v>3.8</v>
      </c>
      <c r="R17">
        <f ca="1">a0_poly+a1_poly*P17+a2_poly*P17^2</f>
        <v>3.7910779247846849</v>
      </c>
      <c r="T17">
        <f ca="1"/>
        <v>4</v>
      </c>
      <c r="U17">
        <f ca="1"/>
        <v>3.8</v>
      </c>
      <c r="V17">
        <f ca="1">EXP(a0_exp+a1_exp*T17)</f>
        <v>3.8166517935419599</v>
      </c>
    </row>
    <row r="18" spans="2:22" x14ac:dyDescent="0.3">
      <c r="B18">
        <f t="array" aca="1" ref="B18:E18" ca="1">B14:E14-B12:E12</f>
        <v>0</v>
      </c>
      <c r="C18">
        <f ca="1"/>
        <v>24.259543048202829</v>
      </c>
      <c r="D18">
        <f ca="1"/>
        <v>134.51405684034549</v>
      </c>
      <c r="E18">
        <f ca="1"/>
        <v>17.41340206185567</v>
      </c>
      <c r="H18">
        <f ca="1"/>
        <v>4.3</v>
      </c>
      <c r="I18">
        <f ca="1"/>
        <v>4</v>
      </c>
      <c r="J18">
        <f ca="1">a0_linear+a1_linear*H18</f>
        <v>4.0065145601921337</v>
      </c>
      <c r="L18">
        <f ca="1"/>
        <v>4.3</v>
      </c>
      <c r="M18">
        <f ca="1"/>
        <v>4</v>
      </c>
      <c r="N18">
        <f ca="1">a0_degree*L18^a1_degree</f>
        <v>3.7110466292283277</v>
      </c>
      <c r="P18">
        <f ca="1"/>
        <v>4.3</v>
      </c>
      <c r="Q18">
        <f ca="1"/>
        <v>4</v>
      </c>
      <c r="R18">
        <f ca="1">a0_poly+a1_poly*P18+a2_poly*P18^2</f>
        <v>4.0076519116277147</v>
      </c>
      <c r="T18">
        <f ca="1"/>
        <v>4.3</v>
      </c>
      <c r="U18">
        <f ca="1"/>
        <v>4</v>
      </c>
      <c r="V18">
        <f ca="1">EXP(a0_exp+a1_exp*T18)</f>
        <v>4.1549444340323118</v>
      </c>
    </row>
    <row r="19" spans="2:22" x14ac:dyDescent="0.3">
      <c r="H19">
        <f ca="1"/>
        <v>4.5</v>
      </c>
      <c r="I19">
        <f ca="1"/>
        <v>4.2</v>
      </c>
      <c r="J19">
        <f ca="1">a0_linear+a1_linear*H19</f>
        <v>4.1499789852897022</v>
      </c>
      <c r="L19">
        <f ca="1"/>
        <v>4.5</v>
      </c>
      <c r="M19">
        <f ca="1"/>
        <v>4.2</v>
      </c>
      <c r="N19">
        <f ca="1">a0_degree*L19^a1_degree</f>
        <v>3.7946827454268455</v>
      </c>
      <c r="P19">
        <f ca="1"/>
        <v>4.5</v>
      </c>
      <c r="Q19">
        <f ca="1"/>
        <v>4.2</v>
      </c>
      <c r="R19">
        <f ca="1">a0_poly+a1_poly*P19+a2_poly*P19^2</f>
        <v>4.1521840073393932</v>
      </c>
      <c r="T19">
        <f ca="1"/>
        <v>4.5</v>
      </c>
      <c r="U19">
        <f ca="1"/>
        <v>4.2</v>
      </c>
      <c r="V19">
        <f ca="1">EXP(a0_exp+a1_exp*T19)</f>
        <v>4.3969717350534081</v>
      </c>
    </row>
    <row r="20" spans="2:22" x14ac:dyDescent="0.3">
      <c r="B20">
        <f t="array" aca="1" ref="B20:E20" ca="1">B16:E16</f>
        <v>20</v>
      </c>
      <c r="C20">
        <f ca="1"/>
        <v>52.5</v>
      </c>
      <c r="D20">
        <f ca="1"/>
        <v>179.45000000000002</v>
      </c>
      <c r="E20">
        <f ca="1"/>
        <v>56.1</v>
      </c>
      <c r="H20">
        <f ca="1"/>
        <v>4.7</v>
      </c>
      <c r="I20">
        <f ca="1"/>
        <v>4.3</v>
      </c>
      <c r="J20">
        <f ca="1">a0_linear+a1_linear*H20</f>
        <v>4.2934434103872707</v>
      </c>
      <c r="L20">
        <f ca="1"/>
        <v>4.7</v>
      </c>
      <c r="M20">
        <f ca="1"/>
        <v>4.3</v>
      </c>
      <c r="N20">
        <f ca="1">a0_degree*L20^a1_degree</f>
        <v>3.8764444906107576</v>
      </c>
      <c r="P20">
        <f ca="1"/>
        <v>4.7</v>
      </c>
      <c r="Q20">
        <f ca="1"/>
        <v>4.3</v>
      </c>
      <c r="R20">
        <f ca="1">a0_poly+a1_poly*P20+a2_poly*P20^2</f>
        <v>4.2968356533041323</v>
      </c>
      <c r="T20">
        <f ca="1"/>
        <v>4.7</v>
      </c>
      <c r="U20">
        <f ca="1"/>
        <v>4.3</v>
      </c>
      <c r="V20">
        <f ca="1">EXP(a0_exp+a1_exp*T20)</f>
        <v>4.6530972304955309</v>
      </c>
    </row>
    <row r="21" spans="2:22" x14ac:dyDescent="0.3">
      <c r="B21">
        <f t="array" aca="1" ref="B21:E21" ca="1">B17:E17</f>
        <v>0</v>
      </c>
      <c r="C21">
        <f ca="1"/>
        <v>15.861904761904768</v>
      </c>
      <c r="D21">
        <f ca="1"/>
        <v>82.92142857142855</v>
      </c>
      <c r="E21">
        <f ca="1"/>
        <v>11.378095238095234</v>
      </c>
      <c r="H21">
        <f ca="1"/>
        <v>5</v>
      </c>
      <c r="I21">
        <f ca="1"/>
        <v>4.5</v>
      </c>
      <c r="J21">
        <f ca="1">a0_linear+a1_linear*H21</f>
        <v>4.5086400480336222</v>
      </c>
      <c r="L21">
        <f ca="1"/>
        <v>5</v>
      </c>
      <c r="M21">
        <f ca="1"/>
        <v>4.5</v>
      </c>
      <c r="N21">
        <f ca="1">a0_degree*L21^a1_degree</f>
        <v>3.995830050416072</v>
      </c>
      <c r="P21">
        <f ca="1"/>
        <v>5</v>
      </c>
      <c r="Q21">
        <f ca="1"/>
        <v>4.5</v>
      </c>
      <c r="R21">
        <f ca="1">a0_poly+a1_poly*P21+a2_poly*P21^2</f>
        <v>4.5140372789757288</v>
      </c>
      <c r="T21">
        <f ca="1"/>
        <v>5</v>
      </c>
      <c r="U21">
        <f ca="1"/>
        <v>4.5</v>
      </c>
      <c r="V21">
        <f ca="1">EXP(a0_exp+a1_exp*T21)</f>
        <v>5.0655290250926113</v>
      </c>
    </row>
    <row r="22" spans="2:22" x14ac:dyDescent="0.3">
      <c r="B22">
        <f t="array" aca="1" ref="B22:E22" ca="1">B18:E18/$C$18*$C$17</f>
        <v>0</v>
      </c>
      <c r="C22">
        <f ca="1"/>
        <v>15.861904761904768</v>
      </c>
      <c r="D22">
        <f ca="1"/>
        <v>87.950921190045563</v>
      </c>
      <c r="E22">
        <f ca="1"/>
        <v>11.385611202036744</v>
      </c>
    </row>
    <row r="24" spans="2:22" x14ac:dyDescent="0.3">
      <c r="B24">
        <f t="array" aca="1" ref="B24:E24" ca="1">B20:E20</f>
        <v>20</v>
      </c>
      <c r="C24">
        <f ca="1"/>
        <v>52.5</v>
      </c>
      <c r="D24">
        <f ca="1"/>
        <v>179.45000000000002</v>
      </c>
      <c r="E24">
        <f ca="1"/>
        <v>56.1</v>
      </c>
    </row>
    <row r="25" spans="2:22" x14ac:dyDescent="0.3">
      <c r="B25">
        <f t="array" aca="1" ref="B25:E25" ca="1">B21:E21</f>
        <v>0</v>
      </c>
      <c r="C25">
        <f ca="1"/>
        <v>15.861904761904768</v>
      </c>
      <c r="D25">
        <f ca="1"/>
        <v>82.92142857142855</v>
      </c>
      <c r="E25">
        <f ca="1"/>
        <v>11.378095238095234</v>
      </c>
    </row>
    <row r="26" spans="2:22" x14ac:dyDescent="0.3">
      <c r="B26">
        <f t="array" aca="1" ref="B26:E26" ca="1">B22:E22-B21:E21</f>
        <v>0</v>
      </c>
      <c r="C26">
        <f ca="1"/>
        <v>0</v>
      </c>
      <c r="D26">
        <f ca="1"/>
        <v>5.029492618617013</v>
      </c>
      <c r="E26">
        <f ca="1"/>
        <v>7.5159639415094404E-3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15</vt:i4>
      </vt:variant>
    </vt:vector>
  </HeadingPairs>
  <TitlesOfParts>
    <vt:vector size="20" baseType="lpstr">
      <vt:lpstr>Вариант 17</vt:lpstr>
      <vt:lpstr>Данные</vt:lpstr>
      <vt:lpstr>Величины</vt:lpstr>
      <vt:lpstr>Вычисления</vt:lpstr>
      <vt:lpstr>Пункт 1</vt:lpstr>
      <vt:lpstr>a0_degree</vt:lpstr>
      <vt:lpstr>a0_exp</vt:lpstr>
      <vt:lpstr>a0_linear</vt:lpstr>
      <vt:lpstr>a0_poly</vt:lpstr>
      <vt:lpstr>a1_degree</vt:lpstr>
      <vt:lpstr>a1_exp</vt:lpstr>
      <vt:lpstr>a1_linear</vt:lpstr>
      <vt:lpstr>a1_poly</vt:lpstr>
      <vt:lpstr>a2_poly</vt:lpstr>
      <vt:lpstr>ln_X</vt:lpstr>
      <vt:lpstr>ln_Y</vt:lpstr>
      <vt:lpstr>n</vt:lpstr>
      <vt:lpstr>X</vt:lpstr>
      <vt:lpstr>Данные!xi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Goldman _ _</dc:creator>
  <cp:lastModifiedBy>Goldman _ _</cp:lastModifiedBy>
  <dcterms:created xsi:type="dcterms:W3CDTF">2025-05-21T18:32:33Z</dcterms:created>
  <dcterms:modified xsi:type="dcterms:W3CDTF">2025-05-21T21:54:45Z</dcterms:modified>
</cp:coreProperties>
</file>