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4.xml" ContentType="application/vnd.ms-office.chartstyle+xml"/>
  <Override PartName="/xl/charts/style5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/colors4.xml" ContentType="application/vnd.ms-office.chartcolorstyle+xml"/>
  <Override PartName="/xl/charts/colors5.xml" ContentType="application/vnd.ms-office.chartcolorstyle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720" activeTab="4"/>
  </bookViews>
  <sheets>
    <sheet name="Вариант 17" sheetId="1" r:id="rId1"/>
    <sheet name="Данные" sheetId="2" r:id="rId2"/>
    <sheet name="Величины" sheetId="4" r:id="rId3"/>
    <sheet name="Вычисления" sheetId="5" r:id="rId4"/>
    <sheet name="Графики" sheetId="3" r:id="rId5"/>
  </sheets>
  <definedNames>
    <definedName name="a0_degree">Графики!$B$3</definedName>
    <definedName name="a0_exp">Графики!$B$5</definedName>
    <definedName name="a0_linear">Графики!$B$2</definedName>
    <definedName name="a0_poly">Графики!$B$4</definedName>
    <definedName name="a1_degree">Графики!$C$3</definedName>
    <definedName name="a1_exp">Графики!$C$5</definedName>
    <definedName name="a1_linear">Графики!$C$2</definedName>
    <definedName name="a1_poly">Графики!$C$4</definedName>
    <definedName name="a2_poly">Графики!$D$4</definedName>
    <definedName name="ln_X">Вычисления!$C$2:$C$21</definedName>
    <definedName name="ln_Y">Вычисления!$D$2:$D$21</definedName>
    <definedName name="n">Величины!$B$1</definedName>
    <definedName name="X">Данные!$B$2:$B$21</definedName>
    <definedName name="xi" localSheetId="1">Данные!$B1</definedName>
    <definedName name="Y">Данные!$C$2:$C$21</definedName>
    <definedName name="Y_degree">Данные!$E$2:$E$21</definedName>
    <definedName name="Y_exp">Данные!$G$2:$G$21</definedName>
    <definedName name="Y_linear">Данные!$D$2:$D$21</definedName>
    <definedName name="Y_poly">Данные!$F$2:$F$21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/>
  <c r="C4"/>
  <c r="C5"/>
  <c r="C6"/>
  <c r="C7"/>
  <c r="C8"/>
  <c r="C9"/>
  <c r="C10"/>
  <c r="C11"/>
  <c r="C12"/>
  <c r="C13"/>
  <c r="C14"/>
  <c r="C15"/>
  <c r="C16"/>
  <c r="C17"/>
  <c r="C18"/>
  <c r="C19"/>
  <c r="C20"/>
  <c r="C21"/>
  <c r="C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"/>
  <c r="U2" i="3" l="1" a="1"/>
  <c r="U9" s="1"/>
  <c r="T2" a="1"/>
  <c r="T14" s="1"/>
  <c r="M2" a="1"/>
  <c r="M17" s="1"/>
  <c r="L2" a="1"/>
  <c r="L4" s="1"/>
  <c r="Q2" a="1"/>
  <c r="P2" a="1"/>
  <c r="I2" a="1"/>
  <c r="I15" s="1"/>
  <c r="H2" a="1"/>
  <c r="H7" s="1"/>
  <c r="E10"/>
  <c r="E9"/>
  <c r="D10"/>
  <c r="C10"/>
  <c r="D9"/>
  <c r="C9"/>
  <c r="B10"/>
  <c r="E8"/>
  <c r="B9"/>
  <c r="C8"/>
  <c r="D8"/>
  <c r="B2" i="5" a="1"/>
  <c r="B2" s="1"/>
  <c r="D2" s="1"/>
  <c r="A2" a="1"/>
  <c r="A19" s="1"/>
  <c r="C19" s="1"/>
  <c r="B1" i="4"/>
  <c r="B8" i="3" s="1"/>
  <c r="M7" l="1"/>
  <c r="M10"/>
  <c r="L5"/>
  <c r="M2"/>
  <c r="U17"/>
  <c r="U21"/>
  <c r="U7"/>
  <c r="U3"/>
  <c r="U15"/>
  <c r="L12"/>
  <c r="U4"/>
  <c r="T13"/>
  <c r="T3"/>
  <c r="U16"/>
  <c r="M15"/>
  <c r="T15"/>
  <c r="U5"/>
  <c r="U19"/>
  <c r="U12"/>
  <c r="U10"/>
  <c r="U6"/>
  <c r="U13"/>
  <c r="U8"/>
  <c r="T12"/>
  <c r="U2"/>
  <c r="U20"/>
  <c r="T8"/>
  <c r="U11"/>
  <c r="U18"/>
  <c r="T19"/>
  <c r="U14"/>
  <c r="L20"/>
  <c r="M19"/>
  <c r="T16"/>
  <c r="T17"/>
  <c r="L9"/>
  <c r="M8"/>
  <c r="T10"/>
  <c r="T6"/>
  <c r="T20"/>
  <c r="T5"/>
  <c r="L21"/>
  <c r="M9"/>
  <c r="T11"/>
  <c r="T18"/>
  <c r="T9"/>
  <c r="T21"/>
  <c r="M11"/>
  <c r="M12"/>
  <c r="T4"/>
  <c r="T2"/>
  <c r="M14"/>
  <c r="T7"/>
  <c r="L10"/>
  <c r="M13"/>
  <c r="M20"/>
  <c r="L11"/>
  <c r="M3"/>
  <c r="M21"/>
  <c r="L6"/>
  <c r="M4"/>
  <c r="L15"/>
  <c r="M16"/>
  <c r="L19"/>
  <c r="M6"/>
  <c r="M5"/>
  <c r="L17"/>
  <c r="L18"/>
  <c r="L8"/>
  <c r="M18"/>
  <c r="L3"/>
  <c r="L13"/>
  <c r="L2"/>
  <c r="L16"/>
  <c r="L14"/>
  <c r="L7"/>
  <c r="P18"/>
  <c r="P6"/>
  <c r="P17"/>
  <c r="P5"/>
  <c r="P16"/>
  <c r="P4"/>
  <c r="P8"/>
  <c r="P15"/>
  <c r="P3"/>
  <c r="P14"/>
  <c r="P2"/>
  <c r="P7"/>
  <c r="P13"/>
  <c r="P19"/>
  <c r="P12"/>
  <c r="P11"/>
  <c r="P20"/>
  <c r="P10"/>
  <c r="P21"/>
  <c r="P9"/>
  <c r="Q21"/>
  <c r="Q9"/>
  <c r="Q20"/>
  <c r="Q8"/>
  <c r="Q19"/>
  <c r="Q7"/>
  <c r="Q18"/>
  <c r="Q6"/>
  <c r="Q11"/>
  <c r="Q17"/>
  <c r="Q5"/>
  <c r="Q2"/>
  <c r="Q10"/>
  <c r="Q16"/>
  <c r="Q4"/>
  <c r="Q15"/>
  <c r="Q3"/>
  <c r="Q14"/>
  <c r="Q13"/>
  <c r="Q12"/>
  <c r="H18"/>
  <c r="I11"/>
  <c r="I12"/>
  <c r="I10"/>
  <c r="I21"/>
  <c r="I17"/>
  <c r="H20"/>
  <c r="I5"/>
  <c r="I16"/>
  <c r="I4"/>
  <c r="H6"/>
  <c r="I20"/>
  <c r="H5"/>
  <c r="I8"/>
  <c r="I19"/>
  <c r="I3"/>
  <c r="I7"/>
  <c r="I14"/>
  <c r="I18"/>
  <c r="I9"/>
  <c r="I2"/>
  <c r="I6"/>
  <c r="I13"/>
  <c r="H16"/>
  <c r="H13"/>
  <c r="H4"/>
  <c r="H11"/>
  <c r="H17"/>
  <c r="H2"/>
  <c r="H12"/>
  <c r="H21"/>
  <c r="H10"/>
  <c r="H3"/>
  <c r="H9"/>
  <c r="H8"/>
  <c r="H15"/>
  <c r="H19"/>
  <c r="H14"/>
  <c r="B12" a="1"/>
  <c r="C12" s="1"/>
  <c r="B14" a="1"/>
  <c r="B13" a="1"/>
  <c r="C2"/>
  <c r="B2"/>
  <c r="B19" i="5"/>
  <c r="D19" s="1"/>
  <c r="B6"/>
  <c r="D6" s="1"/>
  <c r="B17"/>
  <c r="D17" s="1"/>
  <c r="B14"/>
  <c r="D14" s="1"/>
  <c r="B7"/>
  <c r="D7" s="1"/>
  <c r="B3"/>
  <c r="D3" s="1"/>
  <c r="B9"/>
  <c r="D9" s="1"/>
  <c r="B21"/>
  <c r="D21" s="1"/>
  <c r="B10"/>
  <c r="D10" s="1"/>
  <c r="B16"/>
  <c r="D16" s="1"/>
  <c r="B11"/>
  <c r="D11" s="1"/>
  <c r="B18"/>
  <c r="D18" s="1"/>
  <c r="B8"/>
  <c r="D8" s="1"/>
  <c r="B20"/>
  <c r="D20" s="1"/>
  <c r="B12"/>
  <c r="D12" s="1"/>
  <c r="B15"/>
  <c r="D15" s="1"/>
  <c r="B4"/>
  <c r="D4" s="1"/>
  <c r="B5"/>
  <c r="D5" s="1"/>
  <c r="B13"/>
  <c r="D13" s="1"/>
  <c r="A2"/>
  <c r="C2" s="1"/>
  <c r="A7"/>
  <c r="C7" s="1"/>
  <c r="A12"/>
  <c r="C12" s="1"/>
  <c r="A18"/>
  <c r="C18" s="1"/>
  <c r="A11"/>
  <c r="C11" s="1"/>
  <c r="A6"/>
  <c r="C6" s="1"/>
  <c r="A14"/>
  <c r="C14" s="1"/>
  <c r="A17"/>
  <c r="C17" s="1"/>
  <c r="A13"/>
  <c r="C13" s="1"/>
  <c r="A5"/>
  <c r="C5" s="1"/>
  <c r="A10"/>
  <c r="C10" s="1"/>
  <c r="A4"/>
  <c r="C4" s="1"/>
  <c r="A15"/>
  <c r="C15" s="1"/>
  <c r="A16"/>
  <c r="C16" s="1"/>
  <c r="A21"/>
  <c r="C21" s="1"/>
  <c r="A9"/>
  <c r="C9" s="1"/>
  <c r="A20"/>
  <c r="C20" s="1"/>
  <c r="A3"/>
  <c r="C3" s="1"/>
  <c r="A8"/>
  <c r="C8" s="1"/>
  <c r="J2" i="3" l="1"/>
  <c r="J3"/>
  <c r="J15"/>
  <c r="J6"/>
  <c r="J4"/>
  <c r="J16"/>
  <c r="J18"/>
  <c r="J5"/>
  <c r="J17"/>
  <c r="J7"/>
  <c r="J19"/>
  <c r="J8"/>
  <c r="J20"/>
  <c r="J9"/>
  <c r="J21"/>
  <c r="J10"/>
  <c r="J12"/>
  <c r="J11"/>
  <c r="J13"/>
  <c r="J14"/>
  <c r="B3"/>
  <c r="E12"/>
  <c r="D12"/>
  <c r="B12"/>
  <c r="D14"/>
  <c r="B14"/>
  <c r="C14"/>
  <c r="E14"/>
  <c r="B13"/>
  <c r="C13"/>
  <c r="D13"/>
  <c r="E13"/>
  <c r="C5"/>
  <c r="B5"/>
  <c r="C3"/>
  <c r="D2" i="2"/>
  <c r="D3"/>
  <c r="D15"/>
  <c r="D4"/>
  <c r="D16"/>
  <c r="D5"/>
  <c r="D17"/>
  <c r="D7"/>
  <c r="D19"/>
  <c r="D12"/>
  <c r="D8"/>
  <c r="D20"/>
  <c r="D11"/>
  <c r="D9"/>
  <c r="D21"/>
  <c r="D10"/>
  <c r="D18"/>
  <c r="D13"/>
  <c r="D14"/>
  <c r="D6"/>
  <c r="E2" i="3" l="1"/>
  <c r="V2"/>
  <c r="V3"/>
  <c r="V15"/>
  <c r="V4"/>
  <c r="V16"/>
  <c r="V5"/>
  <c r="V17"/>
  <c r="V7"/>
  <c r="V19"/>
  <c r="V6"/>
  <c r="V8"/>
  <c r="V20"/>
  <c r="V10"/>
  <c r="V12"/>
  <c r="V18"/>
  <c r="V9"/>
  <c r="V21"/>
  <c r="V11"/>
  <c r="V13"/>
  <c r="V14"/>
  <c r="N3"/>
  <c r="N15"/>
  <c r="N5"/>
  <c r="N17"/>
  <c r="N6"/>
  <c r="N18"/>
  <c r="N7"/>
  <c r="N19"/>
  <c r="N8"/>
  <c r="N20"/>
  <c r="N9"/>
  <c r="N21"/>
  <c r="N10"/>
  <c r="N11"/>
  <c r="N4"/>
  <c r="N12"/>
  <c r="N13"/>
  <c r="N14"/>
  <c r="N16"/>
  <c r="N2"/>
  <c r="B16" a="1"/>
  <c r="B16" s="1"/>
  <c r="B18" a="1"/>
  <c r="B18" s="1"/>
  <c r="B17" a="1"/>
  <c r="G11" i="2"/>
  <c r="G13"/>
  <c r="G8"/>
  <c r="G17"/>
  <c r="G9"/>
  <c r="G12"/>
  <c r="G21"/>
  <c r="G7"/>
  <c r="G20"/>
  <c r="G18"/>
  <c r="G4"/>
  <c r="G10"/>
  <c r="G6"/>
  <c r="G5"/>
  <c r="G15"/>
  <c r="G14"/>
  <c r="G19"/>
  <c r="G2"/>
  <c r="G3"/>
  <c r="G16"/>
  <c r="E2"/>
  <c r="E3" i="3" s="1"/>
  <c r="E3" i="2"/>
  <c r="E15"/>
  <c r="E14"/>
  <c r="E4"/>
  <c r="E16"/>
  <c r="E5"/>
  <c r="E17"/>
  <c r="E6"/>
  <c r="E18"/>
  <c r="E12"/>
  <c r="E7"/>
  <c r="E19"/>
  <c r="E13"/>
  <c r="E8"/>
  <c r="E20"/>
  <c r="E9"/>
  <c r="E21"/>
  <c r="E10"/>
  <c r="E11"/>
  <c r="E5" i="3" l="1"/>
  <c r="C16"/>
  <c r="E16"/>
  <c r="D16"/>
  <c r="E18"/>
  <c r="D18"/>
  <c r="C18"/>
  <c r="B17"/>
  <c r="C17"/>
  <c r="D17"/>
  <c r="E17"/>
  <c r="B20" l="1" a="1"/>
  <c r="C20" s="1"/>
  <c r="B22" a="1"/>
  <c r="B22" s="1"/>
  <c r="B21" a="1"/>
  <c r="D20" l="1"/>
  <c r="E20"/>
  <c r="B20"/>
  <c r="E22"/>
  <c r="D22"/>
  <c r="C22"/>
  <c r="D21"/>
  <c r="B21"/>
  <c r="E21"/>
  <c r="C21"/>
  <c r="B24" l="1" a="1"/>
  <c r="E24" s="1"/>
  <c r="B26" a="1"/>
  <c r="D26" s="1"/>
  <c r="B25" a="1"/>
  <c r="D24" l="1"/>
  <c r="C24"/>
  <c r="B24"/>
  <c r="C26"/>
  <c r="B26"/>
  <c r="E26"/>
  <c r="D4" s="1"/>
  <c r="B25"/>
  <c r="C25"/>
  <c r="D25"/>
  <c r="E25"/>
  <c r="C4" l="1"/>
  <c r="B4" s="1"/>
  <c r="R19" s="1"/>
  <c r="F5" i="2" l="1"/>
  <c r="F7"/>
  <c r="F3"/>
  <c r="F19"/>
  <c r="F11"/>
  <c r="R21" i="3"/>
  <c r="F2" i="2"/>
  <c r="F4"/>
  <c r="R3" i="3"/>
  <c r="F12" i="2"/>
  <c r="F21"/>
  <c r="R6" i="3"/>
  <c r="R9"/>
  <c r="F16" i="2"/>
  <c r="F18"/>
  <c r="F17"/>
  <c r="F20"/>
  <c r="F14"/>
  <c r="F6"/>
  <c r="F8"/>
  <c r="F15"/>
  <c r="R17" i="3"/>
  <c r="F10" i="2"/>
  <c r="R15" i="3"/>
  <c r="R18"/>
  <c r="R10"/>
  <c r="R11"/>
  <c r="R2"/>
  <c r="F13" i="2"/>
  <c r="R4" i="3"/>
  <c r="R13"/>
  <c r="R12"/>
  <c r="R8"/>
  <c r="R7"/>
  <c r="F9" i="2"/>
  <c r="R16" i="3"/>
  <c r="R14"/>
  <c r="R5"/>
  <c r="R20"/>
  <c r="E4" l="1"/>
  <c r="F2" l="1"/>
  <c r="F4"/>
  <c r="F3"/>
  <c r="F5"/>
</calcChain>
</file>

<file path=xl/sharedStrings.xml><?xml version="1.0" encoding="utf-8"?>
<sst xmlns="http://schemas.openxmlformats.org/spreadsheetml/2006/main" count="34" uniqueCount="16">
  <si>
    <t>№</t>
  </si>
  <si>
    <r>
      <t>x</t>
    </r>
    <r>
      <rPr>
        <i/>
        <sz val="11"/>
        <color theme="1"/>
        <rFont val="Times New Roman"/>
        <family val="1"/>
        <charset val="204"/>
      </rPr>
      <t>ᵢ</t>
    </r>
  </si>
  <si>
    <r>
      <t>y</t>
    </r>
    <r>
      <rPr>
        <i/>
        <sz val="11"/>
        <color theme="1"/>
        <rFont val="Times New Roman"/>
        <family val="1"/>
        <charset val="204"/>
      </rPr>
      <t>ᵢ</t>
    </r>
  </si>
  <si>
    <t>Апроксимация</t>
  </si>
  <si>
    <r>
      <rPr>
        <i/>
        <sz val="14"/>
        <color theme="1"/>
        <rFont val="Times New Roman"/>
        <family val="1"/>
        <charset val="204"/>
        <scheme val="minor"/>
      </rPr>
      <t>a</t>
    </r>
    <r>
      <rPr>
        <sz val="14"/>
        <color theme="1"/>
        <rFont val="Times New Roman"/>
        <family val="1"/>
        <charset val="204"/>
      </rPr>
      <t>₀</t>
    </r>
  </si>
  <si>
    <r>
      <rPr>
        <i/>
        <sz val="14"/>
        <color theme="1"/>
        <rFont val="Times New Roman"/>
        <family val="1"/>
        <charset val="204"/>
        <scheme val="minor"/>
      </rPr>
      <t>a</t>
    </r>
    <r>
      <rPr>
        <sz val="14"/>
        <color theme="1"/>
        <rFont val="Times New Roman"/>
        <family val="1"/>
        <charset val="204"/>
      </rPr>
      <t>₁</t>
    </r>
  </si>
  <si>
    <t>Линейная</t>
  </si>
  <si>
    <t>n</t>
  </si>
  <si>
    <t>Степенная</t>
  </si>
  <si>
    <r>
      <rPr>
        <sz val="11"/>
        <color theme="1"/>
        <rFont val="Times New Roman"/>
        <family val="1"/>
        <charset val="204"/>
        <scheme val="minor"/>
      </rPr>
      <t>ln</t>
    </r>
    <r>
      <rPr>
        <i/>
        <sz val="11"/>
        <color theme="1"/>
        <rFont val="Times New Roman"/>
        <family val="1"/>
        <charset val="204"/>
        <scheme val="minor"/>
      </rPr>
      <t xml:space="preserve"> x</t>
    </r>
    <r>
      <rPr>
        <i/>
        <sz val="11"/>
        <color theme="1"/>
        <rFont val="Times New Roman"/>
        <family val="1"/>
        <charset val="204"/>
      </rPr>
      <t>ᵢ</t>
    </r>
  </si>
  <si>
    <r>
      <rPr>
        <sz val="11"/>
        <color theme="1"/>
        <rFont val="Times New Roman"/>
        <family val="1"/>
        <charset val="204"/>
        <scheme val="minor"/>
      </rPr>
      <t xml:space="preserve">ln 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i/>
        <sz val="11"/>
        <color theme="1"/>
        <rFont val="Times New Roman"/>
        <family val="1"/>
        <charset val="204"/>
      </rPr>
      <t>ᵢ</t>
    </r>
  </si>
  <si>
    <t>Полиномиальная</t>
  </si>
  <si>
    <t>Экспоненциальная</t>
  </si>
  <si>
    <r>
      <rPr>
        <i/>
        <sz val="14"/>
        <color theme="1"/>
        <rFont val="Times New Roman"/>
        <family val="1"/>
        <charset val="204"/>
        <scheme val="minor"/>
      </rPr>
      <t>a</t>
    </r>
    <r>
      <rPr>
        <sz val="14"/>
        <color theme="1"/>
        <rFont val="Times New Roman"/>
        <family val="1"/>
        <charset val="204"/>
      </rPr>
      <t>₂</t>
    </r>
  </si>
  <si>
    <t>Метод Гаусса для поиска коэффицентов полиномиальной апроксимации:</t>
  </si>
  <si>
    <t>corr</t>
  </si>
</sst>
</file>

<file path=xl/styles.xml><?xml version="1.0" encoding="utf-8"?>
<styleSheet xmlns="http://schemas.openxmlformats.org/spreadsheetml/2006/main">
  <fonts count="7">
    <font>
      <sz val="14"/>
      <color theme="1"/>
      <name val="Times New Roman"/>
      <family val="2"/>
      <charset val="204"/>
      <scheme val="minor"/>
    </font>
    <font>
      <i/>
      <sz val="11"/>
      <color theme="1"/>
      <name val="Times New Roman"/>
      <family val="1"/>
      <charset val="204"/>
      <scheme val="minor"/>
    </font>
    <font>
      <sz val="11"/>
      <color theme="1"/>
      <name val="Times New Roman"/>
      <family val="1"/>
      <charset val="204"/>
      <scheme val="minor"/>
    </font>
    <font>
      <i/>
      <sz val="11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  <scheme val="minor"/>
    </font>
    <font>
      <sz val="14"/>
      <color theme="1"/>
      <name val="Times New Roman"/>
      <family val="1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strRef>
              <c:f>Данные!$C$1</c:f>
              <c:strCache>
                <c:ptCount val="1"/>
                <c:pt idx="0">
                  <c:v>yᵢ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Данные!$B$2:$B$21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Данные!$C$2:$C$21</c:f>
              <c:numCache>
                <c:formatCode>General</c:formatCode>
                <c:ptCount val="20"/>
                <c:pt idx="0">
                  <c:v>1.1000000000000001</c:v>
                </c:pt>
                <c:pt idx="1">
                  <c:v>1.4</c:v>
                </c:pt>
                <c:pt idx="2">
                  <c:v>1.3</c:v>
                </c:pt>
                <c:pt idx="3">
                  <c:v>1.4</c:v>
                </c:pt>
                <c:pt idx="4">
                  <c:v>2</c:v>
                </c:pt>
                <c:pt idx="5">
                  <c:v>2.1</c:v>
                </c:pt>
                <c:pt idx="6">
                  <c:v>2.2999999999999998</c:v>
                </c:pt>
                <c:pt idx="7">
                  <c:v>2.4</c:v>
                </c:pt>
                <c:pt idx="8">
                  <c:v>2.2000000000000002</c:v>
                </c:pt>
                <c:pt idx="9">
                  <c:v>2.8</c:v>
                </c:pt>
                <c:pt idx="10">
                  <c:v>3.2</c:v>
                </c:pt>
                <c:pt idx="11">
                  <c:v>2.8</c:v>
                </c:pt>
                <c:pt idx="12">
                  <c:v>3.3</c:v>
                </c:pt>
                <c:pt idx="13">
                  <c:v>3.6</c:v>
                </c:pt>
                <c:pt idx="14">
                  <c:v>3.4</c:v>
                </c:pt>
                <c:pt idx="15">
                  <c:v>3.8</c:v>
                </c:pt>
                <c:pt idx="16">
                  <c:v>4</c:v>
                </c:pt>
                <c:pt idx="17">
                  <c:v>4.2</c:v>
                </c:pt>
                <c:pt idx="18">
                  <c:v>4.3</c:v>
                </c:pt>
                <c:pt idx="19">
                  <c:v>4.5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DA1B-4571-84A3-F434A2AB6EE5}"/>
            </c:ext>
          </c:extLst>
        </c:ser>
        <c:ser>
          <c:idx val="1"/>
          <c:order val="1"/>
          <c:tx>
            <c:strRef>
              <c:f>Данные!$D$1</c:f>
              <c:strCache>
                <c:ptCount val="1"/>
                <c:pt idx="0">
                  <c:v>Линейная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Данные!$B$2:$B$21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Данные!$D$2:$D$21</c:f>
              <c:numCache>
                <c:formatCode>General</c:formatCode>
                <c:ptCount val="20"/>
                <c:pt idx="0">
                  <c:v>1.0654938456919856</c:v>
                </c:pt>
                <c:pt idx="1">
                  <c:v>1.2806904833383379</c:v>
                </c:pt>
                <c:pt idx="2">
                  <c:v>1.4958871209846902</c:v>
                </c:pt>
                <c:pt idx="3">
                  <c:v>1.6393515460822585</c:v>
                </c:pt>
                <c:pt idx="4">
                  <c:v>1.7828159711798266</c:v>
                </c:pt>
                <c:pt idx="5">
                  <c:v>1.9980126088261789</c:v>
                </c:pt>
                <c:pt idx="6">
                  <c:v>2.2132092464725313</c:v>
                </c:pt>
                <c:pt idx="7">
                  <c:v>2.3566736715700993</c:v>
                </c:pt>
                <c:pt idx="8">
                  <c:v>2.5001380966676678</c:v>
                </c:pt>
                <c:pt idx="9">
                  <c:v>2.7153347343140197</c:v>
                </c:pt>
                <c:pt idx="10">
                  <c:v>2.9305313719603721</c:v>
                </c:pt>
                <c:pt idx="11">
                  <c:v>3.0739957970579406</c:v>
                </c:pt>
                <c:pt idx="12">
                  <c:v>3.2891924347042925</c:v>
                </c:pt>
                <c:pt idx="13">
                  <c:v>3.432656859801861</c:v>
                </c:pt>
                <c:pt idx="14">
                  <c:v>3.576121284899429</c:v>
                </c:pt>
                <c:pt idx="15">
                  <c:v>3.7913179225457814</c:v>
                </c:pt>
                <c:pt idx="16">
                  <c:v>4.0065145601921337</c:v>
                </c:pt>
                <c:pt idx="17">
                  <c:v>4.1499789852897022</c:v>
                </c:pt>
                <c:pt idx="18">
                  <c:v>4.2934434103872707</c:v>
                </c:pt>
                <c:pt idx="19">
                  <c:v>4.5086400480336222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DA1B-4571-84A3-F434A2AB6EE5}"/>
            </c:ext>
          </c:extLst>
        </c:ser>
        <c:ser>
          <c:idx val="2"/>
          <c:order val="2"/>
          <c:tx>
            <c:strRef>
              <c:f>Данные!$E$1</c:f>
              <c:strCache>
                <c:ptCount val="1"/>
                <c:pt idx="0">
                  <c:v>Степенная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Данные!$B$2:$B$21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Данные!$E$2:$E$21</c:f>
              <c:numCache>
                <c:formatCode>General</c:formatCode>
                <c:ptCount val="20"/>
                <c:pt idx="0">
                  <c:v>0.82470707507650254</c:v>
                </c:pt>
                <c:pt idx="1">
                  <c:v>1.2923509679002314</c:v>
                </c:pt>
                <c:pt idx="2">
                  <c:v>1.6272171187533242</c:v>
                </c:pt>
                <c:pt idx="3">
                  <c:v>1.8153207191516965</c:v>
                </c:pt>
                <c:pt idx="4">
                  <c:v>1.985043884865813</c:v>
                </c:pt>
                <c:pt idx="5">
                  <c:v>2.2145116660172937</c:v>
                </c:pt>
                <c:pt idx="6">
                  <c:v>2.4215571354497891</c:v>
                </c:pt>
                <c:pt idx="7">
                  <c:v>2.5499182460749581</c:v>
                </c:pt>
                <c:pt idx="8">
                  <c:v>2.6718867682009235</c:v>
                </c:pt>
                <c:pt idx="9">
                  <c:v>2.8446845666110159</c:v>
                </c:pt>
                <c:pt idx="10">
                  <c:v>3.0071985087921917</c:v>
                </c:pt>
                <c:pt idx="11">
                  <c:v>3.1106479663616278</c:v>
                </c:pt>
                <c:pt idx="12">
                  <c:v>3.2594374955535033</c:v>
                </c:pt>
                <c:pt idx="13">
                  <c:v>3.3548256693580822</c:v>
                </c:pt>
                <c:pt idx="14">
                  <c:v>3.4474734288246491</c:v>
                </c:pt>
                <c:pt idx="15">
                  <c:v>3.5817819920572656</c:v>
                </c:pt>
                <c:pt idx="16">
                  <c:v>3.7110466292283277</c:v>
                </c:pt>
                <c:pt idx="17">
                  <c:v>3.7946827454268455</c:v>
                </c:pt>
                <c:pt idx="18">
                  <c:v>3.8764444906107576</c:v>
                </c:pt>
                <c:pt idx="19">
                  <c:v>3.995830050416072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2-DA1B-4571-84A3-F434A2AB6EE5}"/>
            </c:ext>
          </c:extLst>
        </c:ser>
        <c:ser>
          <c:idx val="3"/>
          <c:order val="3"/>
          <c:tx>
            <c:strRef>
              <c:f>Данные!$F$1</c:f>
              <c:strCache>
                <c:ptCount val="1"/>
                <c:pt idx="0">
                  <c:v>Полиномиальная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Данные!$B$2:$B$21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Данные!$F$2:$F$21</c:f>
              <c:numCache>
                <c:formatCode>General</c:formatCode>
                <c:ptCount val="20"/>
                <c:pt idx="0">
                  <c:v>1.0710898365564721</c:v>
                </c:pt>
                <c:pt idx="1">
                  <c:v>1.2842566411872824</c:v>
                </c:pt>
                <c:pt idx="2">
                  <c:v>1.4976924338874786</c:v>
                </c:pt>
                <c:pt idx="3">
                  <c:v>1.6401324001706015</c:v>
                </c:pt>
                <c:pt idx="4">
                  <c:v>1.7826919167067845</c:v>
                </c:pt>
                <c:pt idx="5">
                  <c:v>1.9967553482355476</c:v>
                </c:pt>
                <c:pt idx="6">
                  <c:v>2.2110877678336962</c:v>
                </c:pt>
                <c:pt idx="7">
                  <c:v>2.3541254853821205</c:v>
                </c:pt>
                <c:pt idx="8">
                  <c:v>2.4972827531836059</c:v>
                </c:pt>
                <c:pt idx="9">
                  <c:v>2.712242811610321</c:v>
                </c:pt>
                <c:pt idx="10">
                  <c:v>2.9274718581064221</c:v>
                </c:pt>
                <c:pt idx="11">
                  <c:v>3.0711073269201483</c:v>
                </c:pt>
                <c:pt idx="12">
                  <c:v>3.2867846868652255</c:v>
                </c:pt>
                <c:pt idx="13">
                  <c:v>3.4307190313116025</c:v>
                </c:pt>
                <c:pt idx="14">
                  <c:v>3.5747729260110406</c:v>
                </c:pt>
                <c:pt idx="15">
                  <c:v>3.7910779247846849</c:v>
                </c:pt>
                <c:pt idx="16">
                  <c:v>4.0076519116277147</c:v>
                </c:pt>
                <c:pt idx="17">
                  <c:v>4.1521840073393932</c:v>
                </c:pt>
                <c:pt idx="18">
                  <c:v>4.2968356533041323</c:v>
                </c:pt>
                <c:pt idx="19">
                  <c:v>4.5140372789757288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3-DA1B-4571-84A3-F434A2AB6EE5}"/>
            </c:ext>
          </c:extLst>
        </c:ser>
        <c:ser>
          <c:idx val="4"/>
          <c:order val="4"/>
          <c:tx>
            <c:strRef>
              <c:f>Данные!$G$1</c:f>
              <c:strCache>
                <c:ptCount val="1"/>
                <c:pt idx="0">
                  <c:v>Экспоненциальная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Данные!$B$2:$B$21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Данные!$G$2:$G$21</c:f>
              <c:numCache>
                <c:formatCode>General</c:formatCode>
                <c:ptCount val="20"/>
                <c:pt idx="0">
                  <c:v>1.3016730666575789</c:v>
                </c:pt>
                <c:pt idx="1">
                  <c:v>1.4170481238005606</c:v>
                </c:pt>
                <c:pt idx="2">
                  <c:v>1.542649561247259</c:v>
                </c:pt>
                <c:pt idx="3">
                  <c:v>1.6325095619423122</c:v>
                </c:pt>
                <c:pt idx="4">
                  <c:v>1.727603946341715</c:v>
                </c:pt>
                <c:pt idx="5">
                  <c:v>1.8807318008969558</c:v>
                </c:pt>
                <c:pt idx="6">
                  <c:v>2.0474322916402206</c:v>
                </c:pt>
                <c:pt idx="7">
                  <c:v>2.1666961035724079</c:v>
                </c:pt>
                <c:pt idx="8">
                  <c:v>2.2929070838650207</c:v>
                </c:pt>
                <c:pt idx="9">
                  <c:v>2.4961411313388364</c:v>
                </c:pt>
                <c:pt idx="10">
                  <c:v>2.7173890260998981</c:v>
                </c:pt>
                <c:pt idx="11">
                  <c:v>2.8756781060751577</c:v>
                </c:pt>
                <c:pt idx="12">
                  <c:v>3.1305666294009011</c:v>
                </c:pt>
                <c:pt idx="13">
                  <c:v>3.3129234825454534</c:v>
                </c:pt>
                <c:pt idx="14">
                  <c:v>3.5059027008479551</c:v>
                </c:pt>
                <c:pt idx="15">
                  <c:v>3.8166517935419599</c:v>
                </c:pt>
                <c:pt idx="16">
                  <c:v>4.1549444340323118</c:v>
                </c:pt>
                <c:pt idx="17">
                  <c:v>4.3969717350534081</c:v>
                </c:pt>
                <c:pt idx="18">
                  <c:v>4.6530972304955309</c:v>
                </c:pt>
                <c:pt idx="19">
                  <c:v>5.0655290250926113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4-DA1B-4571-84A3-F434A2AB6EE5}"/>
            </c:ext>
          </c:extLst>
        </c:ser>
        <c:dLbls/>
        <c:axId val="113680768"/>
        <c:axId val="113682304"/>
      </c:scatterChart>
      <c:valAx>
        <c:axId val="11368076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682304"/>
        <c:crosses val="autoZero"/>
        <c:crossBetween val="midCat"/>
      </c:valAx>
      <c:valAx>
        <c:axId val="11368230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68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Графики!$I$1</c:f>
              <c:strCache>
                <c:ptCount val="1"/>
                <c:pt idx="0">
                  <c:v>yᵢ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Графики!$H$2:$H$21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Графики!$I$2:$I$21</c:f>
              <c:numCache>
                <c:formatCode>General</c:formatCode>
                <c:ptCount val="20"/>
                <c:pt idx="0">
                  <c:v>1.1000000000000001</c:v>
                </c:pt>
                <c:pt idx="1">
                  <c:v>1.4</c:v>
                </c:pt>
                <c:pt idx="2">
                  <c:v>1.3</c:v>
                </c:pt>
                <c:pt idx="3">
                  <c:v>1.4</c:v>
                </c:pt>
                <c:pt idx="4">
                  <c:v>2</c:v>
                </c:pt>
                <c:pt idx="5">
                  <c:v>2.1</c:v>
                </c:pt>
                <c:pt idx="6">
                  <c:v>2.2999999999999998</c:v>
                </c:pt>
                <c:pt idx="7">
                  <c:v>2.4</c:v>
                </c:pt>
                <c:pt idx="8">
                  <c:v>2.2000000000000002</c:v>
                </c:pt>
                <c:pt idx="9">
                  <c:v>2.8</c:v>
                </c:pt>
                <c:pt idx="10">
                  <c:v>3.2</c:v>
                </c:pt>
                <c:pt idx="11">
                  <c:v>2.8</c:v>
                </c:pt>
                <c:pt idx="12">
                  <c:v>3.3</c:v>
                </c:pt>
                <c:pt idx="13">
                  <c:v>3.6</c:v>
                </c:pt>
                <c:pt idx="14">
                  <c:v>3.4</c:v>
                </c:pt>
                <c:pt idx="15">
                  <c:v>3.8</c:v>
                </c:pt>
                <c:pt idx="16">
                  <c:v>4</c:v>
                </c:pt>
                <c:pt idx="17">
                  <c:v>4.2</c:v>
                </c:pt>
                <c:pt idx="18">
                  <c:v>4.3</c:v>
                </c:pt>
                <c:pt idx="19">
                  <c:v>4.5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1C89-45A9-B3B1-67F5FEB71ED4}"/>
            </c:ext>
          </c:extLst>
        </c:ser>
        <c:ser>
          <c:idx val="1"/>
          <c:order val="1"/>
          <c:tx>
            <c:strRef>
              <c:f>Графики!$J$1</c:f>
              <c:strCache>
                <c:ptCount val="1"/>
                <c:pt idx="0">
                  <c:v>Линейная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Графики!$H$2:$H$21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Графики!$J$2:$J$21</c:f>
              <c:numCache>
                <c:formatCode>General</c:formatCode>
                <c:ptCount val="20"/>
                <c:pt idx="0">
                  <c:v>1.0654938456919856</c:v>
                </c:pt>
                <c:pt idx="1">
                  <c:v>1.2806904833383379</c:v>
                </c:pt>
                <c:pt idx="2">
                  <c:v>1.4958871209846902</c:v>
                </c:pt>
                <c:pt idx="3">
                  <c:v>1.6393515460822585</c:v>
                </c:pt>
                <c:pt idx="4">
                  <c:v>1.7828159711798266</c:v>
                </c:pt>
                <c:pt idx="5">
                  <c:v>1.9980126088261789</c:v>
                </c:pt>
                <c:pt idx="6">
                  <c:v>2.2132092464725313</c:v>
                </c:pt>
                <c:pt idx="7">
                  <c:v>2.3566736715700993</c:v>
                </c:pt>
                <c:pt idx="8">
                  <c:v>2.5001380966676678</c:v>
                </c:pt>
                <c:pt idx="9">
                  <c:v>2.7153347343140197</c:v>
                </c:pt>
                <c:pt idx="10">
                  <c:v>2.9305313719603721</c:v>
                </c:pt>
                <c:pt idx="11">
                  <c:v>3.0739957970579406</c:v>
                </c:pt>
                <c:pt idx="12">
                  <c:v>3.2891924347042925</c:v>
                </c:pt>
                <c:pt idx="13">
                  <c:v>3.432656859801861</c:v>
                </c:pt>
                <c:pt idx="14">
                  <c:v>3.576121284899429</c:v>
                </c:pt>
                <c:pt idx="15">
                  <c:v>3.7913179225457814</c:v>
                </c:pt>
                <c:pt idx="16">
                  <c:v>4.0065145601921337</c:v>
                </c:pt>
                <c:pt idx="17">
                  <c:v>4.1499789852897022</c:v>
                </c:pt>
                <c:pt idx="18">
                  <c:v>4.2934434103872707</c:v>
                </c:pt>
                <c:pt idx="19">
                  <c:v>4.5086400480336222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1C89-45A9-B3B1-67F5FEB71ED4}"/>
            </c:ext>
          </c:extLst>
        </c:ser>
        <c:dLbls/>
        <c:axId val="160883072"/>
        <c:axId val="160884608"/>
      </c:scatterChart>
      <c:valAx>
        <c:axId val="16088307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884608"/>
        <c:crosses val="autoZero"/>
        <c:crossBetween val="midCat"/>
      </c:valAx>
      <c:valAx>
        <c:axId val="16088460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88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Графики!$M$1</c:f>
              <c:strCache>
                <c:ptCount val="1"/>
                <c:pt idx="0">
                  <c:v>yᵢ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Графики!$L$2:$L$21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Графики!$M$2:$M$21</c:f>
              <c:numCache>
                <c:formatCode>General</c:formatCode>
                <c:ptCount val="20"/>
                <c:pt idx="0">
                  <c:v>1.1000000000000001</c:v>
                </c:pt>
                <c:pt idx="1">
                  <c:v>1.4</c:v>
                </c:pt>
                <c:pt idx="2">
                  <c:v>1.3</c:v>
                </c:pt>
                <c:pt idx="3">
                  <c:v>1.4</c:v>
                </c:pt>
                <c:pt idx="4">
                  <c:v>2</c:v>
                </c:pt>
                <c:pt idx="5">
                  <c:v>2.1</c:v>
                </c:pt>
                <c:pt idx="6">
                  <c:v>2.2999999999999998</c:v>
                </c:pt>
                <c:pt idx="7">
                  <c:v>2.4</c:v>
                </c:pt>
                <c:pt idx="8">
                  <c:v>2.2000000000000002</c:v>
                </c:pt>
                <c:pt idx="9">
                  <c:v>2.8</c:v>
                </c:pt>
                <c:pt idx="10">
                  <c:v>3.2</c:v>
                </c:pt>
                <c:pt idx="11">
                  <c:v>2.8</c:v>
                </c:pt>
                <c:pt idx="12">
                  <c:v>3.3</c:v>
                </c:pt>
                <c:pt idx="13">
                  <c:v>3.6</c:v>
                </c:pt>
                <c:pt idx="14">
                  <c:v>3.4</c:v>
                </c:pt>
                <c:pt idx="15">
                  <c:v>3.8</c:v>
                </c:pt>
                <c:pt idx="16">
                  <c:v>4</c:v>
                </c:pt>
                <c:pt idx="17">
                  <c:v>4.2</c:v>
                </c:pt>
                <c:pt idx="18">
                  <c:v>4.3</c:v>
                </c:pt>
                <c:pt idx="19">
                  <c:v>4.5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BE8E-4632-96D9-61AB187B8616}"/>
            </c:ext>
          </c:extLst>
        </c:ser>
        <c:ser>
          <c:idx val="1"/>
          <c:order val="1"/>
          <c:tx>
            <c:strRef>
              <c:f>Графики!$N$1</c:f>
              <c:strCache>
                <c:ptCount val="1"/>
                <c:pt idx="0">
                  <c:v>Степенная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Графики!$L$2:$L$21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Графики!$N$2:$N$21</c:f>
              <c:numCache>
                <c:formatCode>General</c:formatCode>
                <c:ptCount val="20"/>
                <c:pt idx="0">
                  <c:v>0.82470707507650254</c:v>
                </c:pt>
                <c:pt idx="1">
                  <c:v>1.2923509679002314</c:v>
                </c:pt>
                <c:pt idx="2">
                  <c:v>1.6272171187533242</c:v>
                </c:pt>
                <c:pt idx="3">
                  <c:v>1.8153207191516965</c:v>
                </c:pt>
                <c:pt idx="4">
                  <c:v>1.985043884865813</c:v>
                </c:pt>
                <c:pt idx="5">
                  <c:v>2.2145116660172937</c:v>
                </c:pt>
                <c:pt idx="6">
                  <c:v>2.4215571354497891</c:v>
                </c:pt>
                <c:pt idx="7">
                  <c:v>2.5499182460749581</c:v>
                </c:pt>
                <c:pt idx="8">
                  <c:v>2.6718867682009235</c:v>
                </c:pt>
                <c:pt idx="9">
                  <c:v>2.8446845666110159</c:v>
                </c:pt>
                <c:pt idx="10">
                  <c:v>3.0071985087921917</c:v>
                </c:pt>
                <c:pt idx="11">
                  <c:v>3.1106479663616278</c:v>
                </c:pt>
                <c:pt idx="12">
                  <c:v>3.2594374955535033</c:v>
                </c:pt>
                <c:pt idx="13">
                  <c:v>3.3548256693580822</c:v>
                </c:pt>
                <c:pt idx="14">
                  <c:v>3.4474734288246491</c:v>
                </c:pt>
                <c:pt idx="15">
                  <c:v>3.5817819920572656</c:v>
                </c:pt>
                <c:pt idx="16">
                  <c:v>3.7110466292283277</c:v>
                </c:pt>
                <c:pt idx="17">
                  <c:v>3.7946827454268455</c:v>
                </c:pt>
                <c:pt idx="18">
                  <c:v>3.8764444906107576</c:v>
                </c:pt>
                <c:pt idx="19">
                  <c:v>3.995830050416072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BE8E-4632-96D9-61AB187B8616}"/>
            </c:ext>
          </c:extLst>
        </c:ser>
        <c:dLbls/>
        <c:axId val="160927744"/>
        <c:axId val="160929280"/>
      </c:scatterChart>
      <c:valAx>
        <c:axId val="16092774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929280"/>
        <c:crosses val="autoZero"/>
        <c:crossBetween val="midCat"/>
      </c:valAx>
      <c:valAx>
        <c:axId val="16092928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927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Графики!$Q$1</c:f>
              <c:strCache>
                <c:ptCount val="1"/>
                <c:pt idx="0">
                  <c:v>yᵢ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Графики!$P$2:$P$21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Графики!$Q$2:$Q$21</c:f>
              <c:numCache>
                <c:formatCode>General</c:formatCode>
                <c:ptCount val="20"/>
                <c:pt idx="0">
                  <c:v>1.1000000000000001</c:v>
                </c:pt>
                <c:pt idx="1">
                  <c:v>1.4</c:v>
                </c:pt>
                <c:pt idx="2">
                  <c:v>1.3</c:v>
                </c:pt>
                <c:pt idx="3">
                  <c:v>1.4</c:v>
                </c:pt>
                <c:pt idx="4">
                  <c:v>2</c:v>
                </c:pt>
                <c:pt idx="5">
                  <c:v>2.1</c:v>
                </c:pt>
                <c:pt idx="6">
                  <c:v>2.2999999999999998</c:v>
                </c:pt>
                <c:pt idx="7">
                  <c:v>2.4</c:v>
                </c:pt>
                <c:pt idx="8">
                  <c:v>2.2000000000000002</c:v>
                </c:pt>
                <c:pt idx="9">
                  <c:v>2.8</c:v>
                </c:pt>
                <c:pt idx="10">
                  <c:v>3.2</c:v>
                </c:pt>
                <c:pt idx="11">
                  <c:v>2.8</c:v>
                </c:pt>
                <c:pt idx="12">
                  <c:v>3.3</c:v>
                </c:pt>
                <c:pt idx="13">
                  <c:v>3.6</c:v>
                </c:pt>
                <c:pt idx="14">
                  <c:v>3.4</c:v>
                </c:pt>
                <c:pt idx="15">
                  <c:v>3.8</c:v>
                </c:pt>
                <c:pt idx="16">
                  <c:v>4</c:v>
                </c:pt>
                <c:pt idx="17">
                  <c:v>4.2</c:v>
                </c:pt>
                <c:pt idx="18">
                  <c:v>4.3</c:v>
                </c:pt>
                <c:pt idx="19">
                  <c:v>4.5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638C-4F46-844D-2B58ED91A461}"/>
            </c:ext>
          </c:extLst>
        </c:ser>
        <c:ser>
          <c:idx val="1"/>
          <c:order val="1"/>
          <c:tx>
            <c:strRef>
              <c:f>Графики!$R$1</c:f>
              <c:strCache>
                <c:ptCount val="1"/>
                <c:pt idx="0">
                  <c:v>Полиномиальная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Графики!$P$2:$P$21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Графики!$R$2:$R$21</c:f>
              <c:numCache>
                <c:formatCode>General</c:formatCode>
                <c:ptCount val="20"/>
                <c:pt idx="0">
                  <c:v>1.0710898365564721</c:v>
                </c:pt>
                <c:pt idx="1">
                  <c:v>1.2842566411872824</c:v>
                </c:pt>
                <c:pt idx="2">
                  <c:v>1.4976924338874786</c:v>
                </c:pt>
                <c:pt idx="3">
                  <c:v>1.6401324001706015</c:v>
                </c:pt>
                <c:pt idx="4">
                  <c:v>1.7826919167067845</c:v>
                </c:pt>
                <c:pt idx="5">
                  <c:v>1.9967553482355476</c:v>
                </c:pt>
                <c:pt idx="6">
                  <c:v>2.2110877678336962</c:v>
                </c:pt>
                <c:pt idx="7">
                  <c:v>2.3541254853821205</c:v>
                </c:pt>
                <c:pt idx="8">
                  <c:v>2.4972827531836059</c:v>
                </c:pt>
                <c:pt idx="9">
                  <c:v>2.712242811610321</c:v>
                </c:pt>
                <c:pt idx="10">
                  <c:v>2.9274718581064221</c:v>
                </c:pt>
                <c:pt idx="11">
                  <c:v>3.0711073269201483</c:v>
                </c:pt>
                <c:pt idx="12">
                  <c:v>3.2867846868652255</c:v>
                </c:pt>
                <c:pt idx="13">
                  <c:v>3.4307190313116025</c:v>
                </c:pt>
                <c:pt idx="14">
                  <c:v>3.5747729260110406</c:v>
                </c:pt>
                <c:pt idx="15">
                  <c:v>3.7910779247846849</c:v>
                </c:pt>
                <c:pt idx="16">
                  <c:v>4.0076519116277147</c:v>
                </c:pt>
                <c:pt idx="17">
                  <c:v>4.1521840073393932</c:v>
                </c:pt>
                <c:pt idx="18">
                  <c:v>4.2968356533041323</c:v>
                </c:pt>
                <c:pt idx="19">
                  <c:v>4.5140372789757288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638C-4F46-844D-2B58ED91A461}"/>
            </c:ext>
          </c:extLst>
        </c:ser>
        <c:dLbls/>
        <c:axId val="160984448"/>
        <c:axId val="160998528"/>
      </c:scatterChart>
      <c:valAx>
        <c:axId val="16098444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998528"/>
        <c:crosses val="autoZero"/>
        <c:crossBetween val="midCat"/>
      </c:valAx>
      <c:valAx>
        <c:axId val="16099852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98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Графики!$U$1</c:f>
              <c:strCache>
                <c:ptCount val="1"/>
                <c:pt idx="0">
                  <c:v>yᵢ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Графики!$T$2:$T$21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Графики!$U$2:$U$21</c:f>
              <c:numCache>
                <c:formatCode>General</c:formatCode>
                <c:ptCount val="20"/>
                <c:pt idx="0">
                  <c:v>1.1000000000000001</c:v>
                </c:pt>
                <c:pt idx="1">
                  <c:v>1.4</c:v>
                </c:pt>
                <c:pt idx="2">
                  <c:v>1.3</c:v>
                </c:pt>
                <c:pt idx="3">
                  <c:v>1.4</c:v>
                </c:pt>
                <c:pt idx="4">
                  <c:v>2</c:v>
                </c:pt>
                <c:pt idx="5">
                  <c:v>2.1</c:v>
                </c:pt>
                <c:pt idx="6">
                  <c:v>2.2999999999999998</c:v>
                </c:pt>
                <c:pt idx="7">
                  <c:v>2.4</c:v>
                </c:pt>
                <c:pt idx="8">
                  <c:v>2.2000000000000002</c:v>
                </c:pt>
                <c:pt idx="9">
                  <c:v>2.8</c:v>
                </c:pt>
                <c:pt idx="10">
                  <c:v>3.2</c:v>
                </c:pt>
                <c:pt idx="11">
                  <c:v>2.8</c:v>
                </c:pt>
                <c:pt idx="12">
                  <c:v>3.3</c:v>
                </c:pt>
                <c:pt idx="13">
                  <c:v>3.6</c:v>
                </c:pt>
                <c:pt idx="14">
                  <c:v>3.4</c:v>
                </c:pt>
                <c:pt idx="15">
                  <c:v>3.8</c:v>
                </c:pt>
                <c:pt idx="16">
                  <c:v>4</c:v>
                </c:pt>
                <c:pt idx="17">
                  <c:v>4.2</c:v>
                </c:pt>
                <c:pt idx="18">
                  <c:v>4.3</c:v>
                </c:pt>
                <c:pt idx="19">
                  <c:v>4.5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4C6E-4505-A3B2-8AF3A13010A4}"/>
            </c:ext>
          </c:extLst>
        </c:ser>
        <c:ser>
          <c:idx val="1"/>
          <c:order val="1"/>
          <c:tx>
            <c:strRef>
              <c:f>Графики!$V$1</c:f>
              <c:strCache>
                <c:ptCount val="1"/>
                <c:pt idx="0">
                  <c:v>Экспоненциальная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Графики!$T$2:$T$21</c:f>
              <c:numCache>
                <c:formatCode>General</c:formatCode>
                <c:ptCount val="20"/>
                <c:pt idx="0">
                  <c:v>0.2</c:v>
                </c:pt>
                <c:pt idx="1">
                  <c:v>0.5</c:v>
                </c:pt>
                <c:pt idx="2">
                  <c:v>0.8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1.8</c:v>
                </c:pt>
                <c:pt idx="7">
                  <c:v>2</c:v>
                </c:pt>
                <c:pt idx="8">
                  <c:v>2.2000000000000002</c:v>
                </c:pt>
                <c:pt idx="9">
                  <c:v>2.5</c:v>
                </c:pt>
                <c:pt idx="10">
                  <c:v>2.8</c:v>
                </c:pt>
                <c:pt idx="11">
                  <c:v>3</c:v>
                </c:pt>
                <c:pt idx="12">
                  <c:v>3.3</c:v>
                </c:pt>
                <c:pt idx="13">
                  <c:v>3.5</c:v>
                </c:pt>
                <c:pt idx="14">
                  <c:v>3.7</c:v>
                </c:pt>
                <c:pt idx="15">
                  <c:v>4</c:v>
                </c:pt>
                <c:pt idx="16">
                  <c:v>4.3</c:v>
                </c:pt>
                <c:pt idx="17">
                  <c:v>4.5</c:v>
                </c:pt>
                <c:pt idx="18">
                  <c:v>4.7</c:v>
                </c:pt>
                <c:pt idx="19">
                  <c:v>5</c:v>
                </c:pt>
              </c:numCache>
            </c:numRef>
          </c:xVal>
          <c:yVal>
            <c:numRef>
              <c:f>Графики!$V$2:$V$21</c:f>
              <c:numCache>
                <c:formatCode>General</c:formatCode>
                <c:ptCount val="20"/>
                <c:pt idx="0">
                  <c:v>1.3016730666575789</c:v>
                </c:pt>
                <c:pt idx="1">
                  <c:v>1.4170481238005606</c:v>
                </c:pt>
                <c:pt idx="2">
                  <c:v>1.542649561247259</c:v>
                </c:pt>
                <c:pt idx="3">
                  <c:v>1.6325095619423122</c:v>
                </c:pt>
                <c:pt idx="4">
                  <c:v>1.727603946341715</c:v>
                </c:pt>
                <c:pt idx="5">
                  <c:v>1.8807318008969558</c:v>
                </c:pt>
                <c:pt idx="6">
                  <c:v>2.0474322916402206</c:v>
                </c:pt>
                <c:pt idx="7">
                  <c:v>2.1666961035724079</c:v>
                </c:pt>
                <c:pt idx="8">
                  <c:v>2.2929070838650207</c:v>
                </c:pt>
                <c:pt idx="9">
                  <c:v>2.4961411313388364</c:v>
                </c:pt>
                <c:pt idx="10">
                  <c:v>2.7173890260998981</c:v>
                </c:pt>
                <c:pt idx="11">
                  <c:v>2.8756781060751577</c:v>
                </c:pt>
                <c:pt idx="12">
                  <c:v>3.1305666294009011</c:v>
                </c:pt>
                <c:pt idx="13">
                  <c:v>3.3129234825454534</c:v>
                </c:pt>
                <c:pt idx="14">
                  <c:v>3.5059027008479551</c:v>
                </c:pt>
                <c:pt idx="15">
                  <c:v>3.8166517935419599</c:v>
                </c:pt>
                <c:pt idx="16">
                  <c:v>4.1549444340323118</c:v>
                </c:pt>
                <c:pt idx="17">
                  <c:v>4.3969717350534081</c:v>
                </c:pt>
                <c:pt idx="18">
                  <c:v>4.6530972304955309</c:v>
                </c:pt>
                <c:pt idx="19">
                  <c:v>5.0655290250926113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4C6E-4505-A3B2-8AF3A13010A4}"/>
            </c:ext>
          </c:extLst>
        </c:ser>
        <c:dLbls/>
        <c:axId val="161094656"/>
        <c:axId val="161116928"/>
      </c:scatterChart>
      <c:valAx>
        <c:axId val="16109465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116928"/>
        <c:crosses val="autoZero"/>
        <c:crossBetween val="midCat"/>
      </c:valAx>
      <c:valAx>
        <c:axId val="16111692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94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0</xdr:rowOff>
    </xdr:from>
    <xdr:to>
      <xdr:col>18</xdr:col>
      <xdr:colOff>9525</xdr:colOff>
      <xdr:row>20</xdr:row>
      <xdr:rowOff>219075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A6A1EDAB-C14E-5F35-A3E3-47F4AD7EB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0</xdr:rowOff>
    </xdr:from>
    <xdr:to>
      <xdr:col>14</xdr:col>
      <xdr:colOff>752474</xdr:colOff>
      <xdr:row>14</xdr:row>
      <xdr:rowOff>142874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744A329E-6B1A-06A2-14D9-765C0B612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14</xdr:row>
      <xdr:rowOff>152400</xdr:rowOff>
    </xdr:from>
    <xdr:to>
      <xdr:col>15</xdr:col>
      <xdr:colOff>0</xdr:colOff>
      <xdr:row>29</xdr:row>
      <xdr:rowOff>9525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4FBE0002-1FDB-164C-566C-9FFA6167E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0</xdr:row>
      <xdr:rowOff>9525</xdr:rowOff>
    </xdr:from>
    <xdr:to>
      <xdr:col>22</xdr:col>
      <xdr:colOff>0</xdr:colOff>
      <xdr:row>14</xdr:row>
      <xdr:rowOff>142875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xmlns="" id="{F80F91F5-491E-B65C-9A45-EECC144BA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9525</xdr:colOff>
      <xdr:row>14</xdr:row>
      <xdr:rowOff>152400</xdr:rowOff>
    </xdr:from>
    <xdr:to>
      <xdr:col>21</xdr:col>
      <xdr:colOff>752475</xdr:colOff>
      <xdr:row>29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xmlns="" id="{C8D1A589-FDB0-0EDE-F219-1B8E5F5D4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Times New Roman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6" sqref="A1:A6"/>
    </sheetView>
  </sheetViews>
  <sheetFormatPr defaultRowHeight="18.75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>
      <c r="A2">
        <v>0.2</v>
      </c>
      <c r="B2">
        <v>0.5</v>
      </c>
      <c r="C2">
        <v>0.8</v>
      </c>
      <c r="D2">
        <v>1</v>
      </c>
      <c r="E2">
        <v>1.2</v>
      </c>
      <c r="F2">
        <v>1.5</v>
      </c>
      <c r="G2">
        <v>1.8</v>
      </c>
      <c r="H2">
        <v>2</v>
      </c>
      <c r="I2">
        <v>2.2000000000000002</v>
      </c>
      <c r="J2">
        <v>2.5</v>
      </c>
    </row>
    <row r="3" spans="1:10">
      <c r="A3">
        <v>1.1000000000000001</v>
      </c>
      <c r="B3">
        <v>1.4</v>
      </c>
      <c r="C3">
        <v>1.3</v>
      </c>
      <c r="D3">
        <v>1.4</v>
      </c>
      <c r="E3">
        <v>2</v>
      </c>
      <c r="F3">
        <v>2.1</v>
      </c>
      <c r="G3">
        <v>2.2999999999999998</v>
      </c>
      <c r="H3">
        <v>2.4</v>
      </c>
      <c r="I3">
        <v>2.2000000000000002</v>
      </c>
      <c r="J3">
        <v>2.8</v>
      </c>
    </row>
    <row r="4" spans="1:10">
      <c r="A4">
        <v>11</v>
      </c>
      <c r="B4">
        <v>12</v>
      </c>
      <c r="C4">
        <v>13</v>
      </c>
      <c r="D4">
        <v>14</v>
      </c>
      <c r="E4">
        <v>15</v>
      </c>
      <c r="F4">
        <v>16</v>
      </c>
      <c r="G4">
        <v>17</v>
      </c>
      <c r="H4">
        <v>18</v>
      </c>
      <c r="I4">
        <v>19</v>
      </c>
      <c r="J4">
        <v>20</v>
      </c>
    </row>
    <row r="5" spans="1:10">
      <c r="A5">
        <v>2.8</v>
      </c>
      <c r="B5">
        <v>3</v>
      </c>
      <c r="C5">
        <v>3.3</v>
      </c>
      <c r="D5">
        <v>3.5</v>
      </c>
      <c r="E5">
        <v>3.7</v>
      </c>
      <c r="F5">
        <v>4</v>
      </c>
      <c r="G5">
        <v>4.3</v>
      </c>
      <c r="H5">
        <v>4.5</v>
      </c>
      <c r="I5">
        <v>4.7</v>
      </c>
      <c r="J5">
        <v>5</v>
      </c>
    </row>
    <row r="6" spans="1:10">
      <c r="A6">
        <v>3.2</v>
      </c>
      <c r="B6">
        <v>2.8</v>
      </c>
      <c r="C6">
        <v>3.3</v>
      </c>
      <c r="D6">
        <v>3.6</v>
      </c>
      <c r="E6">
        <v>3.4</v>
      </c>
      <c r="F6">
        <v>3.8</v>
      </c>
      <c r="G6">
        <v>4</v>
      </c>
      <c r="H6">
        <v>4.2</v>
      </c>
      <c r="I6">
        <v>4.3</v>
      </c>
      <c r="J6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zoomScale="115" zoomScaleNormal="115" workbookViewId="0">
      <selection activeCell="G2" sqref="G2:G21"/>
    </sheetView>
  </sheetViews>
  <sheetFormatPr defaultRowHeight="18.75"/>
  <cols>
    <col min="4" max="4" width="12" bestFit="1" customWidth="1"/>
    <col min="5" max="5" width="10.33203125" bestFit="1" customWidth="1"/>
    <col min="6" max="6" width="16.33203125" bestFit="1" customWidth="1"/>
    <col min="7" max="7" width="18.109375" bestFit="1" customWidth="1"/>
  </cols>
  <sheetData>
    <row r="1" spans="1:7" s="1" customFormat="1">
      <c r="A1" s="1" t="s">
        <v>0</v>
      </c>
      <c r="B1" s="2" t="s">
        <v>1</v>
      </c>
      <c r="C1" s="2" t="s">
        <v>2</v>
      </c>
      <c r="D1" s="1" t="s">
        <v>6</v>
      </c>
      <c r="E1" s="1" t="s">
        <v>8</v>
      </c>
      <c r="F1" s="1" t="s">
        <v>11</v>
      </c>
      <c r="G1" s="1" t="s">
        <v>12</v>
      </c>
    </row>
    <row r="2" spans="1:7">
      <c r="A2">
        <v>0</v>
      </c>
      <c r="B2">
        <f ca="1">OFFSET('Вариант 17'!$A$2,3*INT($A2/10),MOD($A2,10))</f>
        <v>0.2</v>
      </c>
      <c r="C2">
        <f ca="1">OFFSET('Вариант 17'!$A$3,3*INT($A2/10),MOD($A2,10))</f>
        <v>1.1000000000000001</v>
      </c>
      <c r="D2">
        <f t="shared" ref="D2:D21" ca="1" si="0">a0_linear+a1_linear*xi</f>
        <v>1.0654938456919856</v>
      </c>
      <c r="E2">
        <f t="shared" ref="E2:E21" ca="1" si="1">a0_degree*xi^a1_degree</f>
        <v>0.82470707507650254</v>
      </c>
      <c r="F2">
        <f t="shared" ref="F2:F21" ca="1" si="2">a0_poly+a1_poly*xi+a2_poly*xi^2</f>
        <v>1.0710898365564721</v>
      </c>
      <c r="G2">
        <f t="shared" ref="G2:G21" ca="1" si="3">EXP(a0_exp+a1_exp*xi)</f>
        <v>1.3016730666575789</v>
      </c>
    </row>
    <row r="3" spans="1:7">
      <c r="A3">
        <v>1</v>
      </c>
      <c r="B3">
        <f ca="1">OFFSET('Вариант 17'!$A$2,3*INT($A3/10),MOD($A3,10))</f>
        <v>0.5</v>
      </c>
      <c r="C3">
        <f ca="1">OFFSET('Вариант 17'!$A$3,3*INT($A3/10),MOD($A3,10))</f>
        <v>1.4</v>
      </c>
      <c r="D3">
        <f t="shared" ca="1" si="0"/>
        <v>1.2806904833383379</v>
      </c>
      <c r="E3">
        <f t="shared" ca="1" si="1"/>
        <v>1.2923509679002314</v>
      </c>
      <c r="F3">
        <f t="shared" ca="1" si="2"/>
        <v>1.2842566411872824</v>
      </c>
      <c r="G3">
        <f t="shared" ca="1" si="3"/>
        <v>1.4170481238005606</v>
      </c>
    </row>
    <row r="4" spans="1:7">
      <c r="A4">
        <v>2</v>
      </c>
      <c r="B4">
        <f ca="1">OFFSET('Вариант 17'!$A$2,3*INT($A4/10),MOD($A4,10))</f>
        <v>0.8</v>
      </c>
      <c r="C4">
        <f ca="1">OFFSET('Вариант 17'!$A$3,3*INT($A4/10),MOD($A4,10))</f>
        <v>1.3</v>
      </c>
      <c r="D4">
        <f t="shared" ca="1" si="0"/>
        <v>1.4958871209846902</v>
      </c>
      <c r="E4">
        <f t="shared" ca="1" si="1"/>
        <v>1.6272171187533242</v>
      </c>
      <c r="F4">
        <f t="shared" ca="1" si="2"/>
        <v>1.4976924338874786</v>
      </c>
      <c r="G4">
        <f t="shared" ca="1" si="3"/>
        <v>1.542649561247259</v>
      </c>
    </row>
    <row r="5" spans="1:7">
      <c r="A5">
        <v>3</v>
      </c>
      <c r="B5">
        <f ca="1">OFFSET('Вариант 17'!$A$2,3*INT($A5/10),MOD($A5,10))</f>
        <v>1</v>
      </c>
      <c r="C5">
        <f ca="1">OFFSET('Вариант 17'!$A$3,3*INT($A5/10),MOD($A5,10))</f>
        <v>1.4</v>
      </c>
      <c r="D5">
        <f t="shared" ca="1" si="0"/>
        <v>1.6393515460822585</v>
      </c>
      <c r="E5">
        <f t="shared" ca="1" si="1"/>
        <v>1.8153207191516965</v>
      </c>
      <c r="F5">
        <f t="shared" ca="1" si="2"/>
        <v>1.6401324001706015</v>
      </c>
      <c r="G5">
        <f t="shared" ca="1" si="3"/>
        <v>1.6325095619423122</v>
      </c>
    </row>
    <row r="6" spans="1:7">
      <c r="A6">
        <v>4</v>
      </c>
      <c r="B6">
        <f ca="1">OFFSET('Вариант 17'!$A$2,3*INT($A6/10),MOD($A6,10))</f>
        <v>1.2</v>
      </c>
      <c r="C6">
        <f ca="1">OFFSET('Вариант 17'!$A$3,3*INT($A6/10),MOD($A6,10))</f>
        <v>2</v>
      </c>
      <c r="D6">
        <f t="shared" ca="1" si="0"/>
        <v>1.7828159711798266</v>
      </c>
      <c r="E6">
        <f t="shared" ca="1" si="1"/>
        <v>1.985043884865813</v>
      </c>
      <c r="F6">
        <f t="shared" ca="1" si="2"/>
        <v>1.7826919167067845</v>
      </c>
      <c r="G6">
        <f t="shared" ca="1" si="3"/>
        <v>1.727603946341715</v>
      </c>
    </row>
    <row r="7" spans="1:7">
      <c r="A7">
        <v>5</v>
      </c>
      <c r="B7">
        <f ca="1">OFFSET('Вариант 17'!$A$2,3*INT($A7/10),MOD($A7,10))</f>
        <v>1.5</v>
      </c>
      <c r="C7">
        <f ca="1">OFFSET('Вариант 17'!$A$3,3*INT($A7/10),MOD($A7,10))</f>
        <v>2.1</v>
      </c>
      <c r="D7">
        <f t="shared" ca="1" si="0"/>
        <v>1.9980126088261789</v>
      </c>
      <c r="E7">
        <f t="shared" ca="1" si="1"/>
        <v>2.2145116660172937</v>
      </c>
      <c r="F7">
        <f t="shared" ca="1" si="2"/>
        <v>1.9967553482355476</v>
      </c>
      <c r="G7">
        <f t="shared" ca="1" si="3"/>
        <v>1.8807318008969558</v>
      </c>
    </row>
    <row r="8" spans="1:7">
      <c r="A8">
        <v>6</v>
      </c>
      <c r="B8">
        <f ca="1">OFFSET('Вариант 17'!$A$2,3*INT($A8/10),MOD($A8,10))</f>
        <v>1.8</v>
      </c>
      <c r="C8">
        <f ca="1">OFFSET('Вариант 17'!$A$3,3*INT($A8/10),MOD($A8,10))</f>
        <v>2.2999999999999998</v>
      </c>
      <c r="D8">
        <f t="shared" ca="1" si="0"/>
        <v>2.2132092464725313</v>
      </c>
      <c r="E8">
        <f t="shared" ca="1" si="1"/>
        <v>2.4215571354497891</v>
      </c>
      <c r="F8">
        <f t="shared" ca="1" si="2"/>
        <v>2.2110877678336962</v>
      </c>
      <c r="G8">
        <f t="shared" ca="1" si="3"/>
        <v>2.0474322916402206</v>
      </c>
    </row>
    <row r="9" spans="1:7">
      <c r="A9">
        <v>7</v>
      </c>
      <c r="B9">
        <f ca="1">OFFSET('Вариант 17'!$A$2,3*INT($A9/10),MOD($A9,10))</f>
        <v>2</v>
      </c>
      <c r="C9">
        <f ca="1">OFFSET('Вариант 17'!$A$3,3*INT($A9/10),MOD($A9,10))</f>
        <v>2.4</v>
      </c>
      <c r="D9">
        <f t="shared" ca="1" si="0"/>
        <v>2.3566736715700993</v>
      </c>
      <c r="E9">
        <f t="shared" ca="1" si="1"/>
        <v>2.5499182460749581</v>
      </c>
      <c r="F9">
        <f t="shared" ca="1" si="2"/>
        <v>2.3541254853821205</v>
      </c>
      <c r="G9">
        <f t="shared" ca="1" si="3"/>
        <v>2.1666961035724079</v>
      </c>
    </row>
    <row r="10" spans="1:7">
      <c r="A10">
        <v>8</v>
      </c>
      <c r="B10">
        <f ca="1">OFFSET('Вариант 17'!$A$2,3*INT($A10/10),MOD($A10,10))</f>
        <v>2.2000000000000002</v>
      </c>
      <c r="C10">
        <f ca="1">OFFSET('Вариант 17'!$A$3,3*INT($A10/10),MOD($A10,10))</f>
        <v>2.2000000000000002</v>
      </c>
      <c r="D10">
        <f t="shared" ca="1" si="0"/>
        <v>2.5001380966676678</v>
      </c>
      <c r="E10">
        <f t="shared" ca="1" si="1"/>
        <v>2.6718867682009235</v>
      </c>
      <c r="F10">
        <f t="shared" ca="1" si="2"/>
        <v>2.4972827531836059</v>
      </c>
      <c r="G10">
        <f t="shared" ca="1" si="3"/>
        <v>2.2929070838650207</v>
      </c>
    </row>
    <row r="11" spans="1:7">
      <c r="A11">
        <v>9</v>
      </c>
      <c r="B11">
        <f ca="1">OFFSET('Вариант 17'!$A$2,3*INT($A11/10),MOD($A11,10))</f>
        <v>2.5</v>
      </c>
      <c r="C11">
        <f ca="1">OFFSET('Вариант 17'!$A$3,3*INT($A11/10),MOD($A11,10))</f>
        <v>2.8</v>
      </c>
      <c r="D11">
        <f t="shared" ca="1" si="0"/>
        <v>2.7153347343140197</v>
      </c>
      <c r="E11">
        <f t="shared" ca="1" si="1"/>
        <v>2.8446845666110159</v>
      </c>
      <c r="F11">
        <f t="shared" ca="1" si="2"/>
        <v>2.712242811610321</v>
      </c>
      <c r="G11">
        <f t="shared" ca="1" si="3"/>
        <v>2.4961411313388364</v>
      </c>
    </row>
    <row r="12" spans="1:7">
      <c r="A12">
        <v>10</v>
      </c>
      <c r="B12">
        <f ca="1">OFFSET('Вариант 17'!$A$2,3*INT($A12/10),MOD($A12,10))</f>
        <v>2.8</v>
      </c>
      <c r="C12">
        <f ca="1">OFFSET('Вариант 17'!$A$3,3*INT($A12/10),MOD($A12,10))</f>
        <v>3.2</v>
      </c>
      <c r="D12">
        <f t="shared" ca="1" si="0"/>
        <v>2.9305313719603721</v>
      </c>
      <c r="E12">
        <f t="shared" ca="1" si="1"/>
        <v>3.0071985087921917</v>
      </c>
      <c r="F12">
        <f t="shared" ca="1" si="2"/>
        <v>2.9274718581064221</v>
      </c>
      <c r="G12">
        <f t="shared" ca="1" si="3"/>
        <v>2.7173890260998981</v>
      </c>
    </row>
    <row r="13" spans="1:7">
      <c r="A13">
        <v>11</v>
      </c>
      <c r="B13">
        <f ca="1">OFFSET('Вариант 17'!$A$2,3*INT($A13/10),MOD($A13,10))</f>
        <v>3</v>
      </c>
      <c r="C13">
        <f ca="1">OFFSET('Вариант 17'!$A$3,3*INT($A13/10),MOD($A13,10))</f>
        <v>2.8</v>
      </c>
      <c r="D13">
        <f t="shared" ca="1" si="0"/>
        <v>3.0739957970579406</v>
      </c>
      <c r="E13">
        <f t="shared" ca="1" si="1"/>
        <v>3.1106479663616278</v>
      </c>
      <c r="F13">
        <f t="shared" ca="1" si="2"/>
        <v>3.0711073269201483</v>
      </c>
      <c r="G13">
        <f t="shared" ca="1" si="3"/>
        <v>2.8756781060751577</v>
      </c>
    </row>
    <row r="14" spans="1:7">
      <c r="A14">
        <v>12</v>
      </c>
      <c r="B14">
        <f ca="1">OFFSET('Вариант 17'!$A$2,3*INT($A14/10),MOD($A14,10))</f>
        <v>3.3</v>
      </c>
      <c r="C14">
        <f ca="1">OFFSET('Вариант 17'!$A$3,3*INT($A14/10),MOD($A14,10))</f>
        <v>3.3</v>
      </c>
      <c r="D14">
        <f t="shared" ca="1" si="0"/>
        <v>3.2891924347042925</v>
      </c>
      <c r="E14">
        <f t="shared" ca="1" si="1"/>
        <v>3.2594374955535033</v>
      </c>
      <c r="F14">
        <f t="shared" ca="1" si="2"/>
        <v>3.2867846868652255</v>
      </c>
      <c r="G14">
        <f t="shared" ca="1" si="3"/>
        <v>3.1305666294009011</v>
      </c>
    </row>
    <row r="15" spans="1:7">
      <c r="A15">
        <v>13</v>
      </c>
      <c r="B15">
        <f ca="1">OFFSET('Вариант 17'!$A$2,3*INT($A15/10),MOD($A15,10))</f>
        <v>3.5</v>
      </c>
      <c r="C15">
        <f ca="1">OFFSET('Вариант 17'!$A$3,3*INT($A15/10),MOD($A15,10))</f>
        <v>3.6</v>
      </c>
      <c r="D15">
        <f t="shared" ca="1" si="0"/>
        <v>3.432656859801861</v>
      </c>
      <c r="E15">
        <f t="shared" ca="1" si="1"/>
        <v>3.3548256693580822</v>
      </c>
      <c r="F15">
        <f t="shared" ca="1" si="2"/>
        <v>3.4307190313116025</v>
      </c>
      <c r="G15">
        <f t="shared" ca="1" si="3"/>
        <v>3.3129234825454534</v>
      </c>
    </row>
    <row r="16" spans="1:7">
      <c r="A16">
        <v>14</v>
      </c>
      <c r="B16">
        <f ca="1">OFFSET('Вариант 17'!$A$2,3*INT($A16/10),MOD($A16,10))</f>
        <v>3.7</v>
      </c>
      <c r="C16">
        <f ca="1">OFFSET('Вариант 17'!$A$3,3*INT($A16/10),MOD($A16,10))</f>
        <v>3.4</v>
      </c>
      <c r="D16">
        <f t="shared" ca="1" si="0"/>
        <v>3.576121284899429</v>
      </c>
      <c r="E16">
        <f t="shared" ca="1" si="1"/>
        <v>3.4474734288246491</v>
      </c>
      <c r="F16">
        <f t="shared" ca="1" si="2"/>
        <v>3.5747729260110406</v>
      </c>
      <c r="G16">
        <f t="shared" ca="1" si="3"/>
        <v>3.5059027008479551</v>
      </c>
    </row>
    <row r="17" spans="1:7">
      <c r="A17">
        <v>15</v>
      </c>
      <c r="B17">
        <f ca="1">OFFSET('Вариант 17'!$A$2,3*INT($A17/10),MOD($A17,10))</f>
        <v>4</v>
      </c>
      <c r="C17">
        <f ca="1">OFFSET('Вариант 17'!$A$3,3*INT($A17/10),MOD($A17,10))</f>
        <v>3.8</v>
      </c>
      <c r="D17">
        <f t="shared" ca="1" si="0"/>
        <v>3.7913179225457814</v>
      </c>
      <c r="E17">
        <f t="shared" ca="1" si="1"/>
        <v>3.5817819920572656</v>
      </c>
      <c r="F17">
        <f t="shared" ca="1" si="2"/>
        <v>3.7910779247846849</v>
      </c>
      <c r="G17">
        <f t="shared" ca="1" si="3"/>
        <v>3.8166517935419599</v>
      </c>
    </row>
    <row r="18" spans="1:7">
      <c r="A18">
        <v>16</v>
      </c>
      <c r="B18">
        <f ca="1">OFFSET('Вариант 17'!$A$2,3*INT($A18/10),MOD($A18,10))</f>
        <v>4.3</v>
      </c>
      <c r="C18">
        <f ca="1">OFFSET('Вариант 17'!$A$3,3*INT($A18/10),MOD($A18,10))</f>
        <v>4</v>
      </c>
      <c r="D18">
        <f t="shared" ca="1" si="0"/>
        <v>4.0065145601921337</v>
      </c>
      <c r="E18">
        <f t="shared" ca="1" si="1"/>
        <v>3.7110466292283277</v>
      </c>
      <c r="F18">
        <f t="shared" ca="1" si="2"/>
        <v>4.0076519116277147</v>
      </c>
      <c r="G18">
        <f t="shared" ca="1" si="3"/>
        <v>4.1549444340323118</v>
      </c>
    </row>
    <row r="19" spans="1:7">
      <c r="A19">
        <v>17</v>
      </c>
      <c r="B19">
        <f ca="1">OFFSET('Вариант 17'!$A$2,3*INT($A19/10),MOD($A19,10))</f>
        <v>4.5</v>
      </c>
      <c r="C19">
        <f ca="1">OFFSET('Вариант 17'!$A$3,3*INT($A19/10),MOD($A19,10))</f>
        <v>4.2</v>
      </c>
      <c r="D19">
        <f t="shared" ca="1" si="0"/>
        <v>4.1499789852897022</v>
      </c>
      <c r="E19">
        <f t="shared" ca="1" si="1"/>
        <v>3.7946827454268455</v>
      </c>
      <c r="F19">
        <f t="shared" ca="1" si="2"/>
        <v>4.1521840073393932</v>
      </c>
      <c r="G19">
        <f t="shared" ca="1" si="3"/>
        <v>4.3969717350534081</v>
      </c>
    </row>
    <row r="20" spans="1:7">
      <c r="A20">
        <v>18</v>
      </c>
      <c r="B20">
        <f ca="1">OFFSET('Вариант 17'!$A$2,3*INT($A20/10),MOD($A20,10))</f>
        <v>4.7</v>
      </c>
      <c r="C20">
        <f ca="1">OFFSET('Вариант 17'!$A$3,3*INT($A20/10),MOD($A20,10))</f>
        <v>4.3</v>
      </c>
      <c r="D20">
        <f t="shared" ca="1" si="0"/>
        <v>4.2934434103872707</v>
      </c>
      <c r="E20">
        <f t="shared" ca="1" si="1"/>
        <v>3.8764444906107576</v>
      </c>
      <c r="F20">
        <f t="shared" ca="1" si="2"/>
        <v>4.2968356533041323</v>
      </c>
      <c r="G20">
        <f t="shared" ca="1" si="3"/>
        <v>4.6530972304955309</v>
      </c>
    </row>
    <row r="21" spans="1:7">
      <c r="A21">
        <v>19</v>
      </c>
      <c r="B21">
        <f ca="1">OFFSET('Вариант 17'!$A$2,3*INT($A21/10),MOD($A21,10))</f>
        <v>5</v>
      </c>
      <c r="C21">
        <f ca="1">OFFSET('Вариант 17'!$A$3,3*INT($A21/10),MOD($A21,10))</f>
        <v>4.5</v>
      </c>
      <c r="D21">
        <f t="shared" ca="1" si="0"/>
        <v>4.5086400480336222</v>
      </c>
      <c r="E21">
        <f t="shared" ca="1" si="1"/>
        <v>3.995830050416072</v>
      </c>
      <c r="F21">
        <f t="shared" ca="1" si="2"/>
        <v>4.5140372789757288</v>
      </c>
      <c r="G21">
        <f t="shared" ca="1" si="3"/>
        <v>5.0655290250926113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8.75"/>
  <cols>
    <col min="1" max="1" width="8.88671875" style="4"/>
  </cols>
  <sheetData>
    <row r="1" spans="1:2">
      <c r="A1" s="4" t="s">
        <v>7</v>
      </c>
      <c r="B1">
        <f ca="1">COUNT(X)</f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zoomScale="130" zoomScaleNormal="130" workbookViewId="0">
      <selection activeCell="C2" sqref="C2"/>
    </sheetView>
  </sheetViews>
  <sheetFormatPr defaultRowHeight="18.75"/>
  <sheetData>
    <row r="1" spans="1:4">
      <c r="A1" s="2" t="s">
        <v>1</v>
      </c>
      <c r="B1" s="2" t="s">
        <v>2</v>
      </c>
      <c r="C1" s="2" t="s">
        <v>9</v>
      </c>
      <c r="D1" s="2" t="s">
        <v>10</v>
      </c>
    </row>
    <row r="2" spans="1:4">
      <c r="A2">
        <f t="array" ref="A2:A21" ca="1">X</f>
        <v>0.2</v>
      </c>
      <c r="B2">
        <f t="array" ref="B2:B21" ca="1">Y</f>
        <v>1.1000000000000001</v>
      </c>
      <c r="C2">
        <f ca="1">LN(A2)</f>
        <v>-1.6094379124341003</v>
      </c>
      <c r="D2">
        <f ca="1">LN(B2)</f>
        <v>9.5310179804324935E-2</v>
      </c>
    </row>
    <row r="3" spans="1:4">
      <c r="A3">
        <f ca="1"/>
        <v>0.5</v>
      </c>
      <c r="B3">
        <f ca="1"/>
        <v>1.4</v>
      </c>
      <c r="C3">
        <f t="shared" ref="C3:C21" ca="1" si="0">LN(A3)</f>
        <v>-0.69314718055994529</v>
      </c>
      <c r="D3">
        <f t="shared" ref="D3:D21" ca="1" si="1">LN(B3)</f>
        <v>0.33647223662121289</v>
      </c>
    </row>
    <row r="4" spans="1:4">
      <c r="A4">
        <f ca="1"/>
        <v>0.8</v>
      </c>
      <c r="B4">
        <f ca="1"/>
        <v>1.3</v>
      </c>
      <c r="C4">
        <f t="shared" ca="1" si="0"/>
        <v>-0.22314355131420971</v>
      </c>
      <c r="D4">
        <f t="shared" ca="1" si="1"/>
        <v>0.26236426446749106</v>
      </c>
    </row>
    <row r="5" spans="1:4">
      <c r="A5">
        <f ca="1"/>
        <v>1</v>
      </c>
      <c r="B5">
        <f ca="1"/>
        <v>1.4</v>
      </c>
      <c r="C5">
        <f t="shared" ca="1" si="0"/>
        <v>0</v>
      </c>
      <c r="D5">
        <f t="shared" ca="1" si="1"/>
        <v>0.33647223662121289</v>
      </c>
    </row>
    <row r="6" spans="1:4">
      <c r="A6">
        <f ca="1"/>
        <v>1.2</v>
      </c>
      <c r="B6">
        <f ca="1"/>
        <v>2</v>
      </c>
      <c r="C6">
        <f t="shared" ca="1" si="0"/>
        <v>0.18232155679395459</v>
      </c>
      <c r="D6">
        <f t="shared" ca="1" si="1"/>
        <v>0.69314718055994529</v>
      </c>
    </row>
    <row r="7" spans="1:4">
      <c r="A7">
        <f ca="1"/>
        <v>1.5</v>
      </c>
      <c r="B7">
        <f ca="1"/>
        <v>2.1</v>
      </c>
      <c r="C7">
        <f t="shared" ca="1" si="0"/>
        <v>0.40546510810816438</v>
      </c>
      <c r="D7">
        <f t="shared" ca="1" si="1"/>
        <v>0.74193734472937733</v>
      </c>
    </row>
    <row r="8" spans="1:4">
      <c r="A8">
        <f ca="1"/>
        <v>1.8</v>
      </c>
      <c r="B8">
        <f ca="1"/>
        <v>2.2999999999999998</v>
      </c>
      <c r="C8">
        <f t="shared" ca="1" si="0"/>
        <v>0.58778666490211906</v>
      </c>
      <c r="D8">
        <f t="shared" ca="1" si="1"/>
        <v>0.83290912293510388</v>
      </c>
    </row>
    <row r="9" spans="1:4">
      <c r="A9">
        <f ca="1"/>
        <v>2</v>
      </c>
      <c r="B9">
        <f ca="1"/>
        <v>2.4</v>
      </c>
      <c r="C9">
        <f t="shared" ca="1" si="0"/>
        <v>0.69314718055994529</v>
      </c>
      <c r="D9">
        <f t="shared" ca="1" si="1"/>
        <v>0.87546873735389985</v>
      </c>
    </row>
    <row r="10" spans="1:4">
      <c r="A10">
        <f ca="1"/>
        <v>2.2000000000000002</v>
      </c>
      <c r="B10">
        <f ca="1"/>
        <v>2.2000000000000002</v>
      </c>
      <c r="C10">
        <f t="shared" ca="1" si="0"/>
        <v>0.78845736036427028</v>
      </c>
      <c r="D10">
        <f t="shared" ca="1" si="1"/>
        <v>0.78845736036427028</v>
      </c>
    </row>
    <row r="11" spans="1:4">
      <c r="A11">
        <f ca="1"/>
        <v>2.5</v>
      </c>
      <c r="B11">
        <f ca="1"/>
        <v>2.8</v>
      </c>
      <c r="C11">
        <f t="shared" ca="1" si="0"/>
        <v>0.91629073187415511</v>
      </c>
      <c r="D11">
        <f t="shared" ca="1" si="1"/>
        <v>1.0296194171811581</v>
      </c>
    </row>
    <row r="12" spans="1:4">
      <c r="A12">
        <f ca="1"/>
        <v>2.8</v>
      </c>
      <c r="B12">
        <f ca="1"/>
        <v>3.2</v>
      </c>
      <c r="C12">
        <f t="shared" ca="1" si="0"/>
        <v>1.0296194171811581</v>
      </c>
      <c r="D12">
        <f t="shared" ca="1" si="1"/>
        <v>1.1631508098056809</v>
      </c>
    </row>
    <row r="13" spans="1:4">
      <c r="A13">
        <f ca="1"/>
        <v>3</v>
      </c>
      <c r="B13">
        <f ca="1"/>
        <v>2.8</v>
      </c>
      <c r="C13">
        <f t="shared" ca="1" si="0"/>
        <v>1.0986122886681098</v>
      </c>
      <c r="D13">
        <f t="shared" ca="1" si="1"/>
        <v>1.0296194171811581</v>
      </c>
    </row>
    <row r="14" spans="1:4">
      <c r="A14">
        <f ca="1"/>
        <v>3.3</v>
      </c>
      <c r="B14">
        <f ca="1"/>
        <v>3.3</v>
      </c>
      <c r="C14">
        <f t="shared" ca="1" si="0"/>
        <v>1.1939224684724346</v>
      </c>
      <c r="D14">
        <f t="shared" ca="1" si="1"/>
        <v>1.1939224684724346</v>
      </c>
    </row>
    <row r="15" spans="1:4">
      <c r="A15">
        <f ca="1"/>
        <v>3.5</v>
      </c>
      <c r="B15">
        <f ca="1"/>
        <v>3.6</v>
      </c>
      <c r="C15">
        <f t="shared" ca="1" si="0"/>
        <v>1.2527629684953681</v>
      </c>
      <c r="D15">
        <f t="shared" ca="1" si="1"/>
        <v>1.2809338454620642</v>
      </c>
    </row>
    <row r="16" spans="1:4">
      <c r="A16">
        <f ca="1"/>
        <v>3.7</v>
      </c>
      <c r="B16">
        <f ca="1"/>
        <v>3.4</v>
      </c>
      <c r="C16">
        <f t="shared" ca="1" si="0"/>
        <v>1.3083328196501789</v>
      </c>
      <c r="D16">
        <f t="shared" ca="1" si="1"/>
        <v>1.2237754316221157</v>
      </c>
    </row>
    <row r="17" spans="1:4">
      <c r="A17">
        <f ca="1"/>
        <v>4</v>
      </c>
      <c r="B17">
        <f ca="1"/>
        <v>3.8</v>
      </c>
      <c r="C17">
        <f t="shared" ca="1" si="0"/>
        <v>1.3862943611198906</v>
      </c>
      <c r="D17">
        <f t="shared" ca="1" si="1"/>
        <v>1.33500106673234</v>
      </c>
    </row>
    <row r="18" spans="1:4">
      <c r="A18">
        <f ca="1"/>
        <v>4.3</v>
      </c>
      <c r="B18">
        <f ca="1"/>
        <v>4</v>
      </c>
      <c r="C18">
        <f t="shared" ca="1" si="0"/>
        <v>1.4586150226995167</v>
      </c>
      <c r="D18">
        <f t="shared" ca="1" si="1"/>
        <v>1.3862943611198906</v>
      </c>
    </row>
    <row r="19" spans="1:4">
      <c r="A19">
        <f ca="1"/>
        <v>4.5</v>
      </c>
      <c r="B19">
        <f ca="1"/>
        <v>4.2</v>
      </c>
      <c r="C19">
        <f t="shared" ca="1" si="0"/>
        <v>1.5040773967762742</v>
      </c>
      <c r="D19">
        <f t="shared" ca="1" si="1"/>
        <v>1.4350845252893227</v>
      </c>
    </row>
    <row r="20" spans="1:4">
      <c r="A20">
        <f ca="1"/>
        <v>4.7</v>
      </c>
      <c r="B20">
        <f ca="1"/>
        <v>4.3</v>
      </c>
      <c r="C20">
        <f t="shared" ca="1" si="0"/>
        <v>1.547562508716013</v>
      </c>
      <c r="D20">
        <f t="shared" ca="1" si="1"/>
        <v>1.4586150226995167</v>
      </c>
    </row>
    <row r="21" spans="1:4">
      <c r="A21">
        <f ca="1"/>
        <v>5</v>
      </c>
      <c r="B21">
        <f ca="1"/>
        <v>4.5</v>
      </c>
      <c r="C21">
        <f t="shared" ca="1" si="0"/>
        <v>1.6094379124341003</v>
      </c>
      <c r="D21">
        <f t="shared" ca="1" si="1"/>
        <v>1.5040773967762742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selection activeCell="G3" sqref="G3"/>
    </sheetView>
  </sheetViews>
  <sheetFormatPr defaultRowHeight="18.75"/>
  <cols>
    <col min="1" max="1" width="18.109375" bestFit="1" customWidth="1"/>
    <col min="10" max="10" width="9.6640625" bestFit="1" customWidth="1"/>
  </cols>
  <sheetData>
    <row r="1" spans="1:22">
      <c r="A1" t="s">
        <v>3</v>
      </c>
      <c r="B1" s="3" t="s">
        <v>4</v>
      </c>
      <c r="C1" s="3" t="s">
        <v>5</v>
      </c>
      <c r="D1" s="3" t="s">
        <v>13</v>
      </c>
      <c r="E1" s="5" t="s">
        <v>15</v>
      </c>
      <c r="H1" s="2" t="s">
        <v>1</v>
      </c>
      <c r="I1" s="2" t="s">
        <v>2</v>
      </c>
      <c r="J1" t="s">
        <v>6</v>
      </c>
      <c r="L1" s="2" t="s">
        <v>1</v>
      </c>
      <c r="M1" s="2" t="s">
        <v>2</v>
      </c>
      <c r="N1" t="s">
        <v>8</v>
      </c>
      <c r="P1" s="2" t="s">
        <v>1</v>
      </c>
      <c r="Q1" s="2" t="s">
        <v>2</v>
      </c>
      <c r="R1" t="s">
        <v>11</v>
      </c>
      <c r="T1" s="2" t="s">
        <v>1</v>
      </c>
      <c r="U1" s="2" t="s">
        <v>2</v>
      </c>
      <c r="V1" t="s">
        <v>12</v>
      </c>
    </row>
    <row r="2" spans="1:22">
      <c r="A2" t="s">
        <v>6</v>
      </c>
      <c r="B2">
        <f ca="1">(SUMSQ(X)*SUM(Y)-SUM(X)*SUMPRODUCT(X,Y))/(n*SUMSQ(X)-SUM(X)^2)</f>
        <v>0.92202942059441739</v>
      </c>
      <c r="C2">
        <f ca="1">(n*SUMPRODUCT(X,Y)-SUM(X)*SUM(Y))/(n*SUMSQ(X)-SUM(X)^2)</f>
        <v>0.71732212548784102</v>
      </c>
      <c r="E2">
        <f ca="1">CORREL(Y,Y_linear)</f>
        <v>0.9888725379330946</v>
      </c>
      <c r="F2" t="str">
        <f ca="1">IF(E2=MAX($E$2:$E$5), "Лучшее", "")</f>
        <v/>
      </c>
      <c r="H2">
        <f t="array" ref="H2:H21" ca="1">X</f>
        <v>0.2</v>
      </c>
      <c r="I2">
        <f t="array" ref="I2:I21" ca="1">Y</f>
        <v>1.1000000000000001</v>
      </c>
      <c r="J2">
        <f t="shared" ref="J2:J21" ca="1" si="0">a0_linear+a1_linear*H2</f>
        <v>1.0654938456919856</v>
      </c>
      <c r="L2">
        <f t="array" ref="L2:L21" ca="1">X</f>
        <v>0.2</v>
      </c>
      <c r="M2">
        <f t="array" ref="M2:M21" ca="1">Y</f>
        <v>1.1000000000000001</v>
      </c>
      <c r="N2">
        <f t="shared" ref="N2:N21" ca="1" si="1">a0_degree*L2^a1_degree</f>
        <v>0.82470707507650254</v>
      </c>
      <c r="P2">
        <f t="array" ref="P2:P21" ca="1">X</f>
        <v>0.2</v>
      </c>
      <c r="Q2">
        <f t="array" ref="Q2:Q21" ca="1">Y</f>
        <v>1.1000000000000001</v>
      </c>
      <c r="R2">
        <f t="shared" ref="R2:R21" ca="1" si="2">a0_poly+a1_poly*P2+a2_poly*P2^2</f>
        <v>1.0710898365564721</v>
      </c>
      <c r="T2">
        <f t="array" ref="T2:T21" ca="1">X</f>
        <v>0.2</v>
      </c>
      <c r="U2">
        <f t="array" ref="U2:U21" ca="1">Y</f>
        <v>1.1000000000000001</v>
      </c>
      <c r="V2">
        <f t="shared" ref="V2:V21" ca="1" si="3">EXP(a0_exp+a1_exp*T2)</f>
        <v>1.3016730666575789</v>
      </c>
    </row>
    <row r="3" spans="1:22">
      <c r="A3" t="s">
        <v>8</v>
      </c>
      <c r="B3">
        <f ca="1">EXP((SUMSQ(ln_X)*SUM(ln_Y)-SUM(ln_X)*SUMPRODUCT(ln_X,ln_Y))/(n*SUMSQ(ln_X)-SUM(ln_X)^2))</f>
        <v>1.8153207191516965</v>
      </c>
      <c r="C3">
        <f ca="1">(n*SUMPRODUCT(ln_X,ln_Y)-SUM(ln_X)*SUM(ln_Y))/(n*SUMSQ(ln_X)-SUM(ln_X)^2)</f>
        <v>0.49022653622566598</v>
      </c>
      <c r="E3">
        <f ca="1">CORREL(Y,Y_degree)</f>
        <v>0.97179939982027053</v>
      </c>
      <c r="F3" t="str">
        <f t="shared" ref="F3:F5" ca="1" si="4">IF(E3=MAX($E$2:$E$5), "Лучшее", "")</f>
        <v/>
      </c>
      <c r="H3">
        <f ca="1"/>
        <v>0.5</v>
      </c>
      <c r="I3">
        <f ca="1"/>
        <v>1.4</v>
      </c>
      <c r="J3">
        <f t="shared" ca="1" si="0"/>
        <v>1.2806904833383379</v>
      </c>
      <c r="L3">
        <f ca="1"/>
        <v>0.5</v>
      </c>
      <c r="M3">
        <f ca="1"/>
        <v>1.4</v>
      </c>
      <c r="N3">
        <f t="shared" ca="1" si="1"/>
        <v>1.2923509679002314</v>
      </c>
      <c r="P3">
        <f ca="1"/>
        <v>0.5</v>
      </c>
      <c r="Q3">
        <f ca="1"/>
        <v>1.4</v>
      </c>
      <c r="R3">
        <f t="shared" ca="1" si="2"/>
        <v>1.2842566411872824</v>
      </c>
      <c r="T3">
        <f ca="1"/>
        <v>0.5</v>
      </c>
      <c r="U3">
        <f ca="1"/>
        <v>1.4</v>
      </c>
      <c r="V3">
        <f t="shared" ca="1" si="3"/>
        <v>1.4170481238005606</v>
      </c>
    </row>
    <row r="4" spans="1:22">
      <c r="A4" t="s">
        <v>11</v>
      </c>
      <c r="B4">
        <f ca="1">(E24-D24*a2_poly-C24*a1_poly)/B24</f>
        <v>0.9291280712855905</v>
      </c>
      <c r="C4">
        <f ca="1">(E25-D25*a2_poly)/C25</f>
        <v>0.70950995072175671</v>
      </c>
      <c r="D4">
        <f ca="1">E26/D26</f>
        <v>1.4943781632541983E-3</v>
      </c>
      <c r="E4">
        <f ca="1">CORREL(Y,Y_poly)</f>
        <v>0.98887609492098283</v>
      </c>
      <c r="F4" t="str">
        <f t="shared" ca="1" si="4"/>
        <v>Лучшее</v>
      </c>
      <c r="H4">
        <f ca="1"/>
        <v>0.8</v>
      </c>
      <c r="I4">
        <f ca="1"/>
        <v>1.3</v>
      </c>
      <c r="J4">
        <f t="shared" ca="1" si="0"/>
        <v>1.4958871209846902</v>
      </c>
      <c r="L4">
        <f ca="1"/>
        <v>0.8</v>
      </c>
      <c r="M4">
        <f ca="1"/>
        <v>1.3</v>
      </c>
      <c r="N4">
        <f t="shared" ca="1" si="1"/>
        <v>1.6272171187533242</v>
      </c>
      <c r="P4">
        <f ca="1"/>
        <v>0.8</v>
      </c>
      <c r="Q4">
        <f ca="1"/>
        <v>1.3</v>
      </c>
      <c r="R4">
        <f t="shared" ca="1" si="2"/>
        <v>1.4976924338874786</v>
      </c>
      <c r="T4">
        <f ca="1"/>
        <v>0.8</v>
      </c>
      <c r="U4">
        <f ca="1"/>
        <v>1.3</v>
      </c>
      <c r="V4">
        <f t="shared" ca="1" si="3"/>
        <v>1.542649561247259</v>
      </c>
    </row>
    <row r="5" spans="1:22">
      <c r="A5" t="s">
        <v>12</v>
      </c>
      <c r="B5">
        <f ca="1">(SUMSQ(X)*SUM(ln_Y)-SUM(X)*SUMPRODUCT(X,ln_Y))/(n*SUMSQ(X)-SUM(X)^2)</f>
        <v>0.20703340437477832</v>
      </c>
      <c r="C5">
        <f ca="1">(n*SUMPRODUCT(X,ln_Y)-SUM(X)*SUM(ln_Y))/(n*SUMSQ(X)-SUM(X)^2)</f>
        <v>0.28308503501529958</v>
      </c>
      <c r="E5">
        <f ca="1">CORREL(Y,Y_exp)</f>
        <v>0.97358903955525478</v>
      </c>
      <c r="F5" t="str">
        <f t="shared" ca="1" si="4"/>
        <v/>
      </c>
      <c r="H5">
        <f ca="1"/>
        <v>1</v>
      </c>
      <c r="I5">
        <f ca="1"/>
        <v>1.4</v>
      </c>
      <c r="J5">
        <f t="shared" ca="1" si="0"/>
        <v>1.6393515460822585</v>
      </c>
      <c r="L5">
        <f ca="1"/>
        <v>1</v>
      </c>
      <c r="M5">
        <f ca="1"/>
        <v>1.4</v>
      </c>
      <c r="N5">
        <f t="shared" ca="1" si="1"/>
        <v>1.8153207191516965</v>
      </c>
      <c r="P5">
        <f ca="1"/>
        <v>1</v>
      </c>
      <c r="Q5">
        <f ca="1"/>
        <v>1.4</v>
      </c>
      <c r="R5">
        <f t="shared" ca="1" si="2"/>
        <v>1.6401324001706015</v>
      </c>
      <c r="T5">
        <f ca="1"/>
        <v>1</v>
      </c>
      <c r="U5">
        <f ca="1"/>
        <v>1.4</v>
      </c>
      <c r="V5">
        <f t="shared" ca="1" si="3"/>
        <v>1.6325095619423122</v>
      </c>
    </row>
    <row r="6" spans="1:22">
      <c r="H6">
        <f ca="1"/>
        <v>1.2</v>
      </c>
      <c r="I6">
        <f ca="1"/>
        <v>2</v>
      </c>
      <c r="J6">
        <f t="shared" ca="1" si="0"/>
        <v>1.7828159711798266</v>
      </c>
      <c r="L6">
        <f ca="1"/>
        <v>1.2</v>
      </c>
      <c r="M6">
        <f ca="1"/>
        <v>2</v>
      </c>
      <c r="N6">
        <f t="shared" ca="1" si="1"/>
        <v>1.985043884865813</v>
      </c>
      <c r="P6">
        <f ca="1"/>
        <v>1.2</v>
      </c>
      <c r="Q6">
        <f ca="1"/>
        <v>2</v>
      </c>
      <c r="R6">
        <f t="shared" ca="1" si="2"/>
        <v>1.7826919167067845</v>
      </c>
      <c r="T6">
        <f ca="1"/>
        <v>1.2</v>
      </c>
      <c r="U6">
        <f ca="1"/>
        <v>2</v>
      </c>
      <c r="V6">
        <f t="shared" ca="1" si="3"/>
        <v>1.727603946341715</v>
      </c>
    </row>
    <row r="7" spans="1:22">
      <c r="A7" t="s">
        <v>14</v>
      </c>
      <c r="H7">
        <f ca="1"/>
        <v>1.5</v>
      </c>
      <c r="I7">
        <f ca="1"/>
        <v>2.1</v>
      </c>
      <c r="J7">
        <f t="shared" ca="1" si="0"/>
        <v>1.9980126088261789</v>
      </c>
      <c r="L7">
        <f ca="1"/>
        <v>1.5</v>
      </c>
      <c r="M7">
        <f ca="1"/>
        <v>2.1</v>
      </c>
      <c r="N7">
        <f t="shared" ca="1" si="1"/>
        <v>2.2145116660172937</v>
      </c>
      <c r="P7">
        <f ca="1"/>
        <v>1.5</v>
      </c>
      <c r="Q7">
        <f ca="1"/>
        <v>2.1</v>
      </c>
      <c r="R7">
        <f t="shared" ca="1" si="2"/>
        <v>1.9967553482355476</v>
      </c>
      <c r="T7">
        <f ca="1"/>
        <v>1.5</v>
      </c>
      <c r="U7">
        <f ca="1"/>
        <v>2.1</v>
      </c>
      <c r="V7">
        <f t="shared" ca="1" si="3"/>
        <v>1.8807318008969558</v>
      </c>
    </row>
    <row r="8" spans="1:22">
      <c r="B8">
        <f ca="1">n</f>
        <v>20</v>
      </c>
      <c r="C8">
        <f ca="1">SUM(X)</f>
        <v>52.5</v>
      </c>
      <c r="D8">
        <f ca="1">SUMSQ(X)</f>
        <v>179.45000000000002</v>
      </c>
      <c r="E8">
        <f ca="1">SUM(Y)</f>
        <v>56.1</v>
      </c>
      <c r="H8">
        <f ca="1"/>
        <v>1.8</v>
      </c>
      <c r="I8">
        <f ca="1"/>
        <v>2.2999999999999998</v>
      </c>
      <c r="J8">
        <f t="shared" ca="1" si="0"/>
        <v>2.2132092464725313</v>
      </c>
      <c r="L8">
        <f ca="1"/>
        <v>1.8</v>
      </c>
      <c r="M8">
        <f ca="1"/>
        <v>2.2999999999999998</v>
      </c>
      <c r="N8">
        <f t="shared" ca="1" si="1"/>
        <v>2.4215571354497891</v>
      </c>
      <c r="P8">
        <f ca="1"/>
        <v>1.8</v>
      </c>
      <c r="Q8">
        <f ca="1"/>
        <v>2.2999999999999998</v>
      </c>
      <c r="R8">
        <f t="shared" ca="1" si="2"/>
        <v>2.2110877678336962</v>
      </c>
      <c r="T8">
        <f ca="1"/>
        <v>1.8</v>
      </c>
      <c r="U8">
        <f ca="1"/>
        <v>2.2999999999999998</v>
      </c>
      <c r="V8">
        <f t="shared" ca="1" si="3"/>
        <v>2.0474322916402206</v>
      </c>
    </row>
    <row r="9" spans="1:22">
      <c r="B9">
        <f ca="1">SUM(X)</f>
        <v>52.5</v>
      </c>
      <c r="C9">
        <f ca="1">SUMSQ(X)</f>
        <v>179.45000000000002</v>
      </c>
      <c r="D9">
        <f ca="1">SUMPRODUCT(X,X,X)</f>
        <v>688.72500000000002</v>
      </c>
      <c r="E9">
        <f ca="1">SUMPRODUCT(X,Y)</f>
        <v>177.13</v>
      </c>
      <c r="H9">
        <f ca="1"/>
        <v>2</v>
      </c>
      <c r="I9">
        <f ca="1"/>
        <v>2.4</v>
      </c>
      <c r="J9">
        <f t="shared" ca="1" si="0"/>
        <v>2.3566736715700993</v>
      </c>
      <c r="L9">
        <f ca="1"/>
        <v>2</v>
      </c>
      <c r="M9">
        <f ca="1"/>
        <v>2.4</v>
      </c>
      <c r="N9">
        <f t="shared" ca="1" si="1"/>
        <v>2.5499182460749581</v>
      </c>
      <c r="P9">
        <f ca="1"/>
        <v>2</v>
      </c>
      <c r="Q9">
        <f ca="1"/>
        <v>2.4</v>
      </c>
      <c r="R9">
        <f t="shared" ca="1" si="2"/>
        <v>2.3541254853821205</v>
      </c>
      <c r="T9">
        <f ca="1"/>
        <v>2</v>
      </c>
      <c r="U9">
        <f ca="1"/>
        <v>2.4</v>
      </c>
      <c r="V9">
        <f t="shared" ca="1" si="3"/>
        <v>2.1666961035724079</v>
      </c>
    </row>
    <row r="10" spans="1:22">
      <c r="B10">
        <f ca="1">SUMSQ(X)</f>
        <v>179.45000000000002</v>
      </c>
      <c r="C10">
        <f ca="1">SUMPRODUCT(X,X,X)</f>
        <v>688.72500000000002</v>
      </c>
      <c r="D10">
        <f ca="1">SUMPRODUCT(X,X,X,X)</f>
        <v>2817.0425</v>
      </c>
      <c r="E10">
        <f ca="1">SUMPRODUCT(X,X,Y)</f>
        <v>659.59900000000005</v>
      </c>
      <c r="H10">
        <f ca="1"/>
        <v>2.2000000000000002</v>
      </c>
      <c r="I10">
        <f ca="1"/>
        <v>2.2000000000000002</v>
      </c>
      <c r="J10">
        <f t="shared" ca="1" si="0"/>
        <v>2.5001380966676678</v>
      </c>
      <c r="L10">
        <f ca="1"/>
        <v>2.2000000000000002</v>
      </c>
      <c r="M10">
        <f ca="1"/>
        <v>2.2000000000000002</v>
      </c>
      <c r="N10">
        <f t="shared" ca="1" si="1"/>
        <v>2.6718867682009235</v>
      </c>
      <c r="P10">
        <f ca="1"/>
        <v>2.2000000000000002</v>
      </c>
      <c r="Q10">
        <f ca="1"/>
        <v>2.2000000000000002</v>
      </c>
      <c r="R10">
        <f t="shared" ca="1" si="2"/>
        <v>2.4972827531836059</v>
      </c>
      <c r="T10">
        <f ca="1"/>
        <v>2.2000000000000002</v>
      </c>
      <c r="U10">
        <f ca="1"/>
        <v>2.2000000000000002</v>
      </c>
      <c r="V10">
        <f t="shared" ca="1" si="3"/>
        <v>2.2929070838650207</v>
      </c>
    </row>
    <row r="11" spans="1:22">
      <c r="H11">
        <f ca="1"/>
        <v>2.5</v>
      </c>
      <c r="I11">
        <f ca="1"/>
        <v>2.8</v>
      </c>
      <c r="J11">
        <f t="shared" ca="1" si="0"/>
        <v>2.7153347343140197</v>
      </c>
      <c r="L11">
        <f ca="1"/>
        <v>2.5</v>
      </c>
      <c r="M11">
        <f ca="1"/>
        <v>2.8</v>
      </c>
      <c r="N11">
        <f t="shared" ca="1" si="1"/>
        <v>2.8446845666110159</v>
      </c>
      <c r="P11">
        <f ca="1"/>
        <v>2.5</v>
      </c>
      <c r="Q11">
        <f ca="1"/>
        <v>2.8</v>
      </c>
      <c r="R11">
        <f t="shared" ca="1" si="2"/>
        <v>2.712242811610321</v>
      </c>
      <c r="T11">
        <f ca="1"/>
        <v>2.5</v>
      </c>
      <c r="U11">
        <f ca="1"/>
        <v>2.8</v>
      </c>
      <c r="V11">
        <f t="shared" ca="1" si="3"/>
        <v>2.4961411313388364</v>
      </c>
    </row>
    <row r="12" spans="1:22">
      <c r="B12">
        <f t="array" ref="B12:E12" ca="1">B8:E8</f>
        <v>20</v>
      </c>
      <c r="C12">
        <f ca="1"/>
        <v>52.5</v>
      </c>
      <c r="D12">
        <f ca="1"/>
        <v>179.45000000000002</v>
      </c>
      <c r="E12">
        <f ca="1"/>
        <v>56.1</v>
      </c>
      <c r="H12">
        <f ca="1"/>
        <v>2.8</v>
      </c>
      <c r="I12">
        <f ca="1"/>
        <v>3.2</v>
      </c>
      <c r="J12">
        <f t="shared" ca="1" si="0"/>
        <v>2.9305313719603721</v>
      </c>
      <c r="L12">
        <f ca="1"/>
        <v>2.8</v>
      </c>
      <c r="M12">
        <f ca="1"/>
        <v>3.2</v>
      </c>
      <c r="N12">
        <f t="shared" ca="1" si="1"/>
        <v>3.0071985087921917</v>
      </c>
      <c r="P12">
        <f ca="1"/>
        <v>2.8</v>
      </c>
      <c r="Q12">
        <f ca="1"/>
        <v>3.2</v>
      </c>
      <c r="R12">
        <f t="shared" ca="1" si="2"/>
        <v>2.9274718581064221</v>
      </c>
      <c r="T12">
        <f ca="1"/>
        <v>2.8</v>
      </c>
      <c r="U12">
        <f ca="1"/>
        <v>3.2</v>
      </c>
      <c r="V12">
        <f t="shared" ca="1" si="3"/>
        <v>2.7173890260998981</v>
      </c>
    </row>
    <row r="13" spans="1:22">
      <c r="B13">
        <f t="array" aca="1" ref="B13:E13" ca="1">B9:E9/$B$9*$B$8</f>
        <v>20</v>
      </c>
      <c r="C13">
        <f ca="1"/>
        <v>68.361904761904768</v>
      </c>
      <c r="D13">
        <f ca="1"/>
        <v>262.37142857142857</v>
      </c>
      <c r="E13">
        <f ca="1"/>
        <v>67.478095238095236</v>
      </c>
      <c r="H13">
        <f ca="1"/>
        <v>3</v>
      </c>
      <c r="I13">
        <f ca="1"/>
        <v>2.8</v>
      </c>
      <c r="J13">
        <f t="shared" ca="1" si="0"/>
        <v>3.0739957970579406</v>
      </c>
      <c r="L13">
        <f ca="1"/>
        <v>3</v>
      </c>
      <c r="M13">
        <f ca="1"/>
        <v>2.8</v>
      </c>
      <c r="N13">
        <f t="shared" ca="1" si="1"/>
        <v>3.1106479663616278</v>
      </c>
      <c r="P13">
        <f ca="1"/>
        <v>3</v>
      </c>
      <c r="Q13">
        <f ca="1"/>
        <v>2.8</v>
      </c>
      <c r="R13">
        <f t="shared" ca="1" si="2"/>
        <v>3.0711073269201483</v>
      </c>
      <c r="T13">
        <f ca="1"/>
        <v>3</v>
      </c>
      <c r="U13">
        <f ca="1"/>
        <v>2.8</v>
      </c>
      <c r="V13">
        <f t="shared" ca="1" si="3"/>
        <v>2.8756781060751577</v>
      </c>
    </row>
    <row r="14" spans="1:22">
      <c r="B14">
        <f t="array" aca="1" ref="B14:E14" ca="1">B10:E10/$B$10*$B$8</f>
        <v>20</v>
      </c>
      <c r="C14">
        <f ca="1"/>
        <v>76.759543048202829</v>
      </c>
      <c r="D14">
        <f ca="1"/>
        <v>313.96405684034551</v>
      </c>
      <c r="E14">
        <f ca="1"/>
        <v>73.513402061855672</v>
      </c>
      <c r="H14">
        <f ca="1"/>
        <v>3.3</v>
      </c>
      <c r="I14">
        <f ca="1"/>
        <v>3.3</v>
      </c>
      <c r="J14">
        <f t="shared" ca="1" si="0"/>
        <v>3.2891924347042925</v>
      </c>
      <c r="L14">
        <f ca="1"/>
        <v>3.3</v>
      </c>
      <c r="M14">
        <f ca="1"/>
        <v>3.3</v>
      </c>
      <c r="N14">
        <f t="shared" ca="1" si="1"/>
        <v>3.2594374955535033</v>
      </c>
      <c r="P14">
        <f ca="1"/>
        <v>3.3</v>
      </c>
      <c r="Q14">
        <f ca="1"/>
        <v>3.3</v>
      </c>
      <c r="R14">
        <f t="shared" ca="1" si="2"/>
        <v>3.2867846868652255</v>
      </c>
      <c r="T14">
        <f ca="1"/>
        <v>3.3</v>
      </c>
      <c r="U14">
        <f ca="1"/>
        <v>3.3</v>
      </c>
      <c r="V14">
        <f t="shared" ca="1" si="3"/>
        <v>3.1305666294009011</v>
      </c>
    </row>
    <row r="15" spans="1:22">
      <c r="H15">
        <f ca="1"/>
        <v>3.5</v>
      </c>
      <c r="I15">
        <f ca="1"/>
        <v>3.6</v>
      </c>
      <c r="J15">
        <f t="shared" ca="1" si="0"/>
        <v>3.432656859801861</v>
      </c>
      <c r="L15">
        <f ca="1"/>
        <v>3.5</v>
      </c>
      <c r="M15">
        <f ca="1"/>
        <v>3.6</v>
      </c>
      <c r="N15">
        <f t="shared" ca="1" si="1"/>
        <v>3.3548256693580822</v>
      </c>
      <c r="P15">
        <f ca="1"/>
        <v>3.5</v>
      </c>
      <c r="Q15">
        <f ca="1"/>
        <v>3.6</v>
      </c>
      <c r="R15">
        <f t="shared" ca="1" si="2"/>
        <v>3.4307190313116025</v>
      </c>
      <c r="T15">
        <f ca="1"/>
        <v>3.5</v>
      </c>
      <c r="U15">
        <f ca="1"/>
        <v>3.6</v>
      </c>
      <c r="V15">
        <f t="shared" ca="1" si="3"/>
        <v>3.3129234825454534</v>
      </c>
    </row>
    <row r="16" spans="1:22">
      <c r="B16">
        <f t="array" ref="B16:E16" ca="1">B12:E12</f>
        <v>20</v>
      </c>
      <c r="C16">
        <f ca="1"/>
        <v>52.5</v>
      </c>
      <c r="D16">
        <f ca="1"/>
        <v>179.45000000000002</v>
      </c>
      <c r="E16">
        <f ca="1"/>
        <v>56.1</v>
      </c>
      <c r="H16">
        <f ca="1"/>
        <v>3.7</v>
      </c>
      <c r="I16">
        <f ca="1"/>
        <v>3.4</v>
      </c>
      <c r="J16">
        <f t="shared" ca="1" si="0"/>
        <v>3.576121284899429</v>
      </c>
      <c r="L16">
        <f ca="1"/>
        <v>3.7</v>
      </c>
      <c r="M16">
        <f ca="1"/>
        <v>3.4</v>
      </c>
      <c r="N16">
        <f t="shared" ca="1" si="1"/>
        <v>3.4474734288246491</v>
      </c>
      <c r="P16">
        <f ca="1"/>
        <v>3.7</v>
      </c>
      <c r="Q16">
        <f ca="1"/>
        <v>3.4</v>
      </c>
      <c r="R16">
        <f t="shared" ca="1" si="2"/>
        <v>3.5747729260110406</v>
      </c>
      <c r="T16">
        <f ca="1"/>
        <v>3.7</v>
      </c>
      <c r="U16">
        <f ca="1"/>
        <v>3.4</v>
      </c>
      <c r="V16">
        <f t="shared" ca="1" si="3"/>
        <v>3.5059027008479551</v>
      </c>
    </row>
    <row r="17" spans="2:22">
      <c r="B17">
        <f t="array" ref="B17:E17" ca="1">B13:E13-B12:E12</f>
        <v>0</v>
      </c>
      <c r="C17">
        <f ca="1"/>
        <v>15.861904761904768</v>
      </c>
      <c r="D17">
        <f ca="1"/>
        <v>82.92142857142855</v>
      </c>
      <c r="E17">
        <f ca="1"/>
        <v>11.378095238095234</v>
      </c>
      <c r="H17">
        <f ca="1"/>
        <v>4</v>
      </c>
      <c r="I17">
        <f ca="1"/>
        <v>3.8</v>
      </c>
      <c r="J17">
        <f t="shared" ca="1" si="0"/>
        <v>3.7913179225457814</v>
      </c>
      <c r="L17">
        <f ca="1"/>
        <v>4</v>
      </c>
      <c r="M17">
        <f ca="1"/>
        <v>3.8</v>
      </c>
      <c r="N17">
        <f t="shared" ca="1" si="1"/>
        <v>3.5817819920572656</v>
      </c>
      <c r="P17">
        <f ca="1"/>
        <v>4</v>
      </c>
      <c r="Q17">
        <f ca="1"/>
        <v>3.8</v>
      </c>
      <c r="R17">
        <f t="shared" ca="1" si="2"/>
        <v>3.7910779247846849</v>
      </c>
      <c r="T17">
        <f ca="1"/>
        <v>4</v>
      </c>
      <c r="U17">
        <f ca="1"/>
        <v>3.8</v>
      </c>
      <c r="V17">
        <f t="shared" ca="1" si="3"/>
        <v>3.8166517935419599</v>
      </c>
    </row>
    <row r="18" spans="2:22">
      <c r="B18">
        <f t="array" ref="B18:E18" ca="1">B14:E14-B12:E12</f>
        <v>0</v>
      </c>
      <c r="C18">
        <f ca="1"/>
        <v>24.259543048202829</v>
      </c>
      <c r="D18">
        <f ca="1"/>
        <v>134.51405684034549</v>
      </c>
      <c r="E18">
        <f ca="1"/>
        <v>17.41340206185567</v>
      </c>
      <c r="H18">
        <f ca="1"/>
        <v>4.3</v>
      </c>
      <c r="I18">
        <f ca="1"/>
        <v>4</v>
      </c>
      <c r="J18">
        <f t="shared" ca="1" si="0"/>
        <v>4.0065145601921337</v>
      </c>
      <c r="L18">
        <f ca="1"/>
        <v>4.3</v>
      </c>
      <c r="M18">
        <f ca="1"/>
        <v>4</v>
      </c>
      <c r="N18">
        <f t="shared" ca="1" si="1"/>
        <v>3.7110466292283277</v>
      </c>
      <c r="P18">
        <f ca="1"/>
        <v>4.3</v>
      </c>
      <c r="Q18">
        <f ca="1"/>
        <v>4</v>
      </c>
      <c r="R18">
        <f t="shared" ca="1" si="2"/>
        <v>4.0076519116277147</v>
      </c>
      <c r="T18">
        <f ca="1"/>
        <v>4.3</v>
      </c>
      <c r="U18">
        <f ca="1"/>
        <v>4</v>
      </c>
      <c r="V18">
        <f t="shared" ca="1" si="3"/>
        <v>4.1549444340323118</v>
      </c>
    </row>
    <row r="19" spans="2:22">
      <c r="H19">
        <f ca="1"/>
        <v>4.5</v>
      </c>
      <c r="I19">
        <f ca="1"/>
        <v>4.2</v>
      </c>
      <c r="J19">
        <f t="shared" ca="1" si="0"/>
        <v>4.1499789852897022</v>
      </c>
      <c r="L19">
        <f ca="1"/>
        <v>4.5</v>
      </c>
      <c r="M19">
        <f ca="1"/>
        <v>4.2</v>
      </c>
      <c r="N19">
        <f t="shared" ca="1" si="1"/>
        <v>3.7946827454268455</v>
      </c>
      <c r="P19">
        <f ca="1"/>
        <v>4.5</v>
      </c>
      <c r="Q19">
        <f ca="1"/>
        <v>4.2</v>
      </c>
      <c r="R19">
        <f t="shared" ca="1" si="2"/>
        <v>4.1521840073393932</v>
      </c>
      <c r="T19">
        <f ca="1"/>
        <v>4.5</v>
      </c>
      <c r="U19">
        <f ca="1"/>
        <v>4.2</v>
      </c>
      <c r="V19">
        <f t="shared" ca="1" si="3"/>
        <v>4.3969717350534081</v>
      </c>
    </row>
    <row r="20" spans="2:22">
      <c r="B20">
        <f t="array" ref="B20:E20" ca="1">B16:E16</f>
        <v>20</v>
      </c>
      <c r="C20">
        <f ca="1"/>
        <v>52.5</v>
      </c>
      <c r="D20">
        <f ca="1"/>
        <v>179.45000000000002</v>
      </c>
      <c r="E20">
        <f ca="1"/>
        <v>56.1</v>
      </c>
      <c r="H20">
        <f ca="1"/>
        <v>4.7</v>
      </c>
      <c r="I20">
        <f ca="1"/>
        <v>4.3</v>
      </c>
      <c r="J20">
        <f t="shared" ca="1" si="0"/>
        <v>4.2934434103872707</v>
      </c>
      <c r="L20">
        <f ca="1"/>
        <v>4.7</v>
      </c>
      <c r="M20">
        <f ca="1"/>
        <v>4.3</v>
      </c>
      <c r="N20">
        <f t="shared" ca="1" si="1"/>
        <v>3.8764444906107576</v>
      </c>
      <c r="P20">
        <f ca="1"/>
        <v>4.7</v>
      </c>
      <c r="Q20">
        <f ca="1"/>
        <v>4.3</v>
      </c>
      <c r="R20">
        <f t="shared" ca="1" si="2"/>
        <v>4.2968356533041323</v>
      </c>
      <c r="T20">
        <f ca="1"/>
        <v>4.7</v>
      </c>
      <c r="U20">
        <f ca="1"/>
        <v>4.3</v>
      </c>
      <c r="V20">
        <f t="shared" ca="1" si="3"/>
        <v>4.6530972304955309</v>
      </c>
    </row>
    <row r="21" spans="2:22">
      <c r="B21">
        <f t="array" ref="B21:E21" ca="1">B17:E17</f>
        <v>0</v>
      </c>
      <c r="C21">
        <f ca="1"/>
        <v>15.861904761904768</v>
      </c>
      <c r="D21">
        <f ca="1"/>
        <v>82.92142857142855</v>
      </c>
      <c r="E21">
        <f ca="1"/>
        <v>11.378095238095234</v>
      </c>
      <c r="H21">
        <f ca="1"/>
        <v>5</v>
      </c>
      <c r="I21">
        <f ca="1"/>
        <v>4.5</v>
      </c>
      <c r="J21">
        <f t="shared" ca="1" si="0"/>
        <v>4.5086400480336222</v>
      </c>
      <c r="L21">
        <f ca="1"/>
        <v>5</v>
      </c>
      <c r="M21">
        <f ca="1"/>
        <v>4.5</v>
      </c>
      <c r="N21">
        <f t="shared" ca="1" si="1"/>
        <v>3.995830050416072</v>
      </c>
      <c r="P21">
        <f ca="1"/>
        <v>5</v>
      </c>
      <c r="Q21">
        <f ca="1"/>
        <v>4.5</v>
      </c>
      <c r="R21">
        <f t="shared" ca="1" si="2"/>
        <v>4.5140372789757288</v>
      </c>
      <c r="T21">
        <f ca="1"/>
        <v>5</v>
      </c>
      <c r="U21">
        <f ca="1"/>
        <v>4.5</v>
      </c>
      <c r="V21">
        <f t="shared" ca="1" si="3"/>
        <v>5.0655290250926113</v>
      </c>
    </row>
    <row r="22" spans="2:22">
      <c r="B22">
        <f t="array" aca="1" ref="B22:E22" ca="1">B18:E18/$C$18*$C$17</f>
        <v>0</v>
      </c>
      <c r="C22">
        <f ca="1"/>
        <v>15.861904761904768</v>
      </c>
      <c r="D22">
        <f ca="1"/>
        <v>87.950921190045563</v>
      </c>
      <c r="E22">
        <f ca="1"/>
        <v>11.385611202036744</v>
      </c>
    </row>
    <row r="24" spans="2:22">
      <c r="B24">
        <f t="array" ref="B24:E24" ca="1">B20:E20</f>
        <v>20</v>
      </c>
      <c r="C24">
        <f ca="1"/>
        <v>52.5</v>
      </c>
      <c r="D24">
        <f ca="1"/>
        <v>179.45000000000002</v>
      </c>
      <c r="E24">
        <f ca="1"/>
        <v>56.1</v>
      </c>
    </row>
    <row r="25" spans="2:22">
      <c r="B25">
        <f t="array" ref="B25:E25" ca="1">B21:E21</f>
        <v>0</v>
      </c>
      <c r="C25">
        <f ca="1"/>
        <v>15.861904761904768</v>
      </c>
      <c r="D25">
        <f ca="1"/>
        <v>82.92142857142855</v>
      </c>
      <c r="E25">
        <f ca="1"/>
        <v>11.378095238095234</v>
      </c>
    </row>
    <row r="26" spans="2:22">
      <c r="B26">
        <f t="array" ref="B26:E26" ca="1">B22:E22-B21:E21</f>
        <v>0</v>
      </c>
      <c r="C26">
        <f ca="1"/>
        <v>0</v>
      </c>
      <c r="D26">
        <f ca="1"/>
        <v>5.029492618617013</v>
      </c>
      <c r="E26">
        <f ca="1"/>
        <v>7.5159639415094404E-3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19</vt:i4>
      </vt:variant>
    </vt:vector>
  </HeadingPairs>
  <TitlesOfParts>
    <vt:vector size="24" baseType="lpstr">
      <vt:lpstr>Вариант 17</vt:lpstr>
      <vt:lpstr>Данные</vt:lpstr>
      <vt:lpstr>Величины</vt:lpstr>
      <vt:lpstr>Вычисления</vt:lpstr>
      <vt:lpstr>Графики</vt:lpstr>
      <vt:lpstr>a0_degree</vt:lpstr>
      <vt:lpstr>a0_exp</vt:lpstr>
      <vt:lpstr>a0_linear</vt:lpstr>
      <vt:lpstr>a0_poly</vt:lpstr>
      <vt:lpstr>a1_degree</vt:lpstr>
      <vt:lpstr>a1_exp</vt:lpstr>
      <vt:lpstr>a1_linear</vt:lpstr>
      <vt:lpstr>a1_poly</vt:lpstr>
      <vt:lpstr>a2_poly</vt:lpstr>
      <vt:lpstr>ln_X</vt:lpstr>
      <vt:lpstr>ln_Y</vt:lpstr>
      <vt:lpstr>n</vt:lpstr>
      <vt:lpstr>X</vt:lpstr>
      <vt:lpstr>Данные!xi</vt:lpstr>
      <vt:lpstr>Y</vt:lpstr>
      <vt:lpstr>Y_degree</vt:lpstr>
      <vt:lpstr>Y_exp</vt:lpstr>
      <vt:lpstr>Y_linear</vt:lpstr>
      <vt:lpstr>Y_poly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Goldman _ _</dc:creator>
  <cp:lastModifiedBy>user</cp:lastModifiedBy>
  <dcterms:created xsi:type="dcterms:W3CDTF">2025-05-21T18:32:33Z</dcterms:created>
  <dcterms:modified xsi:type="dcterms:W3CDTF">2025-05-22T08:46:36Z</dcterms:modified>
</cp:coreProperties>
</file>