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5" windowWidth="13395" windowHeight="12600" firstSheet="1" activeTab="5"/>
  </bookViews>
  <sheets>
    <sheet name="Исходные данные" sheetId="1" r:id="rId1"/>
    <sheet name="Данные" sheetId="2" r:id="rId2"/>
    <sheet name="Величины" sheetId="3" r:id="rId3"/>
    <sheet name="Пункт 1" sheetId="4" r:id="rId4"/>
    <sheet name="Пункт 2" sheetId="5" r:id="rId5"/>
    <sheet name="Пункт 3" sheetId="6" r:id="rId6"/>
  </sheets>
  <definedNames>
    <definedName name="ax">'Пункт 1'!$B$9</definedName>
    <definedName name="ay">'Пункт 1'!$B$11</definedName>
    <definedName name="bx">'Пункт 1'!$B$10</definedName>
    <definedName name="by">'Пункт 1'!$B$12</definedName>
    <definedName name="delta_x">'Пункт 1'!$B$6</definedName>
    <definedName name="delta_y">'Пункт 1'!$B$7</definedName>
    <definedName name="delta1">'Пункт 1'!$B$8</definedName>
    <definedName name="n">Величины!$C$1</definedName>
    <definedName name="r_">Величины!$C$14</definedName>
    <definedName name="sigma_x">Величины!$C$2</definedName>
    <definedName name="sigma_x2">Величины!$C$3</definedName>
    <definedName name="sigma_xy">Величины!$C$6</definedName>
    <definedName name="sigma_y">Величины!$C$4</definedName>
    <definedName name="sigma_y2">Величины!$C$5</definedName>
    <definedName name="X">Данные!$B$2:$B$31</definedName>
    <definedName name="x_">Величины!$C$7</definedName>
    <definedName name="X_2">Данные!$D$2:$D$31</definedName>
    <definedName name="x2_">Величины!$C$8</definedName>
    <definedName name="xi" localSheetId="1">Данные!$B1</definedName>
    <definedName name="xi" localSheetId="5">'Пункт 3'!$A1</definedName>
    <definedName name="XY">Данные!$F$2:$F$31</definedName>
    <definedName name="xy_">Величины!$C$11</definedName>
    <definedName name="Y">Данные!$C$2:$C$31</definedName>
    <definedName name="y_">Величины!$C$9</definedName>
    <definedName name="Y_2">Данные!$E$2:$E$31</definedName>
    <definedName name="y2_">Величины!$C$10</definedName>
    <definedName name="yi">Данные!$C1</definedName>
    <definedName name="yu" localSheetId="5">'Пункт 3'!$D1</definedName>
  </definedNames>
  <calcPr calcId="125725"/>
</workbook>
</file>

<file path=xl/calcChain.xml><?xml version="1.0" encoding="utf-8"?>
<calcChain xmlns="http://schemas.openxmlformats.org/spreadsheetml/2006/main">
  <c r="C2" i="6"/>
  <c r="E2" a="1"/>
  <c r="E3" s="1"/>
  <c r="B2" a="1"/>
  <c r="B3" s="1"/>
  <c r="D2" a="1"/>
  <c r="D2" s="1"/>
  <c r="A2" a="1"/>
  <c r="A3" s="1"/>
  <c r="B22" i="2" a="1"/>
  <c r="B24" s="1"/>
  <c r="D24" s="1"/>
  <c r="C22" a="1"/>
  <c r="C23" s="1"/>
  <c r="E23" s="1"/>
  <c r="B12" a="1"/>
  <c r="B14" s="1"/>
  <c r="D14" s="1"/>
  <c r="C12" a="1"/>
  <c r="C14" s="1"/>
  <c r="B2" a="1"/>
  <c r="B4" s="1"/>
  <c r="D4" s="1"/>
  <c r="C2" a="1"/>
  <c r="C4" s="1"/>
  <c r="E28" i="6" l="1"/>
  <c r="E24"/>
  <c r="E20"/>
  <c r="E16"/>
  <c r="E12"/>
  <c r="E8"/>
  <c r="E4"/>
  <c r="E29"/>
  <c r="E25"/>
  <c r="E21"/>
  <c r="E17"/>
  <c r="E13"/>
  <c r="E9"/>
  <c r="E5"/>
  <c r="E30"/>
  <c r="E26"/>
  <c r="E22"/>
  <c r="E18"/>
  <c r="E14"/>
  <c r="E10"/>
  <c r="E6"/>
  <c r="E2"/>
  <c r="E31"/>
  <c r="E27"/>
  <c r="E23"/>
  <c r="E19"/>
  <c r="E15"/>
  <c r="E11"/>
  <c r="E7"/>
  <c r="B9"/>
  <c r="B28"/>
  <c r="B24"/>
  <c r="B20"/>
  <c r="B16"/>
  <c r="B12"/>
  <c r="B8"/>
  <c r="B4"/>
  <c r="B29"/>
  <c r="B25"/>
  <c r="B21"/>
  <c r="B17"/>
  <c r="B13"/>
  <c r="B5"/>
  <c r="B30"/>
  <c r="B22"/>
  <c r="B18"/>
  <c r="B14"/>
  <c r="B10"/>
  <c r="B6"/>
  <c r="B2"/>
  <c r="B26"/>
  <c r="B31"/>
  <c r="B27"/>
  <c r="B23"/>
  <c r="B19"/>
  <c r="B15"/>
  <c r="B11"/>
  <c r="B7"/>
  <c r="D31"/>
  <c r="D27"/>
  <c r="D23"/>
  <c r="D19"/>
  <c r="D15"/>
  <c r="D11"/>
  <c r="D7"/>
  <c r="D3"/>
  <c r="D28"/>
  <c r="D24"/>
  <c r="D20"/>
  <c r="D16"/>
  <c r="D12"/>
  <c r="D8"/>
  <c r="D4"/>
  <c r="D29"/>
  <c r="D25"/>
  <c r="D21"/>
  <c r="D17"/>
  <c r="D13"/>
  <c r="D9"/>
  <c r="D5"/>
  <c r="D30"/>
  <c r="D26"/>
  <c r="D22"/>
  <c r="D18"/>
  <c r="D14"/>
  <c r="D10"/>
  <c r="D6"/>
  <c r="A28"/>
  <c r="A20"/>
  <c r="A12"/>
  <c r="A4"/>
  <c r="A25"/>
  <c r="A17"/>
  <c r="A9"/>
  <c r="A30"/>
  <c r="A26"/>
  <c r="A22"/>
  <c r="A18"/>
  <c r="A14"/>
  <c r="A10"/>
  <c r="A6"/>
  <c r="A2"/>
  <c r="A24"/>
  <c r="A16"/>
  <c r="A8"/>
  <c r="A29"/>
  <c r="A21"/>
  <c r="A13"/>
  <c r="A5"/>
  <c r="A31"/>
  <c r="A27"/>
  <c r="A23"/>
  <c r="A19"/>
  <c r="A15"/>
  <c r="A11"/>
  <c r="A7"/>
  <c r="F14" i="2"/>
  <c r="E14"/>
  <c r="F4"/>
  <c r="E4"/>
  <c r="B30"/>
  <c r="D30" s="1"/>
  <c r="B26"/>
  <c r="D26" s="1"/>
  <c r="B22"/>
  <c r="D22" s="1"/>
  <c r="B28"/>
  <c r="D28" s="1"/>
  <c r="B29"/>
  <c r="D29" s="1"/>
  <c r="B25"/>
  <c r="D25" s="1"/>
  <c r="B31"/>
  <c r="D31" s="1"/>
  <c r="B27"/>
  <c r="D27" s="1"/>
  <c r="B23"/>
  <c r="D23" s="1"/>
  <c r="C28"/>
  <c r="C24"/>
  <c r="C29"/>
  <c r="C25"/>
  <c r="C30"/>
  <c r="C26"/>
  <c r="C22"/>
  <c r="C31"/>
  <c r="C27"/>
  <c r="B19"/>
  <c r="D19" s="1"/>
  <c r="B15"/>
  <c r="D15" s="1"/>
  <c r="B20"/>
  <c r="D20" s="1"/>
  <c r="B16"/>
  <c r="D16" s="1"/>
  <c r="B12"/>
  <c r="D12" s="1"/>
  <c r="B21"/>
  <c r="D21" s="1"/>
  <c r="B17"/>
  <c r="D17" s="1"/>
  <c r="B13"/>
  <c r="D13" s="1"/>
  <c r="B18"/>
  <c r="D18" s="1"/>
  <c r="C21"/>
  <c r="C19"/>
  <c r="C15"/>
  <c r="C20"/>
  <c r="C16"/>
  <c r="C12"/>
  <c r="C17"/>
  <c r="C13"/>
  <c r="C18"/>
  <c r="B9"/>
  <c r="D9" s="1"/>
  <c r="B5"/>
  <c r="D5" s="1"/>
  <c r="B10"/>
  <c r="D10" s="1"/>
  <c r="B6"/>
  <c r="D6" s="1"/>
  <c r="B2"/>
  <c r="B11"/>
  <c r="D11" s="1"/>
  <c r="B7"/>
  <c r="D7" s="1"/>
  <c r="B3"/>
  <c r="D3" s="1"/>
  <c r="B8"/>
  <c r="D8" s="1"/>
  <c r="C11"/>
  <c r="C7"/>
  <c r="C3"/>
  <c r="C8"/>
  <c r="C9"/>
  <c r="C5"/>
  <c r="C10"/>
  <c r="C6"/>
  <c r="C2"/>
  <c r="C2" i="3" l="1"/>
  <c r="C7" s="1"/>
  <c r="B1" i="4" s="1"/>
  <c r="C4" i="3"/>
  <c r="C9" s="1"/>
  <c r="B3" i="4" s="1"/>
  <c r="F23" i="2"/>
  <c r="E27"/>
  <c r="F27"/>
  <c r="F30"/>
  <c r="E30"/>
  <c r="F28"/>
  <c r="E28"/>
  <c r="F26"/>
  <c r="E26"/>
  <c r="F24"/>
  <c r="E24"/>
  <c r="F22"/>
  <c r="E22"/>
  <c r="F29"/>
  <c r="E29"/>
  <c r="E31"/>
  <c r="F31"/>
  <c r="F25"/>
  <c r="E25"/>
  <c r="E13"/>
  <c r="F13"/>
  <c r="F20"/>
  <c r="E20"/>
  <c r="F18"/>
  <c r="E18"/>
  <c r="F16"/>
  <c r="E16"/>
  <c r="E21"/>
  <c r="F21"/>
  <c r="F12"/>
  <c r="E12"/>
  <c r="F19"/>
  <c r="E19"/>
  <c r="E17"/>
  <c r="F17"/>
  <c r="F15"/>
  <c r="E15"/>
  <c r="D2"/>
  <c r="C3" i="3" s="1"/>
  <c r="C8" s="1"/>
  <c r="E2" i="2"/>
  <c r="F2"/>
  <c r="E9"/>
  <c r="F9"/>
  <c r="F11"/>
  <c r="E11"/>
  <c r="F5"/>
  <c r="E5"/>
  <c r="E7"/>
  <c r="F7"/>
  <c r="F10"/>
  <c r="E10"/>
  <c r="F3"/>
  <c r="E3"/>
  <c r="F6"/>
  <c r="E6"/>
  <c r="E8"/>
  <c r="F8"/>
  <c r="B6" i="4" l="1"/>
  <c r="B2"/>
  <c r="C5" i="3"/>
  <c r="C10" s="1"/>
  <c r="C6"/>
  <c r="B4" i="4" l="1"/>
  <c r="B7"/>
  <c r="C14" i="3"/>
  <c r="B1" i="5"/>
  <c r="C11" i="3"/>
  <c r="B5" i="4" l="1"/>
  <c r="B8"/>
  <c r="B9" l="1"/>
  <c r="B11"/>
  <c r="B10" l="1"/>
  <c r="B12"/>
  <c r="F2" i="6" s="1"/>
  <c r="A16" i="4" l="1"/>
  <c r="B13" i="3" s="1"/>
  <c r="A15" i="4"/>
  <c r="B12" i="3" s="1"/>
  <c r="C3" i="6" l="1"/>
  <c r="F3"/>
  <c r="C4" l="1"/>
  <c r="F4"/>
  <c r="C5" l="1"/>
  <c r="F5"/>
  <c r="C6" l="1"/>
  <c r="F6"/>
  <c r="C7" l="1"/>
  <c r="F7"/>
  <c r="C8" l="1"/>
  <c r="F8"/>
  <c r="F9" l="1"/>
  <c r="C9"/>
  <c r="C10" l="1"/>
  <c r="F10"/>
  <c r="C11" l="1"/>
  <c r="F11"/>
  <c r="C12" l="1"/>
  <c r="F12"/>
  <c r="C13" l="1"/>
  <c r="F13"/>
  <c r="C14" l="1"/>
  <c r="F14"/>
  <c r="C15" l="1"/>
  <c r="F15"/>
  <c r="C16" l="1"/>
  <c r="F16"/>
  <c r="C17" l="1"/>
  <c r="F17"/>
  <c r="C18" l="1"/>
  <c r="F18"/>
  <c r="C19" l="1"/>
  <c r="F19"/>
  <c r="C20" l="1"/>
  <c r="F20"/>
  <c r="C21" l="1"/>
  <c r="F21"/>
  <c r="C22" l="1"/>
  <c r="F22"/>
  <c r="C23" l="1"/>
  <c r="F23"/>
  <c r="C24" l="1"/>
  <c r="F24"/>
  <c r="C25" l="1"/>
  <c r="F25"/>
  <c r="C26" l="1"/>
  <c r="F26"/>
  <c r="C27" l="1"/>
  <c r="F27"/>
  <c r="F28" l="1"/>
  <c r="C28"/>
  <c r="F29" l="1"/>
  <c r="C29"/>
  <c r="C31" l="1"/>
  <c r="C30"/>
  <c r="F31"/>
  <c r="F30"/>
</calcChain>
</file>

<file path=xl/sharedStrings.xml><?xml version="1.0" encoding="utf-8"?>
<sst xmlns="http://schemas.openxmlformats.org/spreadsheetml/2006/main" count="42" uniqueCount="34">
  <si>
    <t>День</t>
  </si>
  <si>
    <t>Y</t>
  </si>
  <si>
    <t>X</t>
  </si>
  <si>
    <t>n</t>
  </si>
  <si>
    <t>Объём выборки</t>
  </si>
  <si>
    <t>x̅</t>
  </si>
  <si>
    <r>
      <t>x</t>
    </r>
    <r>
      <rPr>
        <sz val="11"/>
        <color theme="1"/>
        <rFont val="Times New Roman"/>
        <family val="1"/>
        <charset val="204"/>
      </rPr>
      <t>̅²</t>
    </r>
  </si>
  <si>
    <t>y</t>
  </si>
  <si>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</t>
    </r>
  </si>
  <si>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̅²</t>
    </r>
  </si>
  <si>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</rPr>
      <t>̅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</rPr>
      <t>̅</t>
    </r>
  </si>
  <si>
    <t>XY</t>
  </si>
  <si>
    <r>
      <t>Δ 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>)</t>
    </r>
  </si>
  <si>
    <r>
      <t>Δ 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>)</t>
    </r>
  </si>
  <si>
    <r>
      <t>X</t>
    </r>
    <r>
      <rPr>
        <sz val="11"/>
        <color theme="1"/>
        <rFont val="Times New Roman"/>
        <family val="1"/>
        <charset val="204"/>
      </rPr>
      <t>²</t>
    </r>
  </si>
  <si>
    <r>
      <t>Y</t>
    </r>
    <r>
      <rPr>
        <sz val="11"/>
        <color theme="1"/>
        <rFont val="Times New Roman"/>
        <family val="1"/>
        <charset val="204"/>
        <scheme val="minor"/>
      </rPr>
      <t>²</t>
    </r>
  </si>
  <si>
    <t>Δ₁</t>
  </si>
  <si>
    <t>Уравнения линейной регрессии:</t>
  </si>
  <si>
    <t>r</t>
  </si>
  <si>
    <t>Теснота связи</t>
  </si>
  <si>
    <r>
      <rPr>
        <i/>
        <sz val="11"/>
        <color theme="1"/>
        <rFont val="Times New Roman"/>
        <family val="1"/>
        <charset val="204"/>
        <scheme val="minor"/>
      </rPr>
      <t>a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</si>
  <si>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i/>
        <sz val="11"/>
        <color theme="1"/>
        <rFont val="Times New Roman"/>
        <family val="1"/>
        <charset val="204"/>
        <scheme val="minor"/>
      </rPr>
      <t>b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</si>
  <si>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i/>
        <sz val="11"/>
        <color theme="1"/>
        <rFont val="Times New Roman"/>
        <family val="1"/>
        <charset val="204"/>
        <scheme val="minor"/>
      </rPr>
      <t>a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</si>
  <si>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i/>
        <sz val="11"/>
        <color theme="1"/>
        <rFont val="Times New Roman"/>
        <family val="1"/>
        <charset val="204"/>
        <scheme val="minor"/>
      </rPr>
      <t>b</t>
    </r>
    <r>
      <rPr>
        <sz val="11"/>
        <color theme="1"/>
        <rFont val="Times New Roman"/>
        <family val="2"/>
        <charset val="204"/>
        <scheme val="minor"/>
      </rPr>
      <t xml:space="preserve"> 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2"/>
        <charset val="204"/>
        <scheme val="minor"/>
      </rPr>
      <t>)</t>
    </r>
  </si>
  <si>
    <r>
      <rPr>
        <sz val="11"/>
        <color theme="1"/>
        <rFont val="Times New Roman"/>
        <family val="1"/>
        <charset val="204"/>
      </rPr>
      <t xml:space="preserve">Σ 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i/>
        <sz val="11"/>
        <color theme="1"/>
        <rFont val="Times New Roman"/>
        <family val="1"/>
        <charset val="204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</si>
  <si>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x</t>
    </r>
    <r>
      <rPr>
        <sz val="11"/>
        <color theme="1"/>
        <rFont val="Times New Roman"/>
        <family val="1"/>
        <charset val="204"/>
      </rPr>
      <t>²</t>
    </r>
    <r>
      <rPr>
        <i/>
        <sz val="11"/>
        <color theme="1"/>
        <rFont val="Times New Roman"/>
        <family val="1"/>
        <charset val="204"/>
        <scheme val="minor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</si>
  <si>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yᵢ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</si>
  <si>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y</t>
    </r>
    <r>
      <rPr>
        <sz val="11"/>
        <color theme="1"/>
        <rFont val="Times New Roman"/>
        <family val="1"/>
        <charset val="204"/>
      </rPr>
      <t>²</t>
    </r>
    <r>
      <rPr>
        <i/>
        <sz val="11"/>
        <color theme="1"/>
        <rFont val="Times New Roman"/>
        <family val="1"/>
        <charset val="204"/>
        <scheme val="minor"/>
      </rPr>
      <t>ᵢ</t>
    </r>
  </si>
  <si>
    <r>
      <rPr>
        <sz val="11"/>
        <color theme="1"/>
        <rFont val="Times New Roman"/>
        <family val="1"/>
        <charset val="204"/>
        <scheme val="minor"/>
      </rPr>
      <t>Σ</t>
    </r>
    <r>
      <rPr>
        <i/>
        <sz val="11"/>
        <color theme="1"/>
        <rFont val="Times New Roman"/>
        <family val="1"/>
        <charset val="204"/>
        <scheme val="minor"/>
      </rPr>
      <t xml:space="preserve"> xᵢ yᵢ</t>
    </r>
  </si>
  <si>
    <r>
      <t xml:space="preserve">Уравнение линейной регрессии 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 xml:space="preserve"> на </t>
    </r>
    <r>
      <rPr>
        <i/>
        <sz val="11"/>
        <color theme="1"/>
        <rFont val="Times New Roman"/>
        <family val="1"/>
        <charset val="204"/>
        <scheme val="minor"/>
      </rPr>
      <t>X</t>
    </r>
  </si>
  <si>
    <r>
      <t xml:space="preserve">Уравнение линейной регрессии 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 xml:space="preserve"> на </t>
    </r>
    <r>
      <rPr>
        <i/>
        <sz val="11"/>
        <color theme="1"/>
        <rFont val="Times New Roman"/>
        <family val="1"/>
        <charset val="204"/>
        <scheme val="minor"/>
      </rPr>
      <t>Y</t>
    </r>
  </si>
  <si>
    <t>x</t>
  </si>
  <si>
    <r>
      <t>y</t>
    </r>
    <r>
      <rPr>
        <sz val="11"/>
        <color theme="1"/>
        <rFont val="Times New Roman"/>
        <family val="1"/>
        <charset val="204"/>
        <scheme val="minor"/>
      </rPr>
      <t>(</t>
    </r>
    <r>
      <rPr>
        <i/>
        <sz val="11"/>
        <color theme="1"/>
        <rFont val="Times New Roman"/>
        <family val="1"/>
        <charset val="204"/>
        <scheme val="minor"/>
      </rPr>
      <t>x</t>
    </r>
    <r>
      <rPr>
        <sz val="11"/>
        <color theme="1"/>
        <rFont val="Times New Roman"/>
        <family val="1"/>
        <charset val="204"/>
        <scheme val="minor"/>
      </rPr>
      <t>)</t>
    </r>
  </si>
  <si>
    <r>
      <t>x</t>
    </r>
    <r>
      <rPr>
        <sz val="11"/>
        <color theme="1"/>
        <rFont val="Times New Roman"/>
        <family val="1"/>
        <charset val="204"/>
        <scheme val="minor"/>
      </rPr>
      <t>(</t>
    </r>
    <r>
      <rPr>
        <i/>
        <sz val="11"/>
        <color theme="1"/>
        <rFont val="Times New Roman"/>
        <family val="1"/>
        <charset val="204"/>
        <scheme val="minor"/>
      </rPr>
      <t>y</t>
    </r>
    <r>
      <rPr>
        <sz val="11"/>
        <color theme="1"/>
        <rFont val="Times New Roman"/>
        <family val="1"/>
        <charset val="204"/>
        <scheme val="minor"/>
      </rPr>
      <t>)</t>
    </r>
  </si>
</sst>
</file>

<file path=xl/styles.xml><?xml version="1.0" encoding="utf-8"?>
<styleSheet xmlns="http://schemas.openxmlformats.org/spreadsheetml/2006/main">
  <fonts count="6">
    <font>
      <sz val="11"/>
      <color theme="1"/>
      <name val="Times New Roman"/>
      <family val="2"/>
      <charset val="204"/>
      <scheme val="minor"/>
    </font>
    <font>
      <sz val="9"/>
      <color rgb="FF000000"/>
      <name val="TimesNewRomanPSMT"/>
    </font>
    <font>
      <i/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wrapText="1"/>
    </xf>
    <xf numFmtId="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'Пункт 3'!$B$1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'Пункт 3'!$A$2:$A$31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xVal>
          <c:yVal>
            <c:numRef>
              <c:f>'Пункт 3'!$B$2:$B$31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yVal>
        </c:ser>
        <c:ser>
          <c:idx val="1"/>
          <c:order val="1"/>
          <c:tx>
            <c:strRef>
              <c:f>'Пункт 3'!$C$1</c:f>
              <c:strCache>
                <c:ptCount val="1"/>
                <c:pt idx="0">
                  <c:v>y(x)</c:v>
                </c:pt>
              </c:strCache>
            </c:strRef>
          </c:tx>
          <c:marker>
            <c:symbol val="none"/>
          </c:marker>
          <c:xVal>
            <c:numRef>
              <c:f>'Пункт 3'!$A$2:$A$31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xVal>
          <c:yVal>
            <c:numRef>
              <c:f>'Пункт 3'!$C$2:$C$31</c:f>
              <c:numCache>
                <c:formatCode>General</c:formatCode>
                <c:ptCount val="30"/>
                <c:pt idx="0">
                  <c:v>-6.7523638594461826</c:v>
                </c:pt>
                <c:pt idx="1">
                  <c:v>-6.7523638594461826</c:v>
                </c:pt>
                <c:pt idx="2">
                  <c:v>-6.7523638594461826</c:v>
                </c:pt>
                <c:pt idx="3">
                  <c:v>-6.7523638594461826</c:v>
                </c:pt>
                <c:pt idx="4">
                  <c:v>-6.7913278729381599</c:v>
                </c:pt>
                <c:pt idx="5">
                  <c:v>-7.0251119538900273</c:v>
                </c:pt>
                <c:pt idx="6">
                  <c:v>-7.0251119538900273</c:v>
                </c:pt>
                <c:pt idx="7">
                  <c:v>-6.98614794039805</c:v>
                </c:pt>
                <c:pt idx="8">
                  <c:v>-6.9471839269060709</c:v>
                </c:pt>
                <c:pt idx="9">
                  <c:v>-6.9082199134140936</c:v>
                </c:pt>
                <c:pt idx="10">
                  <c:v>-8.5836724935691393</c:v>
                </c:pt>
                <c:pt idx="11">
                  <c:v>-7.6095721562696941</c:v>
                </c:pt>
                <c:pt idx="12">
                  <c:v>-8.2719603856333173</c:v>
                </c:pt>
                <c:pt idx="13">
                  <c:v>-7.1809680078579383</c:v>
                </c:pt>
                <c:pt idx="14">
                  <c:v>-6.9082199134140936</c:v>
                </c:pt>
                <c:pt idx="15">
                  <c:v>-6.7523638594461826</c:v>
                </c:pt>
                <c:pt idx="16">
                  <c:v>-6.7133998459542052</c:v>
                </c:pt>
                <c:pt idx="17">
                  <c:v>-6.7133998459542052</c:v>
                </c:pt>
                <c:pt idx="18">
                  <c:v>-6.7133998459542052</c:v>
                </c:pt>
                <c:pt idx="19">
                  <c:v>-6.7523638594461826</c:v>
                </c:pt>
                <c:pt idx="20">
                  <c:v>-6.7133998459542052</c:v>
                </c:pt>
                <c:pt idx="21">
                  <c:v>-6.5575437919862924</c:v>
                </c:pt>
                <c:pt idx="22">
                  <c:v>-10.376017114200121</c:v>
                </c:pt>
                <c:pt idx="23">
                  <c:v>-11.389081464991545</c:v>
                </c:pt>
                <c:pt idx="24">
                  <c:v>-10.414981127692098</c:v>
                </c:pt>
                <c:pt idx="25">
                  <c:v>-7.3368240618258493</c:v>
                </c:pt>
                <c:pt idx="26">
                  <c:v>-8.3109243991252946</c:v>
                </c:pt>
                <c:pt idx="27">
                  <c:v>-8.0771403181734289</c:v>
                </c:pt>
                <c:pt idx="28">
                  <c:v>-7.6485361697616732</c:v>
                </c:pt>
                <c:pt idx="29">
                  <c:v>-8.5836724935691393</c:v>
                </c:pt>
              </c:numCache>
            </c:numRef>
          </c:yVal>
        </c:ser>
        <c:axId val="107847040"/>
        <c:axId val="107835776"/>
      </c:scatterChart>
      <c:valAx>
        <c:axId val="107847040"/>
        <c:scaling>
          <c:orientation val="minMax"/>
        </c:scaling>
        <c:axPos val="b"/>
        <c:numFmt formatCode="General" sourceLinked="1"/>
        <c:tickLblPos val="nextTo"/>
        <c:crossAx val="107835776"/>
        <c:crosses val="autoZero"/>
        <c:crossBetween val="midCat"/>
      </c:valAx>
      <c:valAx>
        <c:axId val="107835776"/>
        <c:scaling>
          <c:orientation val="minMax"/>
        </c:scaling>
        <c:axPos val="l"/>
        <c:majorGridlines/>
        <c:numFmt formatCode="General" sourceLinked="1"/>
        <c:tickLblPos val="nextTo"/>
        <c:crossAx val="1078470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tx>
            <c:strRef>
              <c:f>'Пункт 3'!$E$1</c:f>
              <c:strCache>
                <c:ptCount val="1"/>
                <c:pt idx="0">
                  <c:v>x</c:v>
                </c:pt>
              </c:strCache>
            </c:strRef>
          </c:tx>
          <c:spPr>
            <a:ln w="28575">
              <a:noFill/>
            </a:ln>
          </c:spPr>
          <c:xVal>
            <c:numRef>
              <c:f>'Пункт 3'!$D$2:$D$31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xVal>
          <c:yVal>
            <c:numRef>
              <c:f>'Пункт 3'!$E$2:$E$31</c:f>
              <c:numCache>
                <c:formatCode>General</c:formatCode>
                <c:ptCount val="30"/>
                <c:pt idx="0">
                  <c:v>29.3</c:v>
                </c:pt>
                <c:pt idx="1">
                  <c:v>29.3</c:v>
                </c:pt>
                <c:pt idx="2">
                  <c:v>29.3</c:v>
                </c:pt>
                <c:pt idx="3">
                  <c:v>29.3</c:v>
                </c:pt>
                <c:pt idx="4">
                  <c:v>29.2</c:v>
                </c:pt>
                <c:pt idx="5">
                  <c:v>28.6</c:v>
                </c:pt>
                <c:pt idx="6">
                  <c:v>28.6</c:v>
                </c:pt>
                <c:pt idx="7">
                  <c:v>28.7</c:v>
                </c:pt>
                <c:pt idx="8">
                  <c:v>28.8</c:v>
                </c:pt>
                <c:pt idx="9">
                  <c:v>28.9</c:v>
                </c:pt>
                <c:pt idx="10">
                  <c:v>24.6</c:v>
                </c:pt>
                <c:pt idx="11">
                  <c:v>27.1</c:v>
                </c:pt>
                <c:pt idx="12">
                  <c:v>25.4</c:v>
                </c:pt>
                <c:pt idx="13">
                  <c:v>28.2</c:v>
                </c:pt>
                <c:pt idx="14">
                  <c:v>28.9</c:v>
                </c:pt>
                <c:pt idx="15">
                  <c:v>29.3</c:v>
                </c:pt>
                <c:pt idx="16">
                  <c:v>29.4</c:v>
                </c:pt>
                <c:pt idx="17">
                  <c:v>29.4</c:v>
                </c:pt>
                <c:pt idx="18">
                  <c:v>29.4</c:v>
                </c:pt>
                <c:pt idx="19">
                  <c:v>29.3</c:v>
                </c:pt>
                <c:pt idx="20">
                  <c:v>29.4</c:v>
                </c:pt>
                <c:pt idx="21">
                  <c:v>29.8</c:v>
                </c:pt>
                <c:pt idx="22">
                  <c:v>20</c:v>
                </c:pt>
                <c:pt idx="23">
                  <c:v>17.399999999999999</c:v>
                </c:pt>
                <c:pt idx="24">
                  <c:v>19.899999999999999</c:v>
                </c:pt>
                <c:pt idx="25">
                  <c:v>27.8</c:v>
                </c:pt>
                <c:pt idx="26">
                  <c:v>25.3</c:v>
                </c:pt>
                <c:pt idx="27">
                  <c:v>25.9</c:v>
                </c:pt>
                <c:pt idx="28">
                  <c:v>27</c:v>
                </c:pt>
                <c:pt idx="29">
                  <c:v>24.6</c:v>
                </c:pt>
              </c:numCache>
            </c:numRef>
          </c:yVal>
        </c:ser>
        <c:ser>
          <c:idx val="1"/>
          <c:order val="1"/>
          <c:tx>
            <c:strRef>
              <c:f>'Пункт 3'!$F$1</c:f>
              <c:strCache>
                <c:ptCount val="1"/>
                <c:pt idx="0">
                  <c:v>x(y)</c:v>
                </c:pt>
              </c:strCache>
            </c:strRef>
          </c:tx>
          <c:marker>
            <c:symbol val="none"/>
          </c:marker>
          <c:xVal>
            <c:numRef>
              <c:f>'Пункт 3'!$D$2:$D$31</c:f>
              <c:numCache>
                <c:formatCode>General</c:formatCode>
                <c:ptCount val="30"/>
                <c:pt idx="0">
                  <c:v>-6.9</c:v>
                </c:pt>
                <c:pt idx="1">
                  <c:v>-5.5</c:v>
                </c:pt>
                <c:pt idx="2">
                  <c:v>-5.5</c:v>
                </c:pt>
                <c:pt idx="3">
                  <c:v>-5.5</c:v>
                </c:pt>
                <c:pt idx="4">
                  <c:v>-5.6</c:v>
                </c:pt>
                <c:pt idx="5">
                  <c:v>-6</c:v>
                </c:pt>
                <c:pt idx="6">
                  <c:v>-6</c:v>
                </c:pt>
                <c:pt idx="7">
                  <c:v>-5.9</c:v>
                </c:pt>
                <c:pt idx="8">
                  <c:v>-5.8</c:v>
                </c:pt>
                <c:pt idx="9">
                  <c:v>-5.8</c:v>
                </c:pt>
                <c:pt idx="10">
                  <c:v>-8.5</c:v>
                </c:pt>
                <c:pt idx="11">
                  <c:v>-8.6999999999999993</c:v>
                </c:pt>
                <c:pt idx="12">
                  <c:v>-13</c:v>
                </c:pt>
                <c:pt idx="13">
                  <c:v>-7.7</c:v>
                </c:pt>
                <c:pt idx="14">
                  <c:v>-7.2</c:v>
                </c:pt>
                <c:pt idx="15">
                  <c:v>-6.9</c:v>
                </c:pt>
                <c:pt idx="16">
                  <c:v>-6.8</c:v>
                </c:pt>
                <c:pt idx="17">
                  <c:v>-6.8</c:v>
                </c:pt>
                <c:pt idx="18">
                  <c:v>-6.8</c:v>
                </c:pt>
                <c:pt idx="19">
                  <c:v>-6.9</c:v>
                </c:pt>
                <c:pt idx="20">
                  <c:v>-6.8</c:v>
                </c:pt>
                <c:pt idx="21">
                  <c:v>-6.5</c:v>
                </c:pt>
                <c:pt idx="22">
                  <c:v>-9.3000000000000007</c:v>
                </c:pt>
                <c:pt idx="23">
                  <c:v>-9.4</c:v>
                </c:pt>
                <c:pt idx="24">
                  <c:v>-9.8000000000000007</c:v>
                </c:pt>
                <c:pt idx="25">
                  <c:v>-8</c:v>
                </c:pt>
                <c:pt idx="26">
                  <c:v>-9.9</c:v>
                </c:pt>
                <c:pt idx="27">
                  <c:v>-9.6</c:v>
                </c:pt>
                <c:pt idx="28">
                  <c:v>-9.6999999999999993</c:v>
                </c:pt>
                <c:pt idx="29">
                  <c:v>-9.5</c:v>
                </c:pt>
              </c:numCache>
            </c:numRef>
          </c:xVal>
          <c:yVal>
            <c:numRef>
              <c:f>'Пункт 3'!$F$2:$F$31</c:f>
              <c:numCache>
                <c:formatCode>General</c:formatCode>
                <c:ptCount val="30"/>
                <c:pt idx="0">
                  <c:v>28.036585954662861</c:v>
                </c:pt>
                <c:pt idx="1">
                  <c:v>29.704804094343718</c:v>
                </c:pt>
                <c:pt idx="2">
                  <c:v>29.704804094343718</c:v>
                </c:pt>
                <c:pt idx="3">
                  <c:v>29.704804094343718</c:v>
                </c:pt>
                <c:pt idx="4">
                  <c:v>29.585645655795084</c:v>
                </c:pt>
                <c:pt idx="5">
                  <c:v>29.109011901600553</c:v>
                </c:pt>
                <c:pt idx="6">
                  <c:v>29.109011901600553</c:v>
                </c:pt>
                <c:pt idx="7">
                  <c:v>29.228170340149187</c:v>
                </c:pt>
                <c:pt idx="8">
                  <c:v>29.347328778697822</c:v>
                </c:pt>
                <c:pt idx="9">
                  <c:v>29.347328778697822</c:v>
                </c:pt>
                <c:pt idx="10">
                  <c:v>26.130050937884739</c:v>
                </c:pt>
                <c:pt idx="11">
                  <c:v>25.891734060787478</c:v>
                </c:pt>
                <c:pt idx="12">
                  <c:v>20.767921203196273</c:v>
                </c:pt>
                <c:pt idx="13">
                  <c:v>27.0833184462738</c:v>
                </c:pt>
                <c:pt idx="14">
                  <c:v>27.679110639016962</c:v>
                </c:pt>
                <c:pt idx="15">
                  <c:v>28.036585954662861</c:v>
                </c:pt>
                <c:pt idx="16">
                  <c:v>28.155744393211492</c:v>
                </c:pt>
                <c:pt idx="17">
                  <c:v>28.155744393211492</c:v>
                </c:pt>
                <c:pt idx="18">
                  <c:v>28.155744393211492</c:v>
                </c:pt>
                <c:pt idx="19">
                  <c:v>28.036585954662861</c:v>
                </c:pt>
                <c:pt idx="20">
                  <c:v>28.155744393211492</c:v>
                </c:pt>
                <c:pt idx="21">
                  <c:v>28.513219708857392</c:v>
                </c:pt>
                <c:pt idx="22">
                  <c:v>25.176783429495678</c:v>
                </c:pt>
                <c:pt idx="23">
                  <c:v>25.057624990947048</c:v>
                </c:pt>
                <c:pt idx="24">
                  <c:v>24.580991236752517</c:v>
                </c:pt>
                <c:pt idx="25">
                  <c:v>26.725843130627901</c:v>
                </c:pt>
                <c:pt idx="26">
                  <c:v>24.461832798203883</c:v>
                </c:pt>
                <c:pt idx="27">
                  <c:v>24.819308113849779</c:v>
                </c:pt>
                <c:pt idx="28">
                  <c:v>24.700149675301148</c:v>
                </c:pt>
                <c:pt idx="29">
                  <c:v>24.938466552398413</c:v>
                </c:pt>
              </c:numCache>
            </c:numRef>
          </c:yVal>
        </c:ser>
        <c:axId val="112970752"/>
        <c:axId val="112704128"/>
      </c:scatterChart>
      <c:valAx>
        <c:axId val="112970752"/>
        <c:scaling>
          <c:orientation val="minMax"/>
        </c:scaling>
        <c:axPos val="b"/>
        <c:numFmt formatCode="General" sourceLinked="1"/>
        <c:tickLblPos val="nextTo"/>
        <c:crossAx val="112704128"/>
        <c:crosses val="autoZero"/>
        <c:crossBetween val="midCat"/>
      </c:valAx>
      <c:valAx>
        <c:axId val="112704128"/>
        <c:scaling>
          <c:orientation val="minMax"/>
        </c:scaling>
        <c:axPos val="l"/>
        <c:majorGridlines/>
        <c:numFmt formatCode="General" sourceLinked="1"/>
        <c:tickLblPos val="nextTo"/>
        <c:crossAx val="11297075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180975</xdr:rowOff>
    </xdr:from>
    <xdr:to>
      <xdr:col>13</xdr:col>
      <xdr:colOff>504825</xdr:colOff>
      <xdr:row>15</xdr:row>
      <xdr:rowOff>180975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9524</xdr:colOff>
      <xdr:row>15</xdr:row>
      <xdr:rowOff>190499</xdr:rowOff>
    </xdr:from>
    <xdr:to>
      <xdr:col>13</xdr:col>
      <xdr:colOff>495299</xdr:colOff>
      <xdr:row>30</xdr:row>
      <xdr:rowOff>184784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Классическая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10" sqref="A10:J11"/>
    </sheetView>
  </sheetViews>
  <sheetFormatPr defaultRowHeight="15"/>
  <cols>
    <col min="1" max="16384" width="9.140625" style="2"/>
  </cols>
  <sheetData>
    <row r="1" spans="1:10" ht="15.75" thickBo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15.75" thickBot="1">
      <c r="A2" s="1">
        <v>-6.9</v>
      </c>
      <c r="B2" s="1">
        <v>-5.5</v>
      </c>
      <c r="C2" s="1">
        <v>-5.5</v>
      </c>
      <c r="D2" s="1">
        <v>-5.5</v>
      </c>
      <c r="E2" s="1">
        <v>-5.6</v>
      </c>
      <c r="F2" s="1">
        <v>-6</v>
      </c>
      <c r="G2" s="1">
        <v>-6</v>
      </c>
      <c r="H2" s="1">
        <v>-5.9</v>
      </c>
      <c r="I2" s="1">
        <v>-5.8</v>
      </c>
      <c r="J2" s="1">
        <v>-5.8</v>
      </c>
    </row>
    <row r="3" spans="1:10" ht="15.75" thickBot="1">
      <c r="A3" s="1">
        <v>29.3</v>
      </c>
      <c r="B3" s="1">
        <v>29.3</v>
      </c>
      <c r="C3" s="1">
        <v>29.3</v>
      </c>
      <c r="D3" s="1">
        <v>29.3</v>
      </c>
      <c r="E3" s="1">
        <v>29.2</v>
      </c>
      <c r="F3" s="1">
        <v>28.6</v>
      </c>
      <c r="G3" s="1">
        <v>28.6</v>
      </c>
      <c r="H3" s="1">
        <v>28.7</v>
      </c>
      <c r="I3" s="1">
        <v>28.8</v>
      </c>
      <c r="J3" s="1">
        <v>28.9</v>
      </c>
    </row>
    <row r="4" spans="1:10" ht="15.75" thickBot="1"/>
    <row r="5" spans="1:10" ht="15.75" thickBot="1">
      <c r="A5" s="1">
        <v>11</v>
      </c>
      <c r="B5" s="1">
        <v>12</v>
      </c>
      <c r="C5" s="1">
        <v>13</v>
      </c>
      <c r="D5" s="1">
        <v>14</v>
      </c>
      <c r="E5" s="1">
        <v>15</v>
      </c>
      <c r="F5" s="1">
        <v>16</v>
      </c>
      <c r="G5" s="1">
        <v>17</v>
      </c>
      <c r="H5" s="1">
        <v>18</v>
      </c>
      <c r="I5" s="1">
        <v>19</v>
      </c>
      <c r="J5" s="1">
        <v>20</v>
      </c>
    </row>
    <row r="6" spans="1:10" ht="15.75" thickBot="1">
      <c r="A6" s="1">
        <v>-8.5</v>
      </c>
      <c r="B6" s="1">
        <v>-8.6999999999999993</v>
      </c>
      <c r="C6" s="1">
        <v>-13</v>
      </c>
      <c r="D6" s="1">
        <v>-7.7</v>
      </c>
      <c r="E6" s="1">
        <v>-7.2</v>
      </c>
      <c r="F6" s="1">
        <v>-6.9</v>
      </c>
      <c r="G6" s="1">
        <v>-6.8</v>
      </c>
      <c r="H6" s="1">
        <v>-6.8</v>
      </c>
      <c r="I6" s="1">
        <v>-6.8</v>
      </c>
      <c r="J6" s="1">
        <v>-6.9</v>
      </c>
    </row>
    <row r="7" spans="1:10" ht="15.75" thickBot="1">
      <c r="A7" s="1">
        <v>24.6</v>
      </c>
      <c r="B7" s="1">
        <v>27.1</v>
      </c>
      <c r="C7" s="1">
        <v>25.4</v>
      </c>
      <c r="D7" s="1">
        <v>28.2</v>
      </c>
      <c r="E7" s="1">
        <v>28.9</v>
      </c>
      <c r="F7" s="1">
        <v>29.3</v>
      </c>
      <c r="G7" s="1">
        <v>29.4</v>
      </c>
      <c r="H7" s="1">
        <v>29.4</v>
      </c>
      <c r="I7" s="1">
        <v>29.4</v>
      </c>
      <c r="J7" s="1">
        <v>29.3</v>
      </c>
    </row>
    <row r="8" spans="1:10" ht="15.75" thickBot="1"/>
    <row r="9" spans="1:10" ht="15.75" thickBot="1">
      <c r="A9" s="1">
        <v>21</v>
      </c>
      <c r="B9" s="1">
        <v>22</v>
      </c>
      <c r="C9" s="1">
        <v>23</v>
      </c>
      <c r="D9" s="1">
        <v>24</v>
      </c>
      <c r="E9" s="1">
        <v>25</v>
      </c>
      <c r="F9" s="1">
        <v>26</v>
      </c>
      <c r="G9" s="1">
        <v>27</v>
      </c>
      <c r="H9" s="1">
        <v>28</v>
      </c>
      <c r="I9" s="1">
        <v>29</v>
      </c>
      <c r="J9" s="1">
        <v>30</v>
      </c>
    </row>
    <row r="10" spans="1:10" ht="15.75" thickBot="1">
      <c r="A10" s="1">
        <v>-6.8</v>
      </c>
      <c r="B10" s="1">
        <v>-6.5</v>
      </c>
      <c r="C10" s="1">
        <v>-9.3000000000000007</v>
      </c>
      <c r="D10" s="1">
        <v>-9.4</v>
      </c>
      <c r="E10" s="1">
        <v>-9.8000000000000007</v>
      </c>
      <c r="F10" s="1">
        <v>-8</v>
      </c>
      <c r="G10" s="1">
        <v>-9.9</v>
      </c>
      <c r="H10" s="1">
        <v>-9.6</v>
      </c>
      <c r="I10" s="1">
        <v>-9.6999999999999993</v>
      </c>
      <c r="J10" s="1">
        <v>-9.5</v>
      </c>
    </row>
    <row r="11" spans="1:10" ht="15.75" thickBot="1">
      <c r="A11" s="1">
        <v>29.4</v>
      </c>
      <c r="B11" s="1">
        <v>29.8</v>
      </c>
      <c r="C11" s="1">
        <v>20</v>
      </c>
      <c r="D11" s="1">
        <v>17.399999999999999</v>
      </c>
      <c r="E11" s="1">
        <v>19.899999999999999</v>
      </c>
      <c r="F11" s="1">
        <v>27.8</v>
      </c>
      <c r="G11" s="1">
        <v>25.3</v>
      </c>
      <c r="H11" s="1">
        <v>25.9</v>
      </c>
      <c r="I11" s="1">
        <v>27</v>
      </c>
      <c r="J11" s="1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zoomScaleNormal="100" workbookViewId="0">
      <selection activeCell="K6" sqref="K6"/>
    </sheetView>
  </sheetViews>
  <sheetFormatPr defaultRowHeight="15"/>
  <cols>
    <col min="1" max="5" width="9.140625" style="4"/>
    <col min="7" max="16384" width="9.140625" style="4"/>
  </cols>
  <sheetData>
    <row r="1" spans="1:6" s="5" customFormat="1">
      <c r="A1" s="8" t="s">
        <v>0</v>
      </c>
      <c r="B1" s="5" t="s">
        <v>2</v>
      </c>
      <c r="C1" s="5" t="s">
        <v>1</v>
      </c>
      <c r="D1" s="5" t="s">
        <v>14</v>
      </c>
      <c r="E1" s="5" t="s">
        <v>15</v>
      </c>
      <c r="F1" s="5" t="s">
        <v>11</v>
      </c>
    </row>
    <row r="2" spans="1:6">
      <c r="A2" s="4">
        <v>1</v>
      </c>
      <c r="B2" s="4">
        <f t="array" ref="B2:B11">TRANSPOSE('Исходные данные'!A3:J3)</f>
        <v>29.3</v>
      </c>
      <c r="C2" s="4">
        <f t="array" ref="C2:C11">TRANSPOSE('Исходные данные'!A2:J2)</f>
        <v>-6.9</v>
      </c>
      <c r="D2" s="4">
        <f>xi^2</f>
        <v>858.49</v>
      </c>
      <c r="E2" s="4">
        <f>yi^2</f>
        <v>47.610000000000007</v>
      </c>
      <c r="F2">
        <f>X*Y</f>
        <v>-202.17000000000002</v>
      </c>
    </row>
    <row r="3" spans="1:6">
      <c r="A3" s="4">
        <v>2</v>
      </c>
      <c r="B3" s="4">
        <v>29.3</v>
      </c>
      <c r="C3" s="4">
        <v>-5.5</v>
      </c>
      <c r="D3" s="4">
        <f>xi^2</f>
        <v>858.49</v>
      </c>
      <c r="E3" s="4">
        <f>yi^2</f>
        <v>30.25</v>
      </c>
      <c r="F3">
        <f>X*Y</f>
        <v>-161.15</v>
      </c>
    </row>
    <row r="4" spans="1:6">
      <c r="A4" s="4">
        <v>3</v>
      </c>
      <c r="B4" s="4">
        <v>29.3</v>
      </c>
      <c r="C4" s="4">
        <v>-5.5</v>
      </c>
      <c r="D4" s="4">
        <f>xi^2</f>
        <v>858.49</v>
      </c>
      <c r="E4" s="4">
        <f>yi^2</f>
        <v>30.25</v>
      </c>
      <c r="F4">
        <f>X*Y</f>
        <v>-161.15</v>
      </c>
    </row>
    <row r="5" spans="1:6">
      <c r="A5" s="4">
        <v>4</v>
      </c>
      <c r="B5" s="4">
        <v>29.3</v>
      </c>
      <c r="C5" s="4">
        <v>-5.5</v>
      </c>
      <c r="D5" s="4">
        <f>xi^2</f>
        <v>858.49</v>
      </c>
      <c r="E5" s="4">
        <f>yi^2</f>
        <v>30.25</v>
      </c>
      <c r="F5">
        <f>X*Y</f>
        <v>-161.15</v>
      </c>
    </row>
    <row r="6" spans="1:6">
      <c r="A6" s="4">
        <v>5</v>
      </c>
      <c r="B6" s="4">
        <v>29.2</v>
      </c>
      <c r="C6" s="4">
        <v>-5.6</v>
      </c>
      <c r="D6" s="4">
        <f>xi^2</f>
        <v>852.64</v>
      </c>
      <c r="E6" s="4">
        <f>yi^2</f>
        <v>31.359999999999996</v>
      </c>
      <c r="F6">
        <f>X*Y</f>
        <v>-163.51999999999998</v>
      </c>
    </row>
    <row r="7" spans="1:6">
      <c r="A7" s="4">
        <v>6</v>
      </c>
      <c r="B7" s="4">
        <v>28.6</v>
      </c>
      <c r="C7" s="4">
        <v>-6</v>
      </c>
      <c r="D7" s="4">
        <f>xi^2</f>
        <v>817.96</v>
      </c>
      <c r="E7" s="4">
        <f>yi^2</f>
        <v>36</v>
      </c>
      <c r="F7">
        <f>X*Y</f>
        <v>-171.60000000000002</v>
      </c>
    </row>
    <row r="8" spans="1:6">
      <c r="A8" s="4">
        <v>7</v>
      </c>
      <c r="B8" s="4">
        <v>28.6</v>
      </c>
      <c r="C8" s="4">
        <v>-6</v>
      </c>
      <c r="D8" s="4">
        <f>xi^2</f>
        <v>817.96</v>
      </c>
      <c r="E8" s="4">
        <f>yi^2</f>
        <v>36</v>
      </c>
      <c r="F8">
        <f>X*Y</f>
        <v>-171.60000000000002</v>
      </c>
    </row>
    <row r="9" spans="1:6">
      <c r="A9" s="4">
        <v>8</v>
      </c>
      <c r="B9" s="4">
        <v>28.7</v>
      </c>
      <c r="C9" s="4">
        <v>-5.9</v>
      </c>
      <c r="D9" s="4">
        <f>xi^2</f>
        <v>823.68999999999994</v>
      </c>
      <c r="E9" s="4">
        <f>yi^2</f>
        <v>34.81</v>
      </c>
      <c r="F9">
        <f>X*Y</f>
        <v>-169.33</v>
      </c>
    </row>
    <row r="10" spans="1:6">
      <c r="A10" s="4">
        <v>9</v>
      </c>
      <c r="B10" s="4">
        <v>28.8</v>
      </c>
      <c r="C10" s="4">
        <v>-5.8</v>
      </c>
      <c r="D10" s="4">
        <f>xi^2</f>
        <v>829.44</v>
      </c>
      <c r="E10" s="4">
        <f>yi^2</f>
        <v>33.64</v>
      </c>
      <c r="F10">
        <f>X*Y</f>
        <v>-167.04</v>
      </c>
    </row>
    <row r="11" spans="1:6">
      <c r="A11" s="4">
        <v>10</v>
      </c>
      <c r="B11" s="4">
        <v>28.9</v>
      </c>
      <c r="C11" s="4">
        <v>-5.8</v>
      </c>
      <c r="D11" s="4">
        <f>xi^2</f>
        <v>835.20999999999992</v>
      </c>
      <c r="E11" s="4">
        <f>yi^2</f>
        <v>33.64</v>
      </c>
      <c r="F11">
        <f>X*Y</f>
        <v>-167.61999999999998</v>
      </c>
    </row>
    <row r="12" spans="1:6">
      <c r="A12" s="4">
        <v>11</v>
      </c>
      <c r="B12" s="4">
        <f t="array" ref="B12:B21">TRANSPOSE('Исходные данные'!A7:J7)</f>
        <v>24.6</v>
      </c>
      <c r="C12" s="4">
        <f t="array" ref="C12:C21">TRANSPOSE('Исходные данные'!A6:J6)</f>
        <v>-8.5</v>
      </c>
      <c r="D12" s="4">
        <f>xi^2</f>
        <v>605.16000000000008</v>
      </c>
      <c r="E12" s="4">
        <f>yi^2</f>
        <v>72.25</v>
      </c>
      <c r="F12">
        <f>X*Y</f>
        <v>-209.10000000000002</v>
      </c>
    </row>
    <row r="13" spans="1:6">
      <c r="A13" s="4">
        <v>12</v>
      </c>
      <c r="B13" s="4">
        <v>27.1</v>
      </c>
      <c r="C13" s="4">
        <v>-8.6999999999999993</v>
      </c>
      <c r="D13" s="4">
        <f>xi^2</f>
        <v>734.41000000000008</v>
      </c>
      <c r="E13" s="4">
        <f>yi^2</f>
        <v>75.689999999999984</v>
      </c>
      <c r="F13">
        <f>X*Y</f>
        <v>-235.76999999999998</v>
      </c>
    </row>
    <row r="14" spans="1:6">
      <c r="A14" s="4">
        <v>13</v>
      </c>
      <c r="B14" s="4">
        <v>25.4</v>
      </c>
      <c r="C14" s="4">
        <v>-13</v>
      </c>
      <c r="D14" s="4">
        <f>xi^2</f>
        <v>645.16</v>
      </c>
      <c r="E14" s="4">
        <f>yi^2</f>
        <v>169</v>
      </c>
      <c r="F14">
        <f>X*Y</f>
        <v>-330.2</v>
      </c>
    </row>
    <row r="15" spans="1:6">
      <c r="A15" s="4">
        <v>14</v>
      </c>
      <c r="B15" s="4">
        <v>28.2</v>
      </c>
      <c r="C15" s="4">
        <v>-7.7</v>
      </c>
      <c r="D15" s="4">
        <f>xi^2</f>
        <v>795.24</v>
      </c>
      <c r="E15" s="4">
        <f>yi^2</f>
        <v>59.290000000000006</v>
      </c>
      <c r="F15">
        <f>X*Y</f>
        <v>-217.14</v>
      </c>
    </row>
    <row r="16" spans="1:6">
      <c r="A16" s="4">
        <v>15</v>
      </c>
      <c r="B16" s="4">
        <v>28.9</v>
      </c>
      <c r="C16" s="4">
        <v>-7.2</v>
      </c>
      <c r="D16" s="4">
        <f>xi^2</f>
        <v>835.20999999999992</v>
      </c>
      <c r="E16" s="4">
        <f>yi^2</f>
        <v>51.84</v>
      </c>
      <c r="F16">
        <f>X*Y</f>
        <v>-208.07999999999998</v>
      </c>
    </row>
    <row r="17" spans="1:6">
      <c r="A17" s="4">
        <v>16</v>
      </c>
      <c r="B17" s="4">
        <v>29.3</v>
      </c>
      <c r="C17" s="4">
        <v>-6.9</v>
      </c>
      <c r="D17" s="4">
        <f>xi^2</f>
        <v>858.49</v>
      </c>
      <c r="E17" s="4">
        <f>yi^2</f>
        <v>47.610000000000007</v>
      </c>
      <c r="F17">
        <f>X*Y</f>
        <v>-202.17000000000002</v>
      </c>
    </row>
    <row r="18" spans="1:6">
      <c r="A18" s="4">
        <v>17</v>
      </c>
      <c r="B18" s="4">
        <v>29.4</v>
      </c>
      <c r="C18" s="4">
        <v>-6.8</v>
      </c>
      <c r="D18" s="4">
        <f>xi^2</f>
        <v>864.3599999999999</v>
      </c>
      <c r="E18" s="4">
        <f>yi^2</f>
        <v>46.239999999999995</v>
      </c>
      <c r="F18">
        <f>X*Y</f>
        <v>-199.92</v>
      </c>
    </row>
    <row r="19" spans="1:6">
      <c r="A19" s="4">
        <v>18</v>
      </c>
      <c r="B19" s="4">
        <v>29.4</v>
      </c>
      <c r="C19" s="4">
        <v>-6.8</v>
      </c>
      <c r="D19" s="4">
        <f>xi^2</f>
        <v>864.3599999999999</v>
      </c>
      <c r="E19" s="4">
        <f>yi^2</f>
        <v>46.239999999999995</v>
      </c>
      <c r="F19">
        <f>X*Y</f>
        <v>-199.92</v>
      </c>
    </row>
    <row r="20" spans="1:6">
      <c r="A20" s="4">
        <v>19</v>
      </c>
      <c r="B20" s="4">
        <v>29.4</v>
      </c>
      <c r="C20" s="4">
        <v>-6.8</v>
      </c>
      <c r="D20" s="4">
        <f>xi^2</f>
        <v>864.3599999999999</v>
      </c>
      <c r="E20" s="4">
        <f>yi^2</f>
        <v>46.239999999999995</v>
      </c>
      <c r="F20">
        <f>X*Y</f>
        <v>-199.92</v>
      </c>
    </row>
    <row r="21" spans="1:6">
      <c r="A21" s="4">
        <v>20</v>
      </c>
      <c r="B21" s="4">
        <v>29.3</v>
      </c>
      <c r="C21" s="4">
        <v>-6.9</v>
      </c>
      <c r="D21" s="4">
        <f>xi^2</f>
        <v>858.49</v>
      </c>
      <c r="E21" s="4">
        <f>yi^2</f>
        <v>47.610000000000007</v>
      </c>
      <c r="F21">
        <f>X*Y</f>
        <v>-202.17000000000002</v>
      </c>
    </row>
    <row r="22" spans="1:6">
      <c r="A22" s="4">
        <v>21</v>
      </c>
      <c r="B22" s="4">
        <f t="array" ref="B22:B31">TRANSPOSE('Исходные данные'!A11:J11)</f>
        <v>29.4</v>
      </c>
      <c r="C22" s="4">
        <f t="array" ref="C22:C31">TRANSPOSE('Исходные данные'!A10:J10)</f>
        <v>-6.8</v>
      </c>
      <c r="D22" s="4">
        <f>xi^2</f>
        <v>864.3599999999999</v>
      </c>
      <c r="E22" s="4">
        <f>yi^2</f>
        <v>46.239999999999995</v>
      </c>
      <c r="F22">
        <f>X*Y</f>
        <v>-199.92</v>
      </c>
    </row>
    <row r="23" spans="1:6">
      <c r="A23" s="4">
        <v>22</v>
      </c>
      <c r="B23" s="4">
        <v>29.8</v>
      </c>
      <c r="C23" s="4">
        <v>-6.5</v>
      </c>
      <c r="D23" s="4">
        <f>xi^2</f>
        <v>888.04000000000008</v>
      </c>
      <c r="E23" s="4">
        <f>yi^2</f>
        <v>42.25</v>
      </c>
      <c r="F23">
        <f>X*Y</f>
        <v>-193.70000000000002</v>
      </c>
    </row>
    <row r="24" spans="1:6">
      <c r="A24" s="4">
        <v>23</v>
      </c>
      <c r="B24" s="4">
        <v>20</v>
      </c>
      <c r="C24" s="4">
        <v>-9.3000000000000007</v>
      </c>
      <c r="D24" s="4">
        <f>xi^2</f>
        <v>400</v>
      </c>
      <c r="E24" s="4">
        <f>yi^2</f>
        <v>86.490000000000009</v>
      </c>
      <c r="F24">
        <f>X*Y</f>
        <v>-186</v>
      </c>
    </row>
    <row r="25" spans="1:6">
      <c r="A25" s="4">
        <v>24</v>
      </c>
      <c r="B25" s="4">
        <v>17.399999999999999</v>
      </c>
      <c r="C25" s="4">
        <v>-9.4</v>
      </c>
      <c r="D25" s="4">
        <f>xi^2</f>
        <v>302.75999999999993</v>
      </c>
      <c r="E25" s="4">
        <f>yi^2</f>
        <v>88.360000000000014</v>
      </c>
      <c r="F25">
        <f>X*Y</f>
        <v>-163.56</v>
      </c>
    </row>
    <row r="26" spans="1:6">
      <c r="A26" s="4">
        <v>25</v>
      </c>
      <c r="B26" s="4">
        <v>19.899999999999999</v>
      </c>
      <c r="C26" s="4">
        <v>-9.8000000000000007</v>
      </c>
      <c r="D26" s="4">
        <f>xi^2</f>
        <v>396.00999999999993</v>
      </c>
      <c r="E26" s="4">
        <f>yi^2</f>
        <v>96.04000000000002</v>
      </c>
      <c r="F26">
        <f>X*Y</f>
        <v>-195.02</v>
      </c>
    </row>
    <row r="27" spans="1:6">
      <c r="A27" s="4">
        <v>26</v>
      </c>
      <c r="B27" s="4">
        <v>27.8</v>
      </c>
      <c r="C27" s="4">
        <v>-8</v>
      </c>
      <c r="D27" s="4">
        <f>xi^2</f>
        <v>772.84</v>
      </c>
      <c r="E27" s="4">
        <f>yi^2</f>
        <v>64</v>
      </c>
      <c r="F27">
        <f>X*Y</f>
        <v>-222.4</v>
      </c>
    </row>
    <row r="28" spans="1:6">
      <c r="A28" s="4">
        <v>27</v>
      </c>
      <c r="B28" s="4">
        <v>25.3</v>
      </c>
      <c r="C28" s="4">
        <v>-9.9</v>
      </c>
      <c r="D28" s="4">
        <f>xi^2</f>
        <v>640.09</v>
      </c>
      <c r="E28" s="4">
        <f>yi^2</f>
        <v>98.01</v>
      </c>
      <c r="F28">
        <f>X*Y</f>
        <v>-250.47000000000003</v>
      </c>
    </row>
    <row r="29" spans="1:6">
      <c r="A29" s="4">
        <v>28</v>
      </c>
      <c r="B29" s="4">
        <v>25.9</v>
      </c>
      <c r="C29" s="4">
        <v>-9.6</v>
      </c>
      <c r="D29" s="4">
        <f>xi^2</f>
        <v>670.81</v>
      </c>
      <c r="E29" s="4">
        <f>yi^2</f>
        <v>92.16</v>
      </c>
      <c r="F29">
        <f>X*Y</f>
        <v>-248.64</v>
      </c>
    </row>
    <row r="30" spans="1:6">
      <c r="A30" s="4">
        <v>29</v>
      </c>
      <c r="B30" s="4">
        <v>27</v>
      </c>
      <c r="C30" s="4">
        <v>-9.6999999999999993</v>
      </c>
      <c r="D30" s="4">
        <f>xi^2</f>
        <v>729</v>
      </c>
      <c r="E30" s="4">
        <f>yi^2</f>
        <v>94.089999999999989</v>
      </c>
      <c r="F30">
        <f>X*Y</f>
        <v>-261.89999999999998</v>
      </c>
    </row>
    <row r="31" spans="1:6">
      <c r="A31" s="4">
        <v>30</v>
      </c>
      <c r="B31" s="4">
        <v>24.6</v>
      </c>
      <c r="C31" s="4">
        <v>-9.5</v>
      </c>
      <c r="D31" s="4">
        <f>xi^2</f>
        <v>605.16000000000008</v>
      </c>
      <c r="E31" s="4">
        <f>yi^2</f>
        <v>90.25</v>
      </c>
      <c r="F31">
        <f>X*Y</f>
        <v>-233.70000000000002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H10" sqref="H10"/>
    </sheetView>
  </sheetViews>
  <sheetFormatPr defaultRowHeight="15"/>
  <cols>
    <col min="1" max="1" width="36.140625" style="6" bestFit="1" customWidth="1"/>
    <col min="2" max="2" width="9.140625" style="5"/>
    <col min="3" max="16384" width="9.140625" style="4"/>
  </cols>
  <sheetData>
    <row r="1" spans="1:3">
      <c r="A1" s="6" t="s">
        <v>4</v>
      </c>
      <c r="B1" s="5" t="s">
        <v>3</v>
      </c>
      <c r="C1" s="4">
        <v>30</v>
      </c>
    </row>
    <row r="2" spans="1:3">
      <c r="B2" s="5" t="s">
        <v>24</v>
      </c>
      <c r="C2" s="4">
        <f>SUM(X)</f>
        <v>818.09999999999968</v>
      </c>
    </row>
    <row r="3" spans="1:3">
      <c r="B3" s="5" t="s">
        <v>25</v>
      </c>
      <c r="C3" s="4">
        <f>SUM(X_2)</f>
        <v>22605.17</v>
      </c>
    </row>
    <row r="4" spans="1:3">
      <c r="B4" s="5" t="s">
        <v>26</v>
      </c>
      <c r="C4" s="4">
        <f>SUM(Y)</f>
        <v>-226.30000000000004</v>
      </c>
    </row>
    <row r="5" spans="1:3">
      <c r="B5" s="5" t="s">
        <v>27</v>
      </c>
      <c r="C5" s="4">
        <f>SUM(Y_2)</f>
        <v>1803.7099999999998</v>
      </c>
    </row>
    <row r="6" spans="1:3">
      <c r="B6" s="5" t="s">
        <v>28</v>
      </c>
      <c r="C6" s="4">
        <f>SUM(XY)</f>
        <v>-6056.03</v>
      </c>
    </row>
    <row r="7" spans="1:3">
      <c r="B7" s="5" t="s">
        <v>5</v>
      </c>
      <c r="C7" s="4">
        <f>sigma_x/n</f>
        <v>27.269999999999989</v>
      </c>
    </row>
    <row r="8" spans="1:3">
      <c r="B8" s="5" t="s">
        <v>6</v>
      </c>
      <c r="C8" s="4">
        <f>sigma_x2/n</f>
        <v>753.50566666666657</v>
      </c>
    </row>
    <row r="9" spans="1:3">
      <c r="B9" s="8" t="s">
        <v>8</v>
      </c>
      <c r="C9" s="4">
        <f>sigma_y/n</f>
        <v>-7.5433333333333348</v>
      </c>
    </row>
    <row r="10" spans="1:3">
      <c r="B10" s="8" t="s">
        <v>9</v>
      </c>
      <c r="C10" s="4">
        <f>sigma_y2/n</f>
        <v>60.123666666666658</v>
      </c>
    </row>
    <row r="11" spans="1:3">
      <c r="B11" s="8" t="s">
        <v>10</v>
      </c>
      <c r="C11" s="4">
        <f>sigma_xy/n</f>
        <v>-201.86766666666665</v>
      </c>
    </row>
    <row r="12" spans="1:3">
      <c r="A12" s="6" t="s">
        <v>29</v>
      </c>
      <c r="B12" s="9" t="str">
        <f>'Пункт 1'!A15</f>
        <v>y = 0,39 * x + -18,17</v>
      </c>
    </row>
    <row r="13" spans="1:3">
      <c r="A13" s="6" t="s">
        <v>30</v>
      </c>
      <c r="B13" s="9" t="str">
        <f>'Пункт 1'!A16</f>
        <v>x = 1,19 * y + 36,26</v>
      </c>
    </row>
    <row r="14" spans="1:3">
      <c r="A14" s="6" t="s">
        <v>19</v>
      </c>
      <c r="B14" s="5" t="s">
        <v>18</v>
      </c>
      <c r="C14" s="4">
        <f>(n*sigma_xy-sigma_x*sigma_y)/SQRT((n*sigma_x2-sigma_x^2)*(n*sigma_y2-sigma_y^2))</f>
        <v>0.68138762883486093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zoomScale="190" zoomScaleNormal="190" workbookViewId="0">
      <selection activeCell="B10" sqref="B10"/>
    </sheetView>
  </sheetViews>
  <sheetFormatPr defaultRowHeight="15"/>
  <sheetData>
    <row r="1" spans="1:2">
      <c r="A1" s="3" t="s">
        <v>5</v>
      </c>
      <c r="B1">
        <f>x_</f>
        <v>27.269999999999989</v>
      </c>
    </row>
    <row r="2" spans="1:2">
      <c r="A2" s="3" t="s">
        <v>6</v>
      </c>
      <c r="B2">
        <f>x2_</f>
        <v>753.50566666666657</v>
      </c>
    </row>
    <row r="3" spans="1:2">
      <c r="A3" s="7" t="s">
        <v>8</v>
      </c>
      <c r="B3">
        <f>y_</f>
        <v>-7.5433333333333348</v>
      </c>
    </row>
    <row r="4" spans="1:2">
      <c r="A4" s="7" t="s">
        <v>9</v>
      </c>
      <c r="B4">
        <f>y2_</f>
        <v>60.123666666666658</v>
      </c>
    </row>
    <row r="5" spans="1:2">
      <c r="A5" s="7" t="s">
        <v>10</v>
      </c>
      <c r="B5">
        <f>xy_</f>
        <v>-201.86766666666665</v>
      </c>
    </row>
    <row r="6" spans="1:2">
      <c r="A6" s="7" t="s">
        <v>13</v>
      </c>
      <c r="B6">
        <f>x2_-x_^2</f>
        <v>9.8527666666672076</v>
      </c>
    </row>
    <row r="7" spans="1:2">
      <c r="A7" s="7" t="s">
        <v>12</v>
      </c>
      <c r="B7">
        <f>y2_-y_^2</f>
        <v>3.2217888888888595</v>
      </c>
    </row>
    <row r="8" spans="1:2">
      <c r="A8" t="s">
        <v>16</v>
      </c>
      <c r="B8">
        <f>xy_-x_*y_</f>
        <v>3.8390333333333047</v>
      </c>
    </row>
    <row r="9" spans="1:2">
      <c r="A9" s="7" t="s">
        <v>20</v>
      </c>
      <c r="B9">
        <f>delta1/delta_x</f>
        <v>0.38964013491977828</v>
      </c>
    </row>
    <row r="10" spans="1:2">
      <c r="A10" s="7" t="s">
        <v>21</v>
      </c>
      <c r="B10">
        <f>y_-ax*x_</f>
        <v>-18.168819812595686</v>
      </c>
    </row>
    <row r="11" spans="1:2">
      <c r="A11" s="7" t="s">
        <v>22</v>
      </c>
      <c r="B11">
        <f>delta1/delta_y</f>
        <v>1.1915843854863259</v>
      </c>
    </row>
    <row r="12" spans="1:2">
      <c r="A12" s="7" t="s">
        <v>23</v>
      </c>
      <c r="B12">
        <f>x_-ay*y_</f>
        <v>36.25851821451851</v>
      </c>
    </row>
    <row r="14" spans="1:2">
      <c r="A14" t="s">
        <v>17</v>
      </c>
    </row>
    <row r="15" spans="1:2">
      <c r="A15" s="3" t="str">
        <f>"y = "&amp;ROUND(ax,2)&amp;" * x + "&amp;ROUND(bx,2)</f>
        <v>y = 0,39 * x + -18,17</v>
      </c>
    </row>
    <row r="16" spans="1:2">
      <c r="A16" s="3" t="str">
        <f>"x = "&amp;ROUND(ay,2)&amp;" * y + "&amp;ROUND(by,2)</f>
        <v>x = 1,19 * y + 36,26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" sqref="C1"/>
    </sheetView>
  </sheetViews>
  <sheetFormatPr defaultRowHeight="15"/>
  <cols>
    <col min="1" max="1" width="9.140625" style="3"/>
  </cols>
  <sheetData>
    <row r="1" spans="1:2">
      <c r="A1" s="3" t="s">
        <v>18</v>
      </c>
      <c r="B1">
        <f>(n*sigma_xy-sigma_x*sigma_y)/SQRT((n*sigma_x2-sigma_x^2)*(n*sigma_y2-sigma_y^2))</f>
        <v>0.68138762883486093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2" sqref="F2"/>
    </sheetView>
  </sheetViews>
  <sheetFormatPr defaultRowHeight="15"/>
  <cols>
    <col min="1" max="1" width="9.140625" style="4"/>
    <col min="3" max="4" width="9.140625" style="4"/>
    <col min="6" max="16384" width="9.140625" style="4"/>
  </cols>
  <sheetData>
    <row r="1" spans="1:6" s="5" customFormat="1">
      <c r="A1" s="5" t="s">
        <v>31</v>
      </c>
      <c r="B1" s="5" t="s">
        <v>7</v>
      </c>
      <c r="C1" s="5" t="s">
        <v>32</v>
      </c>
      <c r="D1" s="5" t="s">
        <v>7</v>
      </c>
      <c r="E1" s="5" t="s">
        <v>31</v>
      </c>
      <c r="F1" s="5" t="s">
        <v>33</v>
      </c>
    </row>
    <row r="2" spans="1:6">
      <c r="A2" s="4">
        <f t="array" ref="A2:A31">X</f>
        <v>29.3</v>
      </c>
      <c r="B2">
        <f t="array" ref="B2:B31">Y</f>
        <v>-6.9</v>
      </c>
      <c r="C2" s="4">
        <f>ax*A2+bx</f>
        <v>-6.7523638594461826</v>
      </c>
      <c r="D2" s="4">
        <f t="array" ref="D2:D31">Y</f>
        <v>-6.9</v>
      </c>
      <c r="E2">
        <f t="array" ref="E2:E31">X</f>
        <v>29.3</v>
      </c>
      <c r="F2" s="4">
        <f>ay*D2+by</f>
        <v>28.036585954662861</v>
      </c>
    </row>
    <row r="3" spans="1:6">
      <c r="A3" s="4">
        <v>29.3</v>
      </c>
      <c r="B3">
        <v>-5.5</v>
      </c>
      <c r="C3" s="4">
        <f>ax*A3+bx</f>
        <v>-6.7523638594461826</v>
      </c>
      <c r="D3" s="4">
        <v>-5.5</v>
      </c>
      <c r="E3">
        <v>29.3</v>
      </c>
      <c r="F3" s="4">
        <f>ay*D3+by</f>
        <v>29.704804094343718</v>
      </c>
    </row>
    <row r="4" spans="1:6">
      <c r="A4" s="4">
        <v>29.3</v>
      </c>
      <c r="B4">
        <v>-5.5</v>
      </c>
      <c r="C4" s="4">
        <f>ax*A4+bx</f>
        <v>-6.7523638594461826</v>
      </c>
      <c r="D4" s="4">
        <v>-5.5</v>
      </c>
      <c r="E4">
        <v>29.3</v>
      </c>
      <c r="F4" s="4">
        <f>ay*D4+by</f>
        <v>29.704804094343718</v>
      </c>
    </row>
    <row r="5" spans="1:6">
      <c r="A5" s="4">
        <v>29.3</v>
      </c>
      <c r="B5">
        <v>-5.5</v>
      </c>
      <c r="C5" s="4">
        <f>ax*A5+bx</f>
        <v>-6.7523638594461826</v>
      </c>
      <c r="D5" s="4">
        <v>-5.5</v>
      </c>
      <c r="E5">
        <v>29.3</v>
      </c>
      <c r="F5" s="4">
        <f>ay*D5+by</f>
        <v>29.704804094343718</v>
      </c>
    </row>
    <row r="6" spans="1:6">
      <c r="A6" s="4">
        <v>29.2</v>
      </c>
      <c r="B6">
        <v>-5.6</v>
      </c>
      <c r="C6" s="4">
        <f>ax*A6+bx</f>
        <v>-6.7913278729381599</v>
      </c>
      <c r="D6" s="4">
        <v>-5.6</v>
      </c>
      <c r="E6">
        <v>29.2</v>
      </c>
      <c r="F6" s="4">
        <f>ay*D6+by</f>
        <v>29.585645655795084</v>
      </c>
    </row>
    <row r="7" spans="1:6">
      <c r="A7" s="4">
        <v>28.6</v>
      </c>
      <c r="B7">
        <v>-6</v>
      </c>
      <c r="C7" s="4">
        <f>ax*A7+bx</f>
        <v>-7.0251119538900273</v>
      </c>
      <c r="D7" s="4">
        <v>-6</v>
      </c>
      <c r="E7">
        <v>28.6</v>
      </c>
      <c r="F7" s="4">
        <f>ay*D7+by</f>
        <v>29.109011901600553</v>
      </c>
    </row>
    <row r="8" spans="1:6">
      <c r="A8" s="4">
        <v>28.6</v>
      </c>
      <c r="B8">
        <v>-6</v>
      </c>
      <c r="C8" s="4">
        <f>ax*A8+bx</f>
        <v>-7.0251119538900273</v>
      </c>
      <c r="D8" s="4">
        <v>-6</v>
      </c>
      <c r="E8">
        <v>28.6</v>
      </c>
      <c r="F8" s="4">
        <f>ay*D8+by</f>
        <v>29.109011901600553</v>
      </c>
    </row>
    <row r="9" spans="1:6">
      <c r="A9" s="4">
        <v>28.7</v>
      </c>
      <c r="B9">
        <v>-5.9</v>
      </c>
      <c r="C9" s="4">
        <f>ax*A9+bx</f>
        <v>-6.98614794039805</v>
      </c>
      <c r="D9" s="4">
        <v>-5.9</v>
      </c>
      <c r="E9">
        <v>28.7</v>
      </c>
      <c r="F9" s="4">
        <f>ay*D9+by</f>
        <v>29.228170340149187</v>
      </c>
    </row>
    <row r="10" spans="1:6">
      <c r="A10" s="4">
        <v>28.8</v>
      </c>
      <c r="B10">
        <v>-5.8</v>
      </c>
      <c r="C10" s="4">
        <f>ax*A10+bx</f>
        <v>-6.9471839269060709</v>
      </c>
      <c r="D10" s="4">
        <v>-5.8</v>
      </c>
      <c r="E10">
        <v>28.8</v>
      </c>
      <c r="F10" s="4">
        <f>ay*D10+by</f>
        <v>29.347328778697822</v>
      </c>
    </row>
    <row r="11" spans="1:6">
      <c r="A11" s="4">
        <v>28.9</v>
      </c>
      <c r="B11">
        <v>-5.8</v>
      </c>
      <c r="C11" s="4">
        <f>ax*A11+bx</f>
        <v>-6.9082199134140936</v>
      </c>
      <c r="D11" s="4">
        <v>-5.8</v>
      </c>
      <c r="E11">
        <v>28.9</v>
      </c>
      <c r="F11" s="4">
        <f>ay*D11+by</f>
        <v>29.347328778697822</v>
      </c>
    </row>
    <row r="12" spans="1:6">
      <c r="A12" s="4">
        <v>24.6</v>
      </c>
      <c r="B12">
        <v>-8.5</v>
      </c>
      <c r="C12" s="4">
        <f>ax*A12+bx</f>
        <v>-8.5836724935691393</v>
      </c>
      <c r="D12" s="4">
        <v>-8.5</v>
      </c>
      <c r="E12">
        <v>24.6</v>
      </c>
      <c r="F12" s="4">
        <f>ay*D12+by</f>
        <v>26.130050937884739</v>
      </c>
    </row>
    <row r="13" spans="1:6">
      <c r="A13" s="4">
        <v>27.1</v>
      </c>
      <c r="B13">
        <v>-8.6999999999999993</v>
      </c>
      <c r="C13" s="4">
        <f>ax*A13+bx</f>
        <v>-7.6095721562696941</v>
      </c>
      <c r="D13" s="4">
        <v>-8.6999999999999993</v>
      </c>
      <c r="E13">
        <v>27.1</v>
      </c>
      <c r="F13" s="4">
        <f>ay*D13+by</f>
        <v>25.891734060787478</v>
      </c>
    </row>
    <row r="14" spans="1:6">
      <c r="A14" s="4">
        <v>25.4</v>
      </c>
      <c r="B14">
        <v>-13</v>
      </c>
      <c r="C14" s="4">
        <f>ax*A14+bx</f>
        <v>-8.2719603856333173</v>
      </c>
      <c r="D14" s="4">
        <v>-13</v>
      </c>
      <c r="E14">
        <v>25.4</v>
      </c>
      <c r="F14" s="4">
        <f>ay*D14+by</f>
        <v>20.767921203196273</v>
      </c>
    </row>
    <row r="15" spans="1:6">
      <c r="A15" s="4">
        <v>28.2</v>
      </c>
      <c r="B15">
        <v>-7.7</v>
      </c>
      <c r="C15" s="4">
        <f>ax*A15+bx</f>
        <v>-7.1809680078579383</v>
      </c>
      <c r="D15" s="4">
        <v>-7.7</v>
      </c>
      <c r="E15">
        <v>28.2</v>
      </c>
      <c r="F15" s="4">
        <f>ay*D15+by</f>
        <v>27.0833184462738</v>
      </c>
    </row>
    <row r="16" spans="1:6">
      <c r="A16" s="4">
        <v>28.9</v>
      </c>
      <c r="B16">
        <v>-7.2</v>
      </c>
      <c r="C16" s="4">
        <f>ax*A16+bx</f>
        <v>-6.9082199134140936</v>
      </c>
      <c r="D16" s="4">
        <v>-7.2</v>
      </c>
      <c r="E16">
        <v>28.9</v>
      </c>
      <c r="F16" s="4">
        <f>ay*D16+by</f>
        <v>27.679110639016962</v>
      </c>
    </row>
    <row r="17" spans="1:6">
      <c r="A17" s="4">
        <v>29.3</v>
      </c>
      <c r="B17">
        <v>-6.9</v>
      </c>
      <c r="C17" s="4">
        <f>ax*A17+bx</f>
        <v>-6.7523638594461826</v>
      </c>
      <c r="D17" s="4">
        <v>-6.9</v>
      </c>
      <c r="E17">
        <v>29.3</v>
      </c>
      <c r="F17" s="4">
        <f>ay*D17+by</f>
        <v>28.036585954662861</v>
      </c>
    </row>
    <row r="18" spans="1:6">
      <c r="A18" s="4">
        <v>29.4</v>
      </c>
      <c r="B18">
        <v>-6.8</v>
      </c>
      <c r="C18" s="4">
        <f>ax*A18+bx</f>
        <v>-6.7133998459542052</v>
      </c>
      <c r="D18" s="4">
        <v>-6.8</v>
      </c>
      <c r="E18">
        <v>29.4</v>
      </c>
      <c r="F18" s="4">
        <f>ay*D18+by</f>
        <v>28.155744393211492</v>
      </c>
    </row>
    <row r="19" spans="1:6">
      <c r="A19" s="4">
        <v>29.4</v>
      </c>
      <c r="B19">
        <v>-6.8</v>
      </c>
      <c r="C19" s="4">
        <f>ax*A19+bx</f>
        <v>-6.7133998459542052</v>
      </c>
      <c r="D19" s="4">
        <v>-6.8</v>
      </c>
      <c r="E19">
        <v>29.4</v>
      </c>
      <c r="F19" s="4">
        <f>ay*D19+by</f>
        <v>28.155744393211492</v>
      </c>
    </row>
    <row r="20" spans="1:6">
      <c r="A20" s="4">
        <v>29.4</v>
      </c>
      <c r="B20">
        <v>-6.8</v>
      </c>
      <c r="C20" s="4">
        <f>ax*A20+bx</f>
        <v>-6.7133998459542052</v>
      </c>
      <c r="D20" s="4">
        <v>-6.8</v>
      </c>
      <c r="E20">
        <v>29.4</v>
      </c>
      <c r="F20" s="4">
        <f>ay*D20+by</f>
        <v>28.155744393211492</v>
      </c>
    </row>
    <row r="21" spans="1:6">
      <c r="A21" s="4">
        <v>29.3</v>
      </c>
      <c r="B21">
        <v>-6.9</v>
      </c>
      <c r="C21" s="4">
        <f>ax*A21+bx</f>
        <v>-6.7523638594461826</v>
      </c>
      <c r="D21" s="4">
        <v>-6.9</v>
      </c>
      <c r="E21">
        <v>29.3</v>
      </c>
      <c r="F21" s="4">
        <f>ay*D21+by</f>
        <v>28.036585954662861</v>
      </c>
    </row>
    <row r="22" spans="1:6">
      <c r="A22" s="4">
        <v>29.4</v>
      </c>
      <c r="B22">
        <v>-6.8</v>
      </c>
      <c r="C22" s="4">
        <f>ax*A22+bx</f>
        <v>-6.7133998459542052</v>
      </c>
      <c r="D22" s="4">
        <v>-6.8</v>
      </c>
      <c r="E22">
        <v>29.4</v>
      </c>
      <c r="F22" s="4">
        <f>ay*D22+by</f>
        <v>28.155744393211492</v>
      </c>
    </row>
    <row r="23" spans="1:6">
      <c r="A23" s="4">
        <v>29.8</v>
      </c>
      <c r="B23">
        <v>-6.5</v>
      </c>
      <c r="C23" s="4">
        <f>ax*A23+bx</f>
        <v>-6.5575437919862924</v>
      </c>
      <c r="D23" s="4">
        <v>-6.5</v>
      </c>
      <c r="E23">
        <v>29.8</v>
      </c>
      <c r="F23" s="4">
        <f>ay*D23+by</f>
        <v>28.513219708857392</v>
      </c>
    </row>
    <row r="24" spans="1:6">
      <c r="A24" s="4">
        <v>20</v>
      </c>
      <c r="B24">
        <v>-9.3000000000000007</v>
      </c>
      <c r="C24" s="4">
        <f>ax*A24+bx</f>
        <v>-10.376017114200121</v>
      </c>
      <c r="D24" s="4">
        <v>-9.3000000000000007</v>
      </c>
      <c r="E24">
        <v>20</v>
      </c>
      <c r="F24" s="4">
        <f>ay*D24+by</f>
        <v>25.176783429495678</v>
      </c>
    </row>
    <row r="25" spans="1:6">
      <c r="A25" s="4">
        <v>17.399999999999999</v>
      </c>
      <c r="B25">
        <v>-9.4</v>
      </c>
      <c r="C25" s="4">
        <f>ax*A25+bx</f>
        <v>-11.389081464991545</v>
      </c>
      <c r="D25" s="4">
        <v>-9.4</v>
      </c>
      <c r="E25">
        <v>17.399999999999999</v>
      </c>
      <c r="F25" s="4">
        <f>ay*D25+by</f>
        <v>25.057624990947048</v>
      </c>
    </row>
    <row r="26" spans="1:6">
      <c r="A26" s="4">
        <v>19.899999999999999</v>
      </c>
      <c r="B26">
        <v>-9.8000000000000007</v>
      </c>
      <c r="C26" s="4">
        <f>ax*A26+bx</f>
        <v>-10.414981127692098</v>
      </c>
      <c r="D26" s="4">
        <v>-9.8000000000000007</v>
      </c>
      <c r="E26">
        <v>19.899999999999999</v>
      </c>
      <c r="F26" s="4">
        <f>ay*D26+by</f>
        <v>24.580991236752517</v>
      </c>
    </row>
    <row r="27" spans="1:6">
      <c r="A27" s="4">
        <v>27.8</v>
      </c>
      <c r="B27">
        <v>-8</v>
      </c>
      <c r="C27" s="4">
        <f>ax*A27+bx</f>
        <v>-7.3368240618258493</v>
      </c>
      <c r="D27" s="4">
        <v>-8</v>
      </c>
      <c r="E27">
        <v>27.8</v>
      </c>
      <c r="F27" s="4">
        <f>ay*D27+by</f>
        <v>26.725843130627901</v>
      </c>
    </row>
    <row r="28" spans="1:6">
      <c r="A28" s="4">
        <v>25.3</v>
      </c>
      <c r="B28">
        <v>-9.9</v>
      </c>
      <c r="C28" s="4">
        <f>ax*A28+bx</f>
        <v>-8.3109243991252946</v>
      </c>
      <c r="D28" s="4">
        <v>-9.9</v>
      </c>
      <c r="E28">
        <v>25.3</v>
      </c>
      <c r="F28" s="4">
        <f>ay*D28+by</f>
        <v>24.461832798203883</v>
      </c>
    </row>
    <row r="29" spans="1:6">
      <c r="A29" s="4">
        <v>25.9</v>
      </c>
      <c r="B29">
        <v>-9.6</v>
      </c>
      <c r="C29" s="4">
        <f>ax*A29+bx</f>
        <v>-8.0771403181734289</v>
      </c>
      <c r="D29" s="4">
        <v>-9.6</v>
      </c>
      <c r="E29">
        <v>25.9</v>
      </c>
      <c r="F29" s="4">
        <f>ay*D29+by</f>
        <v>24.819308113849779</v>
      </c>
    </row>
    <row r="30" spans="1:6">
      <c r="A30" s="4">
        <v>27</v>
      </c>
      <c r="B30">
        <v>-9.6999999999999993</v>
      </c>
      <c r="C30" s="4">
        <f>ax*A30+bx</f>
        <v>-7.6485361697616732</v>
      </c>
      <c r="D30" s="4">
        <v>-9.6999999999999993</v>
      </c>
      <c r="E30">
        <v>27</v>
      </c>
      <c r="F30" s="4">
        <f>ay*D30+by</f>
        <v>24.700149675301148</v>
      </c>
    </row>
    <row r="31" spans="1:6">
      <c r="A31" s="4">
        <v>24.6</v>
      </c>
      <c r="B31">
        <v>-9.5</v>
      </c>
      <c r="C31" s="4">
        <f>ax*A31+bx</f>
        <v>-8.5836724935691393</v>
      </c>
      <c r="D31" s="4">
        <v>-9.5</v>
      </c>
      <c r="E31">
        <v>24.6</v>
      </c>
      <c r="F31" s="4">
        <f>ay*D31+by</f>
        <v>24.938466552398413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28</vt:i4>
      </vt:variant>
    </vt:vector>
  </HeadingPairs>
  <TitlesOfParts>
    <vt:vector size="34" baseType="lpstr">
      <vt:lpstr>Исходные данные</vt:lpstr>
      <vt:lpstr>Данные</vt:lpstr>
      <vt:lpstr>Величины</vt:lpstr>
      <vt:lpstr>Пункт 1</vt:lpstr>
      <vt:lpstr>Пункт 2</vt:lpstr>
      <vt:lpstr>Пункт 3</vt:lpstr>
      <vt:lpstr>ax</vt:lpstr>
      <vt:lpstr>ay</vt:lpstr>
      <vt:lpstr>bx</vt:lpstr>
      <vt:lpstr>by</vt:lpstr>
      <vt:lpstr>delta_x</vt:lpstr>
      <vt:lpstr>delta_y</vt:lpstr>
      <vt:lpstr>delta1</vt:lpstr>
      <vt:lpstr>n</vt:lpstr>
      <vt:lpstr>r_</vt:lpstr>
      <vt:lpstr>sigma_x</vt:lpstr>
      <vt:lpstr>sigma_x2</vt:lpstr>
      <vt:lpstr>sigma_xy</vt:lpstr>
      <vt:lpstr>sigma_y</vt:lpstr>
      <vt:lpstr>sigma_y2</vt:lpstr>
      <vt:lpstr>X</vt:lpstr>
      <vt:lpstr>x_</vt:lpstr>
      <vt:lpstr>X_2</vt:lpstr>
      <vt:lpstr>x2_</vt:lpstr>
      <vt:lpstr>Данные!xi</vt:lpstr>
      <vt:lpstr>'Пункт 3'!xi</vt:lpstr>
      <vt:lpstr>XY</vt:lpstr>
      <vt:lpstr>xy_</vt:lpstr>
      <vt:lpstr>Y</vt:lpstr>
      <vt:lpstr>y_</vt:lpstr>
      <vt:lpstr>Y_2</vt:lpstr>
      <vt:lpstr>y2_</vt:lpstr>
      <vt:lpstr>yi</vt:lpstr>
      <vt:lpstr>'Пункт 3'!yu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2025-04-10T08:38:00Z</dcterms:created>
  <dcterms:modified xsi:type="dcterms:W3CDTF">2025-04-10T10:05:51Z</dcterms:modified>
</cp:coreProperties>
</file>