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Gomes\Documents\BootCamp\"/>
    </mc:Choice>
  </mc:AlternateContent>
  <xr:revisionPtr revIDLastSave="0" documentId="13_ncr:1_{ECB0805C-865B-4529-865F-4ED54D06F555}" xr6:coauthVersionLast="46" xr6:coauthVersionMax="46" xr10:uidLastSave="{00000000-0000-0000-0000-000000000000}"/>
  <bookViews>
    <workbookView xWindow="-120" yWindow="-120" windowWidth="20730" windowHeight="11160" xr2:uid="{DD45DAE5-B6E6-4121-A63E-0C1355DB35CE}"/>
  </bookViews>
  <sheets>
    <sheet name="Planilha1" sheetId="1" r:id="rId1"/>
    <sheet name="Planilha2" sheetId="2" r:id="rId2"/>
  </sheets>
  <definedNames>
    <definedName name="aporte">Planilha1!$C$20</definedName>
    <definedName name="patrimonio">Planilha1!$C$23</definedName>
    <definedName name="qtd_anos">Planilha1!$C$21</definedName>
    <definedName name="rendimento_carteira">Planilha1!$C$13</definedName>
    <definedName name="salario">Planilha1!$C$12</definedName>
    <definedName name="sugestao_investimento">Planilha1!$C$14</definedName>
    <definedName name="taxa_mensal">Planilha1!$C$22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D41" i="1" s="1"/>
  <c r="C42" i="1"/>
  <c r="D42" i="1" s="1"/>
  <c r="C43" i="1"/>
  <c r="D43" i="1" s="1"/>
  <c r="C44" i="1"/>
  <c r="D44" i="1" s="1"/>
  <c r="C45" i="1"/>
  <c r="D45" i="1" s="1"/>
  <c r="C40" i="1"/>
  <c r="D40" i="1" s="1"/>
  <c r="G6" i="2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A7" i="2"/>
  <c r="A8" i="2"/>
  <c r="A3" i="2"/>
  <c r="C28" i="1"/>
  <c r="D28" i="1" s="1"/>
  <c r="C29" i="1"/>
  <c r="D29" i="1" s="1"/>
  <c r="C23" i="1"/>
  <c r="C24" i="1" s="1"/>
  <c r="C30" i="1"/>
  <c r="D30" i="1" s="1"/>
  <c r="C31" i="1"/>
  <c r="D31" i="1" s="1"/>
  <c r="C32" i="1"/>
  <c r="D32" i="1" s="1"/>
  <c r="D46" i="1" l="1"/>
</calcChain>
</file>

<file path=xl/sharedStrings.xml><?xml version="1.0" encoding="utf-8"?>
<sst xmlns="http://schemas.openxmlformats.org/spreadsheetml/2006/main" count="72" uniqueCount="35">
  <si>
    <t>Quanto investir por mês?</t>
  </si>
  <si>
    <t>Taxa de rendimento mensal?</t>
  </si>
  <si>
    <t>Patrimônio Acumulado?</t>
  </si>
  <si>
    <t>Dividendos mensais?</t>
  </si>
  <si>
    <t>INVESTIMENTOMENSAL</t>
  </si>
  <si>
    <t>Por quantos anos?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</si>
  <si>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</si>
  <si>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</si>
  <si>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</si>
  <si>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</si>
  <si>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</si>
  <si>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</si>
  <si>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</si>
  <si>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Rendimento da carteira</t>
  </si>
  <si>
    <t>Salário</t>
  </si>
  <si>
    <t>Sugestão de Investimento</t>
  </si>
  <si>
    <t>CONFIGURAÇÕES</t>
  </si>
  <si>
    <t>Agressivo</t>
  </si>
  <si>
    <t>VALOR A SER INVESTIDO POR MÊS</t>
  </si>
  <si>
    <t>PERFIL</t>
  </si>
  <si>
    <t>TIPO DE FI</t>
  </si>
  <si>
    <t>PERCENTUAL SUGERIDO</t>
  </si>
  <si>
    <t>VALORES</t>
  </si>
  <si>
    <t>PAPEL</t>
  </si>
  <si>
    <t>TIJOLOS</t>
  </si>
  <si>
    <t>HÍBRIDOS</t>
  </si>
  <si>
    <t>FOFs</t>
  </si>
  <si>
    <t>DESENVOLVIMENTO</t>
  </si>
  <si>
    <t>HOTELARÍAS</t>
  </si>
  <si>
    <t>TOTAL</t>
  </si>
  <si>
    <t>Conservador</t>
  </si>
  <si>
    <t>Moderado</t>
  </si>
  <si>
    <t>%</t>
  </si>
  <si>
    <t>chave</t>
  </si>
  <si>
    <t>Moderado-TIJOLOS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</si>
</sst>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71" formatCode="_-[$R$-416]\ * #,##0.00_-;\-[$R$-416]\ * #,##0.00_-;_-[$R$-416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5" borderId="7" xfId="0" applyFont="1" applyFill="1" applyBorder="1"/>
    <xf numFmtId="0" fontId="8" fillId="4" borderId="7" xfId="0" applyFont="1" applyFill="1" applyBorder="1"/>
    <xf numFmtId="0" fontId="8" fillId="4" borderId="8" xfId="0" applyFont="1" applyFill="1" applyBorder="1"/>
    <xf numFmtId="1" fontId="7" fillId="5" borderId="7" xfId="0" applyNumberFormat="1" applyFont="1" applyFill="1" applyBorder="1" applyAlignment="1">
      <alignment horizontal="center" vertical="center"/>
    </xf>
    <xf numFmtId="10" fontId="7" fillId="5" borderId="7" xfId="3" applyNumberFormat="1" applyFont="1" applyFill="1" applyBorder="1" applyAlignment="1">
      <alignment horizontal="center" vertical="center"/>
    </xf>
    <xf numFmtId="164" fontId="7" fillId="5" borderId="7" xfId="0" applyNumberFormat="1" applyFont="1" applyFill="1" applyBorder="1" applyAlignment="1">
      <alignment horizontal="center" vertical="center"/>
    </xf>
    <xf numFmtId="8" fontId="8" fillId="4" borderId="7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5" fillId="0" borderId="0" xfId="0" applyFont="1"/>
    <xf numFmtId="0" fontId="3" fillId="3" borderId="2" xfId="0" applyFont="1" applyFill="1" applyBorder="1"/>
    <xf numFmtId="0" fontId="0" fillId="6" borderId="3" xfId="0" applyFill="1" applyBorder="1"/>
    <xf numFmtId="8" fontId="0" fillId="6" borderId="0" xfId="0" applyNumberFormat="1" applyFill="1" applyBorder="1"/>
    <xf numFmtId="8" fontId="0" fillId="6" borderId="4" xfId="0" applyNumberFormat="1" applyFill="1" applyBorder="1"/>
    <xf numFmtId="0" fontId="0" fillId="6" borderId="5" xfId="0" applyFill="1" applyBorder="1"/>
    <xf numFmtId="8" fontId="0" fillId="6" borderId="9" xfId="0" applyNumberFormat="1" applyFill="1" applyBorder="1"/>
    <xf numFmtId="8" fontId="0" fillId="6" borderId="6" xfId="0" applyNumberFormat="1" applyFill="1" applyBorder="1"/>
    <xf numFmtId="0" fontId="0" fillId="0" borderId="0" xfId="0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0" fillId="5" borderId="11" xfId="0" applyFill="1" applyBorder="1" applyAlignment="1"/>
    <xf numFmtId="171" fontId="0" fillId="5" borderId="12" xfId="0" applyNumberFormat="1" applyFill="1" applyBorder="1" applyAlignment="1">
      <alignment horizontal="center" vertical="center"/>
    </xf>
    <xf numFmtId="0" fontId="10" fillId="5" borderId="13" xfId="0" applyFont="1" applyFill="1" applyBorder="1" applyAlignment="1"/>
    <xf numFmtId="0" fontId="0" fillId="5" borderId="15" xfId="0" applyFill="1" applyBorder="1" applyAlignment="1"/>
    <xf numFmtId="44" fontId="0" fillId="5" borderId="16" xfId="2" applyFont="1" applyFill="1" applyBorder="1" applyAlignment="1"/>
    <xf numFmtId="8" fontId="8" fillId="4" borderId="8" xfId="0" applyNumberFormat="1" applyFont="1" applyFill="1" applyBorder="1" applyAlignment="1">
      <alignment horizontal="center"/>
    </xf>
    <xf numFmtId="10" fontId="10" fillId="5" borderId="14" xfId="1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0" fillId="8" borderId="0" xfId="0" applyFill="1"/>
    <xf numFmtId="0" fontId="11" fillId="8" borderId="0" xfId="0" applyFont="1" applyFill="1" applyBorder="1"/>
    <xf numFmtId="0" fontId="11" fillId="8" borderId="0" xfId="0" applyFont="1" applyFill="1"/>
    <xf numFmtId="171" fontId="0" fillId="0" borderId="0" xfId="0" applyNumberFormat="1"/>
    <xf numFmtId="0" fontId="4" fillId="0" borderId="0" xfId="0" applyFont="1"/>
    <xf numFmtId="171" fontId="4" fillId="0" borderId="0" xfId="0" applyNumberFormat="1" applyFont="1" applyAlignment="1">
      <alignment horizontal="center" vertical="center"/>
    </xf>
    <xf numFmtId="9" fontId="0" fillId="0" borderId="0" xfId="3" applyFont="1" applyAlignment="1">
      <alignment horizontal="center"/>
    </xf>
    <xf numFmtId="0" fontId="0" fillId="9" borderId="0" xfId="0" applyFill="1"/>
    <xf numFmtId="0" fontId="4" fillId="9" borderId="0" xfId="0" applyFont="1" applyFill="1"/>
    <xf numFmtId="171" fontId="0" fillId="9" borderId="0" xfId="0" applyNumberFormat="1" applyFill="1"/>
    <xf numFmtId="0" fontId="4" fillId="9" borderId="0" xfId="0" applyFont="1" applyFill="1" applyAlignment="1">
      <alignment horizontal="right"/>
    </xf>
    <xf numFmtId="0" fontId="0" fillId="0" borderId="19" xfId="0" applyBorder="1"/>
    <xf numFmtId="9" fontId="0" fillId="0" borderId="19" xfId="3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0" fillId="0" borderId="0" xfId="0" applyFill="1" applyBorder="1"/>
    <xf numFmtId="9" fontId="0" fillId="0" borderId="2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4"/>
    <xf numFmtId="9" fontId="2" fillId="2" borderId="0" xfId="3" applyFont="1" applyFill="1"/>
  </cellXfs>
  <cellStyles count="5">
    <cellStyle name="Moeda" xfId="2" builtinId="4"/>
    <cellStyle name="Neutro" xfId="4" builtinId="28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Planilha1!$B$40:$B$45</c:f>
              <c:strCache>
                <c:ptCount val="6"/>
                <c:pt idx="0">
                  <c:v>PAPEL</c:v>
                </c:pt>
                <c:pt idx="1">
                  <c:v>TIJOLOS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HOTELARÍAS</c:v>
                </c:pt>
              </c:strCache>
            </c:strRef>
          </c:cat>
          <c:val>
            <c:numRef>
              <c:f>Planilha1!$C$40:$C$45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D-40F7-B921-B6ABE511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361950</xdr:colOff>
      <xdr:row>1</xdr:row>
      <xdr:rowOff>180976</xdr:rowOff>
    </xdr:from>
    <xdr:to>
      <xdr:col>4</xdr:col>
      <xdr:colOff>66675</xdr:colOff>
      <xdr:row>8</xdr:row>
      <xdr:rowOff>180976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47AD7E-B530-4491-9484-4B096A12A7A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69" t="-647" r="335" b="10023"/>
        <a:stretch/>
      </xdr:blipFill>
      <xdr:spPr bwMode="auto">
        <a:xfrm>
          <a:off x="361950" y="371476"/>
          <a:ext cx="54959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47</xdr:row>
      <xdr:rowOff>38099</xdr:rowOff>
    </xdr:from>
    <xdr:to>
      <xdr:col>4</xdr:col>
      <xdr:colOff>0</xdr:colOff>
      <xdr:row>61</xdr:row>
      <xdr:rowOff>71436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71AD8E-EB2B-4731-8C95-FC2599F2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9E7-8D13-4AB5-BA17-AF9C0CDB8210}">
  <dimension ref="A10:XFD68"/>
  <sheetViews>
    <sheetView showGridLines="0" showRowColHeaders="0" tabSelected="1" topLeftCell="A43" workbookViewId="0">
      <selection activeCell="E57" sqref="E57"/>
    </sheetView>
  </sheetViews>
  <sheetFormatPr defaultColWidth="0" defaultRowHeight="15" x14ac:dyDescent="0.25"/>
  <cols>
    <col min="1" max="1" width="8" customWidth="1"/>
    <col min="2" max="2" width="31.140625" customWidth="1"/>
    <col min="3" max="3" width="22.140625" bestFit="1" customWidth="1"/>
    <col min="4" max="4" width="25.5703125" customWidth="1"/>
    <col min="5" max="5" width="24.42578125" customWidth="1"/>
    <col min="6" max="6" width="6.7109375" customWidth="1"/>
    <col min="7" max="7" width="10.85546875" hidden="1"/>
    <col min="8" max="16383" width="9.140625" hidden="1"/>
    <col min="16384" max="16384" width="2.5703125" hidden="1" customWidth="1"/>
  </cols>
  <sheetData>
    <row r="10" spans="2:3" ht="15.75" thickBot="1" x14ac:dyDescent="0.3"/>
    <row r="11" spans="2:3" ht="18.75" x14ac:dyDescent="0.3">
      <c r="B11" s="18" t="s">
        <v>16</v>
      </c>
      <c r="C11" s="19"/>
    </row>
    <row r="12" spans="2:3" ht="19.5" customHeight="1" thickBot="1" x14ac:dyDescent="0.3">
      <c r="B12" s="20" t="s">
        <v>14</v>
      </c>
      <c r="C12" s="21">
        <v>4200</v>
      </c>
    </row>
    <row r="13" spans="2:3" ht="15.75" thickBot="1" x14ac:dyDescent="0.3">
      <c r="B13" s="22" t="s">
        <v>13</v>
      </c>
      <c r="C13" s="26">
        <v>6.0000000000000001E-3</v>
      </c>
    </row>
    <row r="14" spans="2:3" ht="15.75" thickBot="1" x14ac:dyDescent="0.3">
      <c r="B14" s="23" t="s">
        <v>15</v>
      </c>
      <c r="C14" s="24">
        <v>1260</v>
      </c>
    </row>
    <row r="18" spans="1:4" ht="15.75" thickBot="1" x14ac:dyDescent="0.3"/>
    <row r="19" spans="1:4" ht="28.5" customHeight="1" x14ac:dyDescent="0.25">
      <c r="B19" s="27" t="s">
        <v>4</v>
      </c>
      <c r="C19" s="28"/>
    </row>
    <row r="20" spans="1:4" ht="15.75" x14ac:dyDescent="0.25">
      <c r="A20" s="9">
        <v>2</v>
      </c>
      <c r="B20" s="1" t="s">
        <v>0</v>
      </c>
      <c r="C20" s="6">
        <v>1260</v>
      </c>
    </row>
    <row r="21" spans="1:4" ht="15.75" x14ac:dyDescent="0.25">
      <c r="A21" s="9">
        <v>5</v>
      </c>
      <c r="B21" s="1" t="s">
        <v>5</v>
      </c>
      <c r="C21" s="4">
        <v>10</v>
      </c>
    </row>
    <row r="22" spans="1:4" ht="15.75" x14ac:dyDescent="0.25">
      <c r="A22" s="9">
        <v>10</v>
      </c>
      <c r="B22" s="1" t="s">
        <v>1</v>
      </c>
      <c r="C22" s="5">
        <v>1.0789999999999999E-2</v>
      </c>
    </row>
    <row r="23" spans="1:4" ht="15.75" x14ac:dyDescent="0.25">
      <c r="A23" s="9">
        <v>20</v>
      </c>
      <c r="B23" s="2" t="s">
        <v>2</v>
      </c>
      <c r="C23" s="7">
        <f>FV(taxa_mensal,qtd_anos*12,aporte*-1)</f>
        <v>306538.10778801696</v>
      </c>
    </row>
    <row r="24" spans="1:4" ht="16.5" thickBot="1" x14ac:dyDescent="0.3">
      <c r="A24" s="9">
        <v>30</v>
      </c>
      <c r="B24" s="3" t="s">
        <v>3</v>
      </c>
      <c r="C24" s="25">
        <f>patrimonio*rendimento_carteira</f>
        <v>1839.2286467281017</v>
      </c>
    </row>
    <row r="26" spans="1:4" ht="15.75" thickBot="1" x14ac:dyDescent="0.3"/>
    <row r="27" spans="1:4" ht="18.75" x14ac:dyDescent="0.25">
      <c r="B27" s="8" t="s">
        <v>11</v>
      </c>
      <c r="C27" s="29"/>
      <c r="D27" s="10" t="s">
        <v>12</v>
      </c>
    </row>
    <row r="28" spans="1:4" x14ac:dyDescent="0.25">
      <c r="B28" s="11" t="s">
        <v>6</v>
      </c>
      <c r="C28" s="12">
        <f>FV($C$22,$A20*12,$C$20*-1)</f>
        <v>34306.810395032975</v>
      </c>
      <c r="D28" s="13">
        <f>C28*rendimento_carteira</f>
        <v>205.84086237019787</v>
      </c>
    </row>
    <row r="29" spans="1:4" x14ac:dyDescent="0.25">
      <c r="B29" s="11" t="s">
        <v>7</v>
      </c>
      <c r="C29" s="12">
        <f>FV($C$22,$A21*12,$C$20*-1)</f>
        <v>105558.91163809443</v>
      </c>
      <c r="D29" s="13">
        <f>C29*rendimento_carteira</f>
        <v>633.35346982856663</v>
      </c>
    </row>
    <row r="30" spans="1:4" x14ac:dyDescent="0.25">
      <c r="B30" s="11" t="s">
        <v>8</v>
      </c>
      <c r="C30" s="12">
        <f>FV($C$22,$A22*12,$C$20*-1)</f>
        <v>306538.10778801696</v>
      </c>
      <c r="D30" s="13">
        <f>C30*rendimento_carteira</f>
        <v>1839.2286467281017</v>
      </c>
    </row>
    <row r="31" spans="1:4" x14ac:dyDescent="0.25">
      <c r="B31" s="11" t="s">
        <v>9</v>
      </c>
      <c r="C31" s="12">
        <f>FV($C$22,$A23*12,$C$20*-1)</f>
        <v>1417749.9841223215</v>
      </c>
      <c r="D31" s="13">
        <f>C31*rendimento_carteira</f>
        <v>8506.4999047339297</v>
      </c>
    </row>
    <row r="32" spans="1:4" ht="15.75" thickBot="1" x14ac:dyDescent="0.3">
      <c r="B32" s="14" t="s">
        <v>10</v>
      </c>
      <c r="C32" s="15">
        <f>FV($C$22,$A24*12,$C$20*-1)</f>
        <v>5445933.7653059401</v>
      </c>
      <c r="D32" s="16">
        <f>C32*rendimento_carteira</f>
        <v>32675.602591835643</v>
      </c>
    </row>
    <row r="35" spans="2:4" x14ac:dyDescent="0.25">
      <c r="B35" s="31" t="s">
        <v>19</v>
      </c>
      <c r="C35" s="32" t="s">
        <v>31</v>
      </c>
      <c r="D35" s="30"/>
    </row>
    <row r="36" spans="2:4" x14ac:dyDescent="0.25">
      <c r="B36" s="34" t="s">
        <v>18</v>
      </c>
      <c r="C36" s="35">
        <v>1260</v>
      </c>
      <c r="D36" s="34"/>
    </row>
    <row r="39" spans="2:4" x14ac:dyDescent="0.25">
      <c r="B39" s="38" t="s">
        <v>20</v>
      </c>
      <c r="C39" s="38" t="s">
        <v>21</v>
      </c>
      <c r="D39" s="40" t="s">
        <v>22</v>
      </c>
    </row>
    <row r="40" spans="2:4" x14ac:dyDescent="0.25">
      <c r="B40" t="s">
        <v>23</v>
      </c>
      <c r="C40" s="36">
        <f>VLOOKUP($C$35&amp;"-"&amp;B40,Planilha2!A:D,4,FALSE)</f>
        <v>0.32</v>
      </c>
      <c r="D40" s="33">
        <f>C40*$C$36</f>
        <v>403.2</v>
      </c>
    </row>
    <row r="41" spans="2:4" x14ac:dyDescent="0.25">
      <c r="B41" t="s">
        <v>24</v>
      </c>
      <c r="C41" s="36">
        <f>VLOOKUP($C$35&amp;"-"&amp;B41,Planilha2!A:D,4,FALSE)</f>
        <v>0.35</v>
      </c>
      <c r="D41" s="33">
        <f>C41*$C$36</f>
        <v>441</v>
      </c>
    </row>
    <row r="42" spans="2:4" x14ac:dyDescent="0.25">
      <c r="B42" t="s">
        <v>25</v>
      </c>
      <c r="C42" s="36">
        <f>VLOOKUP($C$35&amp;"-"&amp;B42,Planilha2!A:D,4,FALSE)</f>
        <v>0.08</v>
      </c>
      <c r="D42" s="33">
        <f>C42*$C$36</f>
        <v>100.8</v>
      </c>
    </row>
    <row r="43" spans="2:4" x14ac:dyDescent="0.25">
      <c r="B43" t="s">
        <v>26</v>
      </c>
      <c r="C43" s="36">
        <f>VLOOKUP($C$35&amp;"-"&amp;B43,Planilha2!A:D,4,FALSE)</f>
        <v>0.05</v>
      </c>
      <c r="D43" s="33">
        <f>C43*$C$36</f>
        <v>63</v>
      </c>
    </row>
    <row r="44" spans="2:4" x14ac:dyDescent="0.25">
      <c r="B44" t="s">
        <v>27</v>
      </c>
      <c r="C44" s="36">
        <f>VLOOKUP($C$35&amp;"-"&amp;B44,Planilha2!A:D,4,FALSE)</f>
        <v>0.1</v>
      </c>
      <c r="D44" s="33">
        <f>C44*$C$36</f>
        <v>126</v>
      </c>
    </row>
    <row r="45" spans="2:4" x14ac:dyDescent="0.25">
      <c r="B45" t="s">
        <v>28</v>
      </c>
      <c r="C45" s="36">
        <f>VLOOKUP($C$35&amp;"-"&amp;B45,Planilha2!A:D,4,FALSE)</f>
        <v>0.1</v>
      </c>
      <c r="D45" s="33">
        <f>C45*$C$36</f>
        <v>126</v>
      </c>
    </row>
    <row r="46" spans="2:4" x14ac:dyDescent="0.25">
      <c r="B46" s="38" t="s">
        <v>29</v>
      </c>
      <c r="C46" s="37"/>
      <c r="D46" s="39">
        <f>SUM(D40:D45)</f>
        <v>1260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</sheetData>
  <mergeCells count="3">
    <mergeCell ref="B27:C27"/>
    <mergeCell ref="B11:C11"/>
    <mergeCell ref="B19:C19"/>
  </mergeCells>
  <dataValidations count="1">
    <dataValidation type="list" allowBlank="1" showInputMessage="1" showErrorMessage="1" sqref="C35" xr:uid="{87D4BE1D-83C3-4562-8499-C694A9627B7C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F453-0D02-49E5-A4CF-EA21191F0AE9}">
  <dimension ref="A2:H20"/>
  <sheetViews>
    <sheetView workbookViewId="0">
      <selection activeCell="D13" sqref="D13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4" max="4" width="9.140625" style="17"/>
    <col min="6" max="6" width="23.140625" customWidth="1"/>
    <col min="8" max="8" width="11" customWidth="1"/>
  </cols>
  <sheetData>
    <row r="2" spans="1:8" x14ac:dyDescent="0.25">
      <c r="A2" t="s">
        <v>33</v>
      </c>
      <c r="B2" t="s">
        <v>19</v>
      </c>
      <c r="C2" t="s">
        <v>20</v>
      </c>
      <c r="D2" s="17" t="s">
        <v>32</v>
      </c>
    </row>
    <row r="3" spans="1:8" x14ac:dyDescent="0.25">
      <c r="A3" t="str">
        <f>B3&amp;"-"&amp;C3</f>
        <v>Conservador-PAPEL</v>
      </c>
      <c r="B3" t="s">
        <v>30</v>
      </c>
      <c r="C3" t="s">
        <v>23</v>
      </c>
      <c r="D3" s="36">
        <v>0.3</v>
      </c>
    </row>
    <row r="4" spans="1:8" x14ac:dyDescent="0.25">
      <c r="A4" t="str">
        <f t="shared" ref="A4:A8" si="0">B4&amp;"-"&amp;C4</f>
        <v>Conservador-TIJOLOS</v>
      </c>
      <c r="B4" t="s">
        <v>30</v>
      </c>
      <c r="C4" t="s">
        <v>24</v>
      </c>
      <c r="D4" s="36">
        <v>0.5</v>
      </c>
    </row>
    <row r="5" spans="1:8" x14ac:dyDescent="0.25">
      <c r="A5" t="str">
        <f t="shared" si="0"/>
        <v>Conservador-HÍBRIDOS</v>
      </c>
      <c r="B5" t="s">
        <v>30</v>
      </c>
      <c r="C5" t="s">
        <v>25</v>
      </c>
      <c r="D5" s="36">
        <v>0.1</v>
      </c>
      <c r="G5" t="s">
        <v>32</v>
      </c>
    </row>
    <row r="6" spans="1:8" x14ac:dyDescent="0.25">
      <c r="A6" t="str">
        <f t="shared" si="0"/>
        <v>Conservador-FOFs</v>
      </c>
      <c r="B6" t="s">
        <v>30</v>
      </c>
      <c r="C6" t="s">
        <v>26</v>
      </c>
      <c r="D6" s="36">
        <v>0.1</v>
      </c>
      <c r="F6" s="49" t="s">
        <v>34</v>
      </c>
      <c r="G6" s="50">
        <f>VLOOKUP(F6,$A:$D,4,FALSE)</f>
        <v>0.35</v>
      </c>
      <c r="H6" s="50"/>
    </row>
    <row r="7" spans="1:8" x14ac:dyDescent="0.25">
      <c r="A7" t="str">
        <f t="shared" si="0"/>
        <v>Conservador-DESENVOLVIMENTO</v>
      </c>
      <c r="B7" t="s">
        <v>30</v>
      </c>
      <c r="C7" t="s">
        <v>27</v>
      </c>
      <c r="D7" s="36">
        <v>0</v>
      </c>
    </row>
    <row r="8" spans="1:8" x14ac:dyDescent="0.25">
      <c r="A8" s="41" t="str">
        <f t="shared" si="0"/>
        <v>Conservador-HOTELARÍAS</v>
      </c>
      <c r="B8" s="41" t="s">
        <v>30</v>
      </c>
      <c r="C8" s="41" t="s">
        <v>28</v>
      </c>
      <c r="D8" s="42">
        <v>0</v>
      </c>
    </row>
    <row r="9" spans="1:8" x14ac:dyDescent="0.25">
      <c r="A9" s="43" t="str">
        <f>B9&amp;"-"&amp;C9</f>
        <v>Moderado-PAPEL</v>
      </c>
      <c r="B9" s="43" t="s">
        <v>31</v>
      </c>
      <c r="C9" t="s">
        <v>23</v>
      </c>
      <c r="D9" s="46">
        <v>0.32</v>
      </c>
    </row>
    <row r="10" spans="1:8" x14ac:dyDescent="0.25">
      <c r="A10" s="43" t="str">
        <f t="shared" ref="A10:A14" si="1">B10&amp;"-"&amp;C10</f>
        <v>Moderado-TIJOLOS</v>
      </c>
      <c r="B10" s="44" t="s">
        <v>31</v>
      </c>
      <c r="C10" t="s">
        <v>24</v>
      </c>
      <c r="D10" s="47">
        <v>0.35</v>
      </c>
    </row>
    <row r="11" spans="1:8" x14ac:dyDescent="0.25">
      <c r="A11" s="43" t="str">
        <f t="shared" si="1"/>
        <v>Moderado-HÍBRIDOS</v>
      </c>
      <c r="B11" s="44" t="s">
        <v>31</v>
      </c>
      <c r="C11" t="s">
        <v>25</v>
      </c>
      <c r="D11" s="47">
        <v>0.08</v>
      </c>
    </row>
    <row r="12" spans="1:8" x14ac:dyDescent="0.25">
      <c r="A12" s="43" t="str">
        <f t="shared" si="1"/>
        <v>Moderado-FOFs</v>
      </c>
      <c r="B12" s="44" t="s">
        <v>31</v>
      </c>
      <c r="C12" t="s">
        <v>26</v>
      </c>
      <c r="D12" s="47">
        <v>0.05</v>
      </c>
    </row>
    <row r="13" spans="1:8" x14ac:dyDescent="0.25">
      <c r="A13" s="43" t="str">
        <f t="shared" si="1"/>
        <v>Moderado-DESENVOLVIMENTO</v>
      </c>
      <c r="B13" s="44" t="s">
        <v>31</v>
      </c>
      <c r="C13" t="s">
        <v>27</v>
      </c>
      <c r="D13" s="47">
        <v>0.1</v>
      </c>
    </row>
    <row r="14" spans="1:8" x14ac:dyDescent="0.25">
      <c r="A14" s="43" t="str">
        <f t="shared" si="1"/>
        <v>Moderado-HOTELARÍAS</v>
      </c>
      <c r="B14" s="41" t="s">
        <v>31</v>
      </c>
      <c r="C14" s="41" t="s">
        <v>28</v>
      </c>
      <c r="D14" s="47">
        <v>0.1</v>
      </c>
    </row>
    <row r="15" spans="1:8" x14ac:dyDescent="0.25">
      <c r="A15" s="45" t="str">
        <f>B15&amp;"-"&amp;C15</f>
        <v>Agressivo-PAPEL</v>
      </c>
      <c r="B15" t="s">
        <v>17</v>
      </c>
      <c r="C15" t="s">
        <v>23</v>
      </c>
      <c r="D15" s="48">
        <v>0.5</v>
      </c>
    </row>
    <row r="16" spans="1:8" x14ac:dyDescent="0.25">
      <c r="A16" s="45" t="str">
        <f t="shared" ref="A16:A20" si="2">B16&amp;"-"&amp;C16</f>
        <v>Agressivo-TIJOLOS</v>
      </c>
      <c r="B16" t="s">
        <v>17</v>
      </c>
      <c r="C16" t="s">
        <v>24</v>
      </c>
      <c r="D16" s="48">
        <v>0.1</v>
      </c>
    </row>
    <row r="17" spans="1:4" x14ac:dyDescent="0.25">
      <c r="A17" s="45" t="str">
        <f t="shared" si="2"/>
        <v>Agressivo-HÍBRIDOS</v>
      </c>
      <c r="B17" t="s">
        <v>17</v>
      </c>
      <c r="C17" t="s">
        <v>25</v>
      </c>
      <c r="D17" s="48">
        <v>0.05</v>
      </c>
    </row>
    <row r="18" spans="1:4" x14ac:dyDescent="0.25">
      <c r="A18" s="45" t="str">
        <f t="shared" si="2"/>
        <v>Agressivo-FOFs</v>
      </c>
      <c r="B18" t="s">
        <v>17</v>
      </c>
      <c r="C18" t="s">
        <v>26</v>
      </c>
      <c r="D18" s="48">
        <v>0.05</v>
      </c>
    </row>
    <row r="19" spans="1:4" x14ac:dyDescent="0.25">
      <c r="A19" s="45" t="str">
        <f t="shared" si="2"/>
        <v>Agressivo-DESENVOLVIMENTO</v>
      </c>
      <c r="B19" t="s">
        <v>17</v>
      </c>
      <c r="C19" t="s">
        <v>27</v>
      </c>
      <c r="D19" s="48">
        <v>0.2</v>
      </c>
    </row>
    <row r="20" spans="1:4" x14ac:dyDescent="0.25">
      <c r="A20" s="45" t="str">
        <f t="shared" si="2"/>
        <v>Agressivo-HOTELARÍAS</v>
      </c>
      <c r="B20" t="s">
        <v>17</v>
      </c>
      <c r="C20" s="4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Gomes</dc:creator>
  <cp:lastModifiedBy>Nancy Gomes</cp:lastModifiedBy>
  <dcterms:created xsi:type="dcterms:W3CDTF">2025-07-26T14:46:00Z</dcterms:created>
  <dcterms:modified xsi:type="dcterms:W3CDTF">2025-08-03T19:44:48Z</dcterms:modified>
</cp:coreProperties>
</file>