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34\EFACEC Power Solutions, SGPS, SA\Digital Asset Management - Documentos\Technology\3 - Pilot Projects\FEUP - Health Index Software\dados\partilhados\"/>
    </mc:Choice>
  </mc:AlternateContent>
  <xr:revisionPtr revIDLastSave="17" documentId="11_26D24D9DE4F0B50B47949258773FF4B2BEC40E25" xr6:coauthVersionLast="45" xr6:coauthVersionMax="45" xr10:uidLastSave="{79C71A9D-2714-420F-9AE0-8EF93F3D6C4B}"/>
  <bookViews>
    <workbookView xWindow="1884" yWindow="1884" windowWidth="17280" windowHeight="8964" firstSheet="2" activeTab="7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9" l="1"/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2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V2" i="7"/>
  <c r="A4" i="4"/>
  <c r="D4" i="3"/>
  <c r="T2" i="7" s="1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4" i="3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9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T23" i="7" l="1"/>
  <c r="W23" i="7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G62" i="2"/>
  <c r="A71" i="2" s="1"/>
  <c r="B71" i="2" s="1"/>
  <c r="G47" i="2"/>
  <c r="A56" i="2" s="1"/>
  <c r="B56" i="2" s="1"/>
  <c r="G32" i="2"/>
  <c r="A41" i="2" s="1"/>
  <c r="B41" i="2" s="1"/>
  <c r="G17" i="2"/>
  <c r="G2" i="2"/>
  <c r="Y24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D174" i="9" s="1"/>
  <c r="B173" i="9"/>
  <c r="D173" i="9" s="1"/>
  <c r="B172" i="9"/>
  <c r="D172" i="9" s="1"/>
  <c r="B166" i="9"/>
  <c r="D166" i="9" s="1"/>
  <c r="B165" i="9"/>
  <c r="D165" i="9" s="1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D116" i="9" s="1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D23" i="9" s="1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D5" i="9" s="1"/>
  <c r="B4" i="9"/>
  <c r="D4" i="9" s="1"/>
  <c r="B3" i="9"/>
  <c r="D3" i="9" s="1"/>
  <c r="B2" i="9"/>
  <c r="D2" i="9" s="1"/>
  <c r="I171" i="9"/>
  <c r="I161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34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75" i="9" s="1"/>
  <c r="Z19" i="7" s="1"/>
  <c r="G161" i="9"/>
  <c r="G165" i="9" s="1"/>
  <c r="Z18" i="7" s="1"/>
  <c r="G151" i="9"/>
  <c r="G155" i="9" s="1"/>
  <c r="Z17" i="7" s="1"/>
  <c r="G141" i="9"/>
  <c r="G145" i="9" s="1"/>
  <c r="Z16" i="7" s="1"/>
  <c r="G131" i="9"/>
  <c r="G135" i="9" s="1"/>
  <c r="Z15" i="7" s="1"/>
  <c r="G121" i="9"/>
  <c r="G125" i="9" s="1"/>
  <c r="Z14" i="7" s="1"/>
  <c r="G111" i="9"/>
  <c r="G115" i="9" s="1"/>
  <c r="Z13" i="7" s="1"/>
  <c r="G101" i="9"/>
  <c r="G91" i="9"/>
  <c r="G81" i="9"/>
  <c r="G85" i="9" s="1"/>
  <c r="G71" i="9"/>
  <c r="G75" i="9" s="1"/>
  <c r="G61" i="9"/>
  <c r="G65" i="9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95" i="9" l="1"/>
  <c r="G105" i="9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AY367" i="5"/>
  <c r="AZ367" i="5"/>
  <c r="BA367" i="5"/>
  <c r="BB367" i="5"/>
  <c r="BC367" i="5"/>
  <c r="BD367" i="5"/>
  <c r="BE367" i="5"/>
  <c r="BF367" i="5"/>
  <c r="AY336" i="5"/>
  <c r="AZ336" i="5"/>
  <c r="BA336" i="5"/>
  <c r="BB336" i="5"/>
  <c r="BC336" i="5"/>
  <c r="BD336" i="5"/>
  <c r="BE336" i="5"/>
  <c r="BF336" i="5"/>
  <c r="AY306" i="5"/>
  <c r="AZ306" i="5"/>
  <c r="BA306" i="5"/>
  <c r="BB306" i="5"/>
  <c r="BC306" i="5"/>
  <c r="BD306" i="5"/>
  <c r="BE306" i="5"/>
  <c r="BF306" i="5"/>
  <c r="AY275" i="5"/>
  <c r="AZ275" i="5"/>
  <c r="BA275" i="5"/>
  <c r="BB275" i="5"/>
  <c r="BC275" i="5"/>
  <c r="BD275" i="5"/>
  <c r="BE275" i="5"/>
  <c r="BF275" i="5"/>
  <c r="AY245" i="5"/>
  <c r="AZ245" i="5"/>
  <c r="BA245" i="5"/>
  <c r="BB245" i="5"/>
  <c r="BC245" i="5"/>
  <c r="BD245" i="5"/>
  <c r="BE245" i="5"/>
  <c r="BF245" i="5"/>
  <c r="AY214" i="5"/>
  <c r="AZ214" i="5"/>
  <c r="BA214" i="5"/>
  <c r="BB214" i="5"/>
  <c r="BC214" i="5"/>
  <c r="BD214" i="5"/>
  <c r="BE214" i="5"/>
  <c r="BF214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14" i="5"/>
  <c r="AX245" i="5"/>
  <c r="AX275" i="5"/>
  <c r="AX306" i="5"/>
  <c r="AX336" i="5"/>
  <c r="AX367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B9" i="7" l="1"/>
  <c r="C18" i="3"/>
  <c r="D18" i="3" s="1"/>
  <c r="T16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8" i="5" l="1"/>
  <c r="N4" i="5"/>
  <c r="N7" i="5"/>
  <c r="N6" i="5"/>
  <c r="N5" i="5"/>
  <c r="AT23" i="9"/>
  <c r="R46" i="9"/>
  <c r="Z24" i="7" s="1"/>
  <c r="R16" i="9"/>
  <c r="Z21" i="7" s="1"/>
  <c r="R26" i="9"/>
  <c r="Z22" i="7" s="1"/>
  <c r="R36" i="9"/>
  <c r="Z23" i="7" s="1"/>
  <c r="Z26" i="7" s="1"/>
  <c r="R2" i="2"/>
  <c r="L41" i="2"/>
  <c r="M41" i="2" s="1"/>
  <c r="AC22" i="7" s="1"/>
  <c r="L71" i="2"/>
  <c r="M71" i="2" s="1"/>
  <c r="AC24" i="7" s="1"/>
  <c r="L56" i="2"/>
  <c r="M56" i="2" s="1"/>
  <c r="AC23" i="7" s="1"/>
  <c r="AC26" i="7" s="1"/>
  <c r="L26" i="2"/>
  <c r="M26" i="2" s="1"/>
  <c r="AC21" i="7" s="1"/>
  <c r="O7" i="9"/>
  <c r="O6" i="9"/>
  <c r="L11" i="2" l="1"/>
  <c r="M11" i="2" s="1"/>
  <c r="AC20" i="7" s="1"/>
  <c r="C4" i="5"/>
  <c r="I3" i="5" s="1"/>
  <c r="I6" i="5" s="1"/>
  <c r="R2" i="9"/>
  <c r="AT22" i="9" l="1"/>
  <c r="R6" i="9"/>
  <c r="B8" i="7" l="1"/>
  <c r="C8" i="7" s="1"/>
  <c r="Z2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<sst xmlns="http://schemas.openxmlformats.org/spreadsheetml/2006/main" count="1375" uniqueCount="205">
  <si>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</si>
  <si>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</si>
  <si>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</si>
  <si>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</si>
  <si>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</si>
  <si>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</si>
  <si>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</si>
  <si>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</si>
  <si>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</si>
  <si>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</si>
  <si>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</si>
  <si>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</si>
  <si>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</si>
  <si>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</si>
  <si>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</si>
  <si>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</si>
  <si>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</si>
  <si>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</si>
  <si>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</si>
  <si>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</si>
  <si>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</si>
  <si>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</si>
  <si>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</si>
  <si>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</si>
  <si>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</si>
  <si>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</si>
  <si>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</si>
  <si>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</si>
  <si>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</si>
  <si>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</si>
  <si>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</si>
  <si>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</si>
  <si>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</si>
  <si>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</si>
  <si>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</si>
  <si>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</si>
  <si>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</si>
  <si>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</si>
  <si>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</si>
  <si>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</si>
  <si>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</si>
  <si>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</si>
  <si>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</si>
  <si>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</si>
  <si>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</si>
  <si>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</si>
  <si>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</si>
  <si>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</si>
  <si>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</si>
  <si>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</si>
  <si>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</si>
  <si>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</si>
  <si>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</si>
  <si>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</si>
  <si>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</si>
  <si>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</si>
  <si>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</si>
  <si>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</si>
  <si>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</si>
  <si>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</si>
  <si>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</si>
  <si>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</si>
  <si>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</si>
  <si>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</si>
  <si>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</si>
  <si>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</si>
  <si>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</si>
  <si>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</si>
  <si>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</si>
  <si>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</si>
  <si>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</si>
  <si>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</si>
  <si>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</si>
  <si>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</si>
  <si>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</si>
  <si>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</si>
  <si>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</si>
  <si>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</si>
  <si>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</si>
  <si>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</si>
  <si>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</si>
  <si>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</si>
  <si>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</si>
  <si>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</si>
  <si>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</si>
  <si>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</si>
  <si>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</si>
  <si>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</si>
  <si>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</si>
  <si>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</si>
  <si>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</si>
  <si>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</si>
  <si>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</si>
  <si>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</si>
  <si>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</si>
  <si>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</si>
  <si>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</si>
  <si>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</si>
  <si>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</si>
  <si>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</si>
  <si>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</si>
  <si>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</si>
  <si>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</si>
  <si>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</si>
  <si>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</si>
  <si>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</si>
  <si>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</si>
  <si>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</si>
  <si>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</si>
  <si>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</si>
  <si>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</si>
  <si>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</si>
  <si>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</si>
  <si>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</si>
  <si>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</si>
  <si>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</si>
  <si>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</si>
  <si>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</si>
  <si>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</si>
  <si>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</si>
  <si>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</si>
  <si>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</si>
  <si>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</si>
  <si>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</si>
  <si>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</si>
  <si>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</si>
  <si>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</si>
  <si>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</si>
  <si>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</si>
  <si>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</si>
  <si>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</si>
  <si>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</si>
  <si>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</si>
  <si>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</si>
  <si>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</si>
  <si>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</si>
  <si>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</si>
  <si>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</si>
  <si>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</si>
  <si>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</si>
  <si>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</si>
  <si>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</si>
  <si>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</si>
  <si>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</si>
  <si>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</si>
  <si>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</si>
  <si>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</si>
  <si>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</si>
  <si>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</si>
  <si>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</si>
  <si>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</si>
  <si>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</si>
  <si>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</si>
  <si>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</si>
  <si>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</si>
  <si>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</si>
  <si>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</si>
  <si>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</si>
  <si>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</si>
  <si>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</si>
  <si>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</si>
  <si>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</si>
  <si>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</si>
  <si>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</si>
  <si>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</si>
  <si>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</si>
  <si>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</si>
  <si>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</si>
  <si>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</si>
  <si>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</si>
  <si>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</si>
  <si>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</si>
  <si>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</si>
  <si>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USEI INFO DE oqf de 2001</t>
  </si>
  <si>
    <t>oqf de 2007</t>
  </si>
  <si>
    <t>info de 2010 DGA/2-FAL e OQF  de 2010</t>
  </si>
  <si>
    <t>OQF DE 2003</t>
  </si>
  <si>
    <t>OQF de 2005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</si>
  <si>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</si>
  <si>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</si>
  <si>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</si>
  <si>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</si>
  <si>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</si>
  <si>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</si>
  <si>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</si>
  <si>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</si>
  <si>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</si>
  <si>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SE4 - REVISÃO DOS MOTOVENTILADORES DE AR</t>
  </si>
  <si>
    <t>SE4-MANUTENÇÃO LIGEIRA DO TRANSFORMADOR</t>
  </si>
  <si>
    <t>SE4_Defeito temperatura_Painel 106/606</t>
  </si>
  <si>
    <t>Análise ao Óleo TP 150 kV - SE4 - TP5</t>
  </si>
  <si>
    <t>SE4 - TP5 - conservação do ruptor</t>
  </si>
  <si>
    <t>SE4-TP5 Avaria de Bomba de circ. óleo.</t>
  </si>
  <si>
    <t>106 TP5-Substituicão da SILICA</t>
  </si>
  <si>
    <t>SE4 - Ensaios Eléctricos TP5</t>
  </si>
  <si>
    <t>SE4 - intervenção TP5</t>
  </si>
  <si>
    <t>SE4-TP5 manutenção de transformador</t>
  </si>
  <si>
    <t>SE4-Recondicionamento do TP5</t>
  </si>
  <si>
    <t>SE4-Análise ao óleo TP5</t>
  </si>
  <si>
    <t>SE4-Ensaios ao óleo isolante TP5</t>
  </si>
  <si>
    <t>SE4-Ensaios óleo isolante TP5</t>
  </si>
  <si>
    <t>AVARIA NO TP5 DA SE4</t>
  </si>
  <si>
    <t>SE4 - Análise ao Óleo TP 150 kV - TP5</t>
  </si>
  <si>
    <t>SE4-TP5 150/60 KV Conservação(Pintura).</t>
  </si>
  <si>
    <t>SE4 - Análise ao óleo TP5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</si>
</sst>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192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4" fontId="6" fillId="0" borderId="18" xfId="0" applyNumberFormat="1" applyFont="1" applyBorder="1" applyAlignment="1" applyProtection="1">
      <alignment horizontal="center"/>
      <protection locked="0"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164" fontId="0" fillId="0" borderId="44" xfId="0" applyNumberFormat="1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14" fontId="6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4" fontId="6" fillId="0" borderId="0" xfId="0" applyNumberFormat="1" applyFont="1" applyFill="1" applyBorder="1" applyAlignment="1" applyProtection="1">
      <alignment horizontal="center" vertical="center"/>
      <protection locked="0" hidden="1"/>
    </xf>
    <xf numFmtId="164" fontId="6" fillId="0" borderId="0" xfId="0" applyNumberFormat="1" applyFont="1" applyFill="1" applyBorder="1" applyAlignment="1" applyProtection="1">
      <alignment horizontal="center" vertical="center"/>
      <protection locked="0" hidden="1"/>
    </xf>
    <xf numFmtId="14" fontId="11" fillId="0" borderId="5" xfId="0" applyNumberFormat="1" applyFont="1" applyBorder="1" applyAlignment="1">
      <alignment horizontal="center"/>
    </xf>
    <xf numFmtId="49" fontId="0" fillId="15" borderId="0" xfId="0" applyNumberFormat="1" applyFill="1"/>
    <xf numFmtId="0" fontId="8" fillId="0" borderId="47" xfId="0" applyFont="1" applyBorder="1" applyAlignment="1" applyProtection="1">
      <alignment horizontal="center" vertical="center"/>
      <protection hidden="1"/>
    </xf>
    <xf numFmtId="0" fontId="5" fillId="0" borderId="47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6" borderId="0" xfId="0" applyFill="1" applyProtection="1">
      <protection hidden="1"/>
    </xf>
    <xf numFmtId="49" fontId="0" fillId="17" borderId="0" xfId="0" applyNumberFormat="1" applyFill="1"/>
    <xf numFmtId="0" fontId="0" fillId="17" borderId="0" xfId="0" applyFill="1" applyAlignment="1" applyProtection="1">
      <alignment horizontal="center" vertic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Accent1" xfId="3" builtinId="30"/>
    <cellStyle name="20% - Accent6" xfId="6" builtinId="50"/>
    <cellStyle name="40% - Accent1" xfId="4" builtinId="31"/>
    <cellStyle name="40% - Accent5" xfId="5" builtinId="47"/>
    <cellStyle name="60% - Accent1" xfId="7" builtinId="32"/>
    <cellStyle name="Heading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2.1666666666666665</c:v>
                </c:pt>
                <c:pt idx="4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69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80</c:v>
                </c:pt>
                <c:pt idx="8">
                  <c:v>77</c:v>
                </c:pt>
                <c:pt idx="9">
                  <c:v>77</c:v>
                </c:pt>
                <c:pt idx="10">
                  <c:v>73</c:v>
                </c:pt>
                <c:pt idx="11">
                  <c:v>71</c:v>
                </c:pt>
                <c:pt idx="12">
                  <c:v>74</c:v>
                </c:pt>
                <c:pt idx="13">
                  <c:v>75</c:v>
                </c:pt>
                <c:pt idx="1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zoomScale="115" zoomScaleNormal="115" workbookViewId="0">
      <selection activeCell="F11" sqref="F11"/>
    </sheetView>
  </sheetViews>
  <sheetFormatPr defaultColWidth="9.109375" defaultRowHeight="14.4" x14ac:dyDescent="0.3"/>
  <cols>
    <col min="1" max="1" width="9.109375" style="1"/>
    <col min="2" max="2" width="18.33203125" style="1" bestFit="1" customWidth="1"/>
    <col min="3" max="3" width="7.109375" style="1" bestFit="1" customWidth="1"/>
    <col min="4" max="8" width="11.5546875" style="1" bestFit="1" customWidth="1"/>
    <col min="9" max="9" width="19.33203125" style="1" bestFit="1" customWidth="1"/>
    <col min="10" max="10" width="16.6640625" style="1" bestFit="1" customWidth="1"/>
    <col min="11" max="11" width="22.5546875" style="1" bestFit="1" customWidth="1"/>
    <col min="12" max="12" width="14.44140625" style="1" bestFit="1" customWidth="1"/>
    <col min="13" max="14" width="11.5546875" style="1" bestFit="1" customWidth="1"/>
    <col min="15" max="15" width="15" style="1" bestFit="1" customWidth="1"/>
    <col min="16" max="18" width="11.5546875" style="1" bestFit="1" customWidth="1"/>
    <col min="19" max="19" width="14.109375" style="1" bestFit="1" customWidth="1"/>
    <col min="20" max="21" width="11.5546875" style="1" bestFit="1" customWidth="1"/>
    <col min="22" max="22" width="13.109375" style="1" bestFit="1" customWidth="1"/>
    <col min="23" max="23" width="21.6640625" style="1" bestFit="1" customWidth="1"/>
    <col min="24" max="16384" width="9.109375" style="1"/>
  </cols>
  <sheetData>
    <row r="1" spans="1:21" ht="37.200000000000003" thickBot="1" x14ac:dyDescent="0.75">
      <c r="A1" s="159" t="s">
        <v>16</v>
      </c>
      <c r="B1" s="159"/>
      <c r="C1" s="159"/>
      <c r="D1" s="159"/>
    </row>
    <row r="2" spans="1:21" ht="15" thickBot="1" x14ac:dyDescent="0.35">
      <c r="A2" s="2"/>
      <c r="B2" s="2"/>
      <c r="C2" s="3"/>
      <c r="D2" s="160" t="s">
        <v>0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</row>
    <row r="3" spans="1:21" ht="15" thickBot="1" x14ac:dyDescent="0.35">
      <c r="A3" s="4"/>
      <c r="B3" s="5"/>
      <c r="C3" s="6" t="s">
        <v>106</v>
      </c>
      <c r="D3" s="83">
        <v>42549.375</v>
      </c>
      <c r="E3" s="83">
        <v>42255.600694444445</v>
      </c>
      <c r="F3" s="83">
        <v>41667</v>
      </c>
      <c r="G3" s="134">
        <v>40310</v>
      </c>
      <c r="H3" s="134">
        <v>39960</v>
      </c>
      <c r="I3" s="134">
        <v>39532</v>
      </c>
      <c r="J3" s="134">
        <v>39161</v>
      </c>
      <c r="K3" s="134">
        <v>38805</v>
      </c>
      <c r="L3" s="134">
        <v>38400</v>
      </c>
      <c r="M3" s="134">
        <v>38083</v>
      </c>
      <c r="N3" s="134">
        <v>37734</v>
      </c>
      <c r="O3" s="134">
        <v>37391</v>
      </c>
      <c r="P3" s="134">
        <v>36936</v>
      </c>
      <c r="Q3" s="134">
        <v>36349</v>
      </c>
      <c r="R3" s="134">
        <v>35719</v>
      </c>
      <c r="S3" s="134">
        <v>35387</v>
      </c>
      <c r="T3" s="134">
        <v>34585</v>
      </c>
      <c r="U3" s="134">
        <v>34079</v>
      </c>
    </row>
    <row r="4" spans="1:21" ht="15" thickBot="1" x14ac:dyDescent="0.35">
      <c r="A4" s="7" t="s">
        <v>17</v>
      </c>
      <c r="B4" s="8" t="s">
        <v>1</v>
      </c>
      <c r="C4" s="9" t="s">
        <v>2</v>
      </c>
      <c r="D4" s="135">
        <v>9</v>
      </c>
      <c r="E4" s="135">
        <v>16</v>
      </c>
      <c r="F4" s="135">
        <v>8.3000000000000007</v>
      </c>
      <c r="G4" s="135">
        <v>7.7</v>
      </c>
      <c r="H4" s="135">
        <v>6.3</v>
      </c>
      <c r="I4" s="135">
        <v>7.3</v>
      </c>
      <c r="J4" s="135">
        <v>13.2</v>
      </c>
      <c r="K4" s="135">
        <v>10.7</v>
      </c>
      <c r="L4" s="135">
        <v>13.3</v>
      </c>
      <c r="M4" s="135">
        <v>16.899999999999999</v>
      </c>
      <c r="N4" s="135">
        <v>13.1</v>
      </c>
      <c r="O4" s="135">
        <v>13.9</v>
      </c>
      <c r="P4" s="135">
        <v>9.6999999999999993</v>
      </c>
      <c r="Q4" s="135">
        <v>69</v>
      </c>
      <c r="R4" s="135">
        <v>42</v>
      </c>
      <c r="S4" s="135">
        <v>46</v>
      </c>
      <c r="T4" s="135">
        <v>50</v>
      </c>
      <c r="U4" s="135">
        <v>37</v>
      </c>
    </row>
    <row r="5" spans="1:21" ht="15" thickBot="1" x14ac:dyDescent="0.35">
      <c r="A5" s="10" t="s">
        <v>17</v>
      </c>
      <c r="B5" s="11" t="s">
        <v>4</v>
      </c>
      <c r="C5" s="12" t="s">
        <v>5</v>
      </c>
      <c r="D5" s="135">
        <v>162</v>
      </c>
      <c r="E5" s="135">
        <v>229</v>
      </c>
      <c r="F5" s="135">
        <v>80.2</v>
      </c>
      <c r="G5" s="135">
        <v>167.8</v>
      </c>
      <c r="H5" s="135">
        <v>134.4</v>
      </c>
      <c r="I5" s="135">
        <v>177.8</v>
      </c>
      <c r="J5" s="135">
        <v>217.8</v>
      </c>
      <c r="K5" s="135">
        <v>262.89999999999998</v>
      </c>
      <c r="L5" s="135">
        <v>301.89999999999998</v>
      </c>
      <c r="M5" s="135">
        <v>228.8</v>
      </c>
      <c r="N5" s="135">
        <v>169.2</v>
      </c>
      <c r="O5" s="135">
        <v>252.4</v>
      </c>
      <c r="P5" s="135">
        <v>103</v>
      </c>
      <c r="Q5" s="135">
        <v>382</v>
      </c>
      <c r="R5" s="135">
        <v>256</v>
      </c>
      <c r="S5" s="135">
        <v>255</v>
      </c>
      <c r="T5" s="135">
        <v>219</v>
      </c>
      <c r="U5" s="135">
        <v>162</v>
      </c>
    </row>
    <row r="6" spans="1:21" ht="15" thickBot="1" x14ac:dyDescent="0.35">
      <c r="A6" s="10" t="s">
        <v>17</v>
      </c>
      <c r="B6" s="11" t="s">
        <v>6</v>
      </c>
      <c r="C6" s="12" t="s">
        <v>7</v>
      </c>
      <c r="D6" s="135">
        <v>2.71</v>
      </c>
      <c r="E6" s="135">
        <v>2.89</v>
      </c>
      <c r="F6" s="135">
        <v>1.21</v>
      </c>
      <c r="G6" s="135">
        <v>6.2</v>
      </c>
      <c r="H6" s="135">
        <v>5.43</v>
      </c>
      <c r="I6" s="135">
        <v>6.61</v>
      </c>
      <c r="J6" s="135">
        <v>6.42</v>
      </c>
      <c r="K6" s="135">
        <v>7.28</v>
      </c>
      <c r="L6" s="135">
        <v>6.7</v>
      </c>
      <c r="M6" s="135">
        <v>3.94</v>
      </c>
      <c r="N6" s="135">
        <v>2.82</v>
      </c>
      <c r="O6" s="135">
        <v>4.32</v>
      </c>
      <c r="P6" s="135">
        <v>1.76</v>
      </c>
      <c r="Q6" s="135">
        <v>5.21</v>
      </c>
      <c r="R6" s="135">
        <v>3.4</v>
      </c>
      <c r="S6" s="135">
        <v>3.2</v>
      </c>
      <c r="T6" s="135">
        <v>3.2</v>
      </c>
      <c r="U6" s="135">
        <v>3.2</v>
      </c>
    </row>
    <row r="7" spans="1:21" ht="15" thickBot="1" x14ac:dyDescent="0.35">
      <c r="A7" s="10" t="s">
        <v>17</v>
      </c>
      <c r="B7" s="11" t="s">
        <v>8</v>
      </c>
      <c r="C7" s="12" t="s">
        <v>9</v>
      </c>
      <c r="D7" s="135">
        <v>3</v>
      </c>
      <c r="E7" s="135">
        <v>3</v>
      </c>
      <c r="F7" s="135">
        <v>1.4</v>
      </c>
      <c r="G7" s="135">
        <v>4.2</v>
      </c>
      <c r="H7" s="135">
        <v>3.4</v>
      </c>
      <c r="I7" s="135">
        <v>3.8</v>
      </c>
      <c r="J7" s="135">
        <v>4.4000000000000004</v>
      </c>
      <c r="K7" s="135">
        <v>5.6</v>
      </c>
      <c r="L7" s="135">
        <v>8.8000000000000007</v>
      </c>
      <c r="M7" s="135">
        <v>5.6</v>
      </c>
      <c r="N7" s="135">
        <v>4.4000000000000004</v>
      </c>
      <c r="O7" s="135">
        <v>5.6</v>
      </c>
      <c r="P7" s="135">
        <v>2.8</v>
      </c>
      <c r="Q7" s="135">
        <v>7.7</v>
      </c>
      <c r="R7" s="135">
        <v>8</v>
      </c>
      <c r="S7" s="135">
        <v>9</v>
      </c>
      <c r="T7" s="135">
        <v>15</v>
      </c>
      <c r="U7" s="135">
        <v>22</v>
      </c>
    </row>
    <row r="8" spans="1:21" ht="15" thickBot="1" x14ac:dyDescent="0.35">
      <c r="A8" s="10" t="s">
        <v>17</v>
      </c>
      <c r="B8" s="11" t="s">
        <v>10</v>
      </c>
      <c r="C8" s="12" t="s">
        <v>11</v>
      </c>
      <c r="D8" s="135">
        <v>1</v>
      </c>
      <c r="E8" s="135">
        <v>1</v>
      </c>
      <c r="F8" s="135">
        <v>2.6</v>
      </c>
      <c r="G8" s="135">
        <v>20.399999999999999</v>
      </c>
      <c r="H8" s="135">
        <v>16.899999999999999</v>
      </c>
      <c r="I8" s="135">
        <v>15.5</v>
      </c>
      <c r="J8" s="135">
        <v>16.399999999999999</v>
      </c>
      <c r="K8" s="135">
        <v>17.399999999999999</v>
      </c>
      <c r="L8" s="135">
        <v>15</v>
      </c>
      <c r="M8" s="135">
        <v>12.9</v>
      </c>
      <c r="N8" s="135">
        <v>13.6</v>
      </c>
      <c r="O8" s="135">
        <v>14.6</v>
      </c>
      <c r="P8" s="135">
        <v>9.9</v>
      </c>
      <c r="Q8" s="135">
        <v>41.1</v>
      </c>
      <c r="R8" s="135">
        <v>32</v>
      </c>
      <c r="S8" s="135">
        <v>26</v>
      </c>
      <c r="T8" s="135">
        <v>12</v>
      </c>
      <c r="U8" s="135">
        <v>8</v>
      </c>
    </row>
    <row r="9" spans="1:21" ht="15" thickBot="1" x14ac:dyDescent="0.35">
      <c r="A9" s="10" t="s">
        <v>17</v>
      </c>
      <c r="B9" s="11" t="s">
        <v>12</v>
      </c>
      <c r="C9" s="12" t="s">
        <v>13</v>
      </c>
      <c r="D9" s="135">
        <v>2</v>
      </c>
      <c r="E9" s="135">
        <v>0.9</v>
      </c>
      <c r="F9" s="135">
        <v>1</v>
      </c>
      <c r="G9" s="135">
        <v>9.6999999999999993</v>
      </c>
      <c r="H9" s="135">
        <v>9.6</v>
      </c>
      <c r="I9" s="135">
        <v>10.7</v>
      </c>
      <c r="J9" s="135">
        <v>10.9</v>
      </c>
      <c r="K9" s="135">
        <v>12.6</v>
      </c>
      <c r="L9" s="135">
        <v>15</v>
      </c>
      <c r="M9" s="135">
        <v>11.2</v>
      </c>
      <c r="N9" s="135">
        <v>10.6</v>
      </c>
      <c r="O9" s="135">
        <v>13.4</v>
      </c>
      <c r="P9" s="135">
        <v>8.8000000000000007</v>
      </c>
      <c r="Q9" s="135">
        <v>35</v>
      </c>
      <c r="R9" s="135">
        <v>42</v>
      </c>
      <c r="S9" s="135">
        <v>52</v>
      </c>
      <c r="T9" s="135">
        <v>75</v>
      </c>
      <c r="U9" s="135">
        <v>111</v>
      </c>
    </row>
    <row r="10" spans="1:21" ht="15" thickBot="1" x14ac:dyDescent="0.35">
      <c r="A10" s="13" t="s">
        <v>17</v>
      </c>
      <c r="B10" s="14" t="s">
        <v>14</v>
      </c>
      <c r="C10" s="82" t="s">
        <v>15</v>
      </c>
      <c r="D10" s="135">
        <v>5</v>
      </c>
      <c r="E10" s="135">
        <v>0.9</v>
      </c>
      <c r="F10" s="135">
        <v>1.6</v>
      </c>
      <c r="G10" s="135">
        <v>9</v>
      </c>
      <c r="H10" s="135">
        <v>8</v>
      </c>
      <c r="I10" s="135">
        <v>6.4</v>
      </c>
      <c r="J10" s="135">
        <v>5.7</v>
      </c>
      <c r="K10" s="135">
        <v>7.8</v>
      </c>
      <c r="L10" s="135">
        <v>15.5</v>
      </c>
      <c r="M10" s="135">
        <v>11.1</v>
      </c>
      <c r="N10" s="135">
        <v>10</v>
      </c>
      <c r="O10" s="135">
        <v>15.7</v>
      </c>
      <c r="P10" s="135">
        <v>11</v>
      </c>
      <c r="Q10" s="135">
        <v>7.2</v>
      </c>
      <c r="R10" s="135">
        <v>10</v>
      </c>
      <c r="S10" s="135">
        <v>7</v>
      </c>
      <c r="T10" s="135">
        <v>5</v>
      </c>
      <c r="U10" s="135">
        <v>4</v>
      </c>
    </row>
    <row r="12" spans="1:21" x14ac:dyDescent="0.3">
      <c r="A12" s="29"/>
      <c r="B12" s="15"/>
    </row>
    <row r="13" spans="1:21" x14ac:dyDescent="0.3">
      <c r="F13" s="111"/>
      <c r="G13" s="20"/>
    </row>
  </sheetData>
  <mergeCells count="2">
    <mergeCell ref="A1:D1"/>
    <mergeCell ref="D2:U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zoomScale="70" zoomScaleNormal="70" workbookViewId="0">
      <selection activeCell="M3" sqref="M3"/>
    </sheetView>
  </sheetViews>
  <sheetFormatPr defaultColWidth="9.109375" defaultRowHeight="14.4" x14ac:dyDescent="0.3"/>
  <cols>
    <col min="1" max="1" width="17.33203125" style="1" bestFit="1" customWidth="1"/>
    <col min="2" max="2" width="6.5546875" style="1" bestFit="1" customWidth="1"/>
    <col min="3" max="3" width="11.6640625" style="1" customWidth="1"/>
    <col min="4" max="4" width="8.6640625" style="1" customWidth="1"/>
    <col min="5" max="5" width="13.6640625" style="1" bestFit="1" customWidth="1"/>
    <col min="6" max="6" width="9.33203125" style="1" customWidth="1"/>
    <col min="7" max="7" width="9.109375" style="1"/>
    <col min="8" max="8" width="12" style="1" bestFit="1" customWidth="1"/>
    <col min="9" max="9" width="12.33203125" style="1" bestFit="1" customWidth="1"/>
    <col min="10" max="10" width="30.33203125" style="1" bestFit="1" customWidth="1"/>
    <col min="11" max="11" width="13" style="1" customWidth="1"/>
    <col min="12" max="12" width="12.33203125" style="1" customWidth="1"/>
    <col min="13" max="13" width="13.33203125" style="1" customWidth="1"/>
    <col min="14" max="14" width="10.109375" style="1" customWidth="1"/>
    <col min="15" max="15" width="9.109375" style="1"/>
    <col min="16" max="16" width="10.6640625" style="1" customWidth="1"/>
    <col min="17" max="17" width="9.109375" style="1"/>
    <col min="18" max="18" width="10.5546875" style="1" bestFit="1" customWidth="1"/>
    <col min="19" max="19" width="12.88671875" style="1" bestFit="1" customWidth="1"/>
    <col min="20" max="20" width="7.109375" style="1" bestFit="1" customWidth="1"/>
    <col min="21" max="21" width="6.33203125" style="1" customWidth="1"/>
    <col min="22" max="22" width="12.44140625" style="1" bestFit="1" customWidth="1"/>
    <col min="23" max="23" width="8.44140625" style="1" bestFit="1" customWidth="1"/>
    <col min="24" max="24" width="9.109375" style="1"/>
    <col min="25" max="25" width="13.109375" style="1" bestFit="1" customWidth="1"/>
    <col min="26" max="27" width="9.109375" style="1"/>
    <col min="28" max="28" width="13.6640625" style="1" bestFit="1" customWidth="1"/>
    <col min="29" max="16384" width="9.109375" style="1"/>
  </cols>
  <sheetData>
    <row r="1" spans="1:29" ht="36.6" x14ac:dyDescent="0.7">
      <c r="A1" s="165" t="s">
        <v>81</v>
      </c>
      <c r="B1" s="165"/>
      <c r="C1" s="165"/>
    </row>
    <row r="2" spans="1:29" x14ac:dyDescent="0.3">
      <c r="L2" s="137">
        <v>2016</v>
      </c>
      <c r="M2" s="137">
        <v>76</v>
      </c>
      <c r="N2" s="106" t="s">
        <v>82</v>
      </c>
      <c r="S2" s="96">
        <f>'2-FAL'!A4</f>
        <v>35719</v>
      </c>
      <c r="T2" s="1">
        <f>'2-FAL'!D4</f>
        <v>4</v>
      </c>
      <c r="V2" s="96">
        <f>PF!A7</f>
        <v>35569</v>
      </c>
      <c r="W2" s="97">
        <f>PF!B4</f>
        <v>1</v>
      </c>
      <c r="Y2" s="96"/>
      <c r="AB2" s="96"/>
      <c r="AC2" s="97"/>
    </row>
    <row r="3" spans="1:29" x14ac:dyDescent="0.3">
      <c r="B3" s="92" t="s">
        <v>84</v>
      </c>
      <c r="C3" s="29"/>
      <c r="D3" s="69"/>
      <c r="E3" s="92" t="s">
        <v>106</v>
      </c>
      <c r="L3" s="137">
        <v>2015</v>
      </c>
      <c r="M3" s="137">
        <v>76</v>
      </c>
      <c r="S3" s="96">
        <f>'2-FAL'!A5</f>
        <v>36349</v>
      </c>
      <c r="T3" s="1">
        <f>'2-FAL'!D5</f>
        <v>4</v>
      </c>
      <c r="Y3" s="96"/>
      <c r="AB3" s="96"/>
      <c r="AC3" s="97"/>
    </row>
    <row r="4" spans="1:29" x14ac:dyDescent="0.3">
      <c r="A4" s="98" t="s">
        <v>22</v>
      </c>
      <c r="B4" s="77">
        <f>$AC$26</f>
        <v>4</v>
      </c>
      <c r="C4" s="1">
        <f>B4*10</f>
        <v>40</v>
      </c>
      <c r="D4" s="1">
        <f>10*4</f>
        <v>40</v>
      </c>
      <c r="E4" s="85">
        <v>42255.600694444445</v>
      </c>
      <c r="L4" s="137">
        <v>2014</v>
      </c>
      <c r="M4" s="152">
        <v>76</v>
      </c>
      <c r="S4" s="96">
        <f>'2-FAL'!A6</f>
        <v>36936</v>
      </c>
      <c r="T4" s="1">
        <f>'2-FAL'!D6</f>
        <v>4</v>
      </c>
      <c r="V4" s="93" t="s">
        <v>149</v>
      </c>
      <c r="W4" s="1">
        <f>VLOOKUP($E$6,$V$2:$W$2,2)</f>
        <v>1</v>
      </c>
      <c r="Y4" s="96"/>
      <c r="AB4" s="96"/>
      <c r="AC4" s="97"/>
    </row>
    <row r="5" spans="1:29" x14ac:dyDescent="0.3">
      <c r="A5" s="98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7">
        <v>2013</v>
      </c>
      <c r="M5" s="151">
        <v>69</v>
      </c>
      <c r="N5" s="1" t="s">
        <v>175</v>
      </c>
      <c r="S5" s="96">
        <f>'2-FAL'!A7</f>
        <v>37391</v>
      </c>
      <c r="T5" s="1">
        <f>'2-FAL'!D7</f>
        <v>4</v>
      </c>
      <c r="V5" s="96"/>
      <c r="W5" s="97"/>
      <c r="Y5" s="96"/>
      <c r="AB5" s="96"/>
      <c r="AC5" s="97"/>
    </row>
    <row r="6" spans="1:29" x14ac:dyDescent="0.3">
      <c r="A6" s="98" t="s">
        <v>94</v>
      </c>
      <c r="B6" s="43">
        <f>$W$4</f>
        <v>1</v>
      </c>
      <c r="C6" s="1">
        <f>B6*10</f>
        <v>10</v>
      </c>
      <c r="D6" s="1">
        <f>10*4</f>
        <v>40</v>
      </c>
      <c r="E6" s="85">
        <v>35569</v>
      </c>
      <c r="L6" s="137">
        <v>2012</v>
      </c>
      <c r="M6" s="151">
        <v>73</v>
      </c>
      <c r="N6" s="1" t="s">
        <v>175</v>
      </c>
      <c r="S6" s="96">
        <f>'2-FAL'!A8</f>
        <v>37734</v>
      </c>
      <c r="T6" s="1">
        <f>'2-FAL'!D8</f>
        <v>4</v>
      </c>
      <c r="V6" s="142">
        <f>'Overall Condition'!C12</f>
        <v>2002</v>
      </c>
      <c r="W6" s="97">
        <f>'Overall Condition'!A12</f>
        <v>4</v>
      </c>
      <c r="Y6" s="96"/>
      <c r="AB6" s="96"/>
      <c r="AC6" s="97"/>
    </row>
    <row r="7" spans="1:29" x14ac:dyDescent="0.3">
      <c r="A7" s="98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7">
        <v>2011</v>
      </c>
      <c r="M7" s="151">
        <v>73</v>
      </c>
      <c r="N7" s="1" t="s">
        <v>175</v>
      </c>
      <c r="S7" s="96">
        <f>'2-FAL'!A9</f>
        <v>38083</v>
      </c>
      <c r="T7" s="1">
        <f>'2-FAL'!D9</f>
        <v>4</v>
      </c>
      <c r="V7" s="142">
        <f>'Overall Condition'!C13</f>
        <v>2003</v>
      </c>
      <c r="W7" s="97">
        <f>'Overall Condition'!A13</f>
        <v>3</v>
      </c>
      <c r="Y7" s="96"/>
      <c r="AB7" s="96">
        <f>DGA!U3</f>
        <v>34079</v>
      </c>
      <c r="AC7" s="97">
        <f>DGAF!B101</f>
        <v>2</v>
      </c>
    </row>
    <row r="8" spans="1:29" x14ac:dyDescent="0.3">
      <c r="A8" s="98" t="s">
        <v>100</v>
      </c>
      <c r="B8" s="43">
        <f>$Z$26</f>
        <v>1</v>
      </c>
      <c r="C8" s="1">
        <f>B8*6</f>
        <v>6</v>
      </c>
      <c r="D8" s="1">
        <f>6*4</f>
        <v>24</v>
      </c>
      <c r="E8" s="85">
        <v>42255.600694444445</v>
      </c>
      <c r="L8" s="137">
        <v>2010</v>
      </c>
      <c r="M8" s="137">
        <v>73</v>
      </c>
      <c r="S8" s="96">
        <f>'2-FAL'!A10</f>
        <v>38400</v>
      </c>
      <c r="T8" s="1">
        <f>'2-FAL'!D10</f>
        <v>4</v>
      </c>
      <c r="V8" s="142">
        <f>'Overall Condition'!C14</f>
        <v>2004</v>
      </c>
      <c r="W8" s="97">
        <f>'Overall Condition'!A14</f>
        <v>3</v>
      </c>
      <c r="Y8" s="96"/>
      <c r="AB8" s="96">
        <f>DGA!T3</f>
        <v>34585</v>
      </c>
      <c r="AC8" s="97">
        <f>DGAF!B116</f>
        <v>3</v>
      </c>
    </row>
    <row r="9" spans="1:29" x14ac:dyDescent="0.3">
      <c r="A9" s="98" t="s">
        <v>101</v>
      </c>
      <c r="B9" s="43">
        <f>$W$23</f>
        <v>4</v>
      </c>
      <c r="C9" s="1">
        <f>B9*8</f>
        <v>32</v>
      </c>
      <c r="D9" s="1">
        <f>8*4</f>
        <v>32</v>
      </c>
      <c r="E9" s="143">
        <v>2015</v>
      </c>
      <c r="L9" s="137">
        <v>2009</v>
      </c>
      <c r="M9" s="137">
        <v>80</v>
      </c>
      <c r="S9" s="96">
        <f>'2-FAL'!A11</f>
        <v>38805</v>
      </c>
      <c r="T9" s="1">
        <f>'2-FAL'!D11</f>
        <v>4</v>
      </c>
      <c r="V9" s="142">
        <f>'Overall Condition'!C15</f>
        <v>2005</v>
      </c>
      <c r="W9" s="97">
        <f>'Overall Condition'!A15</f>
        <v>3</v>
      </c>
      <c r="Y9" s="96"/>
      <c r="AB9" s="96">
        <f>DGA!S3</f>
        <v>35387</v>
      </c>
      <c r="AC9" s="97">
        <f>DGAF!B131</f>
        <v>2</v>
      </c>
    </row>
    <row r="10" spans="1:29" x14ac:dyDescent="0.3">
      <c r="A10" s="98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5">
        <v>42255.600694444445</v>
      </c>
      <c r="H10" s="92" t="s">
        <v>82</v>
      </c>
      <c r="I10" s="48"/>
      <c r="J10" s="93" t="s">
        <v>24</v>
      </c>
      <c r="L10" s="137">
        <v>2008</v>
      </c>
      <c r="M10" s="151">
        <v>77</v>
      </c>
      <c r="N10" s="1" t="s">
        <v>174</v>
      </c>
      <c r="S10" s="96">
        <f>'2-FAL'!A12</f>
        <v>39161</v>
      </c>
      <c r="T10" s="1">
        <f>'2-FAL'!D12</f>
        <v>4</v>
      </c>
      <c r="V10" s="142">
        <f>'Overall Condition'!C16</f>
        <v>2006</v>
      </c>
      <c r="W10" s="97">
        <f>'Overall Condition'!A16</f>
        <v>4</v>
      </c>
      <c r="Y10" s="96"/>
      <c r="AB10" s="96">
        <f>DGA!R3</f>
        <v>35719</v>
      </c>
      <c r="AC10" s="97">
        <f>DGAF!B146</f>
        <v>2</v>
      </c>
    </row>
    <row r="11" spans="1:29" x14ac:dyDescent="0.3">
      <c r="A11" s="99" t="s">
        <v>52</v>
      </c>
      <c r="B11" s="43">
        <f>Maintenance!B10</f>
        <v>2</v>
      </c>
      <c r="C11" s="1">
        <f>B11*5</f>
        <v>10</v>
      </c>
      <c r="D11" s="1">
        <f>5*4</f>
        <v>20</v>
      </c>
      <c r="E11" s="26"/>
      <c r="H11" s="94">
        <f>SUM(C4:C20)/SUM(D4:D20)</f>
        <v>0.76</v>
      </c>
      <c r="I11" s="95">
        <f>H11*100</f>
        <v>76</v>
      </c>
      <c r="J11" s="94" t="str">
        <f>IF(I11&lt;30,$I$18,IF($I$11&lt;50,$I$17,IF($I$11&lt;70,$I$16,IF($I$11&lt;85,$I$15,IF($I$11&lt;100,$I$14)))))</f>
        <v>Good</v>
      </c>
      <c r="L11" s="59">
        <v>2007</v>
      </c>
      <c r="M11" s="59">
        <v>77</v>
      </c>
      <c r="S11" s="96">
        <f>'2-FAL'!A13</f>
        <v>39532</v>
      </c>
      <c r="T11" s="1">
        <f>'2-FAL'!D13</f>
        <v>4</v>
      </c>
      <c r="V11" s="142">
        <f>'Overall Condition'!C17</f>
        <v>2007</v>
      </c>
      <c r="W11" s="97">
        <f>'Overall Condition'!A17</f>
        <v>4</v>
      </c>
      <c r="Y11" s="96"/>
      <c r="AB11" s="96">
        <f>DGA!Q3</f>
        <v>36349</v>
      </c>
      <c r="AC11" s="97">
        <f>DGAF!B161</f>
        <v>2</v>
      </c>
    </row>
    <row r="12" spans="1:29" x14ac:dyDescent="0.3">
      <c r="A12" s="99" t="s">
        <v>53</v>
      </c>
      <c r="B12" s="43">
        <f>Maintenance!C10</f>
        <v>3</v>
      </c>
      <c r="C12" s="1">
        <f>B12*1</f>
        <v>3</v>
      </c>
      <c r="D12" s="1">
        <f>1*4</f>
        <v>4</v>
      </c>
      <c r="E12" s="26"/>
      <c r="L12" s="59">
        <v>2006</v>
      </c>
      <c r="M12" s="158">
        <v>73</v>
      </c>
      <c r="N12" s="1" t="s">
        <v>177</v>
      </c>
      <c r="R12" s="96"/>
      <c r="S12" s="96">
        <f>'2-FAL'!A14</f>
        <v>39960</v>
      </c>
      <c r="T12" s="1">
        <f>'2-FAL'!D14</f>
        <v>4</v>
      </c>
      <c r="V12" s="142">
        <f>'Overall Condition'!C18</f>
        <v>2008</v>
      </c>
      <c r="W12" s="97">
        <f>'Overall Condition'!A18</f>
        <v>4</v>
      </c>
      <c r="Y12" s="96"/>
      <c r="AB12" s="96">
        <f>DGA!P3</f>
        <v>36936</v>
      </c>
      <c r="AC12" s="97">
        <f>DGAF!B176</f>
        <v>2</v>
      </c>
    </row>
    <row r="13" spans="1:29" x14ac:dyDescent="0.3">
      <c r="A13" s="99" t="s">
        <v>54</v>
      </c>
      <c r="B13" s="43">
        <f>Maintenance!D10</f>
        <v>2</v>
      </c>
      <c r="C13" s="1">
        <f>B13*1</f>
        <v>2</v>
      </c>
      <c r="D13" s="1">
        <f>1*4</f>
        <v>4</v>
      </c>
      <c r="E13" s="26"/>
      <c r="H13" s="92" t="s">
        <v>82</v>
      </c>
      <c r="I13" s="92" t="s">
        <v>24</v>
      </c>
      <c r="J13" s="92" t="s">
        <v>83</v>
      </c>
      <c r="L13" s="59">
        <v>2005</v>
      </c>
      <c r="M13" s="59">
        <v>71</v>
      </c>
      <c r="R13" s="96"/>
      <c r="S13" s="96">
        <f>'2-FAL'!A15</f>
        <v>40310</v>
      </c>
      <c r="T13" s="1">
        <f>'2-FAL'!D15</f>
        <v>4</v>
      </c>
      <c r="V13" s="142">
        <f>'Overall Condition'!C19</f>
        <v>2009</v>
      </c>
      <c r="W13" s="97">
        <f>'Overall Condition'!A19</f>
        <v>4</v>
      </c>
      <c r="Y13" s="96">
        <f>GOT!M3</f>
        <v>35387</v>
      </c>
      <c r="Z13" s="1">
        <f>OQF!$G$115</f>
        <v>1</v>
      </c>
      <c r="AB13" s="96">
        <f>DGA!O3</f>
        <v>37391</v>
      </c>
      <c r="AC13" s="97">
        <f>DGAF!B191</f>
        <v>2</v>
      </c>
    </row>
    <row r="14" spans="1:29" x14ac:dyDescent="0.3">
      <c r="A14" s="99" t="s">
        <v>56</v>
      </c>
      <c r="B14" s="43">
        <f>Maintenance!F10</f>
        <v>3</v>
      </c>
      <c r="C14" s="1">
        <f>B14*2</f>
        <v>6</v>
      </c>
      <c r="D14" s="1">
        <f>2*4</f>
        <v>8</v>
      </c>
      <c r="E14" s="26"/>
      <c r="H14" s="94" t="s">
        <v>86</v>
      </c>
      <c r="I14" s="94" t="s">
        <v>87</v>
      </c>
      <c r="J14" s="94" t="s">
        <v>88</v>
      </c>
      <c r="L14" s="59">
        <v>2004</v>
      </c>
      <c r="M14" s="90">
        <v>74</v>
      </c>
      <c r="N14" s="1" t="s">
        <v>176</v>
      </c>
      <c r="R14" s="96"/>
      <c r="S14" s="96">
        <f>'2-FAL'!A16</f>
        <v>41667</v>
      </c>
      <c r="T14" s="1">
        <f>'2-FAL'!D16</f>
        <v>4</v>
      </c>
      <c r="V14" s="142">
        <f>'Overall Condition'!C20</f>
        <v>2010</v>
      </c>
      <c r="W14" s="97">
        <f>'Overall Condition'!A20</f>
        <v>4</v>
      </c>
      <c r="Y14" s="96">
        <f>GOT!L3</f>
        <v>35720</v>
      </c>
      <c r="Z14" s="1">
        <f>OQF!$G$125</f>
        <v>1</v>
      </c>
      <c r="AB14" s="96">
        <f>DGA!N3</f>
        <v>37734</v>
      </c>
      <c r="AC14" s="97">
        <f>DGAF!B206</f>
        <v>2</v>
      </c>
    </row>
    <row r="15" spans="1:29" x14ac:dyDescent="0.3">
      <c r="A15" s="99" t="s">
        <v>57</v>
      </c>
      <c r="B15" s="43">
        <f>Maintenance!G10</f>
        <v>2</v>
      </c>
      <c r="C15" s="1">
        <f>B15*2</f>
        <v>4</v>
      </c>
      <c r="D15" s="1">
        <f>2*4</f>
        <v>8</v>
      </c>
      <c r="E15" s="26"/>
      <c r="H15" s="94" t="s">
        <v>89</v>
      </c>
      <c r="I15" s="94" t="s">
        <v>26</v>
      </c>
      <c r="J15" s="94" t="s">
        <v>90</v>
      </c>
      <c r="L15" s="59">
        <v>2003</v>
      </c>
      <c r="M15" s="59">
        <v>75</v>
      </c>
      <c r="R15" s="96"/>
      <c r="S15" s="96">
        <f>'2-FAL'!A17</f>
        <v>42255.600694444445</v>
      </c>
      <c r="T15" s="1">
        <f>'2-FAL'!D17</f>
        <v>4</v>
      </c>
      <c r="V15" s="142">
        <f>'Overall Condition'!C21</f>
        <v>2011</v>
      </c>
      <c r="W15" s="97">
        <f>'Overall Condition'!A21</f>
        <v>4</v>
      </c>
      <c r="Y15" s="96">
        <f>GOT!K3</f>
        <v>36349</v>
      </c>
      <c r="Z15" s="1">
        <f>OQF!$G$135</f>
        <v>1</v>
      </c>
      <c r="AB15" s="96">
        <f>DGA!M3</f>
        <v>38083</v>
      </c>
      <c r="AC15" s="97">
        <f>DGAF!B221</f>
        <v>2</v>
      </c>
    </row>
    <row r="16" spans="1:29" x14ac:dyDescent="0.3">
      <c r="A16" s="99" t="s">
        <v>58</v>
      </c>
      <c r="B16" s="43">
        <f>Maintenance!H10</f>
        <v>2</v>
      </c>
      <c r="C16" s="1">
        <f>B16*1</f>
        <v>2</v>
      </c>
      <c r="D16" s="1">
        <f>1*4</f>
        <v>4</v>
      </c>
      <c r="E16" s="26"/>
      <c r="H16" s="94" t="s">
        <v>92</v>
      </c>
      <c r="I16" s="94" t="s">
        <v>85</v>
      </c>
      <c r="J16" s="94" t="s">
        <v>93</v>
      </c>
      <c r="L16" s="59">
        <v>2002</v>
      </c>
      <c r="M16" s="90">
        <v>77</v>
      </c>
      <c r="N16" s="1" t="s">
        <v>173</v>
      </c>
      <c r="S16" s="96">
        <f>'2-FAL'!A18</f>
        <v>42549.375</v>
      </c>
      <c r="T16" s="1">
        <f>'2-FAL'!D18</f>
        <v>4</v>
      </c>
      <c r="V16" s="142">
        <f>'Overall Condition'!C22</f>
        <v>2012</v>
      </c>
      <c r="W16" s="97">
        <f>'Overall Condition'!A22</f>
        <v>4</v>
      </c>
      <c r="Y16" s="96">
        <f>GOT!J3</f>
        <v>36936</v>
      </c>
      <c r="Z16" s="1">
        <f>OQF!$G$145</f>
        <v>1</v>
      </c>
      <c r="AB16" s="96">
        <f>DGA!L3</f>
        <v>38400</v>
      </c>
      <c r="AC16" s="97">
        <f>DGAF!B236</f>
        <v>2</v>
      </c>
    </row>
    <row r="17" spans="1:29" x14ac:dyDescent="0.3">
      <c r="A17" s="99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4" t="s">
        <v>95</v>
      </c>
      <c r="I17" s="94" t="s">
        <v>30</v>
      </c>
      <c r="J17" s="94" t="s">
        <v>96</v>
      </c>
      <c r="V17" s="142">
        <f>'Overall Condition'!C23</f>
        <v>2013</v>
      </c>
      <c r="W17" s="97">
        <f>'Overall Condition'!A23</f>
        <v>4</v>
      </c>
      <c r="Y17" s="96">
        <f>GOT!I3</f>
        <v>37734</v>
      </c>
      <c r="Z17" s="1">
        <f>OQF!$G$155</f>
        <v>1</v>
      </c>
      <c r="AB17" s="96">
        <f>DGA!K3</f>
        <v>38805</v>
      </c>
      <c r="AC17" s="97">
        <f>DGAF!B251</f>
        <v>2</v>
      </c>
    </row>
    <row r="18" spans="1:29" x14ac:dyDescent="0.3">
      <c r="A18" s="99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4" t="s">
        <v>98</v>
      </c>
      <c r="I18" s="94" t="s">
        <v>32</v>
      </c>
      <c r="J18" s="94" t="s">
        <v>99</v>
      </c>
      <c r="S18" s="96"/>
      <c r="V18" s="142">
        <f>'Overall Condition'!C24</f>
        <v>2014</v>
      </c>
      <c r="W18" s="97">
        <f>'Overall Condition'!A24</f>
        <v>4</v>
      </c>
      <c r="Y18" s="96">
        <f>GOT!H3</f>
        <v>38400</v>
      </c>
      <c r="Z18" s="1">
        <f>OQF!$G$165</f>
        <v>1</v>
      </c>
      <c r="AB18" s="96">
        <f>DGA!J3</f>
        <v>39161</v>
      </c>
      <c r="AC18" s="97">
        <f>DGAF!B266</f>
        <v>3</v>
      </c>
    </row>
    <row r="19" spans="1:29" x14ac:dyDescent="0.3">
      <c r="A19" s="99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6"/>
      <c r="V19" s="142">
        <f>'Overall Condition'!C25</f>
        <v>2015</v>
      </c>
      <c r="W19" s="97">
        <f>'Overall Condition'!A25</f>
        <v>4</v>
      </c>
      <c r="Y19" s="96">
        <f>GOT!G3</f>
        <v>39161</v>
      </c>
      <c r="Z19" s="1">
        <f>OQF!$G$175</f>
        <v>1</v>
      </c>
      <c r="AB19" s="96">
        <f>DGA!I3</f>
        <v>39532</v>
      </c>
      <c r="AC19" s="97">
        <f>DGAF!B281</f>
        <v>3</v>
      </c>
    </row>
    <row r="20" spans="1:29" x14ac:dyDescent="0.3">
      <c r="A20" s="99" t="s">
        <v>62</v>
      </c>
      <c r="B20" s="43">
        <f>Maintenance!L10</f>
        <v>2</v>
      </c>
      <c r="C20" s="1">
        <f>B20*1</f>
        <v>2</v>
      </c>
      <c r="D20" s="1">
        <f>1*4</f>
        <v>4</v>
      </c>
      <c r="E20" s="26"/>
      <c r="S20" s="96"/>
      <c r="V20" s="142">
        <f>'Overall Condition'!C26</f>
        <v>2016</v>
      </c>
      <c r="W20" s="97">
        <f>'Overall Condition'!A26</f>
        <v>4</v>
      </c>
      <c r="Y20" s="96">
        <f>GOT!F3</f>
        <v>39960</v>
      </c>
      <c r="Z20" s="97">
        <f>OQF!$R$6</f>
        <v>1</v>
      </c>
      <c r="AB20" s="96">
        <f>DGA!H3</f>
        <v>39960</v>
      </c>
      <c r="AC20" s="97">
        <f>DGAF!M11</f>
        <v>4</v>
      </c>
    </row>
    <row r="21" spans="1:29" x14ac:dyDescent="0.3">
      <c r="I21" s="100"/>
      <c r="J21" s="67"/>
      <c r="S21" s="96"/>
      <c r="V21" s="142">
        <f>'Overall Condition'!C27</f>
        <v>2017</v>
      </c>
      <c r="W21" s="97">
        <f>'Overall Condition'!A27</f>
        <v>4</v>
      </c>
      <c r="Y21" s="96">
        <f>GOT!E3</f>
        <v>40310</v>
      </c>
      <c r="Z21" s="97">
        <f>OQF!$R$16</f>
        <v>1</v>
      </c>
      <c r="AB21" s="96">
        <f>DGA!G3</f>
        <v>40310</v>
      </c>
      <c r="AC21" s="97">
        <f>DGAF!M26</f>
        <v>2</v>
      </c>
    </row>
    <row r="22" spans="1:29" x14ac:dyDescent="0.3">
      <c r="I22" s="69"/>
      <c r="J22" s="67"/>
      <c r="S22" s="96"/>
      <c r="Y22" s="96">
        <f>GOT!D3</f>
        <v>41667</v>
      </c>
      <c r="Z22" s="97">
        <f>OQF!$R$26</f>
        <v>1</v>
      </c>
      <c r="AB22" s="96">
        <f>DGA!F3</f>
        <v>41667</v>
      </c>
      <c r="AC22" s="97">
        <f>DGAF!M41</f>
        <v>4</v>
      </c>
    </row>
    <row r="23" spans="1:29" x14ac:dyDescent="0.3">
      <c r="I23" s="101"/>
      <c r="J23" s="67"/>
      <c r="S23" s="93" t="s">
        <v>102</v>
      </c>
      <c r="T23" s="1">
        <f>VLOOKUP(E10,$S$2:$T$16,2,FALSE)</f>
        <v>4</v>
      </c>
      <c r="V23" s="93" t="s">
        <v>156</v>
      </c>
      <c r="W23" s="1">
        <f>VLOOKUP($E$9,$V$6:$W$21,2,FALSE)</f>
        <v>4</v>
      </c>
      <c r="Y23" s="96">
        <f>GOT!C3</f>
        <v>42255.600694444445</v>
      </c>
      <c r="Z23" s="97">
        <f>OQF!$R$36</f>
        <v>1</v>
      </c>
      <c r="AB23" s="96">
        <f>DGA!E3</f>
        <v>42255.600694444445</v>
      </c>
      <c r="AC23" s="97">
        <f>DGAF!M56</f>
        <v>4</v>
      </c>
    </row>
    <row r="24" spans="1:29" x14ac:dyDescent="0.3">
      <c r="L24" s="116"/>
      <c r="M24" s="116"/>
      <c r="Y24" s="96">
        <f>GOT!B3</f>
        <v>42549.375</v>
      </c>
      <c r="Z24" s="97">
        <f>OQF!$R$46</f>
        <v>1</v>
      </c>
      <c r="AB24" s="96">
        <f>DGA!D3</f>
        <v>42549.375</v>
      </c>
      <c r="AC24" s="97">
        <f>DGAF!M71</f>
        <v>3</v>
      </c>
    </row>
    <row r="26" spans="1:29" x14ac:dyDescent="0.3">
      <c r="Y26" s="93" t="s">
        <v>100</v>
      </c>
      <c r="Z26" s="1">
        <f>VLOOKUP($E$8,$Y$13:$Z$24,2,FALSE)</f>
        <v>1</v>
      </c>
      <c r="AB26" s="93" t="s">
        <v>22</v>
      </c>
      <c r="AC26" s="1">
        <f>VLOOKUP($E$4,$AB$7:$AC$24,2,FALSE)</f>
        <v>4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8" xr:uid="{00000000-0002-0000-0900-000001000000}">
      <formula1>$Y$13:$Y$24</formula1>
    </dataValidation>
    <dataValidation type="list" allowBlank="1" showInputMessage="1" showErrorMessage="1" sqref="E4" xr:uid="{00000000-0002-0000-0900-000002000000}">
      <formula1>$AB$7:$AB$24</formula1>
    </dataValidation>
    <dataValidation type="list" allowBlank="1" showInputMessage="1" showErrorMessage="1" sqref="E6" xr:uid="{00000000-0002-0000-0900-000003000000}">
      <formula1>$V$2</formula1>
    </dataValidation>
    <dataValidation type="list" allowBlank="1" showInputMessage="1" showErrorMessage="1" sqref="E10" xr:uid="{00000000-0002-0000-0900-000004000000}">
      <formula1>$S$2:$S$16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topLeftCell="A22" zoomScale="55" zoomScaleNormal="55" workbookViewId="0">
      <selection activeCell="L56" sqref="L56"/>
    </sheetView>
  </sheetViews>
  <sheetFormatPr defaultColWidth="9.109375" defaultRowHeight="14.4" x14ac:dyDescent="0.3"/>
  <cols>
    <col min="1" max="1" width="18.33203125" style="1" bestFit="1" customWidth="1"/>
    <col min="2" max="2" width="8.33203125" style="1" bestFit="1" customWidth="1"/>
    <col min="3" max="3" width="10.6640625" style="1" bestFit="1" customWidth="1"/>
    <col min="4" max="4" width="12" style="1" bestFit="1" customWidth="1"/>
    <col min="5" max="5" width="17.33203125" style="1" bestFit="1" customWidth="1"/>
    <col min="6" max="6" width="9.109375" style="1"/>
    <col min="7" max="7" width="13" style="1" bestFit="1" customWidth="1"/>
    <col min="8" max="8" width="9.109375" style="1"/>
    <col min="9" max="9" width="13.6640625" style="1" bestFit="1" customWidth="1"/>
    <col min="10" max="15" width="13.6640625" style="1" customWidth="1"/>
    <col min="16" max="16" width="17.88671875" style="1" bestFit="1" customWidth="1"/>
    <col min="17" max="20" width="13.6640625" style="1" customWidth="1"/>
    <col min="21" max="26" width="9.109375" style="1"/>
    <col min="27" max="27" width="13.6640625" style="1" bestFit="1" customWidth="1"/>
    <col min="28" max="28" width="6.88671875" style="1" bestFit="1" customWidth="1"/>
    <col min="29" max="29" width="14.44140625" style="1" bestFit="1" customWidth="1"/>
    <col min="30" max="32" width="6.88671875" style="1" bestFit="1" customWidth="1"/>
    <col min="33" max="33" width="7.6640625" style="1" bestFit="1" customWidth="1"/>
    <col min="34" max="34" width="4.33203125" style="1" bestFit="1" customWidth="1"/>
    <col min="35" max="35" width="7.44140625" style="1" customWidth="1"/>
    <col min="36" max="36" width="7.109375" style="1" bestFit="1" customWidth="1"/>
    <col min="37" max="41" width="6.88671875" style="1" bestFit="1" customWidth="1"/>
    <col min="42" max="42" width="7.6640625" style="1" bestFit="1" customWidth="1"/>
    <col min="43" max="43" width="4.33203125" style="1" bestFit="1" customWidth="1"/>
    <col min="44" max="16384" width="9.109375" style="1"/>
  </cols>
  <sheetData>
    <row r="1" spans="1:30" ht="15" thickBot="1" x14ac:dyDescent="0.35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4"/>
      <c r="X1" s="114"/>
      <c r="Y1" s="114"/>
      <c r="Z1" s="114"/>
      <c r="AA1" s="114"/>
      <c r="AB1" s="114"/>
      <c r="AC1" s="114"/>
      <c r="AD1" s="114"/>
    </row>
    <row r="2" spans="1:30" ht="15" thickBot="1" x14ac:dyDescent="0.35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62" t="e">
        <f>DGA!#REF!</f>
        <v>#REF!</v>
      </c>
      <c r="J2" s="113"/>
      <c r="K2" s="113"/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1.0555555555555556</v>
      </c>
      <c r="T2" s="162">
        <f>DGA!H3</f>
        <v>39960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3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63"/>
      <c r="J3" s="114"/>
      <c r="K3" s="114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2</v>
      </c>
      <c r="P3" s="27">
        <f t="shared" si="1"/>
        <v>2</v>
      </c>
      <c r="Q3" s="20"/>
      <c r="R3" s="28"/>
      <c r="T3" s="163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0" t="s">
        <v>142</v>
      </c>
      <c r="AD3" s="31">
        <v>2</v>
      </c>
    </row>
    <row r="4" spans="1:30" x14ac:dyDescent="0.3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63"/>
      <c r="J4" s="114"/>
      <c r="K4" s="114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63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0" t="s">
        <v>148</v>
      </c>
      <c r="AD4" s="31">
        <v>1</v>
      </c>
    </row>
    <row r="5" spans="1:30" x14ac:dyDescent="0.3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63"/>
      <c r="J5" s="114"/>
      <c r="K5" s="114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63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0" t="s">
        <v>143</v>
      </c>
      <c r="AD5" s="31">
        <v>1</v>
      </c>
    </row>
    <row r="6" spans="1:30" x14ac:dyDescent="0.3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63"/>
      <c r="J6" s="114"/>
      <c r="K6" s="114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63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0" t="s">
        <v>144</v>
      </c>
      <c r="AD6" s="31">
        <v>3</v>
      </c>
    </row>
    <row r="7" spans="1:30" x14ac:dyDescent="0.3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63"/>
      <c r="J7" s="114"/>
      <c r="K7" s="114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63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0" t="s">
        <v>146</v>
      </c>
      <c r="AD7" s="31">
        <v>3</v>
      </c>
    </row>
    <row r="8" spans="1:30" x14ac:dyDescent="0.3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63"/>
      <c r="J8" s="114"/>
      <c r="K8" s="114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63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0" t="s">
        <v>145</v>
      </c>
      <c r="AD8" s="31">
        <v>3</v>
      </c>
    </row>
    <row r="9" spans="1:30" ht="15" thickBot="1" x14ac:dyDescent="0.35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0" t="s">
        <v>147</v>
      </c>
      <c r="AD9" s="31">
        <v>5</v>
      </c>
    </row>
    <row r="10" spans="1:30" ht="15" thickBot="1" x14ac:dyDescent="0.35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" thickBot="1" x14ac:dyDescent="0.35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3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3">
      <c r="A13" s="164"/>
      <c r="B13" s="164"/>
      <c r="C13" s="164"/>
      <c r="D13" s="164"/>
      <c r="E13" s="164"/>
      <c r="F13" s="164"/>
      <c r="G13" s="164"/>
      <c r="H13" s="164"/>
      <c r="I13" s="164"/>
      <c r="J13" s="115"/>
      <c r="K13" s="115"/>
      <c r="L13" s="164"/>
      <c r="M13" s="164"/>
      <c r="N13" s="164"/>
      <c r="O13" s="164"/>
      <c r="P13" s="164"/>
      <c r="Q13" s="164"/>
      <c r="R13" s="164"/>
      <c r="S13" s="164"/>
      <c r="T13" s="164"/>
      <c r="AA13" s="31" t="s">
        <v>27</v>
      </c>
      <c r="AB13" s="31">
        <v>1.5</v>
      </c>
      <c r="AC13" s="31" t="s">
        <v>158</v>
      </c>
    </row>
    <row r="14" spans="1:30" x14ac:dyDescent="0.3">
      <c r="A14" s="164"/>
      <c r="B14" s="164"/>
      <c r="C14" s="164"/>
      <c r="D14" s="164"/>
      <c r="E14" s="164"/>
      <c r="F14" s="164"/>
      <c r="G14" s="164"/>
      <c r="H14" s="164"/>
      <c r="I14" s="164"/>
      <c r="J14" s="115"/>
      <c r="K14" s="115"/>
      <c r="L14" s="164"/>
      <c r="M14" s="164"/>
      <c r="N14" s="164"/>
      <c r="O14" s="164"/>
      <c r="P14" s="164"/>
      <c r="Q14" s="164"/>
      <c r="R14" s="164"/>
      <c r="S14" s="164"/>
      <c r="T14" s="164"/>
      <c r="AA14" s="31" t="s">
        <v>28</v>
      </c>
      <c r="AB14" s="31">
        <v>2</v>
      </c>
      <c r="AC14" s="31" t="s">
        <v>159</v>
      </c>
    </row>
    <row r="15" spans="1:30" ht="15" thickBot="1" x14ac:dyDescent="0.35">
      <c r="AA15" s="31" t="s">
        <v>29</v>
      </c>
      <c r="AB15" s="31">
        <v>3</v>
      </c>
      <c r="AC15" s="31" t="s">
        <v>30</v>
      </c>
    </row>
    <row r="16" spans="1:30" ht="15" thickBot="1" x14ac:dyDescent="0.35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" thickBot="1" x14ac:dyDescent="0.35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62" t="e">
        <f>DGA!#REF!</f>
        <v>#REF!</v>
      </c>
      <c r="J17" s="113"/>
      <c r="K17" s="113"/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1.5555555555555556</v>
      </c>
      <c r="T17" s="162">
        <f>DGA!G3</f>
        <v>40310</v>
      </c>
    </row>
    <row r="18" spans="1:27" x14ac:dyDescent="0.3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63"/>
      <c r="J18" s="114"/>
      <c r="K18" s="114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1</v>
      </c>
      <c r="P18" s="27">
        <f t="shared" si="3"/>
        <v>1</v>
      </c>
      <c r="Q18" s="20"/>
      <c r="R18" s="28"/>
      <c r="T18" s="163"/>
      <c r="AA18" s="30" t="s">
        <v>23</v>
      </c>
    </row>
    <row r="19" spans="1:27" x14ac:dyDescent="0.3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63"/>
      <c r="J19" s="114"/>
      <c r="K19" s="114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63"/>
      <c r="AA19" s="31" t="s">
        <v>25</v>
      </c>
    </row>
    <row r="20" spans="1:27" x14ac:dyDescent="0.3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63"/>
      <c r="J20" s="114"/>
      <c r="K20" s="114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63"/>
      <c r="AA20" s="31" t="s">
        <v>27</v>
      </c>
    </row>
    <row r="21" spans="1:27" x14ac:dyDescent="0.3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63"/>
      <c r="J21" s="114"/>
      <c r="K21" s="114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63"/>
      <c r="AA21" s="31" t="s">
        <v>28</v>
      </c>
    </row>
    <row r="22" spans="1:27" x14ac:dyDescent="0.3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63"/>
      <c r="J22" s="114"/>
      <c r="K22" s="114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63"/>
      <c r="AA22" s="31" t="s">
        <v>29</v>
      </c>
    </row>
    <row r="23" spans="1:27" x14ac:dyDescent="0.3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63"/>
      <c r="J23" s="114"/>
      <c r="K23" s="114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3</v>
      </c>
      <c r="P23" s="27">
        <f t="shared" si="3"/>
        <v>15</v>
      </c>
      <c r="Q23" s="20"/>
      <c r="T23" s="163"/>
      <c r="AA23" s="31" t="s">
        <v>31</v>
      </c>
    </row>
    <row r="24" spans="1:27" ht="15" thickBot="1" x14ac:dyDescent="0.35"/>
    <row r="25" spans="1:27" ht="15" thickBot="1" x14ac:dyDescent="0.35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" thickBot="1" x14ac:dyDescent="0.35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str">
        <f>IF(R17&lt;1.2,AA12,IF(R17&lt;1.5,AA13,IF(R17&lt;2,AA14,IF(R17&lt;3,AA15,IF(R17&gt;=3,AA16,0)))))</f>
        <v>C</v>
      </c>
      <c r="M26" s="35">
        <f>IF(L26=$AA$12,4,IF(L26=$AA$13,3,IF(L26=$AA$14,2,IF(L26=$AA$15,1,IF(L26=$AA$16,0)))))</f>
        <v>2</v>
      </c>
      <c r="O26" s="36"/>
      <c r="AA26" s="31" t="s">
        <v>25</v>
      </c>
    </row>
    <row r="27" spans="1:27" x14ac:dyDescent="0.3">
      <c r="AA27" s="31" t="s">
        <v>27</v>
      </c>
    </row>
    <row r="28" spans="1:27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15"/>
      <c r="K28" s="115"/>
      <c r="L28" s="164"/>
      <c r="M28" s="164"/>
      <c r="N28" s="164"/>
      <c r="O28" s="164"/>
      <c r="P28" s="164"/>
      <c r="Q28" s="164"/>
      <c r="R28" s="164"/>
      <c r="S28" s="164"/>
      <c r="T28" s="164"/>
      <c r="AA28" s="31" t="s">
        <v>28</v>
      </c>
    </row>
    <row r="29" spans="1:27" x14ac:dyDescent="0.3">
      <c r="A29" s="164"/>
      <c r="B29" s="164"/>
      <c r="C29" s="164"/>
      <c r="D29" s="164"/>
      <c r="E29" s="164"/>
      <c r="F29" s="164"/>
      <c r="G29" s="164"/>
      <c r="H29" s="164"/>
      <c r="I29" s="164"/>
      <c r="J29" s="115"/>
      <c r="K29" s="115"/>
      <c r="L29" s="164"/>
      <c r="M29" s="164"/>
      <c r="N29" s="164"/>
      <c r="O29" s="164"/>
      <c r="P29" s="164"/>
      <c r="Q29" s="164"/>
      <c r="R29" s="164"/>
      <c r="S29" s="164"/>
      <c r="T29" s="164"/>
      <c r="AA29" s="31" t="s">
        <v>29</v>
      </c>
    </row>
    <row r="30" spans="1:27" ht="15" thickBot="1" x14ac:dyDescent="0.35">
      <c r="AA30" s="31" t="s">
        <v>31</v>
      </c>
    </row>
    <row r="31" spans="1:27" ht="15" thickBot="1" x14ac:dyDescent="0.35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" thickBot="1" x14ac:dyDescent="0.35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62" t="e">
        <f>DGA!#REF!</f>
        <v>#REF!</v>
      </c>
      <c r="J32" s="113"/>
      <c r="K32" s="113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62">
        <f>DGA!F3</f>
        <v>41667</v>
      </c>
      <c r="AA32" s="30" t="s">
        <v>23</v>
      </c>
    </row>
    <row r="33" spans="1:27" x14ac:dyDescent="0.3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63"/>
      <c r="J33" s="114"/>
      <c r="K33" s="114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63"/>
      <c r="AA33" s="31" t="s">
        <v>25</v>
      </c>
    </row>
    <row r="34" spans="1:27" x14ac:dyDescent="0.3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63"/>
      <c r="J34" s="114"/>
      <c r="K34" s="114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63"/>
      <c r="AA34" s="31" t="s">
        <v>27</v>
      </c>
    </row>
    <row r="35" spans="1:27" x14ac:dyDescent="0.3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63"/>
      <c r="J35" s="114"/>
      <c r="K35" s="114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63"/>
      <c r="AA35" s="31" t="s">
        <v>28</v>
      </c>
    </row>
    <row r="36" spans="1:27" x14ac:dyDescent="0.3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63"/>
      <c r="J36" s="114"/>
      <c r="K36" s="114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63"/>
      <c r="AA36" s="31" t="s">
        <v>29</v>
      </c>
    </row>
    <row r="37" spans="1:27" x14ac:dyDescent="0.3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63"/>
      <c r="J37" s="114"/>
      <c r="K37" s="114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63"/>
      <c r="AA37" s="31" t="s">
        <v>31</v>
      </c>
    </row>
    <row r="38" spans="1:27" x14ac:dyDescent="0.3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63"/>
      <c r="J38" s="114"/>
      <c r="K38" s="114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63"/>
    </row>
    <row r="39" spans="1:27" ht="15" thickBot="1" x14ac:dyDescent="0.35">
      <c r="AA39" s="30" t="s">
        <v>23</v>
      </c>
    </row>
    <row r="40" spans="1:27" ht="15" thickBot="1" x14ac:dyDescent="0.35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" thickBot="1" x14ac:dyDescent="0.35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3">
      <c r="AA42" s="31" t="s">
        <v>28</v>
      </c>
    </row>
    <row r="43" spans="1:27" x14ac:dyDescent="0.3">
      <c r="A43" s="164"/>
      <c r="B43" s="164"/>
      <c r="C43" s="164"/>
      <c r="D43" s="164"/>
      <c r="E43" s="164"/>
      <c r="F43" s="164"/>
      <c r="G43" s="164"/>
      <c r="H43" s="164"/>
      <c r="I43" s="164"/>
      <c r="J43" s="115"/>
      <c r="K43" s="115"/>
      <c r="L43" s="164"/>
      <c r="M43" s="164"/>
      <c r="N43" s="164"/>
      <c r="O43" s="164"/>
      <c r="P43" s="164"/>
      <c r="Q43" s="164"/>
      <c r="R43" s="164"/>
      <c r="S43" s="164"/>
      <c r="T43" s="164"/>
      <c r="AA43" s="31" t="s">
        <v>29</v>
      </c>
    </row>
    <row r="44" spans="1:27" x14ac:dyDescent="0.3">
      <c r="A44" s="164"/>
      <c r="B44" s="164"/>
      <c r="C44" s="164"/>
      <c r="D44" s="164"/>
      <c r="E44" s="164"/>
      <c r="F44" s="164"/>
      <c r="G44" s="164"/>
      <c r="H44" s="164"/>
      <c r="I44" s="164"/>
      <c r="J44" s="115"/>
      <c r="K44" s="115"/>
      <c r="L44" s="164"/>
      <c r="M44" s="164"/>
      <c r="N44" s="164"/>
      <c r="O44" s="164"/>
      <c r="P44" s="164"/>
      <c r="Q44" s="164"/>
      <c r="R44" s="164"/>
      <c r="S44" s="164"/>
      <c r="T44" s="164"/>
      <c r="AA44" s="31" t="s">
        <v>31</v>
      </c>
    </row>
    <row r="45" spans="1:27" ht="15" thickBot="1" x14ac:dyDescent="0.35"/>
    <row r="46" spans="1:27" ht="15" thickBot="1" x14ac:dyDescent="0.35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" thickBot="1" x14ac:dyDescent="0.35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62" t="e">
        <f>DGA!#REF!</f>
        <v>#REF!</v>
      </c>
      <c r="J47" s="113"/>
      <c r="K47" s="113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62">
        <f>DGA!E3</f>
        <v>42255.600694444445</v>
      </c>
      <c r="AA47" s="31" t="s">
        <v>25</v>
      </c>
    </row>
    <row r="48" spans="1:27" x14ac:dyDescent="0.3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63"/>
      <c r="J48" s="114"/>
      <c r="K48" s="114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63"/>
      <c r="AA48" s="31" t="s">
        <v>27</v>
      </c>
    </row>
    <row r="49" spans="1:43" x14ac:dyDescent="0.3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63"/>
      <c r="J49" s="114"/>
      <c r="K49" s="114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63"/>
      <c r="AA49" s="31" t="s">
        <v>28</v>
      </c>
    </row>
    <row r="50" spans="1:43" x14ac:dyDescent="0.3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63"/>
      <c r="J50" s="114"/>
      <c r="K50" s="114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63"/>
      <c r="AA50" s="31" t="s">
        <v>29</v>
      </c>
    </row>
    <row r="51" spans="1:43" x14ac:dyDescent="0.3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63"/>
      <c r="J51" s="114"/>
      <c r="K51" s="114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63"/>
      <c r="AA51" s="31" t="s">
        <v>31</v>
      </c>
    </row>
    <row r="52" spans="1:43" x14ac:dyDescent="0.3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63"/>
      <c r="J52" s="114"/>
      <c r="K52" s="114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63"/>
    </row>
    <row r="53" spans="1:43" x14ac:dyDescent="0.3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63"/>
      <c r="J53" s="114"/>
      <c r="K53" s="114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63"/>
      <c r="AA53" s="30" t="s">
        <v>23</v>
      </c>
    </row>
    <row r="54" spans="1:43" ht="15" thickBot="1" x14ac:dyDescent="0.35">
      <c r="AA54" s="31" t="s">
        <v>25</v>
      </c>
    </row>
    <row r="55" spans="1:43" ht="15" thickBot="1" x14ac:dyDescent="0.35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" thickBot="1" x14ac:dyDescent="0.35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3">
      <c r="AA57" s="31" t="s">
        <v>29</v>
      </c>
    </row>
    <row r="58" spans="1:43" x14ac:dyDescent="0.3">
      <c r="A58" s="164"/>
      <c r="B58" s="164"/>
      <c r="C58" s="164"/>
      <c r="D58" s="164"/>
      <c r="E58" s="164"/>
      <c r="F58" s="164"/>
      <c r="G58" s="164"/>
      <c r="H58" s="164"/>
      <c r="I58" s="164"/>
      <c r="J58" s="115"/>
      <c r="K58" s="115"/>
      <c r="L58" s="164"/>
      <c r="M58" s="164"/>
      <c r="N58" s="164"/>
      <c r="O58" s="164"/>
      <c r="P58" s="164"/>
      <c r="Q58" s="164"/>
      <c r="R58" s="164"/>
      <c r="S58" s="164"/>
      <c r="T58" s="164"/>
      <c r="AA58" s="31" t="s">
        <v>31</v>
      </c>
    </row>
    <row r="59" spans="1:43" x14ac:dyDescent="0.3">
      <c r="A59" s="164"/>
      <c r="B59" s="164"/>
      <c r="C59" s="164"/>
      <c r="D59" s="164"/>
      <c r="E59" s="164"/>
      <c r="F59" s="164"/>
      <c r="G59" s="164"/>
      <c r="H59" s="164"/>
      <c r="I59" s="164"/>
      <c r="J59" s="115"/>
      <c r="K59" s="115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1:43" ht="15" thickBot="1" x14ac:dyDescent="0.35">
      <c r="AJ60" s="103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" thickBot="1" x14ac:dyDescent="0.35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0" t="s">
        <v>142</v>
      </c>
      <c r="AQ61" s="31">
        <v>2</v>
      </c>
    </row>
    <row r="62" spans="1:43" ht="15" thickBot="1" x14ac:dyDescent="0.35">
      <c r="A62" s="8" t="s">
        <v>1</v>
      </c>
      <c r="B62" s="9" t="s">
        <v>2</v>
      </c>
      <c r="C62" s="22">
        <v>2</v>
      </c>
      <c r="D62" s="23" t="e">
        <f>IF(DGA!#REF!&lt;X3,$X$2,IF(DGA!#REF!&lt;Y3,$Y$2,IF(DGA!#REF!&lt;Z3,$Z$2,IF(DGA!#REF!&lt;AA3,$AA$2,IF(DGA!#REF!&lt;AB3,$AB$2,IF(DGA!#REF!&gt;=AB3,$AC$2))))))</f>
        <v>#REF!</v>
      </c>
      <c r="E62" s="24" t="e">
        <f t="shared" ref="E62:E68" si="8">D62*C62</f>
        <v>#REF!</v>
      </c>
      <c r="F62" s="20"/>
      <c r="G62" s="25" t="e">
        <f>SUM(E62:E68)/SUM(C62:C68)</f>
        <v>#REF!</v>
      </c>
      <c r="I62" s="162" t="e">
        <f>DGA!#REF!</f>
        <v>#REF!</v>
      </c>
      <c r="J62" s="113"/>
      <c r="K62" s="113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1.2777777777777777</v>
      </c>
      <c r="T62" s="162">
        <f>DGA!D3</f>
        <v>42549.375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0" t="s">
        <v>148</v>
      </c>
      <c r="AQ62" s="31">
        <v>1</v>
      </c>
    </row>
    <row r="63" spans="1:43" x14ac:dyDescent="0.3">
      <c r="A63" s="11" t="s">
        <v>4</v>
      </c>
      <c r="B63" s="12" t="s">
        <v>5</v>
      </c>
      <c r="C63" s="27">
        <v>1</v>
      </c>
      <c r="D63" s="23" t="e">
        <f>IF(DGA!#REF!&lt;X4,$X$2,IF(DGA!#REF!&lt;Y4,$Y$2,IF(DGA!#REF!&lt;Z4,$Z$2,IF(DGA!#REF!&lt;AA4,$AA$2,IF(DGA!#REF!&lt;AB4,$AB$2,IF(DGA!#REF!&gt;=AB4,$AC$2))))))</f>
        <v>#REF!</v>
      </c>
      <c r="E63" s="27" t="e">
        <f t="shared" si="8"/>
        <v>#REF!</v>
      </c>
      <c r="F63" s="20"/>
      <c r="G63" s="28"/>
      <c r="I63" s="163"/>
      <c r="J63" s="114"/>
      <c r="K63" s="114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63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0" t="s">
        <v>143</v>
      </c>
      <c r="AQ63" s="31">
        <v>1</v>
      </c>
    </row>
    <row r="64" spans="1:43" x14ac:dyDescent="0.3">
      <c r="A64" s="11" t="s">
        <v>6</v>
      </c>
      <c r="B64" s="12" t="s">
        <v>7</v>
      </c>
      <c r="C64" s="27">
        <v>1</v>
      </c>
      <c r="D64" s="23" t="e">
        <f>IF(DGA!#REF!&lt;X5,$X$2,IF(DGA!#REF!&lt;Y5,$Y$2,IF(DGA!#REF!&lt;Z5,$Z$2,IF(DGA!#REF!&lt;AA5,$AA$2,IF(DGA!#REF!&lt;AB5,$AB$2,IF(DGA!#REF!&gt;=AB5,$AC$2))))))</f>
        <v>#REF!</v>
      </c>
      <c r="E64" s="27" t="e">
        <f t="shared" si="8"/>
        <v>#REF!</v>
      </c>
      <c r="F64" s="20"/>
      <c r="I64" s="163"/>
      <c r="J64" s="114"/>
      <c r="K64" s="114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63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0" t="s">
        <v>144</v>
      </c>
      <c r="AQ64" s="31">
        <v>3</v>
      </c>
    </row>
    <row r="65" spans="1:43" x14ac:dyDescent="0.3">
      <c r="A65" s="11" t="s">
        <v>8</v>
      </c>
      <c r="B65" s="12" t="s">
        <v>9</v>
      </c>
      <c r="C65" s="27">
        <v>3</v>
      </c>
      <c r="D65" s="23" t="e">
        <f>IF(DGA!#REF!&lt;X6,$X$2,IF(DGA!#REF!&lt;Y6,$Y$2,IF(DGA!#REF!&lt;Z6,$Z$2,IF(DGA!#REF!&lt;AA6,$AA$2,IF(DGA!#REF!&lt;AB6,$AB$2,IF(DGA!#REF!&gt;=AB6,$AC$2))))))</f>
        <v>#REF!</v>
      </c>
      <c r="E65" s="27" t="e">
        <f t="shared" si="8"/>
        <v>#REF!</v>
      </c>
      <c r="F65" s="20"/>
      <c r="I65" s="163"/>
      <c r="J65" s="114"/>
      <c r="K65" s="114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63"/>
      <c r="X65" s="112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0" t="s">
        <v>146</v>
      </c>
      <c r="AQ65" s="31">
        <v>3</v>
      </c>
    </row>
    <row r="66" spans="1:43" x14ac:dyDescent="0.3">
      <c r="A66" s="11" t="s">
        <v>10</v>
      </c>
      <c r="B66" s="12" t="s">
        <v>11</v>
      </c>
      <c r="C66" s="27">
        <v>3</v>
      </c>
      <c r="D66" s="23" t="e">
        <f>IF(DGA!#REF!&lt;X7,$X$2,IF(DGA!#REF!&lt;Y7,$Y$2,IF(DGA!#REF!&lt;Z7,$Z$2,IF(DGA!#REF!&lt;AA7,$AA$2,IF(DGA!#REF!&lt;AB7,$AB$2,IF(DGA!#REF!&gt;=AB7,$AC$2))))))</f>
        <v>#REF!</v>
      </c>
      <c r="E66" s="27" t="e">
        <f t="shared" si="8"/>
        <v>#REF!</v>
      </c>
      <c r="F66" s="20"/>
      <c r="I66" s="163"/>
      <c r="J66" s="114"/>
      <c r="K66" s="114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63"/>
      <c r="X66" s="112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0" t="s">
        <v>145</v>
      </c>
      <c r="AQ66" s="31">
        <v>3</v>
      </c>
    </row>
    <row r="67" spans="1:43" x14ac:dyDescent="0.3">
      <c r="A67" s="11" t="s">
        <v>12</v>
      </c>
      <c r="B67" s="12" t="s">
        <v>13</v>
      </c>
      <c r="C67" s="27">
        <v>3</v>
      </c>
      <c r="D67" s="23" t="e">
        <f>IF(DGA!#REF!&lt;X8,$X$2,IF(DGA!#REF!&lt;Y8,$Y$2,IF(DGA!#REF!&lt;Z8,$Z$2,IF(DGA!#REF!&lt;AA8,$AA$2,IF(DGA!#REF!&lt;AB8,$AB$2,IF(DGA!#REF!&gt;=AB8,$AC$2))))))</f>
        <v>#REF!</v>
      </c>
      <c r="E67" s="27" t="e">
        <f t="shared" si="8"/>
        <v>#REF!</v>
      </c>
      <c r="F67" s="20"/>
      <c r="I67" s="163"/>
      <c r="J67" s="114"/>
      <c r="K67" s="114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63"/>
      <c r="X67" s="112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0" t="s">
        <v>147</v>
      </c>
      <c r="AQ67" s="31">
        <v>5</v>
      </c>
    </row>
    <row r="68" spans="1:43" x14ac:dyDescent="0.3">
      <c r="A68" s="32" t="s">
        <v>14</v>
      </c>
      <c r="B68" s="33" t="s">
        <v>15</v>
      </c>
      <c r="C68" s="27">
        <v>5</v>
      </c>
      <c r="D68" s="23" t="e">
        <f>IF(DGA!#REF!&lt;X9,$X$2,IF(DGA!#REF!&lt;Y9,$Y$2,IF(DGA!#REF!&lt;Z9,$Z$2,IF(DGA!#REF!&lt;AA9,$AA$2,IF(DGA!#REF!&lt;AB9,$AB$2,IF(DGA!#REF!&gt;=AB9,$AC$2))))))</f>
        <v>#REF!</v>
      </c>
      <c r="E68" s="27" t="e">
        <f t="shared" si="8"/>
        <v>#REF!</v>
      </c>
      <c r="F68" s="20"/>
      <c r="I68" s="163"/>
      <c r="J68" s="114"/>
      <c r="K68" s="114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2</v>
      </c>
      <c r="P68" s="27">
        <f t="shared" si="9"/>
        <v>10</v>
      </c>
      <c r="Q68" s="20"/>
      <c r="T68" s="163"/>
      <c r="X68" s="112"/>
    </row>
    <row r="69" spans="1:43" ht="15" thickBot="1" x14ac:dyDescent="0.35">
      <c r="X69" s="112"/>
    </row>
    <row r="70" spans="1:43" ht="15" thickBot="1" x14ac:dyDescent="0.35">
      <c r="A70" s="34" t="s">
        <v>33</v>
      </c>
      <c r="B70" s="34" t="s">
        <v>34</v>
      </c>
      <c r="L70" s="34" t="s">
        <v>33</v>
      </c>
      <c r="M70" s="34" t="s">
        <v>34</v>
      </c>
      <c r="X70" s="112"/>
    </row>
    <row r="71" spans="1:43" ht="15" thickBot="1" x14ac:dyDescent="0.35">
      <c r="A71" s="25" t="e">
        <f>IF(G62&lt;1.2,$AA$12,IF(G62&lt;1.5,$AA$13,IF(G62&lt;2,$AA$14,IF(G62&lt;3,$AA$15,IF(G62&gt;=3,$AA$16,0)))))</f>
        <v>#REF!</v>
      </c>
      <c r="B71" s="35" t="e">
        <f>IF(A71=$AA$12,4,IF(A71=$AA$13,3,IF(A71=$AA$14,2,IF(A71=$AA$15,1,IF(A71=$AA$16,0)))))</f>
        <v>#REF!</v>
      </c>
      <c r="D71" s="36"/>
      <c r="L71" s="25" t="str">
        <f>IF(R62&lt;1.2,AA40,IF(R62&lt;1.5,AA41,IF(R62&lt;2,AA42,IF(R62&lt;3,AA43,IF(R62&gt;=3,AA44,0)))))</f>
        <v>B</v>
      </c>
      <c r="M71" s="35">
        <f>IF(L71=$AA$12,4,IF(L71=$AA$13,3,IF(L71=$AA$14,2,IF(L71=$AA$15,1,IF(L71=$AA$16,0)))))</f>
        <v>3</v>
      </c>
      <c r="O71" s="36"/>
      <c r="X71" s="112"/>
    </row>
    <row r="73" spans="1:43" x14ac:dyDescent="0.3">
      <c r="A73" s="164"/>
      <c r="B73" s="164"/>
      <c r="C73" s="164"/>
      <c r="D73" s="164"/>
      <c r="E73" s="164"/>
      <c r="F73" s="164"/>
      <c r="G73" s="164"/>
      <c r="H73" s="164"/>
      <c r="I73" s="164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</row>
    <row r="74" spans="1:43" x14ac:dyDescent="0.3">
      <c r="A74" s="164"/>
      <c r="B74" s="164"/>
      <c r="C74" s="164"/>
      <c r="D74" s="164"/>
      <c r="E74" s="164"/>
      <c r="F74" s="164"/>
      <c r="G74" s="164"/>
      <c r="H74" s="164"/>
      <c r="I74" s="164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</row>
    <row r="75" spans="1:43" ht="15" thickBot="1" x14ac:dyDescent="0.35"/>
    <row r="76" spans="1:43" ht="15" thickBot="1" x14ac:dyDescent="0.35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" thickBot="1" x14ac:dyDescent="0.35">
      <c r="A77" s="8" t="s">
        <v>1</v>
      </c>
      <c r="B77" s="9" t="s">
        <v>2</v>
      </c>
      <c r="C77" s="22">
        <v>2</v>
      </c>
      <c r="D77" s="23" t="e">
        <f>IF(DGA!#REF!&lt;X3,$X$2,IF(DGA!#REF!&lt;Y3,$Y$2,IF(DGA!#REF!&lt;Z3,$Z$2,IF(DGA!#REF!&lt;AA3,$AA$2,IF(DGA!#REF!&lt;AB3,$AB$2,IF(DGA!#REF!&gt;=AB3,$AC$2))))))</f>
        <v>#REF!</v>
      </c>
      <c r="E77" s="24" t="e">
        <f t="shared" ref="E77:E83" si="10">D77*C77</f>
        <v>#REF!</v>
      </c>
      <c r="F77" s="20"/>
      <c r="G77" s="25" t="e">
        <f>SUM(E77:E83)/SUM(C77:C83)</f>
        <v>#REF!</v>
      </c>
      <c r="I77" s="162" t="e">
        <f>DGA!#REF!</f>
        <v>#REF!</v>
      </c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</row>
    <row r="78" spans="1:43" x14ac:dyDescent="0.3">
      <c r="A78" s="11" t="s">
        <v>4</v>
      </c>
      <c r="B78" s="12" t="s">
        <v>5</v>
      </c>
      <c r="C78" s="27">
        <v>1</v>
      </c>
      <c r="D78" s="23" t="e">
        <f>IF(DGA!#REF!&lt;X4,$X$2,IF(DGA!#REF!&lt;Y4,$Y$2,IF(DGA!#REF!&lt;Z4,$Z$2,IF(DGA!#REF!&lt;AA4,$AA$2,IF(DGA!#REF!&lt;AB4,$AB$2,IF(DGA!#REF!&gt;=AB4,$AC$2))))))</f>
        <v>#REF!</v>
      </c>
      <c r="E78" s="27" t="e">
        <f t="shared" si="10"/>
        <v>#REF!</v>
      </c>
      <c r="F78" s="20"/>
      <c r="G78" s="28"/>
      <c r="I78" s="163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</row>
    <row r="79" spans="1:43" x14ac:dyDescent="0.3">
      <c r="A79" s="11" t="s">
        <v>6</v>
      </c>
      <c r="B79" s="12" t="s">
        <v>7</v>
      </c>
      <c r="C79" s="27">
        <v>1</v>
      </c>
      <c r="D79" s="23" t="e">
        <f>IF(DGA!#REF!&lt;X5,$X$2,IF(DGA!#REF!&lt;Y5,$Y$2,IF(DGA!#REF!&lt;Z5,$Z$2,IF(DGA!#REF!&lt;AA5,$AA$2,IF(DGA!#REF!&lt;AB5,$AB$2,IF(DGA!#REF!&gt;=AB5,$AC$2))))))</f>
        <v>#REF!</v>
      </c>
      <c r="E79" s="27" t="e">
        <f t="shared" si="10"/>
        <v>#REF!</v>
      </c>
      <c r="F79" s="20"/>
      <c r="I79" s="163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</row>
    <row r="80" spans="1:43" x14ac:dyDescent="0.3">
      <c r="A80" s="11" t="s">
        <v>8</v>
      </c>
      <c r="B80" s="12" t="s">
        <v>9</v>
      </c>
      <c r="C80" s="27">
        <v>3</v>
      </c>
      <c r="D80" s="23" t="e">
        <f>IF(DGA!#REF!&lt;X6,$X$2,IF(DGA!#REF!&lt;Y6,$Y$2,IF(DGA!#REF!&lt;Z6,$Z$2,IF(DGA!#REF!&lt;AA6,$AA$2,IF(DGA!#REF!&lt;AB6,$AB$2,IF(DGA!#REF!&gt;=AB6,$AC$2))))))</f>
        <v>#REF!</v>
      </c>
      <c r="E80" s="27" t="e">
        <f t="shared" si="10"/>
        <v>#REF!</v>
      </c>
      <c r="F80" s="20"/>
      <c r="I80" s="163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</row>
    <row r="81" spans="1:20" x14ac:dyDescent="0.3">
      <c r="A81" s="11" t="s">
        <v>10</v>
      </c>
      <c r="B81" s="12" t="s">
        <v>11</v>
      </c>
      <c r="C81" s="27">
        <v>3</v>
      </c>
      <c r="D81" s="23" t="e">
        <f>IF(DGA!#REF!&lt;X7,$X$2,IF(DGA!#REF!&lt;Y7,$Y$2,IF(DGA!#REF!&lt;Z7,$Z$2,IF(DGA!#REF!&lt;AA7,$AA$2,IF(DGA!#REF!&lt;AB7,$AB$2,IF(DGA!#REF!&gt;=AB7,$AC$2))))))</f>
        <v>#REF!</v>
      </c>
      <c r="E81" s="27" t="e">
        <f t="shared" si="10"/>
        <v>#REF!</v>
      </c>
      <c r="F81" s="20"/>
      <c r="I81" s="163"/>
      <c r="K81" s="114"/>
      <c r="L81" s="114"/>
      <c r="M81" s="114"/>
      <c r="N81" s="114"/>
      <c r="O81" s="114"/>
      <c r="P81" s="114"/>
      <c r="Q81" s="114"/>
      <c r="R81" s="114"/>
      <c r="S81" s="114"/>
      <c r="T81" s="114"/>
    </row>
    <row r="82" spans="1:20" x14ac:dyDescent="0.3">
      <c r="A82" s="11" t="s">
        <v>12</v>
      </c>
      <c r="B82" s="12" t="s">
        <v>13</v>
      </c>
      <c r="C82" s="27">
        <v>3</v>
      </c>
      <c r="D82" s="23" t="e">
        <f>IF(DGA!#REF!&lt;X8,$X$2,IF(DGA!#REF!&lt;Y8,$Y$2,IF(DGA!#REF!&lt;Z8,$Z$2,IF(DGA!#REF!&lt;AA8,$AA$2,IF(DGA!#REF!&lt;AB8,$AB$2,IF(DGA!#REF!&gt;=AB8,$AC$2))))))</f>
        <v>#REF!</v>
      </c>
      <c r="E82" s="27" t="e">
        <f t="shared" si="10"/>
        <v>#REF!</v>
      </c>
      <c r="F82" s="20"/>
      <c r="I82" s="163"/>
      <c r="K82" s="114"/>
      <c r="L82" s="114"/>
      <c r="M82" s="114"/>
      <c r="N82" s="114"/>
      <c r="O82" s="114"/>
      <c r="P82" s="114"/>
      <c r="Q82" s="114"/>
      <c r="R82" s="114"/>
      <c r="S82" s="114"/>
      <c r="T82" s="114"/>
    </row>
    <row r="83" spans="1:20" x14ac:dyDescent="0.3">
      <c r="A83" s="32" t="s">
        <v>14</v>
      </c>
      <c r="B83" s="33" t="s">
        <v>15</v>
      </c>
      <c r="C83" s="27">
        <v>5</v>
      </c>
      <c r="D83" s="23" t="e">
        <f>IF(DGA!#REF!&lt;X9,$X$2,IF(DGA!#REF!&lt;Y9,$Y$2,IF(DGA!#REF!&lt;Z9,$Z$2,IF(DGA!#REF!&lt;AA9,$AA$2,IF(DGA!#REF!&lt;AB9,$AB$2,IF(DGA!#REF!&gt;=AB9,$AC$2))))))</f>
        <v>#REF!</v>
      </c>
      <c r="E83" s="27" t="e">
        <f t="shared" si="10"/>
        <v>#REF!</v>
      </c>
      <c r="F83" s="20"/>
      <c r="I83" s="163"/>
      <c r="K83" s="114"/>
      <c r="L83" s="114"/>
      <c r="M83" s="114"/>
      <c r="N83" s="114"/>
      <c r="O83" s="114"/>
      <c r="P83" s="114"/>
      <c r="Q83" s="114"/>
      <c r="R83" s="114"/>
      <c r="S83" s="114"/>
      <c r="T83" s="114"/>
    </row>
    <row r="84" spans="1:20" ht="15" thickBot="1" x14ac:dyDescent="0.35"/>
    <row r="85" spans="1:20" ht="15" thickBot="1" x14ac:dyDescent="0.35">
      <c r="A85" s="34" t="s">
        <v>33</v>
      </c>
      <c r="B85" s="34" t="s">
        <v>34</v>
      </c>
    </row>
    <row r="86" spans="1:20" ht="15" thickBot="1" x14ac:dyDescent="0.35">
      <c r="A86" s="25" t="e">
        <f>IF(G77&lt;1.2,$AA$12,IF(G77&lt;1.5,$AA$13,IF(G77&lt;2,$AA$14,IF(G77&lt;3,$AA$15,IF(G77&gt;=3,$AA$16,0)))))</f>
        <v>#REF!</v>
      </c>
      <c r="B86" s="35" t="e">
        <f>IF(A86=$AA$12,4,IF(A86=$AA$13,3,IF(A86=$AA$14,2,IF(A86=$AA$15,1,IF(A86=$AA$16,0)))))</f>
        <v>#REF!</v>
      </c>
      <c r="D86" s="36"/>
    </row>
    <row r="88" spans="1:20" x14ac:dyDescent="0.3">
      <c r="A88" s="164"/>
      <c r="B88" s="164"/>
      <c r="C88" s="164"/>
      <c r="D88" s="164"/>
      <c r="E88" s="164"/>
      <c r="F88" s="164"/>
      <c r="G88" s="164"/>
      <c r="H88" s="164"/>
      <c r="I88" s="164"/>
      <c r="K88" s="115"/>
      <c r="L88" s="115"/>
      <c r="M88" s="115"/>
      <c r="N88" s="115"/>
      <c r="O88" s="115"/>
      <c r="P88" s="115"/>
      <c r="Q88" s="115"/>
      <c r="R88" s="115"/>
      <c r="S88" s="115"/>
      <c r="T88" s="115"/>
    </row>
    <row r="89" spans="1:20" x14ac:dyDescent="0.3">
      <c r="A89" s="164"/>
      <c r="B89" s="164"/>
      <c r="C89" s="164"/>
      <c r="D89" s="164"/>
      <c r="E89" s="164"/>
      <c r="F89" s="164"/>
      <c r="G89" s="164"/>
      <c r="H89" s="164"/>
      <c r="I89" s="164"/>
      <c r="J89" s="115"/>
      <c r="K89" s="115"/>
      <c r="L89" s="115"/>
      <c r="M89" s="115"/>
      <c r="N89" s="115"/>
    </row>
    <row r="90" spans="1:20" ht="15" thickBot="1" x14ac:dyDescent="0.35"/>
    <row r="91" spans="1:20" ht="15" thickBot="1" x14ac:dyDescent="0.35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" thickBot="1" x14ac:dyDescent="0.35">
      <c r="A92" s="8" t="s">
        <v>1</v>
      </c>
      <c r="B92" s="9" t="s">
        <v>2</v>
      </c>
      <c r="C92" s="22">
        <v>2</v>
      </c>
      <c r="D92" s="23">
        <f>IF(DGA!U4&lt;X3,$X$2,IF(DGA!U4&lt;Y3,$Y$2,IF(DGA!U4&lt;Z3,$Z$2,IF(DGA!U4&lt;AA3,$AA$2,IF(DGA!U4&lt;AB3,$AB$2,IF(DGA!U4&gt;=AB3,$AC$2))))))</f>
        <v>1</v>
      </c>
      <c r="E92" s="24">
        <f t="shared" ref="E92:E98" si="11">D92*C92</f>
        <v>2</v>
      </c>
      <c r="F92" s="20"/>
      <c r="G92" s="25">
        <f>SUM(E92:E98)/SUM(C92:C98)</f>
        <v>1.7777777777777777</v>
      </c>
      <c r="I92" s="162">
        <f>DGA!$U$3</f>
        <v>34079</v>
      </c>
      <c r="J92" s="113"/>
      <c r="K92" s="113"/>
      <c r="L92" s="113"/>
      <c r="M92" s="113"/>
      <c r="N92" s="113"/>
    </row>
    <row r="93" spans="1:20" x14ac:dyDescent="0.3">
      <c r="A93" s="11" t="s">
        <v>4</v>
      </c>
      <c r="B93" s="12" t="s">
        <v>5</v>
      </c>
      <c r="C93" s="27">
        <v>1</v>
      </c>
      <c r="D93" s="23">
        <f>IF(DGA!U5&lt;X4,$X$2,IF(DGA!U5&lt;Y4,$Y$2,IF(DGA!U5&lt;Z4,$Z$2,IF(DGA!U5&lt;AA4,$AA$2,IF(DGA!U5&lt;AB4,$AB$2,IF(DGA!U5&gt;=AB4,$AC$2))))))</f>
        <v>1</v>
      </c>
      <c r="E93" s="27">
        <f t="shared" si="11"/>
        <v>1</v>
      </c>
      <c r="F93" s="20"/>
      <c r="G93" s="28"/>
      <c r="I93" s="163"/>
      <c r="J93" s="114"/>
      <c r="K93" s="114"/>
      <c r="L93" s="114"/>
      <c r="M93" s="114"/>
      <c r="N93" s="114"/>
    </row>
    <row r="94" spans="1:20" x14ac:dyDescent="0.3">
      <c r="A94" s="11" t="s">
        <v>6</v>
      </c>
      <c r="B94" s="12" t="s">
        <v>7</v>
      </c>
      <c r="C94" s="27">
        <v>1</v>
      </c>
      <c r="D94" s="23">
        <f>IF(DGA!U6&lt;X5,$X$2,IF(DGA!U6&lt;Y5,$Y$2,IF(DGA!U6&lt;Z5,$Z$2,IF(DGA!U6&lt;AA5,$AA$2,IF(DGA!U6&lt;AB5,$AB$2,IF(DGA!U6&gt;=AB5,$AC$2))))))</f>
        <v>1</v>
      </c>
      <c r="E94" s="27">
        <f t="shared" si="11"/>
        <v>1</v>
      </c>
      <c r="F94" s="20"/>
      <c r="I94" s="163"/>
      <c r="J94" s="114"/>
      <c r="K94" s="114"/>
      <c r="L94" s="114"/>
      <c r="M94" s="114"/>
      <c r="N94" s="114"/>
    </row>
    <row r="95" spans="1:20" x14ac:dyDescent="0.3">
      <c r="A95" s="11" t="s">
        <v>8</v>
      </c>
      <c r="B95" s="12" t="s">
        <v>9</v>
      </c>
      <c r="C95" s="27">
        <v>3</v>
      </c>
      <c r="D95" s="23">
        <f>IF(DGA!U7&lt;X6,$X$2,IF(DGA!U7&lt;Y6,$Y$2,IF(DGA!U7&lt;Z6,$Z$2,IF(DGA!U7&lt;AA6,$AA$2,IF(DGA!U7&lt;AB6,$AB$2,IF(DGA!U7&gt;=AB6,$AC$2))))))</f>
        <v>1</v>
      </c>
      <c r="E95" s="27">
        <f t="shared" si="11"/>
        <v>3</v>
      </c>
      <c r="F95" s="20"/>
      <c r="I95" s="163"/>
      <c r="J95" s="114"/>
      <c r="K95" s="114"/>
      <c r="L95" s="114"/>
      <c r="M95" s="114"/>
      <c r="N95" s="114"/>
    </row>
    <row r="96" spans="1:20" x14ac:dyDescent="0.3">
      <c r="A96" s="11" t="s">
        <v>10</v>
      </c>
      <c r="B96" s="12" t="s">
        <v>11</v>
      </c>
      <c r="C96" s="27">
        <v>3</v>
      </c>
      <c r="D96" s="23">
        <f>IF(DGA!U8&lt;X7,$X$2,IF(DGA!U8&lt;Y7,$Y$2,IF(DGA!U8&lt;Z7,$Z$2,IF(DGA!U8&lt;AA7,$AA$2,IF(DGA!U8&lt;AB7,$AB$2,IF(DGA!U8&gt;=AB7,$AC$2))))))</f>
        <v>1</v>
      </c>
      <c r="E96" s="27">
        <f t="shared" si="11"/>
        <v>3</v>
      </c>
      <c r="F96" s="20"/>
      <c r="I96" s="163"/>
      <c r="J96" s="114"/>
      <c r="K96" s="114"/>
      <c r="L96" s="114"/>
      <c r="M96" s="114"/>
      <c r="N96" s="114"/>
    </row>
    <row r="97" spans="1:20" x14ac:dyDescent="0.3">
      <c r="A97" s="11" t="s">
        <v>12</v>
      </c>
      <c r="B97" s="12" t="s">
        <v>13</v>
      </c>
      <c r="C97" s="27">
        <v>3</v>
      </c>
      <c r="D97" s="23">
        <f>IF(DGA!U9&lt;X8,$X$2,IF(DGA!U9&lt;Y8,$Y$2,IF(DGA!U9&lt;Z8,$Z$2,IF(DGA!U9&lt;AA8,$AA$2,IF(DGA!U9&lt;AB8,$AB$2,IF(DGA!U9&gt;=AB8,$AC$2))))))</f>
        <v>4</v>
      </c>
      <c r="E97" s="27">
        <f t="shared" si="11"/>
        <v>12</v>
      </c>
      <c r="F97" s="20"/>
      <c r="I97" s="163"/>
      <c r="J97" s="114"/>
      <c r="K97" s="114"/>
      <c r="L97" s="114"/>
      <c r="M97" s="114"/>
      <c r="N97" s="114"/>
    </row>
    <row r="98" spans="1:20" x14ac:dyDescent="0.3">
      <c r="A98" s="32" t="s">
        <v>14</v>
      </c>
      <c r="B98" s="33" t="s">
        <v>15</v>
      </c>
      <c r="C98" s="27">
        <v>5</v>
      </c>
      <c r="D98" s="23">
        <f>IF(DGA!U10&lt;X9,$X$2,IF(DGA!U10&lt;Y9,$Y$2,IF(DGA!U10&lt;Z9,$Z$2,IF(DGA!U10&lt;AA9,$AA$2,IF(DGA!U10&lt;AB9,$AB$2,IF(DGA!U10&gt;=AB9,$AC$2))))))</f>
        <v>2</v>
      </c>
      <c r="E98" s="27">
        <f t="shared" si="11"/>
        <v>10</v>
      </c>
      <c r="F98" s="20"/>
      <c r="I98" s="163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</row>
    <row r="99" spans="1:20" ht="15" thickBot="1" x14ac:dyDescent="0.35"/>
    <row r="100" spans="1:20" ht="15" thickBot="1" x14ac:dyDescent="0.35">
      <c r="A100" s="34" t="s">
        <v>33</v>
      </c>
      <c r="B100" s="34" t="s">
        <v>34</v>
      </c>
    </row>
    <row r="101" spans="1:20" ht="15" thickBot="1" x14ac:dyDescent="0.35">
      <c r="A101" s="25" t="str">
        <f>IF(G92&lt;1.2,$AA$12,IF(G92&lt;1.5,$AA$13,IF(G92&lt;2,$AA$14,IF(G92&lt;3,$AA$15,IF(G92&gt;=3,$AA$16,0)))))</f>
        <v>C</v>
      </c>
      <c r="B101" s="35">
        <f>IF(A101=$AA$12,4,IF(A101=$AA$13,3,IF(A101=$AA$14,2,IF(A101=$AA$15,1,IF(A101=$AA$16,0)))))</f>
        <v>2</v>
      </c>
      <c r="D101" s="36"/>
    </row>
    <row r="103" spans="1:20" x14ac:dyDescent="0.3">
      <c r="A103" s="164"/>
      <c r="B103" s="164"/>
      <c r="C103" s="164"/>
      <c r="D103" s="164"/>
      <c r="E103" s="164"/>
      <c r="F103" s="164"/>
      <c r="G103" s="164"/>
      <c r="H103" s="164"/>
      <c r="I103" s="164"/>
      <c r="J103" s="115"/>
    </row>
    <row r="104" spans="1:20" x14ac:dyDescent="0.3">
      <c r="A104" s="164"/>
      <c r="B104" s="164"/>
      <c r="C104" s="164"/>
      <c r="D104" s="164"/>
      <c r="E104" s="164"/>
      <c r="F104" s="164"/>
      <c r="G104" s="164"/>
      <c r="H104" s="164"/>
      <c r="I104" s="164"/>
      <c r="J104" s="115"/>
    </row>
    <row r="105" spans="1:20" ht="15" thickBot="1" x14ac:dyDescent="0.35"/>
    <row r="106" spans="1:20" ht="15" thickBot="1" x14ac:dyDescent="0.35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" thickBot="1" x14ac:dyDescent="0.35">
      <c r="A107" s="8" t="s">
        <v>1</v>
      </c>
      <c r="B107" s="9" t="s">
        <v>2</v>
      </c>
      <c r="C107" s="22">
        <v>2</v>
      </c>
      <c r="D107" s="23">
        <f>IF(DGA!T4&lt;X3,$X$2,IF(DGA!T4&lt;Y3,$Y$2,IF(DGA!T4&lt;Z3,$Z$2,IF(DGA!T4&lt;AA3,$AA$2,IF(DGA!T4&lt;AB3,$AB$2,IF(DGA!T4&gt;=AB3,$AC$2))))))</f>
        <v>1</v>
      </c>
      <c r="E107" s="24">
        <f t="shared" ref="E107:E113" si="12">D107*C107</f>
        <v>2</v>
      </c>
      <c r="F107" s="20"/>
      <c r="G107" s="25">
        <f>SUM(E107:E113)/SUM(C107:C113)</f>
        <v>1.4444444444444444</v>
      </c>
      <c r="I107" s="162">
        <f>DGA!$T$3</f>
        <v>34585</v>
      </c>
      <c r="J107" s="113"/>
    </row>
    <row r="108" spans="1:20" x14ac:dyDescent="0.3">
      <c r="A108" s="11" t="s">
        <v>4</v>
      </c>
      <c r="B108" s="12" t="s">
        <v>5</v>
      </c>
      <c r="C108" s="27">
        <v>1</v>
      </c>
      <c r="D108" s="23">
        <f>IF(DGA!T5&lt;X4,$X$2,IF(DGA!T5&lt;Y4,$Y$2,IF(DGA!T5&lt;Z4,$Z$2,IF(DGA!T5&lt;AA4,$AA$2,IF(DGA!T5&lt;AB4,$AB$2,IF(DGA!T5&gt;=AB4,$AC$2))))))</f>
        <v>1</v>
      </c>
      <c r="E108" s="27">
        <f t="shared" si="12"/>
        <v>1</v>
      </c>
      <c r="F108" s="20"/>
      <c r="G108" s="28"/>
      <c r="I108" s="163"/>
      <c r="J108" s="114"/>
    </row>
    <row r="109" spans="1:20" x14ac:dyDescent="0.3">
      <c r="A109" s="11" t="s">
        <v>6</v>
      </c>
      <c r="B109" s="12" t="s">
        <v>7</v>
      </c>
      <c r="C109" s="27">
        <v>1</v>
      </c>
      <c r="D109" s="23">
        <f>IF(DGA!T6&lt;X5,$X$2,IF(DGA!T6&lt;Y5,$Y$2,IF(DGA!T6&lt;Z5,$Z$2,IF(DGA!T6&lt;AA5,$AA$2,IF(DGA!T6&lt;AB5,$AB$2,IF(DGA!T6&gt;=AB5,$AC$2))))))</f>
        <v>1</v>
      </c>
      <c r="E109" s="27">
        <f t="shared" si="12"/>
        <v>1</v>
      </c>
      <c r="F109" s="20"/>
      <c r="I109" s="163"/>
      <c r="J109" s="114"/>
    </row>
    <row r="110" spans="1:20" x14ac:dyDescent="0.3">
      <c r="A110" s="11" t="s">
        <v>8</v>
      </c>
      <c r="B110" s="12" t="s">
        <v>9</v>
      </c>
      <c r="C110" s="27">
        <v>3</v>
      </c>
      <c r="D110" s="23">
        <f>IF(DGA!T7&lt;X6,$X$2,IF(DGA!T7&lt;Y6,$Y$2,IF(DGA!T7&lt;Z6,$Z$2,IF(DGA!T7&lt;AA6,$AA$2,IF(DGA!T7&lt;AB6,$AB$2,IF(DGA!T7&gt;=AB6,$AC$2))))))</f>
        <v>1</v>
      </c>
      <c r="E110" s="27">
        <f t="shared" si="12"/>
        <v>3</v>
      </c>
      <c r="F110" s="20"/>
      <c r="I110" s="163"/>
      <c r="J110" s="114"/>
    </row>
    <row r="111" spans="1:20" x14ac:dyDescent="0.3">
      <c r="A111" s="11" t="s">
        <v>10</v>
      </c>
      <c r="B111" s="12" t="s">
        <v>11</v>
      </c>
      <c r="C111" s="27">
        <v>3</v>
      </c>
      <c r="D111" s="23">
        <f>IF(DGA!T8&lt;X7,$X$2,IF(DGA!T8&lt;Y7,$Y$2,IF(DGA!T8&lt;Z7,$Z$2,IF(DGA!T8&lt;AA7,$AA$2,IF(DGA!T8&lt;AB7,$AB$2,IF(DGA!T8&gt;=AB7,$AC$2))))))</f>
        <v>1</v>
      </c>
      <c r="E111" s="27">
        <f t="shared" si="12"/>
        <v>3</v>
      </c>
      <c r="F111" s="20"/>
      <c r="I111" s="163"/>
      <c r="J111" s="114"/>
    </row>
    <row r="112" spans="1:20" x14ac:dyDescent="0.3">
      <c r="A112" s="11" t="s">
        <v>12</v>
      </c>
      <c r="B112" s="12" t="s">
        <v>13</v>
      </c>
      <c r="C112" s="27">
        <v>3</v>
      </c>
      <c r="D112" s="23">
        <f>IF(DGA!T9&lt;X8,$X$2,IF(DGA!T9&lt;Y8,$Y$2,IF(DGA!T9&lt;Z8,$Z$2,IF(DGA!T9&lt;AA8,$AA$2,IF(DGA!T9&lt;AB8,$AB$2,IF(DGA!T9&gt;=AB8,$AC$2))))))</f>
        <v>2</v>
      </c>
      <c r="E112" s="27">
        <f t="shared" si="12"/>
        <v>6</v>
      </c>
      <c r="F112" s="20"/>
      <c r="I112" s="163"/>
      <c r="J112" s="114"/>
    </row>
    <row r="113" spans="1:10" x14ac:dyDescent="0.3">
      <c r="A113" s="32" t="s">
        <v>14</v>
      </c>
      <c r="B113" s="33" t="s">
        <v>15</v>
      </c>
      <c r="C113" s="27">
        <v>5</v>
      </c>
      <c r="D113" s="23">
        <f>IF(DGA!T10&lt;X9,$X$2,IF(DGA!T10&lt;Y9,$Y$2,IF(DGA!T10&lt;Z9,$Z$2,IF(DGA!T10&lt;AA9,$AA$2,IF(DGA!T10&lt;AB9,$AB$2,IF(DGA!T10&gt;=AB9,$AC$2))))))</f>
        <v>2</v>
      </c>
      <c r="E113" s="27">
        <f t="shared" si="12"/>
        <v>10</v>
      </c>
      <c r="F113" s="20"/>
      <c r="I113" s="163"/>
      <c r="J113" s="114"/>
    </row>
    <row r="114" spans="1:10" ht="15" thickBot="1" x14ac:dyDescent="0.35"/>
    <row r="115" spans="1:10" ht="15" thickBot="1" x14ac:dyDescent="0.35">
      <c r="A115" s="34" t="s">
        <v>33</v>
      </c>
      <c r="B115" s="34" t="s">
        <v>34</v>
      </c>
    </row>
    <row r="116" spans="1:10" ht="15" thickBot="1" x14ac:dyDescent="0.35">
      <c r="A116" s="25" t="str">
        <f>IF(G107&lt;1.2,$AA$12,IF(G107&lt;1.5,$AA$13,IF(G107&lt;2,$AA$14,IF(G107&lt;3,$AA$15,IF(G107&gt;=3,$AA$16,0)))))</f>
        <v>B</v>
      </c>
      <c r="B116" s="35">
        <f>IF(A116=$AA$12,4,IF(A116=$AA$13,3,IF(A116=$AA$14,2,IF(A116=$AA$15,1,IF(A116=$AA$16,0)))))</f>
        <v>3</v>
      </c>
      <c r="D116" s="36"/>
    </row>
    <row r="118" spans="1:10" x14ac:dyDescent="0.3">
      <c r="A118" s="164"/>
      <c r="B118" s="164"/>
      <c r="C118" s="164"/>
      <c r="D118" s="164"/>
      <c r="E118" s="164"/>
      <c r="F118" s="164"/>
      <c r="G118" s="164"/>
      <c r="H118" s="164"/>
      <c r="I118" s="164"/>
      <c r="J118" s="115"/>
    </row>
    <row r="119" spans="1:10" x14ac:dyDescent="0.3">
      <c r="A119" s="164"/>
      <c r="B119" s="164"/>
      <c r="C119" s="164"/>
      <c r="D119" s="164"/>
      <c r="E119" s="164"/>
      <c r="F119" s="164"/>
      <c r="G119" s="164"/>
      <c r="H119" s="164"/>
      <c r="I119" s="164"/>
      <c r="J119" s="115"/>
    </row>
    <row r="120" spans="1:10" ht="15" thickBot="1" x14ac:dyDescent="0.35"/>
    <row r="121" spans="1:10" ht="15" thickBot="1" x14ac:dyDescent="0.35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" thickBot="1" x14ac:dyDescent="0.35">
      <c r="A122" s="8" t="s">
        <v>1</v>
      </c>
      <c r="B122" s="9" t="s">
        <v>2</v>
      </c>
      <c r="C122" s="22">
        <v>2</v>
      </c>
      <c r="D122" s="23">
        <f>IF(DGA!S4&lt;X3,$X$2,IF(DGA!S4&lt;Y3,$Y$2,IF(DGA!S4&lt;Z3,$Z$2,IF(DGA!S4&lt;AA3,$AA$2,IF(DGA!S4&lt;AB3,$AB$2,IF(DGA!S4&gt;=AB3,$AC$2))))))</f>
        <v>1</v>
      </c>
      <c r="E122" s="24">
        <f t="shared" ref="E122:E128" si="13">D122*C122</f>
        <v>2</v>
      </c>
      <c r="F122" s="20"/>
      <c r="G122" s="25">
        <f>SUM(E122:E128)/SUM(C122:C128)</f>
        <v>1.5555555555555556</v>
      </c>
      <c r="I122" s="162">
        <f>DGA!$S$3</f>
        <v>35387</v>
      </c>
      <c r="J122" s="113"/>
    </row>
    <row r="123" spans="1:10" x14ac:dyDescent="0.3">
      <c r="A123" s="11" t="s">
        <v>4</v>
      </c>
      <c r="B123" s="12" t="s">
        <v>5</v>
      </c>
      <c r="C123" s="27">
        <v>1</v>
      </c>
      <c r="D123" s="23">
        <f>IF(DGA!S5&lt;X4,$X$2,IF(DGA!S5&lt;Y4,$Y$2,IF(DGA!S5&lt;Z4,$Z$2,IF(DGA!S5&lt;AA4,$AA$2,IF(DGA!S5&lt;AB4,$AB$2,IF(DGA!S5&gt;=AB4,$AC$2))))))</f>
        <v>1</v>
      </c>
      <c r="E123" s="27">
        <f t="shared" si="13"/>
        <v>1</v>
      </c>
      <c r="F123" s="20"/>
      <c r="G123" s="28"/>
      <c r="I123" s="163"/>
      <c r="J123" s="114"/>
    </row>
    <row r="124" spans="1:10" x14ac:dyDescent="0.3">
      <c r="A124" s="11" t="s">
        <v>6</v>
      </c>
      <c r="B124" s="12" t="s">
        <v>7</v>
      </c>
      <c r="C124" s="27">
        <v>1</v>
      </c>
      <c r="D124" s="23">
        <f>IF(DGA!S6&lt;X5,$X$2,IF(DGA!S6&lt;Y5,$Y$2,IF(DGA!S6&lt;Z5,$Z$2,IF(DGA!S6&lt;AA5,$AA$2,IF(DGA!S6&lt;AB5,$AB$2,IF(DGA!S6&gt;=AB5,$AC$2))))))</f>
        <v>1</v>
      </c>
      <c r="E124" s="27">
        <f t="shared" si="13"/>
        <v>1</v>
      </c>
      <c r="F124" s="20"/>
      <c r="I124" s="163"/>
      <c r="J124" s="114"/>
    </row>
    <row r="125" spans="1:10" x14ac:dyDescent="0.3">
      <c r="A125" s="11" t="s">
        <v>8</v>
      </c>
      <c r="B125" s="12" t="s">
        <v>9</v>
      </c>
      <c r="C125" s="27">
        <v>3</v>
      </c>
      <c r="D125" s="23">
        <f>IF(DGA!S7&lt;X6,$X$2,IF(DGA!S7&lt;Y6,$Y$2,IF(DGA!S7&lt;Z6,$Z$2,IF(DGA!S7&lt;AA6,$AA$2,IF(DGA!S7&lt;AB6,$AB$2,IF(DGA!S7&gt;=AB6,$AC$2))))))</f>
        <v>1</v>
      </c>
      <c r="E125" s="27">
        <f t="shared" si="13"/>
        <v>3</v>
      </c>
      <c r="F125" s="20"/>
      <c r="I125" s="163"/>
      <c r="J125" s="114"/>
    </row>
    <row r="126" spans="1:10" x14ac:dyDescent="0.3">
      <c r="A126" s="11" t="s">
        <v>10</v>
      </c>
      <c r="B126" s="12" t="s">
        <v>11</v>
      </c>
      <c r="C126" s="27">
        <v>3</v>
      </c>
      <c r="D126" s="23">
        <f>IF(DGA!S8&lt;X7,$X$2,IF(DGA!S8&lt;Y7,$Y$2,IF(DGA!S8&lt;Z7,$Z$2,IF(DGA!S8&lt;AA7,$AA$2,IF(DGA!S8&lt;AB7,$AB$2,IF(DGA!S8&gt;=AB7,$AC$2))))))</f>
        <v>1</v>
      </c>
      <c r="E126" s="27">
        <f t="shared" si="13"/>
        <v>3</v>
      </c>
      <c r="F126" s="20"/>
      <c r="I126" s="163"/>
      <c r="J126" s="114"/>
    </row>
    <row r="127" spans="1:10" x14ac:dyDescent="0.3">
      <c r="A127" s="11" t="s">
        <v>12</v>
      </c>
      <c r="B127" s="12" t="s">
        <v>13</v>
      </c>
      <c r="C127" s="27">
        <v>3</v>
      </c>
      <c r="D127" s="23">
        <f>IF(DGA!S9&lt;X8,$X$2,IF(DGA!S9&lt;Y8,$Y$2,IF(DGA!S9&lt;Z8,$Z$2,IF(DGA!S9&lt;AA8,$AA$2,IF(DGA!S9&lt;AB8,$AB$2,IF(DGA!S9&gt;=AB8,$AC$2))))))</f>
        <v>1</v>
      </c>
      <c r="E127" s="27">
        <f t="shared" si="13"/>
        <v>3</v>
      </c>
      <c r="F127" s="20"/>
      <c r="I127" s="163"/>
      <c r="J127" s="114"/>
    </row>
    <row r="128" spans="1:10" x14ac:dyDescent="0.3">
      <c r="A128" s="32" t="s">
        <v>14</v>
      </c>
      <c r="B128" s="33" t="s">
        <v>15</v>
      </c>
      <c r="C128" s="27">
        <v>5</v>
      </c>
      <c r="D128" s="23">
        <f>IF(DGA!S10&lt;X9,$X$2,IF(DGA!S10&lt;Y9,$Y$2,IF(DGA!S10&lt;Z9,$Z$2,IF(DGA!S10&lt;AA9,$AA$2,IF(DGA!S10&lt;AB9,$AB$2,IF(DGA!S10&gt;=AB9,$AC$2))))))</f>
        <v>3</v>
      </c>
      <c r="E128" s="27">
        <f t="shared" si="13"/>
        <v>15</v>
      </c>
      <c r="F128" s="20"/>
      <c r="I128" s="163"/>
      <c r="J128" s="114"/>
    </row>
    <row r="129" spans="1:10" ht="15" thickBot="1" x14ac:dyDescent="0.35"/>
    <row r="130" spans="1:10" ht="15" thickBot="1" x14ac:dyDescent="0.35">
      <c r="A130" s="34" t="s">
        <v>33</v>
      </c>
      <c r="B130" s="34" t="s">
        <v>34</v>
      </c>
    </row>
    <row r="131" spans="1:10" ht="15" thickBot="1" x14ac:dyDescent="0.35">
      <c r="A131" s="25" t="str">
        <f>IF(G122&lt;1.2,$AA$12,IF(G122&lt;1.5,$AA$13,IF(G122&lt;2,$AA$14,IF(G122&lt;3,$AA$15,IF(G122&gt;=3,$AA$16,0)))))</f>
        <v>C</v>
      </c>
      <c r="B131" s="35">
        <f>IF(A131=$AA$12,4,IF(A131=$AA$13,3,IF(A131=$AA$14,2,IF(A131=$AA$15,1,IF(A131=$AA$16,0)))))</f>
        <v>2</v>
      </c>
      <c r="D131" s="36"/>
    </row>
    <row r="133" spans="1:10" x14ac:dyDescent="0.3">
      <c r="A133" s="164"/>
      <c r="B133" s="164"/>
      <c r="C133" s="164"/>
      <c r="D133" s="164"/>
      <c r="E133" s="164"/>
      <c r="F133" s="164"/>
      <c r="G133" s="164"/>
      <c r="H133" s="164"/>
      <c r="I133" s="164"/>
      <c r="J133" s="115"/>
    </row>
    <row r="134" spans="1:10" x14ac:dyDescent="0.3">
      <c r="A134" s="164"/>
      <c r="B134" s="164"/>
      <c r="C134" s="164"/>
      <c r="D134" s="164"/>
      <c r="E134" s="164"/>
      <c r="F134" s="164"/>
      <c r="G134" s="164"/>
      <c r="H134" s="164"/>
      <c r="I134" s="164"/>
      <c r="J134" s="115"/>
    </row>
    <row r="135" spans="1:10" ht="15" thickBot="1" x14ac:dyDescent="0.35"/>
    <row r="136" spans="1:10" ht="15" thickBot="1" x14ac:dyDescent="0.35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" thickBot="1" x14ac:dyDescent="0.35">
      <c r="A137" s="8" t="s">
        <v>1</v>
      </c>
      <c r="B137" s="9" t="s">
        <v>2</v>
      </c>
      <c r="C137" s="22">
        <v>2</v>
      </c>
      <c r="D137" s="23">
        <f>IF(DGA!R4&lt;X3,$X$2,IF(DGA!R4&lt;Y3,$Y$2,IF(DGA!R4&lt;Z3,$Z$2,IF(DGA!R4&lt;AA3,$AA$2,IF(DGA!R4&lt;AB3,$AB$2,IF(DGA!R4&gt;=AB3,$AC$2))))))</f>
        <v>1</v>
      </c>
      <c r="E137" s="24">
        <f t="shared" ref="E137:E143" si="14">D137*C137</f>
        <v>2</v>
      </c>
      <c r="F137" s="20"/>
      <c r="G137" s="25">
        <f>SUM(E137:E143)/SUM(C137:C143)</f>
        <v>1.5555555555555556</v>
      </c>
      <c r="I137" s="162">
        <f>DGA!$R$3</f>
        <v>35719</v>
      </c>
      <c r="J137" s="113"/>
    </row>
    <row r="138" spans="1:10" x14ac:dyDescent="0.3">
      <c r="A138" s="11" t="s">
        <v>4</v>
      </c>
      <c r="B138" s="12" t="s">
        <v>5</v>
      </c>
      <c r="C138" s="27">
        <v>1</v>
      </c>
      <c r="D138" s="23">
        <f>IF(DGA!R5&lt;X4,$X$2,IF(DGA!R5&lt;Y4,$Y$2,IF(DGA!R5&lt;Z4,$Z$2,IF(DGA!R5&lt;AA4,$AA$2,IF(DGA!R5&lt;AB4,$AB$2,IF(DGA!R5&gt;=AB4,$AC$2))))))</f>
        <v>1</v>
      </c>
      <c r="E138" s="27">
        <f t="shared" si="14"/>
        <v>1</v>
      </c>
      <c r="F138" s="20"/>
      <c r="G138" s="28"/>
      <c r="I138" s="163"/>
      <c r="J138" s="114"/>
    </row>
    <row r="139" spans="1:10" x14ac:dyDescent="0.3">
      <c r="A139" s="11" t="s">
        <v>6</v>
      </c>
      <c r="B139" s="12" t="s">
        <v>7</v>
      </c>
      <c r="C139" s="27">
        <v>1</v>
      </c>
      <c r="D139" s="23">
        <f>IF(DGA!R6&lt;X5,$X$2,IF(DGA!R6&lt;Y5,$Y$2,IF(DGA!R6&lt;Z5,$Z$2,IF(DGA!R6&lt;AA5,$AA$2,IF(DGA!R6&lt;AB5,$AB$2,IF(DGA!R6&gt;=AB5,$AC$2))))))</f>
        <v>1</v>
      </c>
      <c r="E139" s="27">
        <f t="shared" si="14"/>
        <v>1</v>
      </c>
      <c r="F139" s="20"/>
      <c r="I139" s="163"/>
      <c r="J139" s="114"/>
    </row>
    <row r="140" spans="1:10" x14ac:dyDescent="0.3">
      <c r="A140" s="11" t="s">
        <v>8</v>
      </c>
      <c r="B140" s="12" t="s">
        <v>9</v>
      </c>
      <c r="C140" s="27">
        <v>3</v>
      </c>
      <c r="D140" s="23">
        <f>IF(DGA!R7&lt;X6,$X$2,IF(DGA!R7&lt;Y6,$Y$2,IF(DGA!R7&lt;Z6,$Z$2,IF(DGA!R7&lt;AA6,$AA$2,IF(DGA!R7&lt;AB6,$AB$2,IF(DGA!R7&gt;=AB6,$AC$2))))))</f>
        <v>1</v>
      </c>
      <c r="E140" s="27">
        <f t="shared" si="14"/>
        <v>3</v>
      </c>
      <c r="F140" s="20"/>
      <c r="I140" s="163"/>
      <c r="J140" s="114"/>
    </row>
    <row r="141" spans="1:10" x14ac:dyDescent="0.3">
      <c r="A141" s="11" t="s">
        <v>10</v>
      </c>
      <c r="B141" s="12" t="s">
        <v>11</v>
      </c>
      <c r="C141" s="27">
        <v>3</v>
      </c>
      <c r="D141" s="23">
        <f>IF(DGA!R8&lt;X7,$X$2,IF(DGA!R8&lt;Y7,$Y$2,IF(DGA!R8&lt;Z7,$Z$2,IF(DGA!R8&lt;AA7,$AA$2,IF(DGA!R8&lt;AB7,$AB$2,IF(DGA!R8&gt;=AB7,$AC$2))))))</f>
        <v>1</v>
      </c>
      <c r="E141" s="27">
        <f t="shared" si="14"/>
        <v>3</v>
      </c>
      <c r="F141" s="20"/>
      <c r="I141" s="163"/>
      <c r="J141" s="114"/>
    </row>
    <row r="142" spans="1:10" x14ac:dyDescent="0.3">
      <c r="A142" s="11" t="s">
        <v>12</v>
      </c>
      <c r="B142" s="12" t="s">
        <v>13</v>
      </c>
      <c r="C142" s="27">
        <v>3</v>
      </c>
      <c r="D142" s="23">
        <f>IF(DGA!R9&lt;X8,$X$2,IF(DGA!R9&lt;Y8,$Y$2,IF(DGA!R9&lt;Z8,$Z$2,IF(DGA!R9&lt;AA8,$AA$2,IF(DGA!R9&lt;AB8,$AB$2,IF(DGA!R9&gt;=AB8,$AC$2))))))</f>
        <v>1</v>
      </c>
      <c r="E142" s="27">
        <f t="shared" si="14"/>
        <v>3</v>
      </c>
      <c r="F142" s="20"/>
      <c r="I142" s="163"/>
      <c r="J142" s="114"/>
    </row>
    <row r="143" spans="1:10" x14ac:dyDescent="0.3">
      <c r="A143" s="32" t="s">
        <v>14</v>
      </c>
      <c r="B143" s="33" t="s">
        <v>15</v>
      </c>
      <c r="C143" s="27">
        <v>5</v>
      </c>
      <c r="D143" s="23">
        <f>IF(DGA!R10&lt;X9,$X$2,IF(DGA!R10&lt;Y9,$Y$2,IF(DGA!R10&lt;Z9,$Z$2,IF(DGA!R10&lt;AA9,$AA$2,IF(DGA!R10&lt;AB9,$AB$2,IF(DGA!R10&gt;=AB9,$AC$2))))))</f>
        <v>3</v>
      </c>
      <c r="E143" s="27">
        <f t="shared" si="14"/>
        <v>15</v>
      </c>
      <c r="F143" s="20"/>
      <c r="I143" s="163"/>
      <c r="J143" s="114"/>
    </row>
    <row r="144" spans="1:10" ht="15" thickBot="1" x14ac:dyDescent="0.35"/>
    <row r="145" spans="1:10" ht="15" thickBot="1" x14ac:dyDescent="0.35">
      <c r="A145" s="34" t="s">
        <v>33</v>
      </c>
      <c r="B145" s="34" t="s">
        <v>34</v>
      </c>
    </row>
    <row r="146" spans="1:10" ht="15" thickBot="1" x14ac:dyDescent="0.35">
      <c r="A146" s="25" t="str">
        <f>IF(G137&lt;1.2,$AA$12,IF(G137&lt;1.5,$AA$13,IF(G137&lt;2,$AA$14,IF(G137&lt;3,$AA$15,IF(G137&gt;=3,$AA$16,0)))))</f>
        <v>C</v>
      </c>
      <c r="B146" s="35">
        <f>IF(A146=$AA$12,4,IF(A146=$AA$13,3,IF(A146=$AA$14,2,IF(A146=$AA$15,1,IF(A146=$AA$16,0)))))</f>
        <v>2</v>
      </c>
      <c r="D146" s="36"/>
    </row>
    <row r="148" spans="1:10" x14ac:dyDescent="0.3">
      <c r="A148" s="164"/>
      <c r="B148" s="164"/>
      <c r="C148" s="164"/>
      <c r="D148" s="164"/>
      <c r="E148" s="164"/>
      <c r="F148" s="164"/>
      <c r="G148" s="164"/>
      <c r="H148" s="164"/>
      <c r="I148" s="164"/>
      <c r="J148" s="115"/>
    </row>
    <row r="149" spans="1:10" x14ac:dyDescent="0.3">
      <c r="A149" s="164"/>
      <c r="B149" s="164"/>
      <c r="C149" s="164"/>
      <c r="D149" s="164"/>
      <c r="E149" s="164"/>
      <c r="F149" s="164"/>
      <c r="G149" s="164"/>
      <c r="H149" s="164"/>
      <c r="I149" s="164"/>
      <c r="J149" s="115"/>
    </row>
    <row r="150" spans="1:10" ht="15" thickBot="1" x14ac:dyDescent="0.35"/>
    <row r="151" spans="1:10" ht="15" thickBot="1" x14ac:dyDescent="0.35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" thickBot="1" x14ac:dyDescent="0.35">
      <c r="A152" s="8" t="s">
        <v>1</v>
      </c>
      <c r="B152" s="9" t="s">
        <v>2</v>
      </c>
      <c r="C152" s="22">
        <v>2</v>
      </c>
      <c r="D152" s="23">
        <f>IF(DGA!Q4&lt;X3,$X$2,IF(DGA!Q4&lt;Y3,$Y$2,IF(DGA!Q4&lt;Z3,$Z$2,IF(DGA!Q4&lt;AA3,$AA$2,IF(DGA!Q4&lt;AB3,$AB$2,IF(DGA!Q4&gt;=AB3,$AC$2))))))</f>
        <v>1</v>
      </c>
      <c r="E152" s="24">
        <f t="shared" ref="E152:E158" si="15">D152*C152</f>
        <v>2</v>
      </c>
      <c r="F152" s="20"/>
      <c r="G152" s="25">
        <f>SUM(E152:E158)/SUM(C152:C158)</f>
        <v>1.6111111111111112</v>
      </c>
      <c r="I152" s="162">
        <f>DGA!$Q$3</f>
        <v>36349</v>
      </c>
      <c r="J152" s="113"/>
    </row>
    <row r="153" spans="1:10" x14ac:dyDescent="0.3">
      <c r="A153" s="11" t="s">
        <v>4</v>
      </c>
      <c r="B153" s="12" t="s">
        <v>5</v>
      </c>
      <c r="C153" s="27">
        <v>1</v>
      </c>
      <c r="D153" s="23">
        <f>IF(DGA!Q5&lt;X4,$X$2,IF(DGA!Q5&lt;Y4,$Y$2,IF(DGA!Q5&lt;Z4,$Z$2,IF(DGA!Q5&lt;AA4,$AA$2,IF(DGA!Q5&lt;AB4,$AB$2,IF(DGA!Q5&gt;=AB4,$AC$2))))))</f>
        <v>2</v>
      </c>
      <c r="E153" s="27">
        <f t="shared" si="15"/>
        <v>2</v>
      </c>
      <c r="F153" s="20"/>
      <c r="G153" s="28"/>
      <c r="I153" s="163"/>
      <c r="J153" s="114"/>
    </row>
    <row r="154" spans="1:10" x14ac:dyDescent="0.3">
      <c r="A154" s="11" t="s">
        <v>6</v>
      </c>
      <c r="B154" s="12" t="s">
        <v>7</v>
      </c>
      <c r="C154" s="27">
        <v>1</v>
      </c>
      <c r="D154" s="23">
        <f>IF(DGA!Q6&lt;X5,$X$2,IF(DGA!Q6&lt;Y5,$Y$2,IF(DGA!Q6&lt;Z5,$Z$2,IF(DGA!Q6&lt;AA5,$AA$2,IF(DGA!Q6&lt;AB5,$AB$2,IF(DGA!Q6&gt;=AB5,$AC$2))))))</f>
        <v>1</v>
      </c>
      <c r="E154" s="27">
        <f t="shared" si="15"/>
        <v>1</v>
      </c>
      <c r="F154" s="20"/>
      <c r="I154" s="163"/>
      <c r="J154" s="114"/>
    </row>
    <row r="155" spans="1:10" x14ac:dyDescent="0.3">
      <c r="A155" s="11" t="s">
        <v>8</v>
      </c>
      <c r="B155" s="12" t="s">
        <v>9</v>
      </c>
      <c r="C155" s="27">
        <v>3</v>
      </c>
      <c r="D155" s="23">
        <f>IF(DGA!Q7&lt;X6,$X$2,IF(DGA!Q7&lt;Y6,$Y$2,IF(DGA!Q7&lt;Z6,$Z$2,IF(DGA!Q7&lt;AA6,$AA$2,IF(DGA!Q7&lt;AB6,$AB$2,IF(DGA!Q7&gt;=AB6,$AC$2))))))</f>
        <v>1</v>
      </c>
      <c r="E155" s="27">
        <f t="shared" si="15"/>
        <v>3</v>
      </c>
      <c r="F155" s="20"/>
      <c r="I155" s="163"/>
      <c r="J155" s="114"/>
    </row>
    <row r="156" spans="1:10" x14ac:dyDescent="0.3">
      <c r="A156" s="11" t="s">
        <v>10</v>
      </c>
      <c r="B156" s="12" t="s">
        <v>11</v>
      </c>
      <c r="C156" s="27">
        <v>3</v>
      </c>
      <c r="D156" s="23">
        <f>IF(DGA!Q8&lt;X7,$X$2,IF(DGA!Q8&lt;Y7,$Y$2,IF(DGA!Q8&lt;Z7,$Z$2,IF(DGA!Q8&lt;AA7,$AA$2,IF(DGA!Q8&lt;AB7,$AB$2,IF(DGA!Q8&gt;=AB7,$AC$2))))))</f>
        <v>1</v>
      </c>
      <c r="E156" s="27">
        <f t="shared" si="15"/>
        <v>3</v>
      </c>
      <c r="F156" s="20"/>
      <c r="I156" s="163"/>
      <c r="J156" s="114"/>
    </row>
    <row r="157" spans="1:10" x14ac:dyDescent="0.3">
      <c r="A157" s="11" t="s">
        <v>12</v>
      </c>
      <c r="B157" s="12" t="s">
        <v>13</v>
      </c>
      <c r="C157" s="27">
        <v>3</v>
      </c>
      <c r="D157" s="23">
        <f>IF(DGA!Q9&lt;X8,$X$2,IF(DGA!Q9&lt;Y8,$Y$2,IF(DGA!Q9&lt;Z8,$Z$2,IF(DGA!Q9&lt;AA8,$AA$2,IF(DGA!Q9&lt;AB8,$AB$2,IF(DGA!Q9&gt;=AB8,$AC$2))))))</f>
        <v>1</v>
      </c>
      <c r="E157" s="27">
        <f t="shared" si="15"/>
        <v>3</v>
      </c>
      <c r="F157" s="20"/>
      <c r="I157" s="163"/>
      <c r="J157" s="114"/>
    </row>
    <row r="158" spans="1:10" x14ac:dyDescent="0.3">
      <c r="A158" s="32" t="s">
        <v>14</v>
      </c>
      <c r="B158" s="33" t="s">
        <v>15</v>
      </c>
      <c r="C158" s="27">
        <v>5</v>
      </c>
      <c r="D158" s="23">
        <f>IF(DGA!Q10&lt;X9,$X$2,IF(DGA!Q10&lt;Y9,$Y$2,IF(DGA!Q10&lt;Z9,$Z$2,IF(DGA!Q10&lt;AA9,$AA$2,IF(DGA!Q10&lt;AB9,$AB$2,IF(DGA!Q10&gt;=AB9,$AC$2))))))</f>
        <v>3</v>
      </c>
      <c r="E158" s="27">
        <f t="shared" si="15"/>
        <v>15</v>
      </c>
      <c r="F158" s="20"/>
      <c r="I158" s="163"/>
      <c r="J158" s="114"/>
    </row>
    <row r="159" spans="1:10" ht="15" thickBot="1" x14ac:dyDescent="0.35"/>
    <row r="160" spans="1:10" ht="15" thickBot="1" x14ac:dyDescent="0.35">
      <c r="A160" s="34" t="s">
        <v>33</v>
      </c>
      <c r="B160" s="34" t="s">
        <v>34</v>
      </c>
    </row>
    <row r="161" spans="1:10" ht="15" thickBot="1" x14ac:dyDescent="0.35">
      <c r="A161" s="25" t="str">
        <f>IF(G152&lt;1.2,$AA$12,IF(G152&lt;1.5,$AA$13,IF(G152&lt;2,$AA$14,IF(G152&lt;3,$AA$15,IF(G152&gt;=3,$AA$16,0)))))</f>
        <v>C</v>
      </c>
      <c r="B161" s="35">
        <f>IF(A161=$AA$12,4,IF(A161=$AA$13,3,IF(A161=$AA$14,2,IF(A161=$AA$15,1,IF(A161=$AA$16,0)))))</f>
        <v>2</v>
      </c>
      <c r="D161" s="36"/>
    </row>
    <row r="163" spans="1:10" x14ac:dyDescent="0.3">
      <c r="A163" s="164"/>
      <c r="B163" s="164"/>
      <c r="C163" s="164"/>
      <c r="D163" s="164"/>
      <c r="E163" s="164"/>
      <c r="F163" s="164"/>
      <c r="G163" s="164"/>
      <c r="H163" s="164"/>
      <c r="I163" s="164"/>
      <c r="J163" s="115"/>
    </row>
    <row r="164" spans="1:10" x14ac:dyDescent="0.3">
      <c r="A164" s="164"/>
      <c r="B164" s="164"/>
      <c r="C164" s="164"/>
      <c r="D164" s="164"/>
      <c r="E164" s="164"/>
      <c r="F164" s="164"/>
      <c r="G164" s="164"/>
      <c r="H164" s="164"/>
      <c r="I164" s="164"/>
      <c r="J164" s="115"/>
    </row>
    <row r="165" spans="1:10" ht="15" thickBot="1" x14ac:dyDescent="0.35"/>
    <row r="166" spans="1:10" ht="15" thickBot="1" x14ac:dyDescent="0.35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" thickBot="1" x14ac:dyDescent="0.35">
      <c r="A167" s="8" t="s">
        <v>1</v>
      </c>
      <c r="B167" s="9" t="s">
        <v>2</v>
      </c>
      <c r="C167" s="22">
        <v>2</v>
      </c>
      <c r="D167" s="23">
        <f>IF(DGA!P4&lt;X3,$X$2,IF(DGA!Q4&lt;Y3,$Y$2,IF(DGA!P4&lt;Z3,$Z$2,IF(DGA!P4&lt;AA3,$AA$2,IF(DGA!P4&lt;AB3,$AB$2,IF(DGA!P4&gt;=AB3,$AC$2))))))</f>
        <v>1</v>
      </c>
      <c r="E167" s="24">
        <f t="shared" ref="E167:E173" si="16">D167*C167</f>
        <v>2</v>
      </c>
      <c r="F167" s="20"/>
      <c r="G167" s="25">
        <f>SUM(E167:E173)/SUM(C167:C173)</f>
        <v>1.5555555555555556</v>
      </c>
      <c r="I167" s="162">
        <f>DGA!$P$3</f>
        <v>36936</v>
      </c>
      <c r="J167" s="113"/>
    </row>
    <row r="168" spans="1:10" x14ac:dyDescent="0.3">
      <c r="A168" s="11" t="s">
        <v>4</v>
      </c>
      <c r="B168" s="12" t="s">
        <v>5</v>
      </c>
      <c r="C168" s="27">
        <v>1</v>
      </c>
      <c r="D168" s="23">
        <f>IF(DGA!P5&lt;X4,$X$2,IF(DGA!Q5&lt;Y4,$Y$2,IF(DGA!P5&lt;Z4,$Z$2,IF(DGA!P5&lt;AA4,$AA$2,IF(DGA!P5&lt;AB4,$AB$2,IF(DGA!P5&gt;=AB4,$AC$2))))))</f>
        <v>1</v>
      </c>
      <c r="E168" s="27">
        <f t="shared" si="16"/>
        <v>1</v>
      </c>
      <c r="F168" s="20"/>
      <c r="G168" s="28"/>
      <c r="I168" s="163"/>
      <c r="J168" s="114"/>
    </row>
    <row r="169" spans="1:10" x14ac:dyDescent="0.3">
      <c r="A169" s="11" t="s">
        <v>6</v>
      </c>
      <c r="B169" s="12" t="s">
        <v>7</v>
      </c>
      <c r="C169" s="27">
        <v>1</v>
      </c>
      <c r="D169" s="23">
        <f>IF(DGA!P6&lt;X5,$X$2,IF(DGA!Q6&lt;Y5,$Y$2,IF(DGA!P6&lt;Z5,$Z$2,IF(DGA!P6&lt;AA5,$AA$2,IF(DGA!P6&lt;AB5,$AB$2,IF(DGA!P6&gt;=AB5,$AC$2))))))</f>
        <v>1</v>
      </c>
      <c r="E169" s="27">
        <f t="shared" si="16"/>
        <v>1</v>
      </c>
      <c r="F169" s="20"/>
      <c r="I169" s="163"/>
      <c r="J169" s="114"/>
    </row>
    <row r="170" spans="1:10" x14ac:dyDescent="0.3">
      <c r="A170" s="11" t="s">
        <v>8</v>
      </c>
      <c r="B170" s="12" t="s">
        <v>9</v>
      </c>
      <c r="C170" s="27">
        <v>3</v>
      </c>
      <c r="D170" s="23">
        <f>IF(DGA!P7&lt;X6,$X$2,IF(DGA!Q7&lt;Y6,$Y$2,IF(DGA!P7&lt;Z6,$Z$2,IF(DGA!P7&lt;AA6,$AA$2,IF(DGA!P7&lt;AB6,$AB$2,IF(DGA!P7&gt;=AB6,$AC$2))))))</f>
        <v>1</v>
      </c>
      <c r="E170" s="27">
        <f t="shared" si="16"/>
        <v>3</v>
      </c>
      <c r="F170" s="20"/>
      <c r="I170" s="163"/>
      <c r="J170" s="114"/>
    </row>
    <row r="171" spans="1:10" x14ac:dyDescent="0.3">
      <c r="A171" s="11" t="s">
        <v>10</v>
      </c>
      <c r="B171" s="12" t="s">
        <v>11</v>
      </c>
      <c r="C171" s="27">
        <v>3</v>
      </c>
      <c r="D171" s="23">
        <f>IF(DGA!P8&lt;X7,$X$2,IF(DGA!Q8&lt;Y7,$Y$2,IF(DGA!P8&lt;Z7,$Z$2,IF(DGA!P8&lt;AA7,$AA$2,IF(DGA!P8&lt;AB7,$AB$2,IF(DGA!P8&gt;=AB7,$AC$2))))))</f>
        <v>1</v>
      </c>
      <c r="E171" s="27">
        <f t="shared" si="16"/>
        <v>3</v>
      </c>
      <c r="F171" s="20"/>
      <c r="I171" s="163"/>
      <c r="J171" s="114"/>
    </row>
    <row r="172" spans="1:10" x14ac:dyDescent="0.3">
      <c r="A172" s="11" t="s">
        <v>12</v>
      </c>
      <c r="B172" s="12" t="s">
        <v>13</v>
      </c>
      <c r="C172" s="27">
        <v>3</v>
      </c>
      <c r="D172" s="23">
        <f>IF(DGA!P9&lt;X8,$X$2,IF(DGA!Q9&lt;Y8,$Y$2,IF(DGA!P9&lt;Z8,$Z$2,IF(DGA!P9&lt;AA8,$AA$2,IF(DGA!P9&lt;AB8,$AB$2,IF(DGA!P9&gt;=AB8,$AC$2))))))</f>
        <v>1</v>
      </c>
      <c r="E172" s="27">
        <f t="shared" si="16"/>
        <v>3</v>
      </c>
      <c r="F172" s="20"/>
      <c r="I172" s="163"/>
      <c r="J172" s="114"/>
    </row>
    <row r="173" spans="1:10" x14ac:dyDescent="0.3">
      <c r="A173" s="32" t="s">
        <v>14</v>
      </c>
      <c r="B173" s="33" t="s">
        <v>15</v>
      </c>
      <c r="C173" s="27">
        <v>5</v>
      </c>
      <c r="D173" s="23">
        <f>IF(DGA!P10&lt;X9,$X$2,IF(DGA!Q10&lt;Y9,$Y$2,IF(DGA!P10&lt;Z9,$Z$2,IF(DGA!P10&lt;AA9,$AA$2,IF(DGA!P10&lt;AB9,$AB$2,IF(DGA!P10&gt;=AB9,$AC$2))))))</f>
        <v>3</v>
      </c>
      <c r="E173" s="27">
        <f t="shared" si="16"/>
        <v>15</v>
      </c>
      <c r="F173" s="20"/>
      <c r="I173" s="163"/>
      <c r="J173" s="114"/>
    </row>
    <row r="174" spans="1:10" ht="15" thickBot="1" x14ac:dyDescent="0.35"/>
    <row r="175" spans="1:10" ht="15" thickBot="1" x14ac:dyDescent="0.35">
      <c r="A175" s="34" t="s">
        <v>33</v>
      </c>
      <c r="B175" s="34" t="s">
        <v>34</v>
      </c>
    </row>
    <row r="176" spans="1:10" ht="15" thickBot="1" x14ac:dyDescent="0.35">
      <c r="A176" s="25" t="str">
        <f>IF(G167&lt;1.2,$AA$12,IF(G167&lt;1.5,$AA$13,IF(G167&lt;2,$AA$14,IF(G167&lt;3,$AA$15,IF(G167&gt;=3,$AA$16,0)))))</f>
        <v>C</v>
      </c>
      <c r="B176" s="35">
        <f>IF(A176=$AA$12,4,IF(A176=$AA$13,3,IF(A176=$AA$14,2,IF(A176=$AA$15,1,IF(A176=$AA$16,0)))))</f>
        <v>2</v>
      </c>
      <c r="D176" s="36"/>
    </row>
    <row r="178" spans="1:10" x14ac:dyDescent="0.3">
      <c r="A178" s="164"/>
      <c r="B178" s="164"/>
      <c r="C178" s="164"/>
      <c r="D178" s="164"/>
      <c r="E178" s="164"/>
      <c r="F178" s="164"/>
      <c r="G178" s="164"/>
      <c r="H178" s="164"/>
      <c r="I178" s="164"/>
      <c r="J178" s="115"/>
    </row>
    <row r="179" spans="1:10" x14ac:dyDescent="0.3">
      <c r="A179" s="164"/>
      <c r="B179" s="164"/>
      <c r="C179" s="164"/>
      <c r="D179" s="164"/>
      <c r="E179" s="164"/>
      <c r="F179" s="164"/>
      <c r="G179" s="164"/>
      <c r="H179" s="164"/>
      <c r="I179" s="164"/>
      <c r="J179" s="115"/>
    </row>
    <row r="180" spans="1:10" ht="15" thickBot="1" x14ac:dyDescent="0.35"/>
    <row r="181" spans="1:10" ht="15" thickBot="1" x14ac:dyDescent="0.35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" thickBot="1" x14ac:dyDescent="0.35">
      <c r="A182" s="8" t="s">
        <v>1</v>
      </c>
      <c r="B182" s="9" t="s">
        <v>2</v>
      </c>
      <c r="C182" s="22">
        <v>2</v>
      </c>
      <c r="D182" s="23">
        <f>IF(DGA!O4&lt;X3,$X$2,IF(DGA!O4&lt;Y3,$Y$2,IF(DGA!O4&lt;Z3,$Z$2,IF(DGA!O4&lt;AA3,$AA$2,IF(DGA!O4&lt;AB3,$AB$2,IF(DGA!O4&gt;=AB3,$AC$2))))))</f>
        <v>1</v>
      </c>
      <c r="E182" s="24">
        <f t="shared" ref="E182:E188" si="17">D182*C182</f>
        <v>2</v>
      </c>
      <c r="F182" s="20"/>
      <c r="G182" s="25">
        <f>SUM(E182:E188)/SUM(C182:C188)</f>
        <v>1.5555555555555556</v>
      </c>
      <c r="I182" s="162">
        <f>DGA!$O$3</f>
        <v>37391</v>
      </c>
      <c r="J182" s="113"/>
    </row>
    <row r="183" spans="1:10" x14ac:dyDescent="0.3">
      <c r="A183" s="11" t="s">
        <v>4</v>
      </c>
      <c r="B183" s="12" t="s">
        <v>5</v>
      </c>
      <c r="C183" s="27">
        <v>1</v>
      </c>
      <c r="D183" s="23">
        <f>IF(DGA!O5&lt;X4,$X$2,IF(DGA!O5&lt;Y4,$Y$2,IF(DGA!O5&lt;Z4,$Z$2,IF(DGA!O5&lt;AA4,$AA$2,IF(DGA!O5&lt;AB4,$AB$2,IF(DGA!O5&gt;=AB4,$AC$2))))))</f>
        <v>1</v>
      </c>
      <c r="E183" s="27">
        <f t="shared" si="17"/>
        <v>1</v>
      </c>
      <c r="F183" s="20"/>
      <c r="G183" s="28"/>
      <c r="I183" s="163"/>
      <c r="J183" s="114"/>
    </row>
    <row r="184" spans="1:10" x14ac:dyDescent="0.3">
      <c r="A184" s="11" t="s">
        <v>6</v>
      </c>
      <c r="B184" s="12" t="s">
        <v>7</v>
      </c>
      <c r="C184" s="27">
        <v>1</v>
      </c>
      <c r="D184" s="23">
        <f>IF(DGA!O6&lt;X5,$X$2,IF(DGA!O6&lt;Y5,$Y$2,IF(DGA!O6&lt;Z5,$Z$2,IF(DGA!O6&lt;AA5,$AA$2,IF(DGA!O6&lt;AB5,$AB$2,IF(DGA!O6&gt;=AB5,$AC$2))))))</f>
        <v>1</v>
      </c>
      <c r="E184" s="27">
        <f t="shared" si="17"/>
        <v>1</v>
      </c>
      <c r="F184" s="20"/>
      <c r="I184" s="163"/>
      <c r="J184" s="114"/>
    </row>
    <row r="185" spans="1:10" x14ac:dyDescent="0.3">
      <c r="A185" s="11" t="s">
        <v>8</v>
      </c>
      <c r="B185" s="12" t="s">
        <v>9</v>
      </c>
      <c r="C185" s="27">
        <v>3</v>
      </c>
      <c r="D185" s="23">
        <f>IF(DGA!O7&lt;X6,$X$2,IF(DGA!O7&lt;Y6,$Y$2,IF(DGA!O7&lt;Z6,$Z$2,IF(DGA!O7&lt;AA6,$AA$2,IF(DGA!O7&lt;AB6,$AB$2,IF(DGA!O7&gt;=AB6,$AC$2))))))</f>
        <v>1</v>
      </c>
      <c r="E185" s="27">
        <f t="shared" si="17"/>
        <v>3</v>
      </c>
      <c r="F185" s="20"/>
      <c r="I185" s="163"/>
      <c r="J185" s="114"/>
    </row>
    <row r="186" spans="1:10" x14ac:dyDescent="0.3">
      <c r="A186" s="11" t="s">
        <v>10</v>
      </c>
      <c r="B186" s="12" t="s">
        <v>11</v>
      </c>
      <c r="C186" s="27">
        <v>3</v>
      </c>
      <c r="D186" s="23">
        <f>IF(DGA!O8&lt;X7,$X$2,IF(DGA!O8&lt;Y7,$Y$2,IF(DGA!O8&lt;Z7,$Z$2,IF(DGA!O8&lt;AA7,$AA$2,IF(DGA!O8&lt;AB7,$AB$2,IF(DGA!O8&gt;=AB7,$AC$2))))))</f>
        <v>1</v>
      </c>
      <c r="E186" s="27">
        <f t="shared" si="17"/>
        <v>3</v>
      </c>
      <c r="F186" s="20"/>
      <c r="I186" s="163"/>
      <c r="J186" s="114"/>
    </row>
    <row r="187" spans="1:10" x14ac:dyDescent="0.3">
      <c r="A187" s="11" t="s">
        <v>12</v>
      </c>
      <c r="B187" s="12" t="s">
        <v>13</v>
      </c>
      <c r="C187" s="27">
        <v>3</v>
      </c>
      <c r="D187" s="23">
        <f>IF(DGA!O9&lt;X8,$X$2,IF(DGA!O9&lt;Y8,$Y$2,IF(DGA!O9&lt;Z8,$Z$2,IF(DGA!O9&lt;AA8,$AA$2,IF(DGA!O9&lt;AB8,$AB$2,IF(DGA!O9&gt;=AB8,$AC$2))))))</f>
        <v>1</v>
      </c>
      <c r="E187" s="27">
        <f t="shared" si="17"/>
        <v>3</v>
      </c>
      <c r="F187" s="20"/>
      <c r="I187" s="163"/>
      <c r="J187" s="114"/>
    </row>
    <row r="188" spans="1:10" x14ac:dyDescent="0.3">
      <c r="A188" s="32" t="s">
        <v>14</v>
      </c>
      <c r="B188" s="33" t="s">
        <v>15</v>
      </c>
      <c r="C188" s="27">
        <v>5</v>
      </c>
      <c r="D188" s="23">
        <f>IF(DGA!O10&lt;X9,$X$2,IF(DGA!O10&lt;Y9,$Y$2,IF(DGA!O10&lt;Z9,$Z$2,IF(DGA!O10&lt;AA9,$AA$2,IF(DGA!O10&lt;AB9,$AB$2,IF(DGA!O10&gt;=AB9,$AC$2))))))</f>
        <v>3</v>
      </c>
      <c r="E188" s="27">
        <f t="shared" si="17"/>
        <v>15</v>
      </c>
      <c r="F188" s="20"/>
      <c r="I188" s="163"/>
      <c r="J188" s="114"/>
    </row>
    <row r="189" spans="1:10" ht="15" thickBot="1" x14ac:dyDescent="0.35"/>
    <row r="190" spans="1:10" ht="15" thickBot="1" x14ac:dyDescent="0.35">
      <c r="A190" s="34" t="s">
        <v>33</v>
      </c>
      <c r="B190" s="34" t="s">
        <v>34</v>
      </c>
    </row>
    <row r="191" spans="1:10" ht="15" thickBot="1" x14ac:dyDescent="0.35">
      <c r="A191" s="25" t="str">
        <f>IF(G182&lt;1.2,$AA$12,IF(G182&lt;1.5,$AA$13,IF(G182&lt;2,$AA$14,IF(G182&lt;3,$AA$15,IF(G182&gt;=3,$AA$16,0)))))</f>
        <v>C</v>
      </c>
      <c r="B191" s="35">
        <f>IF(A191=$AA$12,4,IF(A191=$AA$13,3,IF(A191=$AA$14,2,IF(A191=$AA$15,1,IF(A191=$AA$16,0)))))</f>
        <v>2</v>
      </c>
      <c r="D191" s="36"/>
    </row>
    <row r="193" spans="1:10" x14ac:dyDescent="0.3">
      <c r="A193" s="164"/>
      <c r="B193" s="164"/>
      <c r="C193" s="164"/>
      <c r="D193" s="164"/>
      <c r="E193" s="164"/>
      <c r="F193" s="164"/>
      <c r="G193" s="164"/>
      <c r="H193" s="164"/>
      <c r="I193" s="164"/>
      <c r="J193" s="115"/>
    </row>
    <row r="194" spans="1:10" x14ac:dyDescent="0.3">
      <c r="A194" s="164"/>
      <c r="B194" s="164"/>
      <c r="C194" s="164"/>
      <c r="D194" s="164"/>
      <c r="E194" s="164"/>
      <c r="F194" s="164"/>
      <c r="G194" s="164"/>
      <c r="H194" s="164"/>
      <c r="I194" s="164"/>
      <c r="J194" s="115"/>
    </row>
    <row r="195" spans="1:10" ht="15" thickBot="1" x14ac:dyDescent="0.35"/>
    <row r="196" spans="1:10" ht="15" thickBot="1" x14ac:dyDescent="0.35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" thickBot="1" x14ac:dyDescent="0.35">
      <c r="A197" s="8" t="s">
        <v>1</v>
      </c>
      <c r="B197" s="9" t="s">
        <v>2</v>
      </c>
      <c r="C197" s="22">
        <v>2</v>
      </c>
      <c r="D197" s="23">
        <f>IF(DGA!N4&lt;X3,$X$2,IF(DGA!N4&lt;Y3,$Y$2,IF(DGA!N4&lt;Z3,$Z$2,IF(DGA!N4&lt;AA3,$AA$2,IF(DGA!N4&lt;AB3,$AB$2,IF(DGA!N4&gt;=AB3,$AC$2))))))</f>
        <v>1</v>
      </c>
      <c r="E197" s="24">
        <f t="shared" ref="E197:E203" si="18">D197*C197</f>
        <v>2</v>
      </c>
      <c r="F197" s="20"/>
      <c r="G197" s="25">
        <f>SUM(E197:E203)/SUM(C197:C203)</f>
        <v>1.5555555555555556</v>
      </c>
      <c r="I197" s="162">
        <f>DGA!$N$3</f>
        <v>37734</v>
      </c>
      <c r="J197" s="113"/>
    </row>
    <row r="198" spans="1:10" x14ac:dyDescent="0.3">
      <c r="A198" s="11" t="s">
        <v>4</v>
      </c>
      <c r="B198" s="12" t="s">
        <v>5</v>
      </c>
      <c r="C198" s="27">
        <v>1</v>
      </c>
      <c r="D198" s="23">
        <f>IF(DGA!N5&lt;X4,$X$2,IF(DGA!N5&lt;Y4,$Y$2,IF(DGA!N5&lt;Z4,$Z$2,IF(DGA!N5&lt;AA4,$AA$2,IF(DGA!N5&lt;AB4,$AB$2,IF(DGA!N5&gt;=AB4,$AC$2))))))</f>
        <v>1</v>
      </c>
      <c r="E198" s="27">
        <f t="shared" si="18"/>
        <v>1</v>
      </c>
      <c r="F198" s="20"/>
      <c r="G198" s="28"/>
      <c r="I198" s="163"/>
      <c r="J198" s="114"/>
    </row>
    <row r="199" spans="1:10" x14ac:dyDescent="0.3">
      <c r="A199" s="11" t="s">
        <v>6</v>
      </c>
      <c r="B199" s="12" t="s">
        <v>7</v>
      </c>
      <c r="C199" s="27">
        <v>1</v>
      </c>
      <c r="D199" s="23">
        <f>IF(DGA!N6&lt;X5,$X$2,IF(DGA!N6&lt;Y5,$Y$2,IF(DGA!N6&lt;Z5,$Z$2,IF(DGA!N6&lt;AA5,$AA$2,IF(DGA!N6&lt;AB5,$AB$2,IF(DGA!N6&gt;=AB5,$AC$2))))))</f>
        <v>1</v>
      </c>
      <c r="E199" s="27">
        <f t="shared" si="18"/>
        <v>1</v>
      </c>
      <c r="F199" s="20"/>
      <c r="I199" s="163"/>
      <c r="J199" s="114"/>
    </row>
    <row r="200" spans="1:10" x14ac:dyDescent="0.3">
      <c r="A200" s="11" t="s">
        <v>8</v>
      </c>
      <c r="B200" s="12" t="s">
        <v>9</v>
      </c>
      <c r="C200" s="27">
        <v>3</v>
      </c>
      <c r="D200" s="23">
        <f>IF(DGA!N7&lt;X6,$X$2,IF(DGA!N7&lt;Y6,$Y$2,IF(DGA!N7&lt;Z6,$Z$2,IF(DGA!N7&lt;AA6,$AA$2,IF(DGA!N7&lt;AB6,$AB$2,IF(DGA!N7&gt;=AB6,$AC$2))))))</f>
        <v>1</v>
      </c>
      <c r="E200" s="27">
        <f t="shared" si="18"/>
        <v>3</v>
      </c>
      <c r="F200" s="20"/>
      <c r="I200" s="163"/>
      <c r="J200" s="114"/>
    </row>
    <row r="201" spans="1:10" x14ac:dyDescent="0.3">
      <c r="A201" s="11" t="s">
        <v>10</v>
      </c>
      <c r="B201" s="12" t="s">
        <v>11</v>
      </c>
      <c r="C201" s="27">
        <v>3</v>
      </c>
      <c r="D201" s="23">
        <f>IF(DGA!N8&lt;X7,$X$2,IF(DGA!N8&lt;Y7,$Y$2,IF(DGA!N8&lt;Z7,$Z$2,IF(DGA!N8&lt;AA7,$AA$2,IF(DGA!N8&lt;AB7,$AB$2,IF(DGA!N8&gt;=AB7,$AC$2))))))</f>
        <v>1</v>
      </c>
      <c r="E201" s="27">
        <f t="shared" si="18"/>
        <v>3</v>
      </c>
      <c r="F201" s="20"/>
      <c r="I201" s="163"/>
      <c r="J201" s="114"/>
    </row>
    <row r="202" spans="1:10" x14ac:dyDescent="0.3">
      <c r="A202" s="11" t="s">
        <v>12</v>
      </c>
      <c r="B202" s="12" t="s">
        <v>13</v>
      </c>
      <c r="C202" s="27">
        <v>3</v>
      </c>
      <c r="D202" s="23">
        <f>IF(DGA!N9&lt;X8,$X$2,IF(DGA!N9&lt;Y8,$Y$2,IF(DGA!N9&lt;Z8,$Z$2,IF(DGA!N9&lt;AA8,$AA$2,IF(DGA!N9&lt;AB8,$AB$2,IF(DGA!N9&gt;=AB8,$AC$2))))))</f>
        <v>1</v>
      </c>
      <c r="E202" s="27">
        <f t="shared" si="18"/>
        <v>3</v>
      </c>
      <c r="F202" s="20"/>
      <c r="I202" s="163"/>
      <c r="J202" s="114"/>
    </row>
    <row r="203" spans="1:10" x14ac:dyDescent="0.3">
      <c r="A203" s="32" t="s">
        <v>14</v>
      </c>
      <c r="B203" s="33" t="s">
        <v>15</v>
      </c>
      <c r="C203" s="27">
        <v>5</v>
      </c>
      <c r="D203" s="23">
        <f>IF(DGA!N10&lt;X9,$X$2,IF(DGA!N10&lt;Y9,$Y$2,IF(DGA!N10&lt;Z9,$Z$2,IF(DGA!N10&lt;AA9,$AA$2,IF(DGA!N10&lt;AB9,$AB$2,IF(DGA!N10&gt;=AB9,$AC$2))))))</f>
        <v>3</v>
      </c>
      <c r="E203" s="27">
        <f t="shared" si="18"/>
        <v>15</v>
      </c>
      <c r="F203" s="20"/>
      <c r="I203" s="163"/>
      <c r="J203" s="114"/>
    </row>
    <row r="204" spans="1:10" ht="15" thickBot="1" x14ac:dyDescent="0.35"/>
    <row r="205" spans="1:10" ht="15" thickBot="1" x14ac:dyDescent="0.35">
      <c r="A205" s="34" t="s">
        <v>33</v>
      </c>
      <c r="B205" s="34" t="s">
        <v>34</v>
      </c>
    </row>
    <row r="206" spans="1:10" ht="15" thickBot="1" x14ac:dyDescent="0.35">
      <c r="A206" s="25" t="str">
        <f>IF(G197&lt;1.2,$AA$12,IF(G197&lt;1.5,$AA$13,IF(G197&lt;2,$AA$14,IF(G197&lt;3,$AA$15,IF(G197&gt;=3,$AA$16,0)))))</f>
        <v>C</v>
      </c>
      <c r="B206" s="35">
        <f>IF(A206=$AA$12,4,IF(A206=$AA$13,3,IF(A206=$AA$14,2,IF(A206=$AA$15,1,IF(A206=$AA$16,0)))))</f>
        <v>2</v>
      </c>
      <c r="D206" s="36"/>
    </row>
    <row r="208" spans="1:10" x14ac:dyDescent="0.3">
      <c r="A208" s="164"/>
      <c r="B208" s="164"/>
      <c r="C208" s="164"/>
      <c r="D208" s="164"/>
      <c r="E208" s="164"/>
      <c r="F208" s="164"/>
      <c r="G208" s="164"/>
      <c r="H208" s="164"/>
      <c r="I208" s="164"/>
      <c r="J208" s="115"/>
    </row>
    <row r="209" spans="1:10" x14ac:dyDescent="0.3">
      <c r="A209" s="164"/>
      <c r="B209" s="164"/>
      <c r="C209" s="164"/>
      <c r="D209" s="164"/>
      <c r="E209" s="164"/>
      <c r="F209" s="164"/>
      <c r="G209" s="164"/>
      <c r="H209" s="164"/>
      <c r="I209" s="164"/>
      <c r="J209" s="115"/>
    </row>
    <row r="210" spans="1:10" ht="15" thickBot="1" x14ac:dyDescent="0.35"/>
    <row r="211" spans="1:10" ht="15" thickBot="1" x14ac:dyDescent="0.35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" thickBot="1" x14ac:dyDescent="0.35">
      <c r="A212" s="8" t="s">
        <v>1</v>
      </c>
      <c r="B212" s="9" t="s">
        <v>2</v>
      </c>
      <c r="C212" s="22">
        <v>2</v>
      </c>
      <c r="D212" s="23">
        <f>IF(DGA!M4&lt;X3,$X$2,IF(DGA!M4&lt;Y3,$Y$2,IF(DGA!M4&lt;Z3,$Z$2,IF(DGA!M4&lt;AA3,$AA$2,IF(DGA!M4&lt;AB3,$AB$2,IF(DGA!M4&gt;=AB3,$AC$2))))))</f>
        <v>1</v>
      </c>
      <c r="E212" s="24">
        <f t="shared" ref="E212:E218" si="19">D212*C212</f>
        <v>2</v>
      </c>
      <c r="F212" s="20"/>
      <c r="G212" s="25">
        <f>SUM(E212:E218)/SUM(C212:C218)</f>
        <v>1.5555555555555556</v>
      </c>
      <c r="I212" s="162">
        <f>DGA!$M$3</f>
        <v>38083</v>
      </c>
      <c r="J212" s="113"/>
    </row>
    <row r="213" spans="1:10" x14ac:dyDescent="0.3">
      <c r="A213" s="11" t="s">
        <v>4</v>
      </c>
      <c r="B213" s="12" t="s">
        <v>5</v>
      </c>
      <c r="C213" s="27">
        <v>1</v>
      </c>
      <c r="D213" s="23">
        <f>IF(DGA!M5&lt;X4,$X$2,IF(DGA!M5&lt;Y4,$Y$2,IF(DGA!M5&lt;Z4,$Z$2,IF(DGA!M5&lt;AA4,$AA$2,IF(DGA!M5&lt;AB4,$AB$2,IF(DGA!M5&gt;=AB4,$AC$2))))))</f>
        <v>1</v>
      </c>
      <c r="E213" s="27">
        <f t="shared" si="19"/>
        <v>1</v>
      </c>
      <c r="F213" s="20"/>
      <c r="G213" s="28"/>
      <c r="I213" s="163"/>
      <c r="J213" s="114"/>
    </row>
    <row r="214" spans="1:10" x14ac:dyDescent="0.3">
      <c r="A214" s="11" t="s">
        <v>6</v>
      </c>
      <c r="B214" s="12" t="s">
        <v>7</v>
      </c>
      <c r="C214" s="27">
        <v>1</v>
      </c>
      <c r="D214" s="23">
        <f>IF(DGA!M6&lt;X5,$X$2,IF(DGA!M6&lt;Y5,$Y$2,IF(DGA!M6&lt;Z5,$Z$2,IF(DGA!M6&lt;AA5,$AA$2,IF(DGA!M6&lt;AB5,$AB$2,IF(DGA!M6&gt;=AB5,$AC$2))))))</f>
        <v>1</v>
      </c>
      <c r="E214" s="27">
        <f t="shared" si="19"/>
        <v>1</v>
      </c>
      <c r="F214" s="20"/>
      <c r="I214" s="163"/>
      <c r="J214" s="114"/>
    </row>
    <row r="215" spans="1:10" x14ac:dyDescent="0.3">
      <c r="A215" s="11" t="s">
        <v>8</v>
      </c>
      <c r="B215" s="12" t="s">
        <v>9</v>
      </c>
      <c r="C215" s="27">
        <v>3</v>
      </c>
      <c r="D215" s="23">
        <f>IF(DGA!M7&lt;X6,$X$2,IF(DGA!M7&lt;Y6,$Y$2,IF(DGA!M7&lt;Z6,$Z$2,IF(DGA!M7&lt;AA6,$AA$2,IF(DGA!M7&lt;AB6,$AB$2,IF(DGA!M7&gt;=AB6,$AC$2))))))</f>
        <v>1</v>
      </c>
      <c r="E215" s="27">
        <f t="shared" si="19"/>
        <v>3</v>
      </c>
      <c r="F215" s="20"/>
      <c r="I215" s="163"/>
      <c r="J215" s="114"/>
    </row>
    <row r="216" spans="1:10" x14ac:dyDescent="0.3">
      <c r="A216" s="11" t="s">
        <v>10</v>
      </c>
      <c r="B216" s="12" t="s">
        <v>11</v>
      </c>
      <c r="C216" s="27">
        <v>3</v>
      </c>
      <c r="D216" s="23">
        <f>IF(DGA!M8&lt;X7,$X$2,IF(DGA!M8&lt;Y7,$Y$2,IF(DGA!M8&lt;Z7,$Z$2,IF(DGA!M8&lt;AA7,$AA$2,IF(DGA!M8&lt;AB7,$AB$2,IF(DGA!M8&gt;=AB7,$AC$2))))))</f>
        <v>1</v>
      </c>
      <c r="E216" s="27">
        <f t="shared" si="19"/>
        <v>3</v>
      </c>
      <c r="F216" s="20"/>
      <c r="I216" s="163"/>
      <c r="J216" s="114"/>
    </row>
    <row r="217" spans="1:10" x14ac:dyDescent="0.3">
      <c r="A217" s="11" t="s">
        <v>12</v>
      </c>
      <c r="B217" s="12" t="s">
        <v>13</v>
      </c>
      <c r="C217" s="27">
        <v>3</v>
      </c>
      <c r="D217" s="23">
        <f>IF(DGA!M9&lt;X8,$X$2,IF(DGA!M9&lt;Y8,$Y$2,IF(DGA!M9&lt;Z8,$Z$2,IF(DGA!M9&lt;AA8,$AA$2,IF(DGA!M9&lt;AB8,$AB$2,IF(DGA!M9&gt;=AB8,$AC$2))))))</f>
        <v>1</v>
      </c>
      <c r="E217" s="27">
        <f t="shared" si="19"/>
        <v>3</v>
      </c>
      <c r="F217" s="20"/>
      <c r="I217" s="163"/>
      <c r="J217" s="114"/>
    </row>
    <row r="218" spans="1:10" x14ac:dyDescent="0.3">
      <c r="A218" s="32" t="s">
        <v>14</v>
      </c>
      <c r="B218" s="33" t="s">
        <v>15</v>
      </c>
      <c r="C218" s="27">
        <v>5</v>
      </c>
      <c r="D218" s="23">
        <f>IF(DGA!M10&lt;X9,$X$2,IF(DGA!M10&lt;Y9,$Y$2,IF(DGA!M10&lt;Z9,$Z$2,IF(DGA!M10&lt;AA9,$AA$2,IF(DGA!M10&lt;AB9,$AB$2,IF(DGA!M10&gt;=AB9,$AC$2))))))</f>
        <v>3</v>
      </c>
      <c r="E218" s="27">
        <f t="shared" si="19"/>
        <v>15</v>
      </c>
      <c r="F218" s="20"/>
      <c r="I218" s="163"/>
      <c r="J218" s="114"/>
    </row>
    <row r="219" spans="1:10" ht="15" thickBot="1" x14ac:dyDescent="0.35"/>
    <row r="220" spans="1:10" ht="15" thickBot="1" x14ac:dyDescent="0.35">
      <c r="A220" s="34" t="s">
        <v>33</v>
      </c>
      <c r="B220" s="34" t="s">
        <v>34</v>
      </c>
    </row>
    <row r="221" spans="1:10" ht="15" thickBot="1" x14ac:dyDescent="0.35">
      <c r="A221" s="25" t="str">
        <f>IF(G212&lt;1.2,$AA$12,IF(G212&lt;1.5,$AA$13,IF(G212&lt;2,$AA$14,IF(G212&lt;3,$AA$15,IF(G212&gt;=3,$AA$16,0)))))</f>
        <v>C</v>
      </c>
      <c r="B221" s="35">
        <f>IF(A221=$AA$12,4,IF(A221=$AA$13,3,IF(A221=$AA$14,2,IF(A221=$AA$15,1,IF(A221=$AA$16,0)))))</f>
        <v>2</v>
      </c>
      <c r="D221" s="36"/>
    </row>
    <row r="223" spans="1:10" x14ac:dyDescent="0.3">
      <c r="A223" s="164"/>
      <c r="B223" s="164"/>
      <c r="C223" s="164"/>
      <c r="D223" s="164"/>
      <c r="E223" s="164"/>
      <c r="F223" s="164"/>
      <c r="G223" s="164"/>
      <c r="H223" s="164"/>
      <c r="I223" s="164"/>
      <c r="J223" s="115"/>
    </row>
    <row r="224" spans="1:10" x14ac:dyDescent="0.3">
      <c r="A224" s="164"/>
      <c r="B224" s="164"/>
      <c r="C224" s="164"/>
      <c r="D224" s="164"/>
      <c r="E224" s="164"/>
      <c r="F224" s="164"/>
      <c r="G224" s="164"/>
      <c r="H224" s="164"/>
      <c r="I224" s="164"/>
      <c r="J224" s="115"/>
    </row>
    <row r="225" spans="1:10" ht="15" thickBot="1" x14ac:dyDescent="0.35"/>
    <row r="226" spans="1:10" ht="15" thickBot="1" x14ac:dyDescent="0.35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" thickBot="1" x14ac:dyDescent="0.35">
      <c r="A227" s="8" t="s">
        <v>1</v>
      </c>
      <c r="B227" s="9" t="s">
        <v>2</v>
      </c>
      <c r="C227" s="22">
        <v>2</v>
      </c>
      <c r="D227" s="23">
        <f>IF(DGA!L4&lt;X3,$X$2,IF(DGA!L4&lt;Y3,$Y$2,IF(DGA!L4&lt;Z3,$Z$2,IF(DGA!L4&lt;AA3,$AA$2,IF(DGA!L4&lt;AB3,$AB$2,IF(DGA!L4&gt;=AB3,$AC$2))))))</f>
        <v>1</v>
      </c>
      <c r="E227" s="24">
        <f t="shared" ref="E227:E233" si="20">D227*C227</f>
        <v>2</v>
      </c>
      <c r="F227" s="20"/>
      <c r="G227" s="25">
        <f>SUM(E227:E233)/SUM(C227:C233)</f>
        <v>1.5555555555555556</v>
      </c>
      <c r="I227" s="162">
        <f>DGA!$L$3</f>
        <v>38400</v>
      </c>
      <c r="J227" s="113"/>
    </row>
    <row r="228" spans="1:10" x14ac:dyDescent="0.3">
      <c r="A228" s="11" t="s">
        <v>4</v>
      </c>
      <c r="B228" s="12" t="s">
        <v>5</v>
      </c>
      <c r="C228" s="27">
        <v>1</v>
      </c>
      <c r="D228" s="23">
        <f>IF(DGA!L5&lt;X4,$X$2,IF(DGA!L5&lt;Y4,$Y$2,IF(DGA!L5&lt;Z4,$Z$2,IF(DGA!L5&lt;AA4,$AA$2,IF(DGA!L5&lt;AB4,$AB$2,IF(DGA!L5&gt;=AB4,$AC$2))))))</f>
        <v>1</v>
      </c>
      <c r="E228" s="27">
        <f t="shared" si="20"/>
        <v>1</v>
      </c>
      <c r="F228" s="20"/>
      <c r="G228" s="28"/>
      <c r="I228" s="163"/>
      <c r="J228" s="114"/>
    </row>
    <row r="229" spans="1:10" x14ac:dyDescent="0.3">
      <c r="A229" s="11" t="s">
        <v>6</v>
      </c>
      <c r="B229" s="12" t="s">
        <v>7</v>
      </c>
      <c r="C229" s="27">
        <v>1</v>
      </c>
      <c r="D229" s="23">
        <f>IF(DGA!L6&lt;X5,$X$2,IF(DGA!L6&lt;Y5,$Y$2,IF(DGA!L6&lt;Z5,$Z$2,IF(DGA!L6&lt;AA5,$AA$2,IF(DGA!L6&lt;AB5,$AB$2,IF(DGA!L6&gt;=AB5,$AC$2))))))</f>
        <v>1</v>
      </c>
      <c r="E229" s="27">
        <f t="shared" si="20"/>
        <v>1</v>
      </c>
      <c r="F229" s="20"/>
      <c r="I229" s="163"/>
      <c r="J229" s="114"/>
    </row>
    <row r="230" spans="1:10" x14ac:dyDescent="0.3">
      <c r="A230" s="11" t="s">
        <v>8</v>
      </c>
      <c r="B230" s="12" t="s">
        <v>9</v>
      </c>
      <c r="C230" s="27">
        <v>3</v>
      </c>
      <c r="D230" s="23">
        <f>IF(DGA!L7&lt;X6,$X$2,IF(DGA!L7&lt;Y6,$Y$2,IF(DGA!L7&lt;Z6,$Z$2,IF(DGA!L7&lt;AA6,$AA$2,IF(DGA!L7&lt;AB6,$AB$2,IF(DGA!L7&gt;=AB6,$AC$2))))))</f>
        <v>1</v>
      </c>
      <c r="E230" s="27">
        <f t="shared" si="20"/>
        <v>3</v>
      </c>
      <c r="F230" s="20"/>
      <c r="I230" s="163"/>
      <c r="J230" s="114"/>
    </row>
    <row r="231" spans="1:10" x14ac:dyDescent="0.3">
      <c r="A231" s="11" t="s">
        <v>10</v>
      </c>
      <c r="B231" s="12" t="s">
        <v>11</v>
      </c>
      <c r="C231" s="27">
        <v>3</v>
      </c>
      <c r="D231" s="23">
        <f>IF(DGA!L8&lt;X7,$X$2,IF(DGA!L8&lt;Y7,$Y$2,IF(DGA!L8&lt;Z7,$Z$2,IF(DGA!L8&lt;AA7,$AA$2,IF(DGA!L8&lt;AB7,$AB$2,IF(DGA!L8&gt;=AB7,$AC$2))))))</f>
        <v>1</v>
      </c>
      <c r="E231" s="27">
        <f t="shared" si="20"/>
        <v>3</v>
      </c>
      <c r="F231" s="20"/>
      <c r="I231" s="163"/>
      <c r="J231" s="114"/>
    </row>
    <row r="232" spans="1:10" x14ac:dyDescent="0.3">
      <c r="A232" s="11" t="s">
        <v>12</v>
      </c>
      <c r="B232" s="12" t="s">
        <v>13</v>
      </c>
      <c r="C232" s="27">
        <v>3</v>
      </c>
      <c r="D232" s="23">
        <f>IF(DGA!L9&lt;X8,$X$2,IF(DGA!L9&lt;Y8,$Y$2,IF(DGA!L9&lt;Z8,$Z$2,IF(DGA!L9&lt;AA8,$AA$2,IF(DGA!L9&lt;AB8,$AB$2,IF(DGA!L9&gt;=AB8,$AC$2))))))</f>
        <v>1</v>
      </c>
      <c r="E232" s="27">
        <f t="shared" si="20"/>
        <v>3</v>
      </c>
      <c r="F232" s="20"/>
      <c r="I232" s="163"/>
      <c r="J232" s="114"/>
    </row>
    <row r="233" spans="1:10" x14ac:dyDescent="0.3">
      <c r="A233" s="32" t="s">
        <v>14</v>
      </c>
      <c r="B233" s="33" t="s">
        <v>15</v>
      </c>
      <c r="C233" s="27">
        <v>5</v>
      </c>
      <c r="D233" s="23">
        <f>IF(DGA!L10&lt;X9,$X$2,IF(DGA!L10&lt;Y9,$Y$2,IF(DGA!L10&lt;Z9,$Z$2,IF(DGA!L10&lt;AA9,$AA$2,IF(DGA!L10&lt;AB9,$AB$2,IF(DGA!L10&gt;=AB9,$AC$2))))))</f>
        <v>3</v>
      </c>
      <c r="E233" s="27">
        <f t="shared" si="20"/>
        <v>15</v>
      </c>
      <c r="F233" s="20"/>
      <c r="I233" s="163"/>
      <c r="J233" s="114"/>
    </row>
    <row r="234" spans="1:10" ht="15" thickBot="1" x14ac:dyDescent="0.35"/>
    <row r="235" spans="1:10" ht="15" thickBot="1" x14ac:dyDescent="0.35">
      <c r="A235" s="34" t="s">
        <v>33</v>
      </c>
      <c r="B235" s="34" t="s">
        <v>34</v>
      </c>
    </row>
    <row r="236" spans="1:10" ht="15" thickBot="1" x14ac:dyDescent="0.35">
      <c r="A236" s="25" t="str">
        <f>IF(G227&lt;1.2,$AA$12,IF(G227&lt;1.5,$AA$13,IF(G227&lt;2,$AA$14,IF(G227&lt;3,$AA$15,IF(G227&gt;=3,$AA$16,0)))))</f>
        <v>C</v>
      </c>
      <c r="B236" s="35">
        <f>IF(A236=$AA$12,4,IF(A236=$AA$13,3,IF(A236=$AA$14,2,IF(A236=$AA$15,1,IF(A236=$AA$16,0)))))</f>
        <v>2</v>
      </c>
      <c r="D236" s="36"/>
    </row>
    <row r="238" spans="1:10" x14ac:dyDescent="0.3">
      <c r="A238" s="164"/>
      <c r="B238" s="164"/>
      <c r="C238" s="164"/>
      <c r="D238" s="164"/>
      <c r="E238" s="164"/>
      <c r="F238" s="164"/>
      <c r="G238" s="164"/>
      <c r="H238" s="164"/>
      <c r="I238" s="164"/>
      <c r="J238" s="115"/>
    </row>
    <row r="239" spans="1:10" x14ac:dyDescent="0.3">
      <c r="A239" s="164"/>
      <c r="B239" s="164"/>
      <c r="C239" s="164"/>
      <c r="D239" s="164"/>
      <c r="E239" s="164"/>
      <c r="F239" s="164"/>
      <c r="G239" s="164"/>
      <c r="H239" s="164"/>
      <c r="I239" s="164"/>
      <c r="J239" s="115"/>
    </row>
    <row r="240" spans="1:10" ht="15" thickBot="1" x14ac:dyDescent="0.35"/>
    <row r="241" spans="1:10" ht="15" thickBot="1" x14ac:dyDescent="0.35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" thickBot="1" x14ac:dyDescent="0.35">
      <c r="A242" s="8" t="s">
        <v>1</v>
      </c>
      <c r="B242" s="9" t="s">
        <v>2</v>
      </c>
      <c r="C242" s="22">
        <v>2</v>
      </c>
      <c r="D242" s="23">
        <f>IF(DGA!K4&lt;X3,$X$2,IF(DGA!K4&lt;Y3,$Y$2,IF(DGA!K4&lt;Z3,$Z$2,IF(DGA!K4&lt;AA3,$AA$2,IF(DGA!K4&lt;AB3,$AB$2,IF(DGA!K4&gt;=AB3,$AC$2))))))</f>
        <v>1</v>
      </c>
      <c r="E242" s="24">
        <f t="shared" ref="E242:E248" si="21">D242*C242</f>
        <v>2</v>
      </c>
      <c r="F242" s="20"/>
      <c r="G242" s="25">
        <f>SUM(E242:E248)/SUM(C242:C248)</f>
        <v>1.5555555555555556</v>
      </c>
      <c r="I242" s="162">
        <f>DGA!$K$3</f>
        <v>38805</v>
      </c>
      <c r="J242" s="113"/>
    </row>
    <row r="243" spans="1:10" x14ac:dyDescent="0.3">
      <c r="A243" s="11" t="s">
        <v>4</v>
      </c>
      <c r="B243" s="12" t="s">
        <v>5</v>
      </c>
      <c r="C243" s="27">
        <v>1</v>
      </c>
      <c r="D243" s="23">
        <f>IF(DGA!K5&lt;X4,$X$2,IF(DGA!K5&lt;Y4,$Y$2,IF(DGA!K5&lt;Z4,$Z$2,IF(DGA!K5&lt;AA4,$AA$2,IF(DGA!K5&lt;AB4,$AB$2,IF(DGA!K5&gt;=AB4,$AC$2))))))</f>
        <v>1</v>
      </c>
      <c r="E243" s="27">
        <f t="shared" si="21"/>
        <v>1</v>
      </c>
      <c r="F243" s="20"/>
      <c r="G243" s="28"/>
      <c r="I243" s="163"/>
      <c r="J243" s="114"/>
    </row>
    <row r="244" spans="1:10" x14ac:dyDescent="0.3">
      <c r="A244" s="11" t="s">
        <v>6</v>
      </c>
      <c r="B244" s="12" t="s">
        <v>7</v>
      </c>
      <c r="C244" s="27">
        <v>1</v>
      </c>
      <c r="D244" s="23">
        <f>IF(DGA!K6&lt;X5,$X$2,IF(DGA!K6&lt;Y5,$Y$2,IF(DGA!K6&lt;Z5,$Z$2,IF(DGA!K6&lt;AA5,$AA$2,IF(DGA!K6&lt;AB5,$AB$2,IF(DGA!K6&gt;=AB5,$AC$2))))))</f>
        <v>1</v>
      </c>
      <c r="E244" s="27">
        <f t="shared" si="21"/>
        <v>1</v>
      </c>
      <c r="F244" s="20"/>
      <c r="I244" s="163"/>
      <c r="J244" s="114"/>
    </row>
    <row r="245" spans="1:10" x14ac:dyDescent="0.3">
      <c r="A245" s="11" t="s">
        <v>8</v>
      </c>
      <c r="B245" s="12" t="s">
        <v>9</v>
      </c>
      <c r="C245" s="27">
        <v>3</v>
      </c>
      <c r="D245" s="23">
        <f>IF(DGA!K7&lt;X6,$X$2,IF(DGA!K7&lt;Y6,$Y$2,IF(DGA!K7&lt;Z6,$Z$2,IF(DGA!K7&lt;AA6,$AA$2,IF(DGA!K7&lt;AB6,$AB$2,IF(DGA!K7&gt;=AB6,$AC$2))))))</f>
        <v>1</v>
      </c>
      <c r="E245" s="27">
        <f t="shared" si="21"/>
        <v>3</v>
      </c>
      <c r="F245" s="20"/>
      <c r="I245" s="163"/>
      <c r="J245" s="114"/>
    </row>
    <row r="246" spans="1:10" x14ac:dyDescent="0.3">
      <c r="A246" s="11" t="s">
        <v>10</v>
      </c>
      <c r="B246" s="12" t="s">
        <v>11</v>
      </c>
      <c r="C246" s="27">
        <v>3</v>
      </c>
      <c r="D246" s="23">
        <f>IF(DGA!K8&lt;X7,$X$2,IF(DGA!K8&lt;Y7,$Y$2,IF(DGA!K8&lt;Z7,$Z$2,IF(DGA!K8&lt;AA7,$AA$2,IF(DGA!K8&lt;AB7,$AB$2,IF(DGA!K8&gt;=AB7,$AC$2))))))</f>
        <v>1</v>
      </c>
      <c r="E246" s="27">
        <f t="shared" si="21"/>
        <v>3</v>
      </c>
      <c r="F246" s="20"/>
      <c r="I246" s="163"/>
      <c r="J246" s="114"/>
    </row>
    <row r="247" spans="1:10" x14ac:dyDescent="0.3">
      <c r="A247" s="11" t="s">
        <v>12</v>
      </c>
      <c r="B247" s="12" t="s">
        <v>13</v>
      </c>
      <c r="C247" s="27">
        <v>3</v>
      </c>
      <c r="D247" s="23">
        <f>IF(DGA!K9&lt;X8,$X$2,IF(DGA!K9&lt;Y8,$Y$2,IF(DGA!K9&lt;Z8,$Z$2,IF(DGA!K9&lt;AA8,$AA$2,IF(DGA!K9&lt;AB8,$AB$2,IF(DGA!K9&gt;=AB8,$AC$2))))))</f>
        <v>1</v>
      </c>
      <c r="E247" s="27">
        <f t="shared" si="21"/>
        <v>3</v>
      </c>
      <c r="F247" s="20"/>
      <c r="I247" s="163"/>
      <c r="J247" s="114"/>
    </row>
    <row r="248" spans="1:10" x14ac:dyDescent="0.3">
      <c r="A248" s="32" t="s">
        <v>14</v>
      </c>
      <c r="B248" s="33" t="s">
        <v>15</v>
      </c>
      <c r="C248" s="27">
        <v>5</v>
      </c>
      <c r="D248" s="23">
        <f>IF(DGA!K10&lt;X9,$X$2,IF(DGA!K10&lt;Y9,$Y$2,IF(DGA!K10&lt;Z9,$Z$2,IF(DGA!K10&lt;AA9,$AA$2,IF(DGA!K10&lt;AB9,$AB$2,IF(DGA!K10&gt;=AB9,$AC$2))))))</f>
        <v>3</v>
      </c>
      <c r="E248" s="27">
        <f t="shared" si="21"/>
        <v>15</v>
      </c>
      <c r="F248" s="20"/>
      <c r="I248" s="163"/>
      <c r="J248" s="114"/>
    </row>
    <row r="249" spans="1:10" ht="15" thickBot="1" x14ac:dyDescent="0.35"/>
    <row r="250" spans="1:10" ht="15" thickBot="1" x14ac:dyDescent="0.35">
      <c r="A250" s="34" t="s">
        <v>33</v>
      </c>
      <c r="B250" s="34" t="s">
        <v>34</v>
      </c>
    </row>
    <row r="251" spans="1:10" ht="15" thickBot="1" x14ac:dyDescent="0.35">
      <c r="A251" s="25" t="str">
        <f>IF(G242&lt;1.2,$AA$12,IF(G242&lt;1.5,$AA$13,IF(G242&lt;2,$AA$14,IF(G242&lt;3,$AA$15,IF(G242&gt;=3,$AA$16,0)))))</f>
        <v>C</v>
      </c>
      <c r="B251" s="35">
        <f>IF(A251=$AA$12,4,IF(A251=$AA$13,3,IF(A251=$AA$14,2,IF(A251=$AA$15,1,IF(A251=$AA$16,0)))))</f>
        <v>2</v>
      </c>
      <c r="D251" s="36"/>
    </row>
    <row r="253" spans="1:10" x14ac:dyDescent="0.3">
      <c r="A253" s="164"/>
      <c r="B253" s="164"/>
      <c r="C253" s="164"/>
      <c r="D253" s="164"/>
      <c r="E253" s="164"/>
      <c r="F253" s="164"/>
      <c r="G253" s="164"/>
      <c r="H253" s="164"/>
      <c r="I253" s="164"/>
      <c r="J253" s="115"/>
    </row>
    <row r="254" spans="1:10" x14ac:dyDescent="0.3">
      <c r="A254" s="164"/>
      <c r="B254" s="164"/>
      <c r="C254" s="164"/>
      <c r="D254" s="164"/>
      <c r="E254" s="164"/>
      <c r="F254" s="164"/>
      <c r="G254" s="164"/>
      <c r="H254" s="164"/>
      <c r="I254" s="164"/>
      <c r="J254" s="115"/>
    </row>
    <row r="255" spans="1:10" ht="15" thickBot="1" x14ac:dyDescent="0.35"/>
    <row r="256" spans="1:10" ht="15" thickBot="1" x14ac:dyDescent="0.35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" thickBot="1" x14ac:dyDescent="0.35">
      <c r="A257" s="8" t="s">
        <v>1</v>
      </c>
      <c r="B257" s="9" t="s">
        <v>2</v>
      </c>
      <c r="C257" s="22">
        <v>2</v>
      </c>
      <c r="D257" s="23">
        <f>IF(DGA!J4&lt;X3,$X$2,IF(DGA!J4&lt;Y3,$Y$2,IF(DGA!J4&lt;Z3,$Z$2,IF(DGA!J4&lt;AA3,$AA$2,IF(DGA!J4&lt;AB3,$AB$2,IF(DGA!J4&gt;=AB3,$AC$2))))))</f>
        <v>1</v>
      </c>
      <c r="E257" s="24">
        <f t="shared" ref="E257:E263" si="22">D257*C257</f>
        <v>2</v>
      </c>
      <c r="F257" s="20"/>
      <c r="G257" s="25">
        <f>SUM(E257:E263)/SUM(C257:C263)</f>
        <v>1.2777777777777777</v>
      </c>
      <c r="I257" s="162">
        <f>DGA!$J$3</f>
        <v>39161</v>
      </c>
      <c r="J257" s="113"/>
    </row>
    <row r="258" spans="1:10" x14ac:dyDescent="0.3">
      <c r="A258" s="11" t="s">
        <v>4</v>
      </c>
      <c r="B258" s="12" t="s">
        <v>5</v>
      </c>
      <c r="C258" s="27">
        <v>1</v>
      </c>
      <c r="D258" s="23">
        <f>IF(DGA!J5&lt;X4,$X$2,IF(DGA!J5&lt;Y4,$Y$2,IF(DGA!J5&lt;Z4,$Z$2,IF(DGA!J5&lt;AA4,$AA$2,IF(DGA!J5&lt;AB4,$AB$2,IF(DGA!J5&gt;=AB4,$AC$2))))))</f>
        <v>1</v>
      </c>
      <c r="E258" s="27">
        <f t="shared" si="22"/>
        <v>1</v>
      </c>
      <c r="F258" s="20"/>
      <c r="G258" s="28"/>
      <c r="I258" s="163"/>
      <c r="J258" s="114"/>
    </row>
    <row r="259" spans="1:10" x14ac:dyDescent="0.3">
      <c r="A259" s="11" t="s">
        <v>6</v>
      </c>
      <c r="B259" s="12" t="s">
        <v>7</v>
      </c>
      <c r="C259" s="27">
        <v>1</v>
      </c>
      <c r="D259" s="23">
        <f>IF(DGA!J6&lt;X5,$X$2,IF(DGA!J6&lt;Y5,$Y$2,IF(DGA!J6&lt;Z5,$Z$2,IF(DGA!J6&lt;AA5,$AA$2,IF(DGA!J6&lt;AB5,$AB$2,IF(DGA!J6&gt;=AB5,$AC$2))))))</f>
        <v>1</v>
      </c>
      <c r="E259" s="27">
        <f t="shared" si="22"/>
        <v>1</v>
      </c>
      <c r="F259" s="20"/>
      <c r="I259" s="163"/>
      <c r="J259" s="114"/>
    </row>
    <row r="260" spans="1:10" x14ac:dyDescent="0.3">
      <c r="A260" s="11" t="s">
        <v>8</v>
      </c>
      <c r="B260" s="12" t="s">
        <v>9</v>
      </c>
      <c r="C260" s="27">
        <v>3</v>
      </c>
      <c r="D260" s="23">
        <f>IF(DGA!J7&lt;X6,$X$2,IF(DGA!J7&lt;Y6,$Y$2,IF(DGA!J7&lt;Z6,$Z$2,IF(DGA!J7&lt;AA6,$AA$2,IF(DGA!J7&lt;AB6,$AB$2,IF(DGA!J7&gt;=AB6,$AC$2))))))</f>
        <v>1</v>
      </c>
      <c r="E260" s="27">
        <f t="shared" si="22"/>
        <v>3</v>
      </c>
      <c r="F260" s="20"/>
      <c r="I260" s="163"/>
      <c r="J260" s="114"/>
    </row>
    <row r="261" spans="1:10" x14ac:dyDescent="0.3">
      <c r="A261" s="11" t="s">
        <v>10</v>
      </c>
      <c r="B261" s="12" t="s">
        <v>11</v>
      </c>
      <c r="C261" s="27">
        <v>3</v>
      </c>
      <c r="D261" s="23">
        <f>IF(DGA!J8&lt;X7,$X$2,IF(DGA!J8&lt;Y7,$Y$2,IF(DGA!J8&lt;Z7,$Z$2,IF(DGA!J8&lt;AA7,$AA$2,IF(DGA!J8&lt;AB7,$AB$2,IF(DGA!J8&gt;=AB7,$AC$2))))))</f>
        <v>1</v>
      </c>
      <c r="E261" s="27">
        <f t="shared" si="22"/>
        <v>3</v>
      </c>
      <c r="F261" s="20"/>
      <c r="I261" s="163"/>
      <c r="J261" s="114"/>
    </row>
    <row r="262" spans="1:10" x14ac:dyDescent="0.3">
      <c r="A262" s="11" t="s">
        <v>12</v>
      </c>
      <c r="B262" s="12" t="s">
        <v>13</v>
      </c>
      <c r="C262" s="27">
        <v>3</v>
      </c>
      <c r="D262" s="23">
        <f>IF(DGA!J9&lt;X8,$X$2,IF(DGA!J9&lt;Y8,$Y$2,IF(DGA!J9&lt;Z8,$Z$2,IF(DGA!J9&lt;AA8,$AA$2,IF(DGA!J9&lt;AB8,$AB$2,IF(DGA!J9&gt;=AB8,$AC$2))))))</f>
        <v>1</v>
      </c>
      <c r="E262" s="27">
        <f t="shared" si="22"/>
        <v>3</v>
      </c>
      <c r="F262" s="20"/>
      <c r="I262" s="163"/>
      <c r="J262" s="114"/>
    </row>
    <row r="263" spans="1:10" x14ac:dyDescent="0.3">
      <c r="A263" s="32" t="s">
        <v>14</v>
      </c>
      <c r="B263" s="33" t="s">
        <v>15</v>
      </c>
      <c r="C263" s="27">
        <v>5</v>
      </c>
      <c r="D263" s="23">
        <f>IF(DGA!J10&lt;X9,$X$2,IF(DGA!J10&lt;Y9,$Y$2,IF(DGA!J10&lt;Z9,$Z$2,IF(DGA!J10&lt;AA9,$AA$2,IF(DGA!J10&lt;AB9,$AB$2,IF(DGA!J10&gt;=AB9,$AC$2))))))</f>
        <v>2</v>
      </c>
      <c r="E263" s="27">
        <f t="shared" si="22"/>
        <v>10</v>
      </c>
      <c r="F263" s="20"/>
      <c r="I263" s="163"/>
      <c r="J263" s="114"/>
    </row>
    <row r="264" spans="1:10" ht="15" thickBot="1" x14ac:dyDescent="0.35"/>
    <row r="265" spans="1:10" ht="15" thickBot="1" x14ac:dyDescent="0.35">
      <c r="A265" s="34" t="s">
        <v>33</v>
      </c>
      <c r="B265" s="34" t="s">
        <v>34</v>
      </c>
    </row>
    <row r="266" spans="1:10" ht="15" thickBot="1" x14ac:dyDescent="0.35">
      <c r="A266" s="25" t="str">
        <f>IF(G257&lt;1.2,$AA$12,IF(G257&lt;1.5,$AA$13,IF(G257&lt;2,$AA$14,IF(G257&lt;3,$AA$15,IF(G257&gt;=3,$AA$16,0)))))</f>
        <v>B</v>
      </c>
      <c r="B266" s="35">
        <f>IF(A266=$AA$12,4,IF(A266=$AA$13,3,IF(A266=$AA$14,2,IF(A266=$AA$15,1,IF(A266=$AA$16,0)))))</f>
        <v>3</v>
      </c>
      <c r="D266" s="36"/>
    </row>
    <row r="268" spans="1:10" x14ac:dyDescent="0.3">
      <c r="A268" s="164"/>
      <c r="B268" s="164"/>
      <c r="C268" s="164"/>
      <c r="D268" s="164"/>
      <c r="E268" s="164"/>
      <c r="F268" s="164"/>
      <c r="G268" s="164"/>
      <c r="H268" s="164"/>
      <c r="I268" s="164"/>
      <c r="J268" s="115"/>
    </row>
    <row r="269" spans="1:10" x14ac:dyDescent="0.3">
      <c r="A269" s="164"/>
      <c r="B269" s="164"/>
      <c r="C269" s="164"/>
      <c r="D269" s="164"/>
      <c r="E269" s="164"/>
      <c r="F269" s="164"/>
      <c r="G269" s="164"/>
      <c r="H269" s="164"/>
      <c r="I269" s="164"/>
      <c r="J269" s="115"/>
    </row>
    <row r="270" spans="1:10" ht="15" thickBot="1" x14ac:dyDescent="0.35"/>
    <row r="271" spans="1:10" ht="15" thickBot="1" x14ac:dyDescent="0.35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" thickBot="1" x14ac:dyDescent="0.35">
      <c r="A272" s="8" t="s">
        <v>1</v>
      </c>
      <c r="B272" s="9" t="s">
        <v>2</v>
      </c>
      <c r="C272" s="22">
        <v>2</v>
      </c>
      <c r="D272" s="23">
        <f>IF(DGA!I4&lt;X3,$X$2,IF(DGA!I4&lt;Y3,$Y$2,IF(DGA!I4&lt;Z3,$Z$2,IF(DGA!I4&lt;AA3,$AA$2,IF(DGA!I4&lt;AB3,$AB$2,IF(DGA!I4&gt;=AB3,$AC$2))))))</f>
        <v>1</v>
      </c>
      <c r="E272" s="24">
        <f t="shared" ref="E272:E278" si="23">D272*C272</f>
        <v>2</v>
      </c>
      <c r="F272" s="20"/>
      <c r="G272" s="25">
        <f>SUM(E272:E278)/SUM(C272:C278)</f>
        <v>1.2777777777777777</v>
      </c>
      <c r="I272" s="162">
        <f>DGA!$I$3</f>
        <v>39532</v>
      </c>
      <c r="J272" s="113"/>
    </row>
    <row r="273" spans="1:10" x14ac:dyDescent="0.3">
      <c r="A273" s="11" t="s">
        <v>4</v>
      </c>
      <c r="B273" s="12" t="s">
        <v>5</v>
      </c>
      <c r="C273" s="27">
        <v>1</v>
      </c>
      <c r="D273" s="23">
        <f>IF(DGA!I5&lt;X4,$X$2,IF(DGA!I5&lt;Y4,$Y$2,IF(DGA!I5&lt;Z4,$Z$2,IF(DGA!I5&lt;AA4,$AA$2,IF(DGA!I5&lt;AB4,$AB$2,IF(DGA!I5&gt;=AB4,$AC$2))))))</f>
        <v>1</v>
      </c>
      <c r="E273" s="27">
        <f t="shared" si="23"/>
        <v>1</v>
      </c>
      <c r="F273" s="20"/>
      <c r="G273" s="28"/>
      <c r="I273" s="163"/>
      <c r="J273" s="114"/>
    </row>
    <row r="274" spans="1:10" x14ac:dyDescent="0.3">
      <c r="A274" s="11" t="s">
        <v>6</v>
      </c>
      <c r="B274" s="12" t="s">
        <v>7</v>
      </c>
      <c r="C274" s="27">
        <v>1</v>
      </c>
      <c r="D274" s="23">
        <f>IF(DGA!I6&lt;X5,$X$2,IF(DGA!I6&lt;Y5,$Y$2,IF(DGA!I6&lt;Z5,$Z$2,IF(DGA!I6&lt;AA5,$AA$2,IF(DGA!I6&lt;AB5,$AB$2,IF(DGA!I6&gt;=AB5,$AC$2))))))</f>
        <v>1</v>
      </c>
      <c r="E274" s="27">
        <f t="shared" si="23"/>
        <v>1</v>
      </c>
      <c r="F274" s="20"/>
      <c r="I274" s="163"/>
      <c r="J274" s="114"/>
    </row>
    <row r="275" spans="1:10" x14ac:dyDescent="0.3">
      <c r="A275" s="11" t="s">
        <v>8</v>
      </c>
      <c r="B275" s="12" t="s">
        <v>9</v>
      </c>
      <c r="C275" s="27">
        <v>3</v>
      </c>
      <c r="D275" s="23">
        <f>IF(DGA!I7&lt;X6,$X$2,IF(DGA!I7&lt;Y6,$Y$2,IF(DGA!I7&lt;Z6,$Z$2,IF(DGA!I7&lt;AA6,$AA$2,IF(DGA!I7&lt;AB6,$AB$2,IF(DGA!I7&gt;=AB6,$AC$2))))))</f>
        <v>1</v>
      </c>
      <c r="E275" s="27">
        <f t="shared" si="23"/>
        <v>3</v>
      </c>
      <c r="F275" s="20"/>
      <c r="I275" s="163"/>
      <c r="J275" s="114"/>
    </row>
    <row r="276" spans="1:10" x14ac:dyDescent="0.3">
      <c r="A276" s="11" t="s">
        <v>10</v>
      </c>
      <c r="B276" s="12" t="s">
        <v>11</v>
      </c>
      <c r="C276" s="27">
        <v>3</v>
      </c>
      <c r="D276" s="23">
        <f>IF(DGA!I8&lt;X7,$X$2,IF(DGA!I8&lt;Y7,$Y$2,IF(DGA!I8&lt;Z7,$Z$2,IF(DGA!I8&lt;AA7,$AA$2,IF(DGA!I8&lt;AB7,$AB$2,IF(DGA!I8&gt;=AB7,$AC$2))))))</f>
        <v>1</v>
      </c>
      <c r="E276" s="27">
        <f t="shared" si="23"/>
        <v>3</v>
      </c>
      <c r="F276" s="20"/>
      <c r="I276" s="163"/>
      <c r="J276" s="114"/>
    </row>
    <row r="277" spans="1:10" x14ac:dyDescent="0.3">
      <c r="A277" s="11" t="s">
        <v>12</v>
      </c>
      <c r="B277" s="12" t="s">
        <v>13</v>
      </c>
      <c r="C277" s="27">
        <v>3</v>
      </c>
      <c r="D277" s="23">
        <f>IF(DGA!I9&lt;X8,$X$2,IF(DGA!I9&lt;Y8,$Y$2,IF(DGA!I9&lt;Z8,$Z$2,IF(DGA!I9&lt;AA8,$AA$2,IF(DGA!I9&lt;AB8,$AB$2,IF(DGA!I9&gt;=AB8,$AC$2))))))</f>
        <v>1</v>
      </c>
      <c r="E277" s="27">
        <f t="shared" si="23"/>
        <v>3</v>
      </c>
      <c r="F277" s="20"/>
      <c r="I277" s="163"/>
      <c r="J277" s="114"/>
    </row>
    <row r="278" spans="1:10" x14ac:dyDescent="0.3">
      <c r="A278" s="32" t="s">
        <v>14</v>
      </c>
      <c r="B278" s="33" t="s">
        <v>15</v>
      </c>
      <c r="C278" s="27">
        <v>5</v>
      </c>
      <c r="D278" s="23">
        <f>IF(DGA!I10&lt;X9,$X$2,IF(DGA!I10&lt;Y9,$Y$2,IF(DGA!I10&lt;Z9,$Z$2,IF(DGA!I10&lt;AA9,$AA$2,IF(DGA!I10&lt;AB9,$AB$2,IF(DGA!I10&gt;=AB9,$AC$2))))))</f>
        <v>2</v>
      </c>
      <c r="E278" s="27">
        <f t="shared" si="23"/>
        <v>10</v>
      </c>
      <c r="F278" s="20"/>
      <c r="I278" s="163"/>
      <c r="J278" s="114"/>
    </row>
    <row r="279" spans="1:10" ht="15" thickBot="1" x14ac:dyDescent="0.35"/>
    <row r="280" spans="1:10" ht="15" thickBot="1" x14ac:dyDescent="0.35">
      <c r="A280" s="34" t="s">
        <v>33</v>
      </c>
      <c r="B280" s="34" t="s">
        <v>34</v>
      </c>
    </row>
    <row r="281" spans="1:10" ht="15" thickBot="1" x14ac:dyDescent="0.35">
      <c r="A281" s="25" t="str">
        <f>IF(G272&lt;1.2,$AA$12,IF(G272&lt;1.5,$AA$13,IF(G272&lt;2,$AA$14,IF(G272&lt;3,$AA$15,IF(G272&gt;=3,$AA$16,0)))))</f>
        <v>B</v>
      </c>
      <c r="B281" s="35">
        <f>IF(A281=$AA$12,4,IF(A281=$AA$13,3,IF(A281=$AA$14,2,IF(A281=$AA$15,1,IF(A281=$AA$16,0)))))</f>
        <v>3</v>
      </c>
      <c r="D281" s="36"/>
    </row>
  </sheetData>
  <mergeCells count="46">
    <mergeCell ref="T47:T53"/>
    <mergeCell ref="T62:T68"/>
    <mergeCell ref="I77:I83"/>
    <mergeCell ref="A73:I74"/>
    <mergeCell ref="L58:T59"/>
    <mergeCell ref="T2:T8"/>
    <mergeCell ref="T17:T23"/>
    <mergeCell ref="T32:T38"/>
    <mergeCell ref="L43:T44"/>
    <mergeCell ref="L28:T29"/>
    <mergeCell ref="L13:T14"/>
    <mergeCell ref="I2:I8"/>
    <mergeCell ref="A13:I14"/>
    <mergeCell ref="I17:I23"/>
    <mergeCell ref="A28:I29"/>
    <mergeCell ref="I32:I38"/>
    <mergeCell ref="A43:I44"/>
    <mergeCell ref="I47:I53"/>
    <mergeCell ref="A58:I59"/>
    <mergeCell ref="I62:I68"/>
    <mergeCell ref="A103:I104"/>
    <mergeCell ref="A88:I89"/>
    <mergeCell ref="I92:I98"/>
    <mergeCell ref="I107:I113"/>
    <mergeCell ref="A118:I11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93:I194"/>
    <mergeCell ref="I197:I203"/>
    <mergeCell ref="A208:I209"/>
    <mergeCell ref="I212:I218"/>
    <mergeCell ref="I257:I263"/>
    <mergeCell ref="A268:I269"/>
    <mergeCell ref="I272:I278"/>
    <mergeCell ref="A223:I224"/>
    <mergeCell ref="I227:I233"/>
    <mergeCell ref="A238:I239"/>
    <mergeCell ref="I242:I248"/>
    <mergeCell ref="A253:I2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85" zoomScaleNormal="85" workbookViewId="0">
      <selection activeCell="D21" sqref="D21"/>
    </sheetView>
  </sheetViews>
  <sheetFormatPr defaultColWidth="9.109375" defaultRowHeight="14.4" x14ac:dyDescent="0.3"/>
  <cols>
    <col min="1" max="1" width="11.5546875" style="1" bestFit="1" customWidth="1"/>
    <col min="2" max="2" width="11.88671875" style="1" bestFit="1" customWidth="1"/>
    <col min="3" max="3" width="12" style="1" bestFit="1" customWidth="1"/>
    <col min="4" max="4" width="8.33203125" style="1" bestFit="1" customWidth="1"/>
    <col min="5" max="5" width="9.109375" style="1"/>
    <col min="6" max="6" width="11.5546875" style="1" bestFit="1" customWidth="1"/>
    <col min="7" max="7" width="12.109375" style="1" bestFit="1" customWidth="1"/>
    <col min="8" max="8" width="12.44140625" style="1" bestFit="1" customWidth="1"/>
    <col min="9" max="12" width="9.109375" style="1"/>
    <col min="13" max="13" width="11.5546875" style="1" bestFit="1" customWidth="1"/>
    <col min="14" max="16384" width="9.109375" style="1"/>
  </cols>
  <sheetData>
    <row r="1" spans="1:11" ht="36.6" x14ac:dyDescent="0.7">
      <c r="A1" s="165" t="s">
        <v>35</v>
      </c>
      <c r="B1" s="165"/>
      <c r="C1" s="165"/>
      <c r="D1" s="165"/>
      <c r="E1" s="165"/>
      <c r="F1" s="165"/>
      <c r="G1" s="165"/>
      <c r="H1" s="165"/>
    </row>
    <row r="2" spans="1:11" x14ac:dyDescent="0.3">
      <c r="A2" s="37"/>
      <c r="B2" s="37"/>
      <c r="C2" s="37"/>
      <c r="D2" s="37"/>
      <c r="E2" s="37"/>
      <c r="F2" s="37"/>
      <c r="G2" s="37"/>
      <c r="H2" s="37"/>
    </row>
    <row r="3" spans="1:11" ht="15" thickBot="1" x14ac:dyDescent="0.35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11" ht="15" thickBot="1" x14ac:dyDescent="0.35">
      <c r="A4" s="138">
        <v>35719</v>
      </c>
      <c r="B4" s="84">
        <v>0</v>
      </c>
      <c r="C4" s="136" t="str">
        <f>IF(B4&lt;$I$5,$G$5,IF(AND($I$5&lt;=B4,B4&lt;$I$6),$G$6,IF(AND($I$6&lt;=B4,B4&lt;0.5),$G$7,IF(AND($I$7&lt;=B4,B4&lt;$I$8),$G$8,IF(B4&gt;=$I$8,$G$9)))))</f>
        <v>A</v>
      </c>
      <c r="D4" s="137">
        <f>IF(C4=$G$5,$H$5,IF(C4=$G$6,$H$6,IF(C4=$G$7,$H$7,IF(C4=$G$8,$H$8,IF(C4=$G$9,$H$9)))))</f>
        <v>4</v>
      </c>
      <c r="E4" s="37"/>
      <c r="G4" s="38" t="s">
        <v>23</v>
      </c>
      <c r="H4" s="79" t="s">
        <v>34</v>
      </c>
      <c r="I4" s="79" t="s">
        <v>152</v>
      </c>
    </row>
    <row r="5" spans="1:11" ht="15" thickBot="1" x14ac:dyDescent="0.35">
      <c r="A5" s="138">
        <v>36349</v>
      </c>
      <c r="B5" s="84">
        <v>0</v>
      </c>
      <c r="C5" s="136" t="str">
        <f t="shared" ref="C5:C17" si="0">IF(B5&lt;$I$5,$G$5,IF(AND($I$5&lt;=B5,B5&lt;$I$6),$G$6,IF(AND($I$6&lt;=B5,B5&lt;0.5),$G$7,IF(AND($I$7&lt;=B5,B5&lt;$I$8),$G$8,IF(B5&gt;=$I$8,$G$9)))))</f>
        <v>A</v>
      </c>
      <c r="D5" s="137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11" ht="15" thickBot="1" x14ac:dyDescent="0.35">
      <c r="A6" s="138">
        <v>36936</v>
      </c>
      <c r="B6" s="84">
        <v>0</v>
      </c>
      <c r="C6" s="136" t="str">
        <f t="shared" si="0"/>
        <v>A</v>
      </c>
      <c r="D6" s="137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11" ht="15" thickBot="1" x14ac:dyDescent="0.35">
      <c r="A7" s="138">
        <v>37391</v>
      </c>
      <c r="B7" s="84">
        <v>0</v>
      </c>
      <c r="C7" s="136" t="str">
        <f t="shared" si="0"/>
        <v>A</v>
      </c>
      <c r="D7" s="137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11" ht="15" thickBot="1" x14ac:dyDescent="0.35">
      <c r="A8" s="138">
        <v>37734</v>
      </c>
      <c r="B8" s="84">
        <v>0.01</v>
      </c>
      <c r="C8" s="136" t="str">
        <f t="shared" si="0"/>
        <v>A</v>
      </c>
      <c r="D8" s="137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11" ht="15" thickBot="1" x14ac:dyDescent="0.35">
      <c r="A9" s="138">
        <v>38083</v>
      </c>
      <c r="B9" s="84">
        <v>0</v>
      </c>
      <c r="C9" s="136" t="str">
        <f t="shared" si="0"/>
        <v>A</v>
      </c>
      <c r="D9" s="137">
        <f t="shared" si="1"/>
        <v>4</v>
      </c>
      <c r="G9" s="31" t="s">
        <v>31</v>
      </c>
      <c r="H9" s="31">
        <v>0</v>
      </c>
      <c r="I9" s="31" t="s">
        <v>153</v>
      </c>
    </row>
    <row r="10" spans="1:11" ht="15" thickBot="1" x14ac:dyDescent="0.35">
      <c r="A10" s="138">
        <v>38400</v>
      </c>
      <c r="B10" s="84">
        <v>0.02</v>
      </c>
      <c r="C10" s="136" t="str">
        <f t="shared" si="0"/>
        <v>A</v>
      </c>
      <c r="D10" s="137">
        <f t="shared" si="1"/>
        <v>4</v>
      </c>
    </row>
    <row r="11" spans="1:11" ht="15" thickBot="1" x14ac:dyDescent="0.35">
      <c r="A11" s="138">
        <v>38805</v>
      </c>
      <c r="B11" s="84">
        <v>0.03</v>
      </c>
      <c r="C11" s="136" t="str">
        <f t="shared" si="0"/>
        <v>A</v>
      </c>
      <c r="D11" s="137">
        <f t="shared" si="1"/>
        <v>4</v>
      </c>
    </row>
    <row r="12" spans="1:11" ht="15" thickBot="1" x14ac:dyDescent="0.35">
      <c r="A12" s="138">
        <v>39161</v>
      </c>
      <c r="B12" s="84">
        <v>0</v>
      </c>
      <c r="C12" s="136" t="str">
        <f t="shared" si="0"/>
        <v>A</v>
      </c>
      <c r="D12" s="137">
        <f t="shared" si="1"/>
        <v>4</v>
      </c>
    </row>
    <row r="13" spans="1:11" ht="15" thickBot="1" x14ac:dyDescent="0.35">
      <c r="A13" s="138">
        <v>39532</v>
      </c>
      <c r="B13" s="84">
        <v>0.02</v>
      </c>
      <c r="C13" s="136" t="str">
        <f t="shared" si="0"/>
        <v>A</v>
      </c>
      <c r="D13" s="137">
        <f t="shared" si="1"/>
        <v>4</v>
      </c>
    </row>
    <row r="14" spans="1:11" ht="15" thickBot="1" x14ac:dyDescent="0.35">
      <c r="A14" s="138">
        <v>39960</v>
      </c>
      <c r="B14" s="84">
        <v>0</v>
      </c>
      <c r="C14" s="136" t="str">
        <f t="shared" si="0"/>
        <v>A</v>
      </c>
      <c r="D14" s="137">
        <f t="shared" si="1"/>
        <v>4</v>
      </c>
    </row>
    <row r="15" spans="1:11" ht="15" thickBot="1" x14ac:dyDescent="0.35">
      <c r="A15" s="138">
        <v>40310</v>
      </c>
      <c r="B15" s="84">
        <v>0</v>
      </c>
      <c r="C15" s="136" t="str">
        <f t="shared" si="0"/>
        <v>A</v>
      </c>
      <c r="D15" s="137">
        <f t="shared" si="1"/>
        <v>4</v>
      </c>
      <c r="H15" s="36"/>
      <c r="I15" s="36"/>
      <c r="J15" s="36"/>
      <c r="K15" s="36"/>
    </row>
    <row r="16" spans="1:11" ht="15" thickBot="1" x14ac:dyDescent="0.35">
      <c r="A16" s="138">
        <v>41667</v>
      </c>
      <c r="B16" s="84">
        <v>0</v>
      </c>
      <c r="C16" s="136" t="str">
        <f t="shared" si="0"/>
        <v>A</v>
      </c>
      <c r="D16" s="137">
        <f t="shared" si="1"/>
        <v>4</v>
      </c>
      <c r="H16" s="147"/>
      <c r="I16" s="148"/>
      <c r="J16" s="36"/>
      <c r="K16" s="36"/>
    </row>
    <row r="17" spans="1:11" ht="15" thickBot="1" x14ac:dyDescent="0.35">
      <c r="A17" s="138">
        <v>42255.600694444445</v>
      </c>
      <c r="B17" s="84">
        <v>0</v>
      </c>
      <c r="C17" s="136" t="str">
        <f t="shared" si="0"/>
        <v>A</v>
      </c>
      <c r="D17" s="137">
        <f t="shared" si="1"/>
        <v>4</v>
      </c>
      <c r="H17" s="147"/>
      <c r="I17" s="148"/>
      <c r="J17" s="36"/>
      <c r="K17" s="36"/>
    </row>
    <row r="18" spans="1:11" ht="15" thickBot="1" x14ac:dyDescent="0.35">
      <c r="A18" s="138">
        <v>42549.375</v>
      </c>
      <c r="B18" s="84">
        <v>0</v>
      </c>
      <c r="C18" s="39" t="str">
        <f>IF(B18&lt;$I$5,$G$5,IF(AND($I$5&lt;=B18,B18&lt;$I$6),$G$6,IF(AND($I$6&lt;=B18,B18&lt;0.5),$G$7,IF(AND($I$7&lt;=B18,B18&lt;$I$8),$G$8,IF(B18&gt;=$I$8,$G$9)))))</f>
        <v>A</v>
      </c>
      <c r="D18" s="39">
        <f>IF(C18=$G$5,$H$5,IF(C18=$G$6,$H$6,IF(C18=$G$7,$H$7,IF(C18=$G$8,$H$8,IF(C18=$G$9,$H$9)))))</f>
        <v>4</v>
      </c>
      <c r="H18" s="147"/>
      <c r="I18" s="148"/>
      <c r="J18" s="36"/>
      <c r="K18" s="36"/>
    </row>
    <row r="19" spans="1:11" x14ac:dyDescent="0.3">
      <c r="H19" s="36"/>
      <c r="I19" s="36"/>
      <c r="J19" s="36"/>
      <c r="K19" s="36"/>
    </row>
    <row r="20" spans="1:11" x14ac:dyDescent="0.3">
      <c r="H20" s="36"/>
      <c r="I20" s="36"/>
      <c r="J20" s="36"/>
      <c r="K20" s="36"/>
    </row>
  </sheetData>
  <sortState xmlns:xlrd2="http://schemas.microsoft.com/office/spreadsheetml/2017/richdata2" ref="H16:I18">
    <sortCondition ref="H16:H18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09375" defaultRowHeight="14.4" x14ac:dyDescent="0.3"/>
  <cols>
    <col min="1" max="2" width="22.33203125" style="1" bestFit="1" customWidth="1"/>
    <col min="3" max="3" width="9.109375" style="1"/>
    <col min="4" max="4" width="11.5546875" style="1" bestFit="1" customWidth="1"/>
    <col min="5" max="5" width="13" style="1" bestFit="1" customWidth="1"/>
    <col min="6" max="6" width="9.109375" style="1"/>
    <col min="7" max="7" width="13" style="1" bestFit="1" customWidth="1"/>
    <col min="8" max="8" width="5.33203125" style="1" bestFit="1" customWidth="1"/>
    <col min="9" max="9" width="12.109375" style="1" bestFit="1" customWidth="1"/>
    <col min="10" max="10" width="9.33203125" style="1" customWidth="1"/>
    <col min="11" max="11" width="13" style="1" bestFit="1" customWidth="1"/>
    <col min="12" max="12" width="5.33203125" style="1" bestFit="1" customWidth="1"/>
    <col min="13" max="16384" width="9.109375" style="1"/>
  </cols>
  <sheetData>
    <row r="1" spans="1:8" ht="36.6" x14ac:dyDescent="0.7">
      <c r="A1" s="165" t="s">
        <v>38</v>
      </c>
      <c r="B1" s="165"/>
      <c r="C1" s="165"/>
      <c r="D1" s="165"/>
    </row>
    <row r="2" spans="1:8" x14ac:dyDescent="0.3">
      <c r="G2" s="38" t="s">
        <v>23</v>
      </c>
      <c r="H2" s="79" t="s">
        <v>150</v>
      </c>
    </row>
    <row r="3" spans="1:8" x14ac:dyDescent="0.3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3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3">
      <c r="G5" s="31" t="s">
        <v>28</v>
      </c>
      <c r="H5" s="31">
        <v>1</v>
      </c>
    </row>
    <row r="6" spans="1:8" x14ac:dyDescent="0.3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3">
      <c r="A7" s="138">
        <v>35569</v>
      </c>
      <c r="B7" s="49">
        <v>1</v>
      </c>
      <c r="G7" s="31" t="s">
        <v>31</v>
      </c>
      <c r="H7" s="31" t="s">
        <v>151</v>
      </c>
    </row>
    <row r="8" spans="1:8" x14ac:dyDescent="0.3">
      <c r="A8" s="138">
        <v>35934</v>
      </c>
      <c r="B8" s="49">
        <v>1</v>
      </c>
    </row>
    <row r="9" spans="1:8" x14ac:dyDescent="0.3">
      <c r="A9" s="138">
        <v>36237</v>
      </c>
      <c r="B9" s="49">
        <v>1</v>
      </c>
    </row>
    <row r="10" spans="1:8" x14ac:dyDescent="0.3">
      <c r="A10" s="138">
        <v>36707</v>
      </c>
      <c r="B10" s="49">
        <v>1</v>
      </c>
    </row>
    <row r="11" spans="1:8" x14ac:dyDescent="0.3">
      <c r="A11" s="138">
        <v>37113</v>
      </c>
      <c r="B11" s="49">
        <v>1</v>
      </c>
    </row>
    <row r="12" spans="1:8" x14ac:dyDescent="0.3">
      <c r="A12" s="138">
        <v>37426</v>
      </c>
      <c r="B12" s="49">
        <v>1</v>
      </c>
    </row>
    <row r="13" spans="1:8" x14ac:dyDescent="0.3">
      <c r="A13" s="138">
        <v>37613</v>
      </c>
      <c r="B13" s="49">
        <v>1</v>
      </c>
    </row>
    <row r="14" spans="1:8" x14ac:dyDescent="0.3">
      <c r="A14" s="138">
        <v>37735</v>
      </c>
      <c r="B14" s="49">
        <v>1</v>
      </c>
    </row>
    <row r="15" spans="1:8" x14ac:dyDescent="0.3">
      <c r="A15" s="138">
        <v>38134</v>
      </c>
      <c r="B15" s="49">
        <v>1</v>
      </c>
    </row>
    <row r="16" spans="1:8" x14ac:dyDescent="0.3">
      <c r="A16" s="138">
        <v>38502</v>
      </c>
      <c r="B16" s="49">
        <v>1</v>
      </c>
    </row>
    <row r="17" spans="1:2" x14ac:dyDescent="0.3">
      <c r="A17" s="138">
        <v>39037</v>
      </c>
      <c r="B17" s="49">
        <v>1</v>
      </c>
    </row>
    <row r="18" spans="1:2" x14ac:dyDescent="0.3">
      <c r="A18" s="138">
        <v>39205</v>
      </c>
      <c r="B18" s="49">
        <v>1</v>
      </c>
    </row>
    <row r="19" spans="1:2" x14ac:dyDescent="0.3">
      <c r="A19" s="138">
        <v>39652</v>
      </c>
      <c r="B19" s="49">
        <v>1</v>
      </c>
    </row>
    <row r="20" spans="1:2" x14ac:dyDescent="0.3">
      <c r="A20" s="138">
        <v>40156</v>
      </c>
      <c r="B20" s="49">
        <v>1</v>
      </c>
    </row>
    <row r="21" spans="1:2" x14ac:dyDescent="0.3">
      <c r="A21" s="138">
        <v>40318</v>
      </c>
      <c r="B21" s="49">
        <v>1</v>
      </c>
    </row>
    <row r="22" spans="1:2" x14ac:dyDescent="0.3">
      <c r="A22" s="138">
        <v>40528</v>
      </c>
      <c r="B22" s="49">
        <v>1</v>
      </c>
    </row>
    <row r="23" spans="1:2" x14ac:dyDescent="0.3">
      <c r="A23" s="138">
        <v>41040</v>
      </c>
      <c r="B23" s="49">
        <v>1</v>
      </c>
    </row>
    <row r="24" spans="1:2" x14ac:dyDescent="0.3">
      <c r="A24" s="138">
        <v>41653</v>
      </c>
      <c r="B24" s="49">
        <v>1</v>
      </c>
    </row>
    <row r="25" spans="1:2" x14ac:dyDescent="0.3">
      <c r="A25" s="138">
        <v>42242.61041666667</v>
      </c>
      <c r="B25" s="49">
        <v>1</v>
      </c>
    </row>
    <row r="26" spans="1:2" x14ac:dyDescent="0.3">
      <c r="A26" s="138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zoomScale="85" zoomScaleNormal="85" workbookViewId="0">
      <selection activeCell="D9" sqref="D9"/>
    </sheetView>
  </sheetViews>
  <sheetFormatPr defaultColWidth="9.109375" defaultRowHeight="14.4" x14ac:dyDescent="0.3"/>
  <cols>
    <col min="1" max="1" width="55.6640625" style="1" bestFit="1" customWidth="1"/>
    <col min="2" max="12" width="11.5546875" style="1" bestFit="1" customWidth="1"/>
    <col min="13" max="13" width="14.109375" style="1" bestFit="1" customWidth="1"/>
    <col min="14" max="16384" width="9.109375" style="1"/>
  </cols>
  <sheetData>
    <row r="1" spans="1:13" ht="37.200000000000003" thickBot="1" x14ac:dyDescent="0.75">
      <c r="A1" s="50" t="s">
        <v>103</v>
      </c>
      <c r="B1" s="36"/>
    </row>
    <row r="2" spans="1:13" ht="15" thickBot="1" x14ac:dyDescent="0.35">
      <c r="A2" s="51" t="s">
        <v>104</v>
      </c>
      <c r="B2" s="166" t="s">
        <v>105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8"/>
    </row>
    <row r="3" spans="1:13" ht="16.5" customHeight="1" thickBot="1" x14ac:dyDescent="0.35">
      <c r="A3" s="52" t="s">
        <v>106</v>
      </c>
      <c r="B3" s="149">
        <v>42549.375</v>
      </c>
      <c r="C3" s="149">
        <v>42255.600694444445</v>
      </c>
      <c r="D3" s="149">
        <v>41667</v>
      </c>
      <c r="E3" s="149">
        <v>40310</v>
      </c>
      <c r="F3" s="149">
        <v>39960</v>
      </c>
      <c r="G3" s="149">
        <v>39161</v>
      </c>
      <c r="H3" s="149">
        <v>38400</v>
      </c>
      <c r="I3" s="149">
        <v>37734</v>
      </c>
      <c r="J3" s="149">
        <v>36936</v>
      </c>
      <c r="K3" s="149">
        <v>36349</v>
      </c>
      <c r="L3" s="149">
        <v>35720</v>
      </c>
      <c r="M3" s="149">
        <v>35387</v>
      </c>
    </row>
    <row r="4" spans="1:13" ht="15" thickBot="1" x14ac:dyDescent="0.35">
      <c r="A4" s="53" t="s">
        <v>107</v>
      </c>
      <c r="B4" s="135">
        <v>83</v>
      </c>
      <c r="C4" s="135">
        <v>98</v>
      </c>
      <c r="D4" s="135">
        <v>93.9</v>
      </c>
      <c r="E4" s="135">
        <v>74.099999999999994</v>
      </c>
      <c r="F4" s="135">
        <v>74.099999999999994</v>
      </c>
      <c r="G4" s="135">
        <v>91.6</v>
      </c>
      <c r="H4" s="135">
        <v>75</v>
      </c>
      <c r="I4" s="135">
        <v>84.2</v>
      </c>
      <c r="J4" s="135">
        <v>78.599999999999994</v>
      </c>
      <c r="K4" s="135">
        <v>84.5</v>
      </c>
      <c r="L4" s="135">
        <v>86.5</v>
      </c>
      <c r="M4" s="135">
        <v>86.5</v>
      </c>
    </row>
    <row r="5" spans="1:13" ht="15" thickBot="1" x14ac:dyDescent="0.35">
      <c r="A5" s="54" t="s">
        <v>108</v>
      </c>
      <c r="B5" s="135">
        <v>12</v>
      </c>
      <c r="C5" s="135">
        <v>10</v>
      </c>
      <c r="D5" s="135">
        <v>6.1</v>
      </c>
      <c r="E5" s="135">
        <v>8.7470771742213067</v>
      </c>
      <c r="F5" s="135">
        <v>8.7470771742213067</v>
      </c>
      <c r="G5" s="135">
        <v>7.4</v>
      </c>
      <c r="H5" s="135">
        <v>7.8</v>
      </c>
      <c r="I5" s="135">
        <v>8.6</v>
      </c>
      <c r="J5" s="135">
        <v>7.6</v>
      </c>
      <c r="K5" s="135">
        <v>7.5164710452119845</v>
      </c>
      <c r="L5" s="135">
        <v>13.547811547034595</v>
      </c>
      <c r="M5" s="135">
        <v>6.5</v>
      </c>
    </row>
    <row r="6" spans="1:13" ht="15" thickBot="1" x14ac:dyDescent="0.35">
      <c r="A6" s="54" t="s">
        <v>109</v>
      </c>
      <c r="B6" s="135">
        <v>0.19</v>
      </c>
      <c r="C6" s="135">
        <v>0.32</v>
      </c>
      <c r="D6" s="135">
        <v>0.26700000000000002</v>
      </c>
      <c r="E6" s="135">
        <v>0.2</v>
      </c>
      <c r="F6" s="135">
        <v>0.218</v>
      </c>
      <c r="G6" s="135">
        <v>0.20699999999999999</v>
      </c>
      <c r="H6" s="135">
        <v>0.23400000000000001</v>
      </c>
      <c r="I6" s="135">
        <v>0.16</v>
      </c>
      <c r="J6" s="135">
        <v>0.123</v>
      </c>
      <c r="K6" s="135">
        <v>0.14399999999999999</v>
      </c>
      <c r="L6" s="135">
        <v>0.1</v>
      </c>
      <c r="M6" s="135">
        <v>0.108</v>
      </c>
    </row>
    <row r="7" spans="1:13" ht="15" thickBot="1" x14ac:dyDescent="0.35">
      <c r="A7" s="54" t="s">
        <v>110</v>
      </c>
      <c r="B7" s="135">
        <v>4.5</v>
      </c>
      <c r="C7" s="135">
        <v>4.5</v>
      </c>
      <c r="D7" s="135">
        <v>4.5</v>
      </c>
      <c r="E7" s="135">
        <v>4.5</v>
      </c>
      <c r="F7" s="135">
        <v>4.75</v>
      </c>
      <c r="G7" s="135">
        <v>4.75</v>
      </c>
      <c r="H7" s="135">
        <v>4.75</v>
      </c>
      <c r="I7" s="135">
        <v>4.25</v>
      </c>
      <c r="J7" s="135">
        <v>4.25</v>
      </c>
      <c r="K7" s="135">
        <v>4.25</v>
      </c>
      <c r="L7" s="135">
        <v>3.8</v>
      </c>
      <c r="M7" s="135">
        <v>3.75</v>
      </c>
    </row>
    <row r="8" spans="1:13" ht="15" thickBot="1" x14ac:dyDescent="0.35">
      <c r="A8" s="78" t="s">
        <v>111</v>
      </c>
      <c r="B8" s="135">
        <v>17</v>
      </c>
      <c r="C8" s="135">
        <v>17.100000000000001</v>
      </c>
      <c r="D8" s="135">
        <v>17</v>
      </c>
      <c r="E8" s="135">
        <v>17</v>
      </c>
      <c r="F8" s="135">
        <v>17</v>
      </c>
      <c r="G8" s="135">
        <v>16.899999999999999</v>
      </c>
      <c r="H8" s="135">
        <v>17.399999999999999</v>
      </c>
      <c r="I8" s="135">
        <v>17.399999999999999</v>
      </c>
      <c r="J8" s="135">
        <v>18.100000000000001</v>
      </c>
      <c r="K8" s="135">
        <v>18.899999999999999</v>
      </c>
      <c r="L8" s="135">
        <v>19.5</v>
      </c>
      <c r="M8" s="135">
        <v>19.5</v>
      </c>
    </row>
    <row r="10" spans="1:13" x14ac:dyDescent="0.3">
      <c r="I10" s="109"/>
      <c r="J10" s="110"/>
      <c r="K10" s="108"/>
      <c r="L10" s="107"/>
    </row>
    <row r="11" spans="1:13" x14ac:dyDescent="0.3">
      <c r="I11" s="109"/>
      <c r="J11" s="110"/>
      <c r="K11" s="107"/>
      <c r="L11" s="107"/>
    </row>
    <row r="12" spans="1:13" x14ac:dyDescent="0.3">
      <c r="J12" s="109"/>
      <c r="K12" s="107"/>
      <c r="L12" s="107"/>
    </row>
  </sheetData>
  <mergeCells count="1">
    <mergeCell ref="B2:M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154" zoomScale="55" zoomScaleNormal="55" workbookViewId="0">
      <selection activeCell="G175" sqref="G175"/>
    </sheetView>
  </sheetViews>
  <sheetFormatPr defaultColWidth="9.109375" defaultRowHeight="14.4" x14ac:dyDescent="0.3"/>
  <cols>
    <col min="1" max="1" width="16.6640625" style="1" customWidth="1"/>
    <col min="2" max="2" width="19" style="1" bestFit="1" customWidth="1"/>
    <col min="3" max="5" width="9.109375" style="1"/>
    <col min="6" max="6" width="11.5546875" style="1" bestFit="1" customWidth="1"/>
    <col min="7" max="7" width="11.6640625" style="1" bestFit="1" customWidth="1"/>
    <col min="8" max="8" width="9.109375" style="1"/>
    <col min="9" max="9" width="13.109375" style="1" bestFit="1" customWidth="1"/>
    <col min="10" max="10" width="9.109375" style="1"/>
    <col min="11" max="11" width="10.88671875" style="1" bestFit="1" customWidth="1"/>
    <col min="12" max="13" width="9.109375" style="1"/>
    <col min="14" max="14" width="25.33203125" style="1" bestFit="1" customWidth="1"/>
    <col min="15" max="16" width="9.109375" style="1"/>
    <col min="17" max="17" width="12.109375" style="1" bestFit="1" customWidth="1"/>
    <col min="18" max="18" width="9.109375" style="1"/>
    <col min="19" max="19" width="26.109375" style="1" bestFit="1" customWidth="1"/>
    <col min="20" max="20" width="12.88671875" style="1" bestFit="1" customWidth="1"/>
    <col min="21" max="21" width="7.109375" style="1" bestFit="1" customWidth="1"/>
    <col min="22" max="22" width="8.44140625" style="1" bestFit="1" customWidth="1"/>
    <col min="23" max="16384" width="9.109375" style="1"/>
  </cols>
  <sheetData>
    <row r="1" spans="1:54" ht="15" thickBot="1" x14ac:dyDescent="0.35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189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3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190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2.25</v>
      </c>
      <c r="S2" s="20"/>
      <c r="T2" s="189">
        <f>GOT!F3</f>
        <v>39960</v>
      </c>
      <c r="AY2" s="86" t="s">
        <v>132</v>
      </c>
      <c r="AZ2" s="87">
        <v>72.5</v>
      </c>
      <c r="BA2" s="182" t="s">
        <v>112</v>
      </c>
      <c r="BB2" s="184" t="s">
        <v>113</v>
      </c>
    </row>
    <row r="3" spans="1:54" x14ac:dyDescent="0.3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6">
        <v>4</v>
      </c>
      <c r="D3" s="62" t="e">
        <f>B3*C3</f>
        <v>#REF!</v>
      </c>
      <c r="E3" s="20"/>
      <c r="F3" s="20"/>
      <c r="G3" s="20"/>
      <c r="H3" s="20"/>
      <c r="I3" s="190"/>
      <c r="L3" s="58" t="s">
        <v>119</v>
      </c>
      <c r="M3" s="59">
        <f>IF(GOT!F4&lt;$AZ$7,$BA$7,IF(GOT!F4&lt;$AZ$6,$BA$6,IF(GOT!F4&lt;$AZ$5,$BA$5,IF(GOT!F4&gt;=$AZ$5,$BA$4))))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190"/>
      <c r="AY3" s="88"/>
      <c r="AZ3" s="89"/>
      <c r="BA3" s="183"/>
      <c r="BB3" s="185"/>
    </row>
    <row r="4" spans="1:54" ht="15" thickBot="1" x14ac:dyDescent="0.35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190"/>
      <c r="L4" s="61" t="s">
        <v>114</v>
      </c>
      <c r="M4" s="59">
        <f>IF(GOT!E5&lt;$AZ$8,$BA$8,IF(GOT!E5&lt;$AZ$9,$BA$9,IF(GOT!E5&lt;$AZ$10,$BA$10,IF(GOT!E5&gt;=$AZ$10,$BA$11))))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190"/>
      <c r="AY4" s="179" t="s">
        <v>133</v>
      </c>
      <c r="AZ4" s="90" t="s">
        <v>134</v>
      </c>
      <c r="BA4" s="59">
        <v>1</v>
      </c>
      <c r="BB4" s="172">
        <v>3</v>
      </c>
    </row>
    <row r="5" spans="1:54" ht="15" thickBot="1" x14ac:dyDescent="0.35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6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190"/>
      <c r="L5" s="63" t="s">
        <v>116</v>
      </c>
      <c r="M5" s="59">
        <f>IF(GOT!F6&lt;$AZ$12,$BA$12,IF(GOT!F6&lt;$AZ$13,$BA$13,IF(GOT!F6&lt;$AZ$14,$BA$14,IF(GOT!F6&gt;=$AZ$14,$BA$15))))</f>
        <v>4</v>
      </c>
      <c r="N5" s="60">
        <v>1</v>
      </c>
      <c r="O5" s="59">
        <f>M5*N5</f>
        <v>4</v>
      </c>
      <c r="P5" s="20"/>
      <c r="Q5" s="20"/>
      <c r="R5" s="20"/>
      <c r="S5" s="20"/>
      <c r="T5" s="190"/>
      <c r="AY5" s="180"/>
      <c r="AZ5" s="59">
        <v>50</v>
      </c>
      <c r="BA5" s="59">
        <v>2</v>
      </c>
      <c r="BB5" s="172"/>
    </row>
    <row r="6" spans="1:54" ht="15" thickBot="1" x14ac:dyDescent="0.35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IF(GOT!F7&lt;$AZ$16,$BA$16,IF(GOT!F7&lt;$AZ$17,$BA$17,IF(GOT!F7&lt;$AZ$18,$BA$18,IF(GOT!F7&gt;=$AZ$18,$BA$19))))</f>
        <v>4</v>
      </c>
      <c r="N6" s="69">
        <v>2</v>
      </c>
      <c r="O6" s="62">
        <f>M6*N6</f>
        <v>8</v>
      </c>
      <c r="P6" s="20"/>
      <c r="Q6" s="64" t="s">
        <v>118</v>
      </c>
      <c r="R6" s="65">
        <f>IF($R$2&lt;1.2,4,IF($R$2&lt;1.5,3,IF($R$2&lt;2,2,IF($R$2&lt;3,1,IF($R$2&gt;=3,0)))))</f>
        <v>1</v>
      </c>
      <c r="S6" s="20"/>
      <c r="T6" s="190"/>
      <c r="AY6" s="180"/>
      <c r="AZ6" s="59">
        <v>40</v>
      </c>
      <c r="BA6" s="59">
        <v>3</v>
      </c>
      <c r="BB6" s="172"/>
    </row>
    <row r="7" spans="1:54" x14ac:dyDescent="0.3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IF(GOT!F8&lt;=$AZ$23,$BA$23,IF(GOT!F8&lt;$AZ$22,$BA$22,IF(GOT!F8&lt;$AZ$21,$BA$21,IF(GOT!F8&gt;=$AZ$21,$BA$20))))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81"/>
      <c r="AZ7" s="59">
        <v>30</v>
      </c>
      <c r="BA7" s="59">
        <v>4</v>
      </c>
      <c r="BB7" s="172"/>
    </row>
    <row r="8" spans="1:54" x14ac:dyDescent="0.3">
      <c r="A8" s="169"/>
      <c r="B8" s="169"/>
      <c r="C8" s="169"/>
      <c r="D8" s="169"/>
      <c r="E8" s="169"/>
      <c r="F8" s="169"/>
      <c r="G8" s="169"/>
      <c r="H8" s="169"/>
      <c r="I8" s="169"/>
      <c r="L8" s="20"/>
      <c r="M8" s="20"/>
      <c r="N8" s="20"/>
      <c r="O8" s="20"/>
      <c r="P8" s="20"/>
      <c r="Q8" s="20"/>
      <c r="R8" s="20"/>
      <c r="S8" s="20"/>
      <c r="T8" s="20"/>
      <c r="AY8" s="186" t="s">
        <v>114</v>
      </c>
      <c r="AZ8" s="91">
        <v>20</v>
      </c>
      <c r="BA8" s="59">
        <v>1</v>
      </c>
      <c r="BB8" s="172">
        <v>4</v>
      </c>
    </row>
    <row r="9" spans="1:54" x14ac:dyDescent="0.3">
      <c r="A9" s="169"/>
      <c r="B9" s="169"/>
      <c r="C9" s="169"/>
      <c r="D9" s="169"/>
      <c r="E9" s="169"/>
      <c r="F9" s="169"/>
      <c r="G9" s="169"/>
      <c r="H9" s="169"/>
      <c r="I9" s="169"/>
      <c r="L9" s="169"/>
      <c r="M9" s="169"/>
      <c r="N9" s="169"/>
      <c r="O9" s="169"/>
      <c r="P9" s="169"/>
      <c r="Q9" s="169"/>
      <c r="R9" s="169"/>
      <c r="S9" s="169"/>
      <c r="T9" s="169"/>
      <c r="AY9" s="187"/>
      <c r="AZ9" s="59">
        <v>30</v>
      </c>
      <c r="BA9" s="59">
        <v>2</v>
      </c>
      <c r="BB9" s="172"/>
    </row>
    <row r="10" spans="1:54" x14ac:dyDescent="0.3">
      <c r="L10" s="169"/>
      <c r="M10" s="169"/>
      <c r="N10" s="169"/>
      <c r="O10" s="169"/>
      <c r="P10" s="169"/>
      <c r="Q10" s="169"/>
      <c r="R10" s="169"/>
      <c r="S10" s="169"/>
      <c r="T10" s="169"/>
      <c r="AY10" s="187"/>
      <c r="AZ10" s="59">
        <v>40</v>
      </c>
      <c r="BA10" s="59">
        <v>3</v>
      </c>
      <c r="BB10" s="172"/>
    </row>
    <row r="11" spans="1:54" x14ac:dyDescent="0.3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70" t="e">
        <f>GOT!#REF!</f>
        <v>#REF!</v>
      </c>
      <c r="AQ11" s="36"/>
      <c r="AR11" s="36"/>
      <c r="AY11" s="188"/>
      <c r="AZ11" s="90" t="s">
        <v>135</v>
      </c>
      <c r="BA11" s="59">
        <v>4</v>
      </c>
      <c r="BB11" s="172"/>
    </row>
    <row r="12" spans="1:54" x14ac:dyDescent="0.3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71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2.25</v>
      </c>
      <c r="T12" s="170">
        <f>GOT!E3</f>
        <v>40310</v>
      </c>
      <c r="AQ12" s="36"/>
      <c r="AR12" s="36"/>
      <c r="AY12" s="179" t="s">
        <v>136</v>
      </c>
      <c r="AZ12" s="59">
        <v>0.05</v>
      </c>
      <c r="BA12" s="59">
        <v>1</v>
      </c>
      <c r="BB12" s="172">
        <v>1</v>
      </c>
    </row>
    <row r="13" spans="1:54" x14ac:dyDescent="0.3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6">
        <v>4</v>
      </c>
      <c r="D13" s="62" t="e">
        <f>B13*C13</f>
        <v>#REF!</v>
      </c>
      <c r="E13" s="20"/>
      <c r="F13" s="20"/>
      <c r="G13" s="20"/>
      <c r="I13" s="171"/>
      <c r="L13" s="58" t="s">
        <v>119</v>
      </c>
      <c r="M13" s="59">
        <f>IF(GOT!E4&lt;$AZ$7,$BA$7,IF(GOT!E4&lt;$AZ$6,$BA$6,IF(GOT!E4&lt;$AZ$5,$BA$5,IF(GOT!E4&gt;=$AZ$5,$BA$4))))</f>
        <v>1</v>
      </c>
      <c r="N13" s="60">
        <v>3</v>
      </c>
      <c r="O13" s="59">
        <f>M13*N13</f>
        <v>3</v>
      </c>
      <c r="P13" s="20"/>
      <c r="Q13" s="20"/>
      <c r="R13" s="20"/>
      <c r="T13" s="171"/>
      <c r="AQ13" s="36"/>
      <c r="AR13" s="36"/>
      <c r="AY13" s="180"/>
      <c r="AZ13" s="59">
        <v>0.1</v>
      </c>
      <c r="BA13" s="59">
        <v>2</v>
      </c>
      <c r="BB13" s="172"/>
    </row>
    <row r="14" spans="1:54" ht="15" thickBot="1" x14ac:dyDescent="0.35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71"/>
      <c r="L14" s="61" t="s">
        <v>114</v>
      </c>
      <c r="M14" s="59">
        <f>IF(GOT!E5&lt;$AZ$8,$BA$8,IF(GOT!E5&lt;$AZ$9,$BA$9,IF(GOT!E5&lt;$AZ$10,$BA$10,IF(GOT!E5&gt;=$AZ$10,$BA$11))))</f>
        <v>1</v>
      </c>
      <c r="N14" s="69">
        <v>4</v>
      </c>
      <c r="O14" s="62">
        <f>M14*N14</f>
        <v>4</v>
      </c>
      <c r="P14" s="20"/>
      <c r="Q14" s="20"/>
      <c r="R14" s="20"/>
      <c r="T14" s="171"/>
      <c r="AQ14" s="69"/>
      <c r="AR14" s="69"/>
      <c r="AY14" s="180"/>
      <c r="AZ14" s="59">
        <v>0.2</v>
      </c>
      <c r="BA14" s="59">
        <v>3</v>
      </c>
      <c r="BB14" s="172"/>
    </row>
    <row r="15" spans="1:54" ht="15" thickBot="1" x14ac:dyDescent="0.35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6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71"/>
      <c r="L15" s="63" t="s">
        <v>116</v>
      </c>
      <c r="M15" s="59">
        <f>IF(GOT!E6&lt;$AZ$12,$BA$12,IF(GOT!E6&lt;$AZ$13,$BA$13,IF(GOT!E6&lt;$AZ$14,$BA$14,IF(GOT!E6&gt;=$AZ$14,$BA$15))))</f>
        <v>4</v>
      </c>
      <c r="N15" s="60">
        <v>1</v>
      </c>
      <c r="O15" s="59">
        <f>M15*N15</f>
        <v>4</v>
      </c>
      <c r="P15" s="20"/>
      <c r="Q15" s="20"/>
      <c r="R15" s="20"/>
      <c r="T15" s="171"/>
      <c r="AQ15" s="69"/>
      <c r="AR15" s="69"/>
      <c r="AY15" s="181"/>
      <c r="AZ15" s="90" t="s">
        <v>137</v>
      </c>
      <c r="BA15" s="59">
        <v>4</v>
      </c>
      <c r="BB15" s="172"/>
    </row>
    <row r="16" spans="1:54" ht="15" thickBot="1" x14ac:dyDescent="0.35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>
        <f>IF(GOT!E7&lt;$AZ$16,$BA$16,IF(GOT!E7&lt;$AZ$17,$BA$17,IF(GOT!E7&lt;$AZ$18,$BA$18,IF(GOT!E7&gt;=$AZ$18,$BA$19))))</f>
        <v>4</v>
      </c>
      <c r="N16" s="69">
        <v>2</v>
      </c>
      <c r="O16" s="62">
        <f>M16*N16</f>
        <v>8</v>
      </c>
      <c r="P16" s="20"/>
      <c r="Q16" s="64" t="s">
        <v>118</v>
      </c>
      <c r="R16" s="65">
        <f>IF($R$12&lt;1.2,4,IF($R$12&lt;1.5,3,IF($R$12&lt;2,2,IF($R$12&lt;3,1,IF($R$12&gt;=3,0)))))</f>
        <v>1</v>
      </c>
      <c r="S16" s="20"/>
      <c r="T16" s="171"/>
      <c r="AQ16" s="45"/>
      <c r="AR16" s="69"/>
      <c r="AY16" s="173" t="s">
        <v>110</v>
      </c>
      <c r="AZ16" s="59">
        <v>1.5</v>
      </c>
      <c r="BA16" s="59">
        <v>1</v>
      </c>
      <c r="BB16" s="176">
        <v>2</v>
      </c>
    </row>
    <row r="17" spans="1:54" x14ac:dyDescent="0.3">
      <c r="L17" s="66" t="s">
        <v>117</v>
      </c>
      <c r="M17" s="59">
        <f>IF(GOT!E8&lt;=$AZ$23,$BA$23,IF(GOT!E8&lt;$AZ$22,$BA$22,IF(GOT!E8&lt;$AZ$21,$BA$21,IF(GOT!E8&gt;=$AZ$21,$BA$20))))</f>
        <v>4</v>
      </c>
      <c r="N17" s="59">
        <v>2</v>
      </c>
      <c r="O17" s="59">
        <f>M17*N17</f>
        <v>8</v>
      </c>
      <c r="P17" s="20"/>
      <c r="Q17" s="67"/>
      <c r="R17" s="67"/>
      <c r="S17" s="20"/>
      <c r="AY17" s="174"/>
      <c r="AZ17" s="59">
        <v>2</v>
      </c>
      <c r="BA17" s="59">
        <v>2</v>
      </c>
      <c r="BB17" s="177"/>
    </row>
    <row r="18" spans="1:54" x14ac:dyDescent="0.3">
      <c r="A18" s="169"/>
      <c r="B18" s="169"/>
      <c r="C18" s="169"/>
      <c r="D18" s="169"/>
      <c r="E18" s="169"/>
      <c r="F18" s="169"/>
      <c r="G18" s="169"/>
      <c r="H18" s="169"/>
      <c r="I18" s="169"/>
      <c r="S18" s="20"/>
      <c r="AY18" s="174"/>
      <c r="AZ18" s="59">
        <v>2.5</v>
      </c>
      <c r="BA18" s="59">
        <v>3</v>
      </c>
      <c r="BB18" s="177"/>
    </row>
    <row r="19" spans="1:54" x14ac:dyDescent="0.3">
      <c r="A19" s="169"/>
      <c r="B19" s="169"/>
      <c r="C19" s="169"/>
      <c r="D19" s="169"/>
      <c r="E19" s="169"/>
      <c r="F19" s="169"/>
      <c r="G19" s="169"/>
      <c r="H19" s="169"/>
      <c r="I19" s="169"/>
      <c r="L19" s="169"/>
      <c r="M19" s="169"/>
      <c r="N19" s="169"/>
      <c r="O19" s="169"/>
      <c r="P19" s="169"/>
      <c r="Q19" s="169"/>
      <c r="R19" s="169"/>
      <c r="S19" s="169"/>
      <c r="T19" s="169"/>
      <c r="AQ19" s="20"/>
      <c r="AR19" s="20"/>
      <c r="AY19" s="175"/>
      <c r="AZ19" s="59" t="s">
        <v>138</v>
      </c>
      <c r="BA19" s="59">
        <v>4</v>
      </c>
      <c r="BB19" s="178"/>
    </row>
    <row r="20" spans="1:54" x14ac:dyDescent="0.3">
      <c r="L20" s="169"/>
      <c r="M20" s="169"/>
      <c r="N20" s="169"/>
      <c r="O20" s="169"/>
      <c r="P20" s="169"/>
      <c r="Q20" s="169"/>
      <c r="R20" s="169"/>
      <c r="S20" s="169"/>
      <c r="T20" s="169"/>
      <c r="AY20" s="179" t="s">
        <v>139</v>
      </c>
      <c r="AZ20" s="90" t="s">
        <v>140</v>
      </c>
      <c r="BA20" s="59">
        <v>1</v>
      </c>
      <c r="BB20" s="172">
        <v>2</v>
      </c>
    </row>
    <row r="21" spans="1:54" x14ac:dyDescent="0.3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70" t="e">
        <f>GOT!#REF!</f>
        <v>#REF!</v>
      </c>
      <c r="AY21" s="180"/>
      <c r="AZ21" s="91">
        <v>35</v>
      </c>
      <c r="BA21" s="59">
        <v>2</v>
      </c>
      <c r="BB21" s="172"/>
    </row>
    <row r="22" spans="1:54" x14ac:dyDescent="0.3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71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2.25</v>
      </c>
      <c r="T22" s="170">
        <f>GOT!D3</f>
        <v>41667</v>
      </c>
      <c r="AQ22" s="20"/>
      <c r="AR22" s="20"/>
      <c r="AT22" s="112">
        <f>$R$2</f>
        <v>2.25</v>
      </c>
      <c r="AU22" s="1">
        <v>2010</v>
      </c>
      <c r="AY22" s="180"/>
      <c r="AZ22" s="91">
        <v>30</v>
      </c>
      <c r="BA22" s="59">
        <v>3</v>
      </c>
      <c r="BB22" s="172"/>
    </row>
    <row r="23" spans="1:54" x14ac:dyDescent="0.3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6">
        <v>4</v>
      </c>
      <c r="D23" s="62" t="e">
        <f>B23*C23</f>
        <v>#REF!</v>
      </c>
      <c r="E23" s="20"/>
      <c r="F23" s="20"/>
      <c r="G23" s="20"/>
      <c r="I23" s="171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71"/>
      <c r="AQ23" s="20"/>
      <c r="AR23" s="20"/>
      <c r="AT23" s="112">
        <f>$R$12</f>
        <v>2.25</v>
      </c>
      <c r="AU23" s="1">
        <v>2012</v>
      </c>
      <c r="AY23" s="181"/>
      <c r="AZ23" s="91">
        <v>25</v>
      </c>
      <c r="BA23" s="59">
        <v>4</v>
      </c>
      <c r="BB23" s="172"/>
    </row>
    <row r="24" spans="1:54" ht="15" thickBot="1" x14ac:dyDescent="0.35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71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71"/>
      <c r="AQ24" s="20"/>
      <c r="AR24" s="20"/>
      <c r="AT24" s="112">
        <f>$R$22</f>
        <v>2.25</v>
      </c>
      <c r="AU24" s="1">
        <v>2014</v>
      </c>
    </row>
    <row r="25" spans="1:54" ht="15" thickBot="1" x14ac:dyDescent="0.35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6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71"/>
      <c r="L25" s="63" t="s">
        <v>116</v>
      </c>
      <c r="M25" s="59">
        <f>IF(GOT!D6&lt;$AZ$12,$BA$12,IF(GOT!D6&lt;$AZ$13,$BA$13,IF(GOT!D6&lt;$AZ$14,$BA$14,IF(GOT!D6&gt;=$AZ$14,$BA$15))))</f>
        <v>4</v>
      </c>
      <c r="N25" s="60">
        <v>1</v>
      </c>
      <c r="O25" s="59">
        <f>M25*N25</f>
        <v>4</v>
      </c>
      <c r="P25" s="20"/>
      <c r="Q25" s="20"/>
      <c r="R25" s="20"/>
      <c r="T25" s="171"/>
      <c r="AT25" s="112">
        <f>$R$32</f>
        <v>2.1666666666666665</v>
      </c>
      <c r="AU25" s="1">
        <v>2015</v>
      </c>
    </row>
    <row r="26" spans="1:54" ht="15" thickBot="1" x14ac:dyDescent="0.35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4</v>
      </c>
      <c r="N26" s="69">
        <v>2</v>
      </c>
      <c r="O26" s="62">
        <f>M26*N26</f>
        <v>8</v>
      </c>
      <c r="P26" s="20"/>
      <c r="Q26" s="64" t="s">
        <v>118</v>
      </c>
      <c r="R26" s="65">
        <f>IF($R$22&lt;1.2,4,IF($R$22&lt;1.5,3,IF($R$22&lt;2,2,IF($R$22&lt;3,1,IF($R$22&gt;=3,0)))))</f>
        <v>1</v>
      </c>
      <c r="S26" s="20"/>
      <c r="T26" s="171"/>
      <c r="AT26" s="112">
        <f>R42</f>
        <v>2.1666666666666665</v>
      </c>
      <c r="AU26" s="1">
        <v>2016</v>
      </c>
    </row>
    <row r="27" spans="1:54" x14ac:dyDescent="0.3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2"/>
    </row>
    <row r="28" spans="1:54" x14ac:dyDescent="0.3">
      <c r="A28" s="169"/>
      <c r="B28" s="169"/>
      <c r="C28" s="169"/>
      <c r="D28" s="169"/>
      <c r="E28" s="169"/>
      <c r="F28" s="169"/>
      <c r="G28" s="169"/>
      <c r="H28" s="169"/>
      <c r="I28" s="169"/>
      <c r="AT28" s="112"/>
    </row>
    <row r="29" spans="1:54" x14ac:dyDescent="0.3">
      <c r="A29" s="169"/>
      <c r="B29" s="169"/>
      <c r="C29" s="169"/>
      <c r="D29" s="169"/>
      <c r="E29" s="169"/>
      <c r="F29" s="169"/>
      <c r="G29" s="169"/>
      <c r="H29" s="169"/>
      <c r="I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54" x14ac:dyDescent="0.3"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54" x14ac:dyDescent="0.3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70" t="e">
        <f>GOT!#REF!</f>
        <v>#REF!</v>
      </c>
    </row>
    <row r="32" spans="1:54" x14ac:dyDescent="0.3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71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2.1666666666666665</v>
      </c>
      <c r="T32" s="170">
        <f>GOT!C3</f>
        <v>42255.600694444445</v>
      </c>
    </row>
    <row r="33" spans="1:20" x14ac:dyDescent="0.3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6">
        <v>4</v>
      </c>
      <c r="D33" s="62" t="e">
        <f>B33*C33</f>
        <v>#REF!</v>
      </c>
      <c r="E33" s="20"/>
      <c r="F33" s="20"/>
      <c r="G33" s="20"/>
      <c r="I33" s="171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71"/>
    </row>
    <row r="34" spans="1:20" ht="15" thickBot="1" x14ac:dyDescent="0.35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71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71"/>
    </row>
    <row r="35" spans="1:20" ht="15" thickBot="1" x14ac:dyDescent="0.35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6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71"/>
      <c r="L35" s="63" t="s">
        <v>116</v>
      </c>
      <c r="M35" s="59">
        <f>IF(GOT!B6&lt;$AZ$12,$BA$12,IF(GOT!B6&lt;$AZ$13,$BA$13,IF(GOT!B6&lt;$AZ$14,$BA$14,IF(GOT!B6&gt;=$AZ$14,$BA$15))))</f>
        <v>3</v>
      </c>
      <c r="N35" s="60">
        <v>1</v>
      </c>
      <c r="O35" s="59">
        <f>M35*N35</f>
        <v>3</v>
      </c>
      <c r="P35" s="20"/>
      <c r="Q35" s="20"/>
      <c r="R35" s="20"/>
      <c r="T35" s="171"/>
    </row>
    <row r="36" spans="1:20" ht="15" thickBot="1" x14ac:dyDescent="0.35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4</v>
      </c>
      <c r="N36" s="69">
        <v>2</v>
      </c>
      <c r="O36" s="62">
        <f>M36*N36</f>
        <v>8</v>
      </c>
      <c r="P36" s="20"/>
      <c r="Q36" s="64" t="s">
        <v>118</v>
      </c>
      <c r="R36" s="65">
        <f>IF($R$32&lt;1.2,4,IF($R$32&lt;1.5,3,IF($R$32&lt;2,2,IF($R$32&lt;3,1,IF($R$32&gt;=3,0)))))</f>
        <v>1</v>
      </c>
      <c r="S36" s="20"/>
      <c r="T36" s="171"/>
    </row>
    <row r="37" spans="1:20" x14ac:dyDescent="0.3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3">
      <c r="A38" s="169"/>
      <c r="B38" s="169"/>
      <c r="C38" s="169"/>
      <c r="D38" s="169"/>
      <c r="E38" s="169"/>
      <c r="F38" s="169"/>
      <c r="G38" s="169"/>
      <c r="H38" s="169"/>
      <c r="I38" s="169"/>
    </row>
    <row r="39" spans="1:20" x14ac:dyDescent="0.3">
      <c r="A39" s="169"/>
      <c r="B39" s="169"/>
      <c r="C39" s="169"/>
      <c r="D39" s="169"/>
      <c r="E39" s="169"/>
      <c r="F39" s="169"/>
      <c r="G39" s="169"/>
      <c r="H39" s="169"/>
      <c r="I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 x14ac:dyDescent="0.3"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 x14ac:dyDescent="0.3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70" t="e">
        <f>GOT!#REF!</f>
        <v>#REF!</v>
      </c>
    </row>
    <row r="42" spans="1:20" x14ac:dyDescent="0.3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71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2.1666666666666665</v>
      </c>
      <c r="T42" s="170">
        <f>GOT!B3</f>
        <v>42549.375</v>
      </c>
    </row>
    <row r="43" spans="1:20" x14ac:dyDescent="0.3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6">
        <v>4</v>
      </c>
      <c r="D43" s="62" t="e">
        <f>B43*C43</f>
        <v>#REF!</v>
      </c>
      <c r="E43" s="20"/>
      <c r="F43" s="20"/>
      <c r="G43" s="20"/>
      <c r="I43" s="171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71"/>
    </row>
    <row r="44" spans="1:20" ht="15" thickBot="1" x14ac:dyDescent="0.35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71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71"/>
    </row>
    <row r="45" spans="1:20" ht="15" thickBot="1" x14ac:dyDescent="0.35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6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71"/>
      <c r="L45" s="63" t="s">
        <v>116</v>
      </c>
      <c r="M45" s="59">
        <f>IF(GOT!B6&lt;$AZ$12,$BA$12,IF(GOT!B6&lt;$AZ$13,$BA$13,IF(GOT!B6&lt;$AZ$14,$BA$14,IF(GOT!B6&gt;=$AZ$14,$BA$15))))</f>
        <v>3</v>
      </c>
      <c r="N45" s="60">
        <v>1</v>
      </c>
      <c r="O45" s="59">
        <f>M45*N45</f>
        <v>3</v>
      </c>
      <c r="P45" s="20"/>
      <c r="Q45" s="20"/>
      <c r="R45" s="20"/>
      <c r="T45" s="171"/>
    </row>
    <row r="46" spans="1:20" ht="15" thickBot="1" x14ac:dyDescent="0.35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4</v>
      </c>
      <c r="N46" s="69">
        <v>2</v>
      </c>
      <c r="O46" s="62">
        <f>M46*N46</f>
        <v>8</v>
      </c>
      <c r="P46" s="20"/>
      <c r="Q46" s="64" t="s">
        <v>118</v>
      </c>
      <c r="R46" s="65">
        <f>IF($R$42&lt;1.2,4,IF($R$42&lt;1.5,3,IF($R$42&lt;2,2,IF($R$42&lt;3,1,IF($R$42&gt;=3,0)))))</f>
        <v>1</v>
      </c>
      <c r="S46" s="20"/>
      <c r="T46" s="171"/>
    </row>
    <row r="47" spans="1:20" x14ac:dyDescent="0.3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3">
      <c r="A48" s="169"/>
      <c r="B48" s="169"/>
      <c r="C48" s="169"/>
      <c r="D48" s="169"/>
      <c r="E48" s="169"/>
      <c r="F48" s="169"/>
      <c r="G48" s="169"/>
      <c r="H48" s="169"/>
      <c r="I48" s="169"/>
    </row>
    <row r="49" spans="1:17" x14ac:dyDescent="0.3">
      <c r="A49" s="169"/>
      <c r="B49" s="169"/>
      <c r="C49" s="169"/>
      <c r="D49" s="169"/>
      <c r="E49" s="169"/>
      <c r="F49" s="169"/>
      <c r="G49" s="169"/>
      <c r="H49" s="169"/>
      <c r="I49" s="169"/>
    </row>
    <row r="51" spans="1:17" x14ac:dyDescent="0.3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70" t="e">
        <f>GOT!#REF!</f>
        <v>#REF!</v>
      </c>
    </row>
    <row r="52" spans="1:17" x14ac:dyDescent="0.3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71"/>
    </row>
    <row r="53" spans="1:17" x14ac:dyDescent="0.3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6">
        <v>4</v>
      </c>
      <c r="D53" s="62" t="e">
        <f>B53*C53</f>
        <v>#REF!</v>
      </c>
      <c r="E53" s="20"/>
      <c r="F53" s="20"/>
      <c r="G53" s="20"/>
      <c r="I53" s="171"/>
    </row>
    <row r="54" spans="1:17" ht="15" thickBot="1" x14ac:dyDescent="0.35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71"/>
      <c r="N54" s="125"/>
      <c r="O54" s="125"/>
      <c r="P54" s="133"/>
      <c r="Q54" s="133"/>
    </row>
    <row r="55" spans="1:17" ht="15" thickBot="1" x14ac:dyDescent="0.35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6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71"/>
      <c r="N55" s="15"/>
      <c r="O55" s="126"/>
      <c r="P55" s="133"/>
      <c r="Q55" s="133"/>
    </row>
    <row r="56" spans="1:17" x14ac:dyDescent="0.3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9"/>
      <c r="O56" s="127"/>
      <c r="P56" s="116"/>
      <c r="Q56" s="131"/>
    </row>
    <row r="57" spans="1:17" x14ac:dyDescent="0.3">
      <c r="N57" s="130"/>
      <c r="O57" s="116"/>
      <c r="P57" s="116"/>
      <c r="Q57" s="131"/>
    </row>
    <row r="58" spans="1:17" x14ac:dyDescent="0.3">
      <c r="A58" s="169"/>
      <c r="B58" s="169"/>
      <c r="C58" s="169"/>
      <c r="D58" s="169"/>
      <c r="E58" s="169"/>
      <c r="F58" s="169"/>
      <c r="G58" s="169"/>
      <c r="H58" s="169"/>
      <c r="I58" s="169"/>
      <c r="N58" s="130"/>
      <c r="O58" s="116"/>
      <c r="P58" s="116"/>
      <c r="Q58" s="131"/>
    </row>
    <row r="59" spans="1:17" x14ac:dyDescent="0.3">
      <c r="A59" s="169"/>
      <c r="B59" s="169"/>
      <c r="C59" s="169"/>
      <c r="D59" s="169"/>
      <c r="E59" s="169"/>
      <c r="F59" s="169"/>
      <c r="G59" s="169"/>
      <c r="H59" s="169"/>
      <c r="I59" s="169"/>
      <c r="N59" s="130"/>
      <c r="O59" s="116"/>
      <c r="P59" s="116"/>
      <c r="Q59" s="131"/>
    </row>
    <row r="60" spans="1:17" x14ac:dyDescent="0.3">
      <c r="N60" s="132"/>
      <c r="O60" s="128"/>
      <c r="P60" s="116"/>
      <c r="Q60" s="131"/>
    </row>
    <row r="61" spans="1:17" x14ac:dyDescent="0.3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 t="e">
        <f>SUM(D62:D66)/(SUM(C62:C66))</f>
        <v>#REF!</v>
      </c>
      <c r="I61" s="170" t="e">
        <f>GOT!#REF!</f>
        <v>#REF!</v>
      </c>
      <c r="N61" s="132"/>
      <c r="O61" s="116"/>
      <c r="P61" s="116"/>
      <c r="Q61" s="131"/>
    </row>
    <row r="62" spans="1:17" x14ac:dyDescent="0.3">
      <c r="A62" s="58" t="s">
        <v>119</v>
      </c>
      <c r="B62" s="59" t="e">
        <f>IF(GOT!#REF!&lt;$AZ$7,$BA$7,IF(GOT!#REF!&lt;$AZ$6,$BA$6,IF(GOT!#REF!&lt;$AZ$5,$BA$5,IF(GOT!#REF!&gt;=$AZ$5,$BA$4))))</f>
        <v>#REF!</v>
      </c>
      <c r="C62" s="60">
        <v>3</v>
      </c>
      <c r="D62" s="59" t="e">
        <f>B62*C62</f>
        <v>#REF!</v>
      </c>
      <c r="E62" s="20"/>
      <c r="F62" s="20"/>
      <c r="G62" s="20"/>
      <c r="I62" s="171"/>
      <c r="N62" s="132"/>
      <c r="O62" s="116"/>
      <c r="P62" s="116"/>
      <c r="Q62" s="131"/>
    </row>
    <row r="63" spans="1:17" x14ac:dyDescent="0.3">
      <c r="A63" s="61" t="s">
        <v>114</v>
      </c>
      <c r="B63" s="59" t="e">
        <f>IF(GOT!#REF!&lt;$AZ$8,$BA$8,IF(GOT!#REF!&lt;$AZ$9,$BA$9,IF(GOT!#REF!&lt;$AZ$10,$BA$10,IF(GOT!#REF!&gt;=$AZ$10,$BA$11))))</f>
        <v>#REF!</v>
      </c>
      <c r="C63" s="116">
        <v>4</v>
      </c>
      <c r="D63" s="62" t="e">
        <f>B63*C63</f>
        <v>#REF!</v>
      </c>
      <c r="E63" s="20"/>
      <c r="F63" s="20"/>
      <c r="G63" s="20"/>
      <c r="I63" s="171"/>
      <c r="N63" s="132"/>
      <c r="O63" s="127"/>
      <c r="P63" s="116"/>
      <c r="Q63" s="131"/>
    </row>
    <row r="64" spans="1:17" ht="15" thickBot="1" x14ac:dyDescent="0.35">
      <c r="A64" s="63" t="s">
        <v>116</v>
      </c>
      <c r="B64" s="59" t="e">
        <f>IF(GOT!#REF!&lt;$AZ$12,$BA$12,IF(GOT!#REF!&lt;$AZ$13,$BA$13,IF(GOT!#REF!&lt;$AZ$14,$BA$14,IF(GOT!#REF!&gt;=$AZ$14,$BA$15))))</f>
        <v>#REF!</v>
      </c>
      <c r="C64" s="60">
        <v>1</v>
      </c>
      <c r="D64" s="59" t="e">
        <f>B64*C64</f>
        <v>#REF!</v>
      </c>
      <c r="E64" s="20"/>
      <c r="F64" s="20"/>
      <c r="G64" s="20"/>
      <c r="I64" s="171"/>
      <c r="N64" s="129"/>
      <c r="O64" s="116"/>
      <c r="P64" s="116"/>
      <c r="Q64" s="131"/>
    </row>
    <row r="65" spans="1:17" ht="15" thickBot="1" x14ac:dyDescent="0.35">
      <c r="A65" s="61" t="s">
        <v>110</v>
      </c>
      <c r="B65" s="59" t="e">
        <f>IF(GOT!#REF!&lt;$AZ$16,$BA$16,IF(GOT!#REF!&lt;$AZ$17,$BA$17,IF(GOT!#REF!&lt;$AZ$18,$BA$18,IF(GOT!#REF!&gt;=$AZ$18,$BA$19))))</f>
        <v>#REF!</v>
      </c>
      <c r="C65" s="116">
        <v>2</v>
      </c>
      <c r="D65" s="62" t="e">
        <f>B65*C65</f>
        <v>#REF!</v>
      </c>
      <c r="E65" s="20"/>
      <c r="F65" s="64" t="s">
        <v>118</v>
      </c>
      <c r="G65" s="65" t="e">
        <f>IF($G$61&lt;1.2,4,IF($G$61&lt;1.5,3,IF($G$61&lt;2,2,IF($G$61&lt;3,1,IF($G$61&gt;=3,0)))))</f>
        <v>#REF!</v>
      </c>
      <c r="H65" s="20"/>
      <c r="I65" s="171"/>
      <c r="N65" s="130"/>
      <c r="O65" s="116"/>
      <c r="P65" s="116"/>
      <c r="Q65" s="131"/>
    </row>
    <row r="66" spans="1:17" x14ac:dyDescent="0.3">
      <c r="A66" s="66" t="s">
        <v>117</v>
      </c>
      <c r="B66" s="59" t="e">
        <f>IF(GOT!#REF!&lt;=$AZ$23,$BA$23,IF(GOT!#REF!&lt;$AZ$22,$BA$22,IF(GOT!#REF!&lt;$AZ$21,$BA$21,IF(GOT!#REF!&gt;=$AZ$21,$BA$20))))</f>
        <v>#REF!</v>
      </c>
      <c r="C66" s="59">
        <v>2</v>
      </c>
      <c r="D66" s="59" t="e">
        <f>B66*C66</f>
        <v>#REF!</v>
      </c>
      <c r="E66" s="20"/>
      <c r="F66" s="67"/>
      <c r="G66" s="67"/>
      <c r="H66" s="20"/>
      <c r="N66" s="130"/>
      <c r="O66" s="116"/>
      <c r="P66" s="116"/>
      <c r="Q66" s="131"/>
    </row>
    <row r="67" spans="1:17" x14ac:dyDescent="0.3">
      <c r="N67" s="130"/>
      <c r="O67" s="127"/>
      <c r="P67" s="116"/>
      <c r="Q67" s="131"/>
    </row>
    <row r="68" spans="1:17" x14ac:dyDescent="0.3">
      <c r="A68" s="169"/>
      <c r="B68" s="169"/>
      <c r="C68" s="169"/>
      <c r="D68" s="169"/>
      <c r="E68" s="169"/>
      <c r="F68" s="169"/>
      <c r="G68" s="169"/>
      <c r="H68" s="169"/>
      <c r="I68" s="169"/>
      <c r="J68" s="20"/>
      <c r="N68" s="132"/>
      <c r="O68" s="116"/>
      <c r="P68" s="116"/>
      <c r="Q68" s="131"/>
    </row>
    <row r="69" spans="1:17" x14ac:dyDescent="0.3">
      <c r="A69" s="169"/>
      <c r="B69" s="169"/>
      <c r="C69" s="169"/>
      <c r="D69" s="169"/>
      <c r="E69" s="169"/>
      <c r="F69" s="169"/>
      <c r="G69" s="169"/>
      <c r="H69" s="169"/>
      <c r="I69" s="169"/>
      <c r="J69" s="20"/>
      <c r="N69" s="132"/>
      <c r="O69" s="116"/>
      <c r="P69" s="116"/>
      <c r="Q69" s="131"/>
    </row>
    <row r="70" spans="1:17" x14ac:dyDescent="0.3">
      <c r="J70" s="20"/>
      <c r="N70" s="132"/>
      <c r="O70" s="116"/>
      <c r="P70" s="116"/>
      <c r="Q70" s="131"/>
    </row>
    <row r="71" spans="1:17" x14ac:dyDescent="0.3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 t="e">
        <f>SUM(D72:D76)/(SUM(C72:C76))</f>
        <v>#REF!</v>
      </c>
      <c r="I71" s="170" t="e">
        <f>GOT!#REF!</f>
        <v>#REF!</v>
      </c>
      <c r="J71" s="20"/>
      <c r="N71" s="132"/>
      <c r="O71" s="116"/>
      <c r="P71" s="116"/>
      <c r="Q71" s="131"/>
    </row>
    <row r="72" spans="1:17" x14ac:dyDescent="0.3">
      <c r="A72" s="58" t="s">
        <v>119</v>
      </c>
      <c r="B72" s="59" t="e">
        <f>IF(GOT!#REF!&lt;$AZ$7,$BA$7,IF(GOT!#REF!&lt;$AZ$6,$BA$6,IF(GOT!#REF!&lt;$AZ$5,$BA$5,IF(GOT!#REF!&gt;=$AZ$5,$BA$4))))</f>
        <v>#REF!</v>
      </c>
      <c r="C72" s="60">
        <v>3</v>
      </c>
      <c r="D72" s="59" t="e">
        <f>B72*C72</f>
        <v>#REF!</v>
      </c>
      <c r="E72" s="20"/>
      <c r="F72" s="20"/>
      <c r="G72" s="20"/>
      <c r="I72" s="171"/>
      <c r="J72" s="20"/>
      <c r="N72" s="129"/>
      <c r="O72" s="127"/>
      <c r="P72" s="116"/>
      <c r="Q72" s="131"/>
    </row>
    <row r="73" spans="1:17" x14ac:dyDescent="0.3">
      <c r="A73" s="61" t="s">
        <v>114</v>
      </c>
      <c r="B73" s="59" t="e">
        <f>IF(GOT!#REF!&lt;$AZ$8,$BA$8,IF(GOT!#REF!&lt;$AZ$9,$BA$9,IF(GOT!#REF!&lt;$AZ$10,$BA$10,IF(GOT!#REF!&gt;=$AZ$10,$BA$11))))</f>
        <v>#REF!</v>
      </c>
      <c r="C73" s="116">
        <v>4</v>
      </c>
      <c r="D73" s="62" t="e">
        <f>B73*C73</f>
        <v>#REF!</v>
      </c>
      <c r="E73" s="20"/>
      <c r="F73" s="20"/>
      <c r="G73" s="20"/>
      <c r="I73" s="171"/>
      <c r="J73" s="20"/>
      <c r="N73" s="130"/>
      <c r="O73" s="128"/>
      <c r="P73" s="116"/>
      <c r="Q73" s="131"/>
    </row>
    <row r="74" spans="1:17" ht="15" thickBot="1" x14ac:dyDescent="0.35">
      <c r="A74" s="63" t="s">
        <v>116</v>
      </c>
      <c r="B74" s="59" t="e">
        <f>IF(GOT!#REF!&lt;$AZ$12,$BA$12,IF(GOT!#REF!&lt;$AZ$13,$BA$13,IF(GOT!#REF!&lt;$AZ$14,$BA$14,IF(GOT!#REF!&gt;=$AZ$14,$BA$15))))</f>
        <v>#REF!</v>
      </c>
      <c r="C74" s="60">
        <v>1</v>
      </c>
      <c r="D74" s="59" t="e">
        <f>B74*C74</f>
        <v>#REF!</v>
      </c>
      <c r="E74" s="20"/>
      <c r="F74" s="20"/>
      <c r="G74" s="20"/>
      <c r="I74" s="171"/>
      <c r="J74" s="20"/>
      <c r="N74" s="130"/>
      <c r="O74" s="128"/>
      <c r="P74" s="116"/>
      <c r="Q74" s="131"/>
    </row>
    <row r="75" spans="1:17" ht="15" thickBot="1" x14ac:dyDescent="0.35">
      <c r="A75" s="61" t="s">
        <v>110</v>
      </c>
      <c r="B75" s="59" t="e">
        <f>IF(GOT!#REF!&lt;$AZ$16,$BA$16,IF(GOT!#REF!&lt;$AZ$17,$BA$17,IF(GOT!#REF!&lt;$AZ$18,$BA$18,IF(GOT!#REF!&gt;=$AZ$18,$BA$19))))</f>
        <v>#REF!</v>
      </c>
      <c r="C75" s="116">
        <v>2</v>
      </c>
      <c r="D75" s="62" t="e">
        <f>B75*C75</f>
        <v>#REF!</v>
      </c>
      <c r="E75" s="20"/>
      <c r="F75" s="64" t="s">
        <v>118</v>
      </c>
      <c r="G75" s="65" t="e">
        <f>IF($G$71&lt;1.2,4,IF($G$71&lt;1.5,3,IF($G$71&lt;2,2,IF($G$71&lt;3,1,IF($G$71&gt;=3,0)))))</f>
        <v>#REF!</v>
      </c>
      <c r="H75" s="20"/>
      <c r="I75" s="171"/>
      <c r="J75" s="20"/>
      <c r="N75" s="130"/>
      <c r="O75" s="128"/>
      <c r="P75" s="116"/>
      <c r="Q75" s="131"/>
    </row>
    <row r="76" spans="1:17" x14ac:dyDescent="0.3">
      <c r="A76" s="66" t="s">
        <v>117</v>
      </c>
      <c r="B76" s="59" t="e">
        <f>IF(GOT!#REF!&lt;=$AZ$23,$BA$23,IF(GOT!#REF!&lt;$AZ$22,$BA$22,IF(GOT!#REF!&lt;$AZ$21,$BA$21,IF(GOT!#REF!&gt;=$AZ$21,$BA$20))))</f>
        <v>#REF!</v>
      </c>
      <c r="C76" s="59">
        <v>2</v>
      </c>
      <c r="D76" s="59" t="e">
        <f>B76*C76</f>
        <v>#REF!</v>
      </c>
      <c r="E76" s="20"/>
      <c r="F76" s="67"/>
      <c r="G76" s="67"/>
      <c r="H76" s="20"/>
      <c r="J76" s="20"/>
    </row>
    <row r="77" spans="1:17" x14ac:dyDescent="0.3">
      <c r="J77" s="36"/>
    </row>
    <row r="78" spans="1:17" x14ac:dyDescent="0.3">
      <c r="A78" s="169"/>
      <c r="B78" s="169"/>
      <c r="C78" s="169"/>
      <c r="D78" s="169"/>
      <c r="E78" s="169"/>
      <c r="F78" s="169"/>
      <c r="G78" s="169"/>
      <c r="H78" s="169"/>
      <c r="I78" s="169"/>
      <c r="J78" s="36"/>
    </row>
    <row r="79" spans="1:17" x14ac:dyDescent="0.3">
      <c r="A79" s="169"/>
      <c r="B79" s="169"/>
      <c r="C79" s="169"/>
      <c r="D79" s="169"/>
      <c r="E79" s="169"/>
      <c r="F79" s="169"/>
      <c r="G79" s="169"/>
      <c r="H79" s="169"/>
      <c r="I79" s="169"/>
      <c r="J79" s="36"/>
    </row>
    <row r="80" spans="1:17" x14ac:dyDescent="0.3">
      <c r="J80" s="36"/>
    </row>
    <row r="81" spans="1:10" x14ac:dyDescent="0.3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 t="e">
        <f>SUM(D82:D86)/(SUM(C82:C86))</f>
        <v>#REF!</v>
      </c>
      <c r="I81" s="170" t="e">
        <f>GOT!#REF!</f>
        <v>#REF!</v>
      </c>
      <c r="J81" s="36"/>
    </row>
    <row r="82" spans="1:10" x14ac:dyDescent="0.3">
      <c r="A82" s="58" t="s">
        <v>119</v>
      </c>
      <c r="B82" s="59" t="e">
        <f>IF(GOT!#REF!&lt;$AZ$7,$BA$7,IF(GOT!#REF!&lt;$AZ$6,$BA$6,IF(GOT!#REF!&lt;$AZ$5,$BA$5,IF(GOT!#REF!&gt;=$AZ$5,$BA$4))))</f>
        <v>#REF!</v>
      </c>
      <c r="C82" s="60">
        <v>3</v>
      </c>
      <c r="D82" s="59" t="e">
        <f>B82*C82</f>
        <v>#REF!</v>
      </c>
      <c r="E82" s="20"/>
      <c r="F82" s="20"/>
      <c r="G82" s="20"/>
      <c r="I82" s="171"/>
      <c r="J82" s="36"/>
    </row>
    <row r="83" spans="1:10" x14ac:dyDescent="0.3">
      <c r="A83" s="61" t="s">
        <v>114</v>
      </c>
      <c r="B83" s="59" t="e">
        <f>IF(GOT!#REF!&lt;$AZ$8,$BA$8,IF(GOT!#REF!&lt;$AZ$9,$BA$9,IF(GOT!#REF!&lt;$AZ$10,$BA$10,IF(GOT!#REF!&gt;=$AZ$10,$BA$11))))</f>
        <v>#REF!</v>
      </c>
      <c r="C83" s="116">
        <v>4</v>
      </c>
      <c r="D83" s="62" t="e">
        <f>B83*C83</f>
        <v>#REF!</v>
      </c>
      <c r="E83" s="20"/>
      <c r="F83" s="20"/>
      <c r="G83" s="20"/>
      <c r="I83" s="171"/>
      <c r="J83" s="36"/>
    </row>
    <row r="84" spans="1:10" ht="15" thickBot="1" x14ac:dyDescent="0.35">
      <c r="A84" s="63" t="s">
        <v>116</v>
      </c>
      <c r="B84" s="59" t="e">
        <f>IF(GOT!#REF!&lt;$AZ$12,$BA$12,IF(GOT!#REF!&lt;$AZ$13,$BA$13,IF(GOT!#REF!&lt;$AZ$14,$BA$14,IF(GOT!#REF!&gt;=$AZ$14,$BA$15))))</f>
        <v>#REF!</v>
      </c>
      <c r="C84" s="60">
        <v>1</v>
      </c>
      <c r="D84" s="59" t="e">
        <f>B84*C84</f>
        <v>#REF!</v>
      </c>
      <c r="E84" s="20"/>
      <c r="F84" s="20"/>
      <c r="G84" s="20"/>
      <c r="I84" s="171"/>
    </row>
    <row r="85" spans="1:10" ht="15" thickBot="1" x14ac:dyDescent="0.35">
      <c r="A85" s="61" t="s">
        <v>110</v>
      </c>
      <c r="B85" s="59" t="e">
        <f>IF(GOT!#REF!&lt;$AZ$16,$BA$16,IF(GOT!#REF!&lt;$AZ$17,$BA$17,IF(GOT!#REF!&lt;$AZ$18,$BA$18,IF(GOT!#REF!&gt;=$AZ$18,$BA$19))))</f>
        <v>#REF!</v>
      </c>
      <c r="C85" s="116">
        <v>2</v>
      </c>
      <c r="D85" s="62" t="e">
        <f>B85*C85</f>
        <v>#REF!</v>
      </c>
      <c r="E85" s="20"/>
      <c r="F85" s="64" t="s">
        <v>118</v>
      </c>
      <c r="G85" s="65" t="e">
        <f>IF($G$81&lt;1.2,4,IF($G$81&lt;1.5,3,IF($G$81&lt;2,2,IF($G$81&lt;3,1,IF($G$81&gt;=3,0)))))</f>
        <v>#REF!</v>
      </c>
      <c r="H85" s="20"/>
      <c r="I85" s="171"/>
      <c r="J85" s="20"/>
    </row>
    <row r="86" spans="1:10" x14ac:dyDescent="0.3">
      <c r="A86" s="66" t="s">
        <v>117</v>
      </c>
      <c r="B86" s="59" t="e">
        <f>IF(GOT!#REF!&lt;=$AZ$23,$BA$23,IF(GOT!#REF!&lt;$AZ$22,$BA$22,IF(GOT!#REF!&lt;$AZ$21,$BA$21,IF(GOT!#REF!&gt;=$AZ$21,$BA$20))))</f>
        <v>#REF!</v>
      </c>
      <c r="C86" s="59">
        <v>2</v>
      </c>
      <c r="D86" s="59" t="e">
        <f>B86*C86</f>
        <v>#REF!</v>
      </c>
      <c r="E86" s="20"/>
      <c r="F86" s="67"/>
      <c r="G86" s="67"/>
      <c r="H86" s="20"/>
      <c r="J86" s="20"/>
    </row>
    <row r="87" spans="1:10" x14ac:dyDescent="0.3">
      <c r="J87" s="20"/>
    </row>
    <row r="88" spans="1:10" x14ac:dyDescent="0.3">
      <c r="A88" s="169"/>
      <c r="B88" s="169"/>
      <c r="C88" s="169"/>
      <c r="D88" s="169"/>
      <c r="E88" s="169"/>
      <c r="F88" s="169"/>
      <c r="G88" s="169"/>
      <c r="H88" s="169"/>
      <c r="I88" s="169"/>
      <c r="J88" s="20"/>
    </row>
    <row r="89" spans="1:10" x14ac:dyDescent="0.3">
      <c r="A89" s="169"/>
      <c r="B89" s="169"/>
      <c r="C89" s="169"/>
      <c r="D89" s="169"/>
      <c r="E89" s="169"/>
      <c r="F89" s="169"/>
      <c r="G89" s="169"/>
      <c r="H89" s="169"/>
      <c r="I89" s="169"/>
      <c r="J89" s="20"/>
    </row>
    <row r="90" spans="1:10" x14ac:dyDescent="0.3">
      <c r="J90" s="20"/>
    </row>
    <row r="91" spans="1:10" x14ac:dyDescent="0.3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 t="e">
        <f>SUM(D92:D96)/(SUM(C92:C96))</f>
        <v>#REF!</v>
      </c>
      <c r="I91" s="170" t="e">
        <f>GOT!#REF!</f>
        <v>#REF!</v>
      </c>
      <c r="J91" s="20"/>
    </row>
    <row r="92" spans="1:10" x14ac:dyDescent="0.3">
      <c r="A92" s="58" t="s">
        <v>119</v>
      </c>
      <c r="B92" s="59" t="e">
        <f>IF(GOT!#REF!&lt;$AZ$7,$BA$7,IF(GOT!#REF!&lt;$AZ$6,$BA$6,IF(GOT!#REF!&lt;$AZ$5,$BA$5,IF(GOT!#REF!&gt;=$AZ$5,$BA$4))))</f>
        <v>#REF!</v>
      </c>
      <c r="C92" s="60">
        <v>3</v>
      </c>
      <c r="D92" s="59" t="e">
        <f>B92*C92</f>
        <v>#REF!</v>
      </c>
      <c r="E92" s="20"/>
      <c r="F92" s="20"/>
      <c r="G92" s="20"/>
      <c r="I92" s="171"/>
    </row>
    <row r="93" spans="1:10" x14ac:dyDescent="0.3">
      <c r="A93" s="61" t="s">
        <v>114</v>
      </c>
      <c r="B93" s="59" t="e">
        <f>IF(GOT!#REF!&lt;$AZ$8,$BA$8,IF(GOT!#REF!&lt;$AZ$9,$BA$9,IF(GOT!#REF!&lt;$AZ$10,$BA$10,IF(GOT!#REF!&gt;=$AZ$10,$BA$11))))</f>
        <v>#REF!</v>
      </c>
      <c r="C93" s="116">
        <v>4</v>
      </c>
      <c r="D93" s="62" t="e">
        <f>B93*C93</f>
        <v>#REF!</v>
      </c>
      <c r="E93" s="20"/>
      <c r="F93" s="20"/>
      <c r="G93" s="20"/>
      <c r="I93" s="171"/>
    </row>
    <row r="94" spans="1:10" ht="15" thickBot="1" x14ac:dyDescent="0.35">
      <c r="A94" s="63" t="s">
        <v>116</v>
      </c>
      <c r="B94" s="59" t="e">
        <f>IF(GOT!#REF!&lt;$AZ$12,$BA$12,IF(GOT!#REF!&lt;$AZ$13,$BA$13,IF(GOT!#REF!&lt;$AZ$14,$BA$14,IF(GOT!#REF!&gt;=$AZ$14,$BA$15))))</f>
        <v>#REF!</v>
      </c>
      <c r="C94" s="60">
        <v>1</v>
      </c>
      <c r="D94" s="59" t="e">
        <f>B94*C94</f>
        <v>#REF!</v>
      </c>
      <c r="E94" s="20"/>
      <c r="F94" s="20"/>
      <c r="G94" s="20"/>
      <c r="I94" s="171"/>
    </row>
    <row r="95" spans="1:10" ht="15" thickBot="1" x14ac:dyDescent="0.35">
      <c r="A95" s="61" t="s">
        <v>110</v>
      </c>
      <c r="B95" s="59" t="e">
        <f>IF(GOT!#REF!&lt;$AZ$16,$BA$16,IF(GOT!#REF!&lt;$AZ$17,$BA$17,IF(GOT!#REF!&lt;$AZ$18,$BA$18,IF(GOT!#REF!&gt;=$AZ$18,$BA$19))))</f>
        <v>#REF!</v>
      </c>
      <c r="C95" s="116">
        <v>2</v>
      </c>
      <c r="D95" s="62" t="e">
        <f>B95*C95</f>
        <v>#REF!</v>
      </c>
      <c r="E95" s="20"/>
      <c r="F95" s="64" t="s">
        <v>118</v>
      </c>
      <c r="G95" s="65" t="e">
        <f>IF($G$91&lt;1.2,4,IF($G$91&lt;1.5,3,IF($G$91&lt;2,2,IF($G$91&lt;3,1,IF($G$91&gt;=3,0)))))</f>
        <v>#REF!</v>
      </c>
      <c r="H95" s="20"/>
      <c r="I95" s="171"/>
    </row>
    <row r="96" spans="1:10" x14ac:dyDescent="0.3">
      <c r="A96" s="66" t="s">
        <v>117</v>
      </c>
      <c r="B96" s="59" t="e">
        <f>IF(GOT!#REF!&lt;=$AZ$23,$BA$23,IF(GOT!#REF!&lt;$AZ$22,$BA$22,IF(GOT!#REF!&lt;$AZ$21,$BA$21,IF(GOT!#REF!&gt;=$AZ$21,$BA$20))))</f>
        <v>#REF!</v>
      </c>
      <c r="C96" s="59">
        <v>2</v>
      </c>
      <c r="D96" s="59" t="e">
        <f>B96*C96</f>
        <v>#REF!</v>
      </c>
      <c r="E96" s="20"/>
      <c r="F96" s="67"/>
      <c r="G96" s="67"/>
      <c r="H96" s="20"/>
    </row>
    <row r="98" spans="1:9" x14ac:dyDescent="0.3">
      <c r="A98" s="169"/>
      <c r="B98" s="169"/>
      <c r="C98" s="169"/>
      <c r="D98" s="169"/>
      <c r="E98" s="169"/>
      <c r="F98" s="169"/>
      <c r="G98" s="169"/>
      <c r="H98" s="169"/>
      <c r="I98" s="169"/>
    </row>
    <row r="99" spans="1:9" x14ac:dyDescent="0.3">
      <c r="A99" s="169"/>
      <c r="B99" s="169"/>
      <c r="C99" s="169"/>
      <c r="D99" s="169"/>
      <c r="E99" s="169"/>
      <c r="F99" s="169"/>
      <c r="G99" s="169"/>
      <c r="H99" s="169"/>
      <c r="I99" s="169"/>
    </row>
    <row r="101" spans="1:9" x14ac:dyDescent="0.3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 t="e">
        <f>SUM(D102:D106)/(SUM(C102:C106))</f>
        <v>#REF!</v>
      </c>
      <c r="I101" s="170" t="e">
        <f>GOT!#REF!</f>
        <v>#REF!</v>
      </c>
    </row>
    <row r="102" spans="1:9" x14ac:dyDescent="0.3">
      <c r="A102" s="58" t="s">
        <v>119</v>
      </c>
      <c r="B102" s="59" t="e">
        <f>IF(GOT!#REF!&lt;$AZ$7,$BA$7,IF(GOT!#REF!&lt;$AZ$6,$BA$6,IF(GOT!#REF!&lt;$AZ$5,$BA$5,IF(GOT!#REF!&gt;=$AZ$5,$BA$4))))</f>
        <v>#REF!</v>
      </c>
      <c r="C102" s="60">
        <v>3</v>
      </c>
      <c r="D102" s="59" t="e">
        <f>B102*C102</f>
        <v>#REF!</v>
      </c>
      <c r="E102" s="20"/>
      <c r="F102" s="20"/>
      <c r="G102" s="20"/>
      <c r="I102" s="171"/>
    </row>
    <row r="103" spans="1:9" x14ac:dyDescent="0.3">
      <c r="A103" s="61" t="s">
        <v>114</v>
      </c>
      <c r="B103" s="59" t="e">
        <f>IF(GOT!#REF!&lt;$AZ$8,$BA$8,IF(GOT!#REF!&lt;$AZ$9,$BA$9,IF(GOT!#REF!&lt;$AZ$10,$BA$10,IF(GOT!#REF!&gt;=$AZ$10,$BA$11))))</f>
        <v>#REF!</v>
      </c>
      <c r="C103" s="116">
        <v>4</v>
      </c>
      <c r="D103" s="62" t="e">
        <f>B103*C103</f>
        <v>#REF!</v>
      </c>
      <c r="E103" s="20"/>
      <c r="F103" s="20"/>
      <c r="G103" s="20"/>
      <c r="I103" s="171"/>
    </row>
    <row r="104" spans="1:9" ht="15" thickBot="1" x14ac:dyDescent="0.35">
      <c r="A104" s="63" t="s">
        <v>116</v>
      </c>
      <c r="B104" s="59" t="e">
        <f>IF(GOT!#REF!&lt;$AZ$12,$BA$12,IF(GOT!#REF!&lt;$AZ$13,$BA$13,IF(GOT!#REF!&lt;$AZ$14,$BA$14,IF(GOT!#REF!&gt;=$AZ$14,$BA$15))))</f>
        <v>#REF!</v>
      </c>
      <c r="C104" s="60">
        <v>1</v>
      </c>
      <c r="D104" s="59" t="e">
        <f>B104*C104</f>
        <v>#REF!</v>
      </c>
      <c r="E104" s="20"/>
      <c r="F104" s="20"/>
      <c r="G104" s="20"/>
      <c r="I104" s="171"/>
    </row>
    <row r="105" spans="1:9" ht="15" thickBot="1" x14ac:dyDescent="0.35">
      <c r="A105" s="61" t="s">
        <v>110</v>
      </c>
      <c r="B105" s="59" t="e">
        <f>IF(GOT!#REF!&lt;$AZ$16,$BA$16,IF(GOT!#REF!&lt;$AZ$17,$BA$17,IF(GOT!#REF!&lt;$AZ$18,$BA$18,IF(GOT!#REF!&gt;=$AZ$18,$BA$19))))</f>
        <v>#REF!</v>
      </c>
      <c r="C105" s="116">
        <v>2</v>
      </c>
      <c r="D105" s="62" t="e">
        <f>B105*C105</f>
        <v>#REF!</v>
      </c>
      <c r="E105" s="20"/>
      <c r="F105" s="64" t="s">
        <v>118</v>
      </c>
      <c r="G105" s="65" t="e">
        <f>IF($G$91&lt;1.2,4,IF($G$91&lt;1.5,3,IF($G$91&lt;2,2,IF($G$91&lt;3,1,IF($G$91&gt;=3,0)))))</f>
        <v>#REF!</v>
      </c>
      <c r="H105" s="20"/>
      <c r="I105" s="171"/>
    </row>
    <row r="106" spans="1:9" x14ac:dyDescent="0.3">
      <c r="A106" s="66" t="s">
        <v>117</v>
      </c>
      <c r="B106" s="59" t="e">
        <f>IF(GOT!#REF!&lt;=$AZ$23,$BA$23,IF(GOT!#REF!&lt;$AZ$22,$BA$22,IF(GOT!#REF!&lt;$AZ$21,$BA$21,IF(GOT!#REF!&gt;=$AZ$21,$BA$20))))</f>
        <v>#REF!</v>
      </c>
      <c r="C106" s="59">
        <v>2</v>
      </c>
      <c r="D106" s="59" t="e">
        <f>B106*C106</f>
        <v>#REF!</v>
      </c>
      <c r="E106" s="20"/>
      <c r="F106" s="67"/>
      <c r="G106" s="67"/>
      <c r="H106" s="20"/>
    </row>
    <row r="108" spans="1:9" x14ac:dyDescent="0.3">
      <c r="A108" s="169"/>
      <c r="B108" s="169"/>
      <c r="C108" s="169"/>
      <c r="D108" s="169"/>
      <c r="E108" s="169"/>
      <c r="F108" s="169"/>
      <c r="G108" s="169"/>
      <c r="H108" s="169"/>
      <c r="I108" s="169"/>
    </row>
    <row r="109" spans="1:9" x14ac:dyDescent="0.3">
      <c r="A109" s="169"/>
      <c r="B109" s="169"/>
      <c r="C109" s="169"/>
      <c r="D109" s="169"/>
      <c r="E109" s="169"/>
      <c r="F109" s="169"/>
      <c r="G109" s="169"/>
      <c r="H109" s="169"/>
      <c r="I109" s="169"/>
    </row>
    <row r="111" spans="1:9" x14ac:dyDescent="0.3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2.1666666666666665</v>
      </c>
      <c r="I111" s="170">
        <f>GOT!M3</f>
        <v>35387</v>
      </c>
    </row>
    <row r="112" spans="1:9" x14ac:dyDescent="0.3">
      <c r="A112" s="58" t="s">
        <v>119</v>
      </c>
      <c r="B112" s="59">
        <f>IF(GOT!M4&lt;$AZ$7,$BA$7,IF(GOT!M4&lt;$AZ$6,$BA$6,IF(GOT!M4&lt;$AZ$5,$BA$5,IF(GOT!M4&gt;=$AZ$5,$BA$4))))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71"/>
    </row>
    <row r="113" spans="1:9" x14ac:dyDescent="0.3">
      <c r="A113" s="61" t="s">
        <v>114</v>
      </c>
      <c r="B113" s="59">
        <f>IF(GOT!M5&lt;$AZ$8,$BA$8,IF(GOT!M5&lt;$AZ$9,$BA$9,IF(GOT!M5&lt;$AZ$10,$BA$10,IF(GOT!M5&gt;=$AZ$10,$BA$11))))</f>
        <v>1</v>
      </c>
      <c r="C113" s="116">
        <v>4</v>
      </c>
      <c r="D113" s="62">
        <f>B113*C113</f>
        <v>4</v>
      </c>
      <c r="E113" s="20"/>
      <c r="F113" s="20"/>
      <c r="G113" s="20"/>
      <c r="I113" s="171"/>
    </row>
    <row r="114" spans="1:9" ht="15" thickBot="1" x14ac:dyDescent="0.35">
      <c r="A114" s="63" t="s">
        <v>116</v>
      </c>
      <c r="B114" s="59">
        <f>IF(GOT!M6&lt;$AZ$12,$BA$12,IF(GOT!M6&lt;$AZ$13,$BA$13,IF(GOT!M6&lt;$AZ$14,$BA$14,IF(GOT!M6&gt;=$AZ$14,$BA$15))))</f>
        <v>3</v>
      </c>
      <c r="C114" s="60">
        <v>1</v>
      </c>
      <c r="D114" s="59">
        <f>B114*C114</f>
        <v>3</v>
      </c>
      <c r="E114" s="20"/>
      <c r="F114" s="20"/>
      <c r="G114" s="20"/>
      <c r="I114" s="171"/>
    </row>
    <row r="115" spans="1:9" ht="15" thickBot="1" x14ac:dyDescent="0.35">
      <c r="A115" s="61" t="s">
        <v>110</v>
      </c>
      <c r="B115" s="59">
        <f>IF(GOT!M7&lt;$AZ$16,$BA$16,IF(GOT!M7&lt;$AZ$17,$BA$17,IF(GOT!M7&lt;$AZ$18,$BA$18,IF(GOT!M7&gt;=$AZ$18,$BA$19))))</f>
        <v>4</v>
      </c>
      <c r="C115" s="116">
        <v>2</v>
      </c>
      <c r="D115" s="62">
        <f>B115*C115</f>
        <v>8</v>
      </c>
      <c r="E115" s="20"/>
      <c r="F115" s="64" t="s">
        <v>118</v>
      </c>
      <c r="G115" s="65">
        <f>IF($G$111&lt;1.2,4,IF($G$111&lt;1.5,3,IF($G$111&lt;2,2,IF($G$111&lt;3,1,IF($G$111&gt;=3,0)))))</f>
        <v>1</v>
      </c>
      <c r="H115" s="20"/>
      <c r="I115" s="171"/>
    </row>
    <row r="116" spans="1:9" x14ac:dyDescent="0.3">
      <c r="A116" s="66" t="s">
        <v>117</v>
      </c>
      <c r="B116" s="59">
        <f>IF(GOT!M8&lt;=$AZ$23,$BA$23,IF(GOT!M8&lt;$AZ$22,$BA$22,IF(GOT!M8&lt;$AZ$21,$BA$21,IF(GOT!M8&gt;=$AZ$21,$BA$20))))</f>
        <v>4</v>
      </c>
      <c r="C116" s="59">
        <v>2</v>
      </c>
      <c r="D116" s="59">
        <f>B116*C116</f>
        <v>8</v>
      </c>
      <c r="E116" s="20"/>
      <c r="F116" s="67"/>
      <c r="G116" s="67"/>
      <c r="H116" s="20"/>
    </row>
    <row r="118" spans="1:9" x14ac:dyDescent="0.3">
      <c r="A118" s="169"/>
      <c r="B118" s="169"/>
      <c r="C118" s="169"/>
      <c r="D118" s="169"/>
      <c r="E118" s="169"/>
      <c r="F118" s="169"/>
      <c r="G118" s="169"/>
      <c r="H118" s="169"/>
      <c r="I118" s="169"/>
    </row>
    <row r="119" spans="1:9" x14ac:dyDescent="0.3">
      <c r="A119" s="169"/>
      <c r="B119" s="169"/>
      <c r="C119" s="169"/>
      <c r="D119" s="169"/>
      <c r="E119" s="169"/>
      <c r="F119" s="169"/>
      <c r="G119" s="169"/>
      <c r="H119" s="169"/>
      <c r="I119" s="169"/>
    </row>
    <row r="121" spans="1:9" x14ac:dyDescent="0.3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2.1666666666666665</v>
      </c>
      <c r="I121" s="170">
        <f>GOT!L3</f>
        <v>35720</v>
      </c>
    </row>
    <row r="122" spans="1:9" x14ac:dyDescent="0.3">
      <c r="A122" s="58" t="s">
        <v>119</v>
      </c>
      <c r="B122" s="59">
        <f>IF(GOT!L4&lt;$AZ$7,$BA$7,IF(GOT!L4&lt;$AZ$6,$BA$6,IF(GOT!L4&lt;$AZ$5,$BA$5,IF(GOT!L4&gt;=$AZ$5,$BA$4))))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71"/>
    </row>
    <row r="123" spans="1:9" x14ac:dyDescent="0.3">
      <c r="A123" s="61" t="s">
        <v>114</v>
      </c>
      <c r="B123" s="59">
        <f>IF(GOT!L5&lt;$AZ$8,$BA$8,IF(GOT!L5&lt;$AZ$9,$BA$9,IF(GOT!L5&lt;$AZ$10,$BA$10,IF(GOT!L5&gt;=$AZ$10,$BA$11))))</f>
        <v>1</v>
      </c>
      <c r="C123" s="116">
        <v>4</v>
      </c>
      <c r="D123" s="62">
        <f>B123*C123</f>
        <v>4</v>
      </c>
      <c r="E123" s="20"/>
      <c r="F123" s="20"/>
      <c r="G123" s="20"/>
      <c r="I123" s="171"/>
    </row>
    <row r="124" spans="1:9" ht="15" thickBot="1" x14ac:dyDescent="0.35">
      <c r="A124" s="63" t="s">
        <v>116</v>
      </c>
      <c r="B124" s="59">
        <f>IF(GOT!L6&lt;$AZ$12,$BA$12,IF(GOT!L6&lt;$AZ$13,$BA$13,IF(GOT!L6&lt;$AZ$14,$BA$14,IF(GOT!L6&gt;=$AZ$14,$BA$15))))</f>
        <v>3</v>
      </c>
      <c r="C124" s="60">
        <v>1</v>
      </c>
      <c r="D124" s="59">
        <f>B124*C124</f>
        <v>3</v>
      </c>
      <c r="E124" s="20"/>
      <c r="F124" s="20"/>
      <c r="G124" s="20"/>
      <c r="I124" s="171"/>
    </row>
    <row r="125" spans="1:9" ht="15" thickBot="1" x14ac:dyDescent="0.35">
      <c r="A125" s="61" t="s">
        <v>110</v>
      </c>
      <c r="B125" s="59">
        <f>IF(GOT!L7&lt;$AZ$16,$BA$16,IF(GOT!L7&lt;$AZ$17,$BA$17,IF(GOT!L7&lt;$AZ$18,$BA$18,IF(GOT!L7&gt;=$AZ$18,$BA$19))))</f>
        <v>4</v>
      </c>
      <c r="C125" s="116">
        <v>2</v>
      </c>
      <c r="D125" s="62">
        <f>B125*C125</f>
        <v>8</v>
      </c>
      <c r="E125" s="20"/>
      <c r="F125" s="64" t="s">
        <v>118</v>
      </c>
      <c r="G125" s="65">
        <f>IF($G$121&lt;1.2,4,IF($G$121&lt;1.5,3,IF($G$121&lt;2,2,IF($G$121&lt;3,1,IF($G$121&gt;=3,0)))))</f>
        <v>1</v>
      </c>
      <c r="H125" s="20"/>
      <c r="I125" s="171"/>
    </row>
    <row r="126" spans="1:9" x14ac:dyDescent="0.3">
      <c r="A126" s="66" t="s">
        <v>117</v>
      </c>
      <c r="B126" s="59">
        <f>IF(GOT!L8&lt;=$AZ$23,$BA$23,IF(GOT!L8&lt;$AZ$22,$BA$22,IF(GOT!L8&lt;$AZ$21,$BA$21,IF(GOT!L8&gt;=$AZ$21,$BA$20))))</f>
        <v>4</v>
      </c>
      <c r="C126" s="59">
        <v>2</v>
      </c>
      <c r="D126" s="59">
        <f>B126*C126</f>
        <v>8</v>
      </c>
      <c r="E126" s="20"/>
      <c r="F126" s="67"/>
      <c r="G126" s="67"/>
      <c r="H126" s="20"/>
    </row>
    <row r="128" spans="1:9" x14ac:dyDescent="0.3">
      <c r="A128" s="169"/>
      <c r="B128" s="169"/>
      <c r="C128" s="169"/>
      <c r="D128" s="169"/>
      <c r="E128" s="169"/>
      <c r="F128" s="169"/>
      <c r="G128" s="169"/>
      <c r="H128" s="169"/>
      <c r="I128" s="169"/>
    </row>
    <row r="129" spans="1:9" x14ac:dyDescent="0.3">
      <c r="A129" s="169"/>
      <c r="B129" s="169"/>
      <c r="C129" s="169"/>
      <c r="D129" s="169"/>
      <c r="E129" s="169"/>
      <c r="F129" s="169"/>
      <c r="G129" s="169"/>
      <c r="H129" s="169"/>
      <c r="I129" s="169"/>
    </row>
    <row r="131" spans="1:9" x14ac:dyDescent="0.3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2.1666666666666665</v>
      </c>
      <c r="I131" s="170">
        <f>GOT!K3</f>
        <v>36349</v>
      </c>
    </row>
    <row r="132" spans="1:9" x14ac:dyDescent="0.3">
      <c r="A132" s="58" t="s">
        <v>119</v>
      </c>
      <c r="B132" s="59">
        <f>IF(GOT!K4&lt;$AZ$7,$BA$7,IF(GOT!K4&lt;$AZ$6,$BA$6,IF(GOT!K4&lt;$AZ$5,$BA$5,IF(GOT!K4&gt;=$AZ$5,$BA$4))))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71"/>
    </row>
    <row r="133" spans="1:9" x14ac:dyDescent="0.3">
      <c r="A133" s="61" t="s">
        <v>114</v>
      </c>
      <c r="B133" s="59">
        <f>IF(GOT!K5&lt;$AZ$8,$BA$8,IF(GOT!K5&lt;$AZ$9,$BA$9,IF(GOT!K5&lt;$AZ$10,$BA$10,IF(GOT!K5&gt;=$AZ$10,$BA$11))))</f>
        <v>1</v>
      </c>
      <c r="C133" s="116">
        <v>4</v>
      </c>
      <c r="D133" s="62">
        <f>B133*C133</f>
        <v>4</v>
      </c>
      <c r="E133" s="20"/>
      <c r="F133" s="20"/>
      <c r="G133" s="20"/>
      <c r="I133" s="171"/>
    </row>
    <row r="134" spans="1:9" ht="15" thickBot="1" x14ac:dyDescent="0.35">
      <c r="A134" s="63" t="s">
        <v>116</v>
      </c>
      <c r="B134" s="59">
        <f>IF(GOT!K6&lt;$AZ$12,$BA$12,IF(GOT!K6&lt;$AZ$13,$BA$13,IF(GOT!K6&lt;$AZ$14,$BA$14,IF(GOT!K6&gt;=$AZ$14,$BA$15))))</f>
        <v>3</v>
      </c>
      <c r="C134" s="60">
        <v>1</v>
      </c>
      <c r="D134" s="59">
        <f>B134*C134</f>
        <v>3</v>
      </c>
      <c r="E134" s="20"/>
      <c r="F134" s="20"/>
      <c r="G134" s="20"/>
      <c r="I134" s="171"/>
    </row>
    <row r="135" spans="1:9" ht="15" thickBot="1" x14ac:dyDescent="0.35">
      <c r="A135" s="61" t="s">
        <v>110</v>
      </c>
      <c r="B135" s="59">
        <f>IF(GOT!K7&lt;$AZ$16,$BA$16,IF(GOT!K7&lt;$AZ$17,$BA$17,IF(GOT!K7&lt;$AZ$18,$BA$18,IF(GOT!K7&gt;=$AZ$18,$BA$19))))</f>
        <v>4</v>
      </c>
      <c r="C135" s="116">
        <v>2</v>
      </c>
      <c r="D135" s="62">
        <f>B135*C135</f>
        <v>8</v>
      </c>
      <c r="E135" s="20"/>
      <c r="F135" s="64" t="s">
        <v>118</v>
      </c>
      <c r="G135" s="65">
        <f>IF($G$131&lt;1.2,4,IF($G$131&lt;1.5,3,IF($G$131&lt;2,2,IF($G$131&lt;3,1,IF($G$131&gt;=3,0)))))</f>
        <v>1</v>
      </c>
      <c r="H135" s="20"/>
      <c r="I135" s="171"/>
    </row>
    <row r="136" spans="1:9" x14ac:dyDescent="0.3">
      <c r="A136" s="66" t="s">
        <v>117</v>
      </c>
      <c r="B136" s="59">
        <f>IF(GOT!K8&lt;=$AZ$23,$BA$23,IF(GOT!K8&lt;$AZ$22,$BA$22,IF(GOT!K8&lt;$AZ$21,$BA$21,IF(GOT!K8&gt;=$AZ$21,$BA$20))))</f>
        <v>4</v>
      </c>
      <c r="C136" s="59">
        <v>2</v>
      </c>
      <c r="D136" s="59">
        <f>B136*C136</f>
        <v>8</v>
      </c>
      <c r="E136" s="20"/>
      <c r="F136" s="67"/>
      <c r="G136" s="67"/>
      <c r="H136" s="20"/>
    </row>
    <row r="137" spans="1:9" x14ac:dyDescent="0.3">
      <c r="A137" s="124"/>
      <c r="B137" s="116"/>
      <c r="C137" s="116"/>
      <c r="D137" s="116"/>
      <c r="E137" s="20"/>
      <c r="F137" s="67"/>
      <c r="G137" s="67"/>
      <c r="H137" s="20"/>
    </row>
    <row r="138" spans="1:9" x14ac:dyDescent="0.3">
      <c r="A138" s="169"/>
      <c r="B138" s="169"/>
      <c r="C138" s="169"/>
      <c r="D138" s="169"/>
      <c r="E138" s="169"/>
      <c r="F138" s="169"/>
      <c r="G138" s="169"/>
      <c r="H138" s="169"/>
      <c r="I138" s="169"/>
    </row>
    <row r="139" spans="1:9" x14ac:dyDescent="0.3">
      <c r="A139" s="169"/>
      <c r="B139" s="169"/>
      <c r="C139" s="169"/>
      <c r="D139" s="169"/>
      <c r="E139" s="169"/>
      <c r="F139" s="169"/>
      <c r="G139" s="169"/>
      <c r="H139" s="169"/>
      <c r="I139" s="169"/>
    </row>
    <row r="141" spans="1:9" x14ac:dyDescent="0.3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2.1666666666666665</v>
      </c>
      <c r="I141" s="170">
        <f>GOT!J3</f>
        <v>36936</v>
      </c>
    </row>
    <row r="142" spans="1:9" x14ac:dyDescent="0.3">
      <c r="A142" s="58" t="s">
        <v>119</v>
      </c>
      <c r="B142" s="59">
        <f>IF(GOT!J4&lt;$AZ$7,$BA$7,IF(GOT!J4&lt;$AZ$6,$BA$6,IF(GOT!J4&lt;$AZ$5,$BA$5,IF(GOT!J4&gt;=$AZ$5,$BA$4))))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71"/>
    </row>
    <row r="143" spans="1:9" x14ac:dyDescent="0.3">
      <c r="A143" s="61" t="s">
        <v>114</v>
      </c>
      <c r="B143" s="59">
        <f>IF(GOT!J5&lt;$AZ$8,$BA$8,IF(GOT!J5&lt;$AZ$9,$BA$9,IF(GOT!J5&lt;$AZ$10,$BA$10,IF(GOT!J5&gt;=$AZ$10,$BA$11))))</f>
        <v>1</v>
      </c>
      <c r="C143" s="116">
        <v>4</v>
      </c>
      <c r="D143" s="62">
        <f>B143*C143</f>
        <v>4</v>
      </c>
      <c r="E143" s="20"/>
      <c r="F143" s="20"/>
      <c r="G143" s="20"/>
      <c r="I143" s="171"/>
    </row>
    <row r="144" spans="1:9" ht="15" thickBot="1" x14ac:dyDescent="0.35">
      <c r="A144" s="63" t="s">
        <v>116</v>
      </c>
      <c r="B144" s="59">
        <f>IF(GOT!J6&lt;$AZ$12,$BA$12,IF(GOT!J6&lt;$AZ$13,$BA$13,IF(GOT!J6&lt;$AZ$14,$BA$14,IF(GOT!J6&gt;=$AZ$14,$BA$15))))</f>
        <v>3</v>
      </c>
      <c r="C144" s="60">
        <v>1</v>
      </c>
      <c r="D144" s="59">
        <f>B144*C144</f>
        <v>3</v>
      </c>
      <c r="E144" s="20"/>
      <c r="F144" s="20"/>
      <c r="G144" s="20"/>
      <c r="I144" s="171"/>
    </row>
    <row r="145" spans="1:9" ht="15" thickBot="1" x14ac:dyDescent="0.35">
      <c r="A145" s="61" t="s">
        <v>110</v>
      </c>
      <c r="B145" s="59">
        <f>IF(GOT!J7&lt;$AZ$16,$BA$16,IF(GOT!J7&lt;$AZ$17,$BA$17,IF(GOT!J7&lt;$AZ$18,$BA$18,IF(GOT!J7&gt;=$AZ$18,$BA$19))))</f>
        <v>4</v>
      </c>
      <c r="C145" s="116">
        <v>2</v>
      </c>
      <c r="D145" s="62">
        <f>B145*C145</f>
        <v>8</v>
      </c>
      <c r="E145" s="20"/>
      <c r="F145" s="64" t="s">
        <v>118</v>
      </c>
      <c r="G145" s="65">
        <f>IF($G$141&lt;1.2,4,IF($G$141&lt;1.5,3,IF($G$141&lt;2,2,IF($G$141&lt;3,1,IF($G$141&gt;=3,0)))))</f>
        <v>1</v>
      </c>
      <c r="H145" s="20"/>
      <c r="I145" s="171"/>
    </row>
    <row r="146" spans="1:9" x14ac:dyDescent="0.3">
      <c r="A146" s="66" t="s">
        <v>117</v>
      </c>
      <c r="B146" s="59">
        <f>IF(GOT!J8&lt;=$AZ$23,$BA$23,IF(GOT!J8&lt;$AZ$22,$BA$22,IF(GOT!J8&lt;$AZ$21,$BA$21,IF(GOT!J8&gt;=$AZ$21,$BA$20))))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3">
      <c r="A148" s="169"/>
      <c r="B148" s="169"/>
      <c r="C148" s="169"/>
      <c r="D148" s="169"/>
      <c r="E148" s="169"/>
      <c r="F148" s="169"/>
      <c r="G148" s="169"/>
      <c r="H148" s="169"/>
      <c r="I148" s="169"/>
    </row>
    <row r="149" spans="1:9" x14ac:dyDescent="0.3">
      <c r="A149" s="169"/>
      <c r="B149" s="169"/>
      <c r="C149" s="169"/>
      <c r="D149" s="169"/>
      <c r="E149" s="169"/>
      <c r="F149" s="169"/>
      <c r="G149" s="169"/>
      <c r="H149" s="169"/>
      <c r="I149" s="169"/>
    </row>
    <row r="151" spans="1:9" x14ac:dyDescent="0.3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2.1666666666666665</v>
      </c>
      <c r="I151" s="170">
        <f>GOT!I3</f>
        <v>37734</v>
      </c>
    </row>
    <row r="152" spans="1:9" x14ac:dyDescent="0.3">
      <c r="A152" s="58" t="s">
        <v>119</v>
      </c>
      <c r="B152" s="59">
        <f>IF(GOT!I4&lt;$AZ$7,$BA$7,IF(GOT!I4&lt;$AZ$6,$BA$6,IF(GOT!I4&lt;$AZ$5,$BA$5,IF(GOT!I4&gt;=$AZ$5,$BA$4))))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71"/>
    </row>
    <row r="153" spans="1:9" x14ac:dyDescent="0.3">
      <c r="A153" s="61" t="s">
        <v>114</v>
      </c>
      <c r="B153" s="59">
        <f>IF(GOT!I5&lt;$AZ$8,$BA$8,IF(GOT!I5&lt;$AZ$9,$BA$9,IF(GOT!I5&lt;$AZ$10,$BA$10,IF(GOT!I5&gt;=$AZ$10,$BA$11))))</f>
        <v>1</v>
      </c>
      <c r="C153" s="116">
        <v>4</v>
      </c>
      <c r="D153" s="62">
        <f>B153*C153</f>
        <v>4</v>
      </c>
      <c r="E153" s="20"/>
      <c r="F153" s="20"/>
      <c r="G153" s="20"/>
      <c r="I153" s="171"/>
    </row>
    <row r="154" spans="1:9" ht="15" thickBot="1" x14ac:dyDescent="0.35">
      <c r="A154" s="63" t="s">
        <v>116</v>
      </c>
      <c r="B154" s="59">
        <f>IF(GOT!I6&lt;$AZ$12,$BA$12,IF(GOT!I6&lt;$AZ$13,$BA$13,IF(GOT!I6&lt;$AZ$14,$BA$14,IF(GOT!I6&gt;=$AZ$14,$BA$15))))</f>
        <v>3</v>
      </c>
      <c r="C154" s="60">
        <v>1</v>
      </c>
      <c r="D154" s="59">
        <f>B154*C154</f>
        <v>3</v>
      </c>
      <c r="E154" s="20"/>
      <c r="F154" s="20"/>
      <c r="G154" s="20"/>
      <c r="I154" s="171"/>
    </row>
    <row r="155" spans="1:9" ht="15" thickBot="1" x14ac:dyDescent="0.35">
      <c r="A155" s="61" t="s">
        <v>110</v>
      </c>
      <c r="B155" s="59">
        <f>IF(GOT!I7&lt;$AZ$16,$BA$16,IF(GOT!I7&lt;$AZ$17,$BA$17,IF(GOT!I7&lt;$AZ$18,$BA$18,IF(GOT!I7&gt;=$AZ$18,$BA$19))))</f>
        <v>4</v>
      </c>
      <c r="C155" s="116">
        <v>2</v>
      </c>
      <c r="D155" s="62">
        <f>B155*C155</f>
        <v>8</v>
      </c>
      <c r="E155" s="20"/>
      <c r="F155" s="64" t="s">
        <v>118</v>
      </c>
      <c r="G155" s="65">
        <f>IF($G$151&lt;1.2,4,IF($G$151&lt;1.5,3,IF($G$151&lt;2,2,IF($G$151&lt;3,1,IF($G$151&gt;=3,0)))))</f>
        <v>1</v>
      </c>
      <c r="H155" s="20"/>
      <c r="I155" s="171"/>
    </row>
    <row r="156" spans="1:9" x14ac:dyDescent="0.3">
      <c r="A156" s="66" t="s">
        <v>117</v>
      </c>
      <c r="B156" s="59">
        <f>IF(GOT!I8&lt;=$AZ$23,$BA$23,IF(GOT!I8&lt;$AZ$22,$BA$22,IF(GOT!I8&lt;$AZ$21,$BA$21,IF(GOT!I8&gt;=$AZ$21,$BA$20))))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3">
      <c r="A158" s="169"/>
      <c r="B158" s="169"/>
      <c r="C158" s="169"/>
      <c r="D158" s="169"/>
      <c r="E158" s="169"/>
      <c r="F158" s="169"/>
      <c r="G158" s="169"/>
      <c r="H158" s="169"/>
      <c r="I158" s="169"/>
    </row>
    <row r="159" spans="1:9" x14ac:dyDescent="0.3">
      <c r="A159" s="169"/>
      <c r="B159" s="169"/>
      <c r="C159" s="169"/>
      <c r="D159" s="169"/>
      <c r="E159" s="169"/>
      <c r="F159" s="169"/>
      <c r="G159" s="169"/>
      <c r="H159" s="169"/>
      <c r="I159" s="169"/>
    </row>
    <row r="161" spans="1:9" x14ac:dyDescent="0.3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2.25</v>
      </c>
      <c r="I161" s="170">
        <f>GOT!H3</f>
        <v>38400</v>
      </c>
    </row>
    <row r="162" spans="1:9" x14ac:dyDescent="0.3">
      <c r="A162" s="58" t="s">
        <v>119</v>
      </c>
      <c r="B162" s="59">
        <f>IF(GOT!H4&lt;$AZ$7,$BA$7,IF(GOT!H4&lt;$AZ$6,$BA$6,IF(GOT!H4&lt;$AZ$5,$BA$5,IF(GOT!H4&gt;=$AZ$5,$BA$4))))</f>
        <v>1</v>
      </c>
      <c r="C162" s="60">
        <v>3</v>
      </c>
      <c r="D162" s="59">
        <f>B162*C162</f>
        <v>3</v>
      </c>
      <c r="E162" s="20"/>
      <c r="F162" s="20"/>
      <c r="G162" s="20"/>
      <c r="I162" s="171"/>
    </row>
    <row r="163" spans="1:9" x14ac:dyDescent="0.3">
      <c r="A163" s="61" t="s">
        <v>114</v>
      </c>
      <c r="B163" s="59">
        <f>IF(GOT!H5&lt;$AZ$8,$BA$8,IF(GOT!H5&lt;$AZ$9,$BA$9,IF(GOT!H5&lt;$AZ$10,$BA$10,IF(GOT!H5&gt;=$AZ$10,$BA$11))))</f>
        <v>1</v>
      </c>
      <c r="C163" s="116">
        <v>4</v>
      </c>
      <c r="D163" s="62">
        <f>B163*C163</f>
        <v>4</v>
      </c>
      <c r="E163" s="20"/>
      <c r="F163" s="20"/>
      <c r="G163" s="20"/>
      <c r="I163" s="171"/>
    </row>
    <row r="164" spans="1:9" ht="15" thickBot="1" x14ac:dyDescent="0.35">
      <c r="A164" s="63" t="s">
        <v>116</v>
      </c>
      <c r="B164" s="59">
        <f>IF(GOT!H6&lt;$AZ$12,$BA$12,IF(GOT!H6&lt;$AZ$13,$BA$13,IF(GOT!H6&lt;$AZ$14,$BA$14,IF(GOT!H6&gt;=$AZ$14,$BA$15))))</f>
        <v>4</v>
      </c>
      <c r="C164" s="60">
        <v>1</v>
      </c>
      <c r="D164" s="59">
        <f>B164*C164</f>
        <v>4</v>
      </c>
      <c r="E164" s="20"/>
      <c r="F164" s="20"/>
      <c r="G164" s="20"/>
      <c r="I164" s="171"/>
    </row>
    <row r="165" spans="1:9" ht="15" thickBot="1" x14ac:dyDescent="0.35">
      <c r="A165" s="61" t="s">
        <v>110</v>
      </c>
      <c r="B165" s="59">
        <f>IF(GOT!H7&lt;$AZ$16,$BA$16,IF(GOT!H7&lt;$AZ$17,$BA$17,IF(GOT!H7&lt;$AZ$18,$BA$18,IF(GOT!H7&gt;=$AZ$18,$BA$19))))</f>
        <v>4</v>
      </c>
      <c r="C165" s="116">
        <v>2</v>
      </c>
      <c r="D165" s="62">
        <f>B165*C165</f>
        <v>8</v>
      </c>
      <c r="E165" s="20"/>
      <c r="F165" s="64" t="s">
        <v>118</v>
      </c>
      <c r="G165" s="65">
        <f>IF($G$161&lt;1.2,4,IF($G$161&lt;1.5,3,IF($G$161&lt;2,2,IF($G$161&lt;3,1,IF($G$161&gt;=3,0)))))</f>
        <v>1</v>
      </c>
      <c r="H165" s="20"/>
      <c r="I165" s="171"/>
    </row>
    <row r="166" spans="1:9" x14ac:dyDescent="0.3">
      <c r="A166" s="66" t="s">
        <v>117</v>
      </c>
      <c r="B166" s="59">
        <f>IF(GOT!H8&lt;=$AZ$23,$BA$23,IF(GOT!H8&lt;$AZ$22,$BA$22,IF(GOT!H8&lt;$AZ$21,$BA$21,IF(GOT!H8&gt;=$AZ$21,$BA$20))))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3">
      <c r="A168" s="169"/>
      <c r="B168" s="169"/>
      <c r="C168" s="169"/>
      <c r="D168" s="169"/>
      <c r="E168" s="169"/>
      <c r="F168" s="169"/>
      <c r="G168" s="169"/>
      <c r="H168" s="169"/>
      <c r="I168" s="169"/>
    </row>
    <row r="169" spans="1:9" x14ac:dyDescent="0.3">
      <c r="A169" s="169"/>
      <c r="B169" s="169"/>
      <c r="C169" s="169"/>
      <c r="D169" s="169"/>
      <c r="E169" s="169"/>
      <c r="F169" s="169"/>
      <c r="G169" s="169"/>
      <c r="H169" s="169"/>
      <c r="I169" s="169"/>
    </row>
    <row r="171" spans="1:9" x14ac:dyDescent="0.3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2.25</v>
      </c>
      <c r="I171" s="170">
        <f>GOT!G3</f>
        <v>39161</v>
      </c>
    </row>
    <row r="172" spans="1:9" x14ac:dyDescent="0.3">
      <c r="A172" s="58" t="s">
        <v>119</v>
      </c>
      <c r="B172" s="59">
        <f>IF(GOT!G4&lt;$AZ$7,$BA$7,IF(GOT!G4&lt;$AZ$6,$BA$6,IF(GOT!G4&lt;$AZ$5,$BA$5,IF(GOT!G4&gt;=$AZ$5,$BA$4))))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71"/>
    </row>
    <row r="173" spans="1:9" x14ac:dyDescent="0.3">
      <c r="A173" s="61" t="s">
        <v>114</v>
      </c>
      <c r="B173" s="59">
        <f>IF(GOT!G5&lt;$AZ$8,$BA$8,IF(GOT!G5&lt;$AZ$9,$BA$9,IF(GOT!G5&lt;$AZ$10,$BA$10,IF(GOT!G5&gt;=$AZ$10,$BA$11))))</f>
        <v>1</v>
      </c>
      <c r="C173" s="116">
        <v>4</v>
      </c>
      <c r="D173" s="62">
        <f>B173*C173</f>
        <v>4</v>
      </c>
      <c r="E173" s="20"/>
      <c r="F173" s="20"/>
      <c r="G173" s="20"/>
      <c r="I173" s="171"/>
    </row>
    <row r="174" spans="1:9" ht="15" thickBot="1" x14ac:dyDescent="0.35">
      <c r="A174" s="63" t="s">
        <v>116</v>
      </c>
      <c r="B174" s="59">
        <f>IF(GOT!G6&lt;$AZ$12,$BA$12,IF(GOT!G6&lt;$AZ$13,$BA$13,IF(GOT!G6&lt;$AZ$14,$BA$14,IF(GOT!G6&gt;=$AZ$14,$BA$15))))</f>
        <v>4</v>
      </c>
      <c r="C174" s="60">
        <v>1</v>
      </c>
      <c r="D174" s="59">
        <f>B174*C174</f>
        <v>4</v>
      </c>
      <c r="E174" s="20"/>
      <c r="F174" s="20"/>
      <c r="G174" s="20"/>
      <c r="I174" s="171"/>
    </row>
    <row r="175" spans="1:9" ht="15" thickBot="1" x14ac:dyDescent="0.35">
      <c r="A175" s="61" t="s">
        <v>110</v>
      </c>
      <c r="B175" s="59">
        <f>IF(GOT!G7&lt;$AZ$16,$BA$16,IF(GOT!G7&lt;$AZ$17,$BA$17,IF(GOT!G7&lt;$AZ$18,$BA$18,IF(GOT!G7&gt;=$AZ$18,$BA$19))))</f>
        <v>4</v>
      </c>
      <c r="C175" s="116">
        <v>2</v>
      </c>
      <c r="D175" s="62">
        <f>B175*C175</f>
        <v>8</v>
      </c>
      <c r="E175" s="20"/>
      <c r="F175" s="64" t="s">
        <v>118</v>
      </c>
      <c r="G175" s="65">
        <f>IF($G$171&lt;1.2,4,IF($G$171&lt;1.5,3,IF($G$171&lt;2,2,IF($G$171&lt;3,1,IF($G$171&gt;=3,0)))))</f>
        <v>1</v>
      </c>
      <c r="H175" s="20"/>
      <c r="I175" s="171"/>
    </row>
    <row r="176" spans="1:9" x14ac:dyDescent="0.3">
      <c r="A176" s="66" t="s">
        <v>117</v>
      </c>
      <c r="B176" s="59">
        <f>IF(GOT!G8&lt;=$AZ$23,$BA$23,IF(GOT!G8&lt;$AZ$22,$BA$22,IF(GOT!G8&lt;$AZ$21,$BA$21,IF(GOT!G8&gt;=$AZ$21,$BA$20))))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I1:I5"/>
    <mergeCell ref="A8:I9"/>
    <mergeCell ref="A28:I29"/>
    <mergeCell ref="I31:I35"/>
    <mergeCell ref="A38:I39"/>
    <mergeCell ref="I41:I45"/>
    <mergeCell ref="T12:T16"/>
    <mergeCell ref="T32:T36"/>
    <mergeCell ref="L39:T40"/>
    <mergeCell ref="T42:T46"/>
    <mergeCell ref="I11:I15"/>
    <mergeCell ref="A18:I19"/>
    <mergeCell ref="I21:I25"/>
    <mergeCell ref="T2:T6"/>
    <mergeCell ref="L9:T10"/>
    <mergeCell ref="L19:T20"/>
    <mergeCell ref="T22:T26"/>
    <mergeCell ref="L29:T30"/>
    <mergeCell ref="BA2:BA3"/>
    <mergeCell ref="BB2:BB3"/>
    <mergeCell ref="AY4:AY7"/>
    <mergeCell ref="BB4:BB7"/>
    <mergeCell ref="AY8:AY11"/>
    <mergeCell ref="BB8:BB11"/>
    <mergeCell ref="BB12:BB15"/>
    <mergeCell ref="AY16:AY19"/>
    <mergeCell ref="BB16:BB19"/>
    <mergeCell ref="AY20:AY23"/>
    <mergeCell ref="BB20:BB23"/>
    <mergeCell ref="AY12:AY15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A128:I129"/>
    <mergeCell ref="A138:I139"/>
    <mergeCell ref="A118:I119"/>
    <mergeCell ref="A148:I149"/>
    <mergeCell ref="A158:I159"/>
    <mergeCell ref="A168:I169"/>
    <mergeCell ref="I131:I135"/>
    <mergeCell ref="I141:I145"/>
    <mergeCell ref="I151:I155"/>
    <mergeCell ref="I161:I16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8"/>
  <sheetViews>
    <sheetView topLeftCell="E1" zoomScale="70" zoomScaleNormal="70" workbookViewId="0">
      <selection activeCell="Y1" sqref="Y1:AG1"/>
    </sheetView>
  </sheetViews>
  <sheetFormatPr defaultColWidth="9.109375" defaultRowHeight="14.4" x14ac:dyDescent="0.3"/>
  <cols>
    <col min="1" max="1" width="11.5546875" style="1" bestFit="1" customWidth="1"/>
    <col min="2" max="2" width="12" style="1" customWidth="1"/>
    <col min="3" max="3" width="19" style="1" customWidth="1"/>
    <col min="4" max="5" width="9.109375" style="1"/>
    <col min="6" max="6" width="11.44140625" style="1" bestFit="1" customWidth="1"/>
    <col min="7" max="8" width="9.109375" style="1"/>
    <col min="9" max="9" width="13" style="1" bestFit="1" customWidth="1"/>
    <col min="10" max="10" width="10.44140625" style="1" customWidth="1"/>
    <col min="11" max="11" width="11.5546875" style="1" bestFit="1" customWidth="1"/>
    <col min="12" max="12" width="9.109375" style="1" customWidth="1"/>
    <col min="13" max="13" width="12.6640625" style="1" bestFit="1" customWidth="1"/>
    <col min="14" max="14" width="21.33203125" style="1" bestFit="1" customWidth="1"/>
    <col min="15" max="15" width="12.6640625" style="1" bestFit="1" customWidth="1"/>
    <col min="16" max="16" width="9.109375" style="1" customWidth="1"/>
    <col min="17" max="37" width="9.109375" style="1"/>
    <col min="38" max="38" width="10.33203125" style="1" bestFit="1" customWidth="1"/>
    <col min="39" max="46" width="9.109375" style="1"/>
    <col min="47" max="47" width="9.109375" style="122"/>
    <col min="48" max="16384" width="9.109375" style="1"/>
  </cols>
  <sheetData>
    <row r="1" spans="1:59" ht="36.6" x14ac:dyDescent="0.7">
      <c r="A1" s="165" t="s">
        <v>40</v>
      </c>
      <c r="B1" s="165"/>
      <c r="C1" s="165"/>
      <c r="Y1" s="120" t="s">
        <v>178</v>
      </c>
      <c r="Z1" s="120" t="s">
        <v>179</v>
      </c>
      <c r="AA1" s="120" t="s">
        <v>180</v>
      </c>
      <c r="AB1" s="120" t="s">
        <v>181</v>
      </c>
      <c r="AC1" s="120" t="s">
        <v>182</v>
      </c>
      <c r="AD1" s="120" t="s">
        <v>183</v>
      </c>
      <c r="AE1" s="120" t="s">
        <v>184</v>
      </c>
      <c r="AF1" s="120" t="s">
        <v>185</v>
      </c>
      <c r="AG1" s="120" t="s">
        <v>186</v>
      </c>
    </row>
    <row r="2" spans="1:59" x14ac:dyDescent="0.3">
      <c r="E2" s="40" t="s">
        <v>41</v>
      </c>
      <c r="F2" s="40" t="s">
        <v>42</v>
      </c>
      <c r="G2" s="40" t="s">
        <v>43</v>
      </c>
      <c r="I2" s="40" t="s">
        <v>23</v>
      </c>
      <c r="V2" s="191">
        <v>2011</v>
      </c>
      <c r="X2" s="121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9">
        <v>42370</v>
      </c>
      <c r="AM2" s="118">
        <v>86</v>
      </c>
      <c r="AN2" s="118">
        <v>173</v>
      </c>
      <c r="AO2" s="118">
        <v>66</v>
      </c>
      <c r="AP2" s="118">
        <v>29</v>
      </c>
      <c r="AQ2" s="118">
        <v>93</v>
      </c>
      <c r="AR2" s="118">
        <v>73</v>
      </c>
      <c r="AS2" s="118">
        <v>88</v>
      </c>
      <c r="AT2" s="118">
        <v>70</v>
      </c>
      <c r="AU2" s="118">
        <v>89</v>
      </c>
    </row>
    <row r="3" spans="1:59" x14ac:dyDescent="0.3">
      <c r="C3" s="40" t="s">
        <v>45</v>
      </c>
      <c r="E3" s="41">
        <v>1</v>
      </c>
      <c r="F3" s="102">
        <v>103</v>
      </c>
      <c r="G3" s="42">
        <f>F3/$C$7</f>
        <v>0.81746031746031744</v>
      </c>
      <c r="I3" s="43" t="str">
        <f>IF(C4&lt;=$N$16,$M$16,IF(C4&lt;$N$15,M15,IF(C4&lt;$N$14,$M$14,IF(C4&lt;$N$13,$M$13,IF(C4&gt;=$N$13,$M$12)))))</f>
        <v>A</v>
      </c>
      <c r="N3" s="44" t="s">
        <v>44</v>
      </c>
      <c r="V3" s="191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9">
        <v>42371</v>
      </c>
      <c r="AM3" s="118">
        <v>102</v>
      </c>
      <c r="AN3" s="118">
        <v>148</v>
      </c>
      <c r="AO3" s="118">
        <v>82</v>
      </c>
      <c r="AP3" s="118">
        <v>26</v>
      </c>
      <c r="AQ3" s="118">
        <v>106</v>
      </c>
      <c r="AR3" s="118">
        <v>88</v>
      </c>
      <c r="AS3" s="118">
        <v>99</v>
      </c>
      <c r="AT3" s="118">
        <v>56</v>
      </c>
      <c r="AU3" s="118">
        <v>67</v>
      </c>
    </row>
    <row r="4" spans="1:59" x14ac:dyDescent="0.3">
      <c r="C4" s="81">
        <f>SUM(4*N4,3*N5,2*N6,1*N7,0*N8)/SUM(N4:N8)</f>
        <v>3.8555555555555556</v>
      </c>
      <c r="E4" s="41">
        <v>2</v>
      </c>
      <c r="F4" s="102">
        <v>88</v>
      </c>
      <c r="G4" s="42">
        <f t="shared" ref="G4:G67" si="0">F4/$C$7</f>
        <v>0.69841269841269837</v>
      </c>
      <c r="M4" s="41" t="s">
        <v>46</v>
      </c>
      <c r="N4" s="43">
        <f>COUNTIFS($G$3:$G$182, "&lt;" &amp;0.6)</f>
        <v>154</v>
      </c>
      <c r="V4" s="191"/>
      <c r="X4" s="121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9">
        <v>42372</v>
      </c>
      <c r="AM4" s="118">
        <v>96</v>
      </c>
      <c r="AN4" s="118">
        <v>189</v>
      </c>
      <c r="AO4" s="118">
        <v>58</v>
      </c>
      <c r="AP4" s="118">
        <v>84</v>
      </c>
      <c r="AQ4" s="118">
        <v>79</v>
      </c>
      <c r="AR4" s="118">
        <v>84</v>
      </c>
      <c r="AS4" s="118">
        <v>88</v>
      </c>
      <c r="AT4" s="118">
        <v>65</v>
      </c>
      <c r="AU4" s="118">
        <v>87</v>
      </c>
    </row>
    <row r="5" spans="1:59" x14ac:dyDescent="0.3">
      <c r="E5" s="41">
        <v>3</v>
      </c>
      <c r="F5" s="102">
        <v>51</v>
      </c>
      <c r="G5" s="42">
        <f t="shared" si="0"/>
        <v>0.40476190476190477</v>
      </c>
      <c r="I5" s="40" t="s">
        <v>34</v>
      </c>
      <c r="M5" s="41" t="s">
        <v>47</v>
      </c>
      <c r="N5" s="43">
        <f>COUNTIFS($G$3:$G$182, "&gt;=" &amp;0.6, $G$3:$G$182, "&lt;" &amp;1)</f>
        <v>26</v>
      </c>
      <c r="V5" s="191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9">
        <v>42373</v>
      </c>
      <c r="AM5" s="118">
        <v>124</v>
      </c>
      <c r="AN5" s="118">
        <v>186</v>
      </c>
      <c r="AO5" s="118">
        <v>58</v>
      </c>
      <c r="AP5" s="118">
        <v>69</v>
      </c>
      <c r="AQ5" s="118">
        <v>103</v>
      </c>
      <c r="AR5" s="118">
        <v>132</v>
      </c>
      <c r="AS5" s="118">
        <v>82</v>
      </c>
      <c r="AT5" s="118">
        <v>68</v>
      </c>
      <c r="AU5" s="118">
        <v>43</v>
      </c>
    </row>
    <row r="6" spans="1:59" x14ac:dyDescent="0.3">
      <c r="C6" s="40" t="s">
        <v>48</v>
      </c>
      <c r="E6" s="41">
        <v>4</v>
      </c>
      <c r="F6" s="102">
        <v>41</v>
      </c>
      <c r="G6" s="42">
        <f t="shared" si="0"/>
        <v>0.32539682539682541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COUNTIFS($G$3:$G$182, "&gt;=" &amp;1, $G$3:$G$182, "&lt;" &amp;1.3)</f>
        <v>0</v>
      </c>
      <c r="V6" s="191"/>
      <c r="X6" s="121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9">
        <v>42374</v>
      </c>
      <c r="AM6" s="118">
        <v>128</v>
      </c>
      <c r="AN6" s="118">
        <v>191</v>
      </c>
      <c r="AO6" s="118">
        <v>57</v>
      </c>
      <c r="AP6" s="118">
        <v>39</v>
      </c>
      <c r="AQ6" s="118">
        <v>100</v>
      </c>
      <c r="AR6" s="118">
        <v>136</v>
      </c>
      <c r="AS6" s="118">
        <v>89</v>
      </c>
      <c r="AT6" s="118">
        <v>58</v>
      </c>
      <c r="AU6" s="118">
        <v>73</v>
      </c>
    </row>
    <row r="7" spans="1:59" x14ac:dyDescent="0.3">
      <c r="C7" s="46">
        <v>126</v>
      </c>
      <c r="E7" s="41">
        <v>5</v>
      </c>
      <c r="F7" s="102">
        <v>46</v>
      </c>
      <c r="G7" s="42">
        <f t="shared" si="0"/>
        <v>0.36507936507936506</v>
      </c>
      <c r="M7" s="41" t="s">
        <v>49</v>
      </c>
      <c r="N7" s="43">
        <f>COUNTIFS($G$3:$G$182, "&gt;=" &amp;1.3, $G$3:$G$182, "&lt;" &amp;1.5)</f>
        <v>0</v>
      </c>
      <c r="V7" s="191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9">
        <v>42375</v>
      </c>
      <c r="AM7" s="118">
        <v>132</v>
      </c>
      <c r="AN7" s="118">
        <v>222</v>
      </c>
      <c r="AO7" s="118">
        <v>50</v>
      </c>
      <c r="AP7" s="118">
        <v>43</v>
      </c>
      <c r="AQ7" s="118">
        <v>72</v>
      </c>
      <c r="AR7" s="118">
        <v>141</v>
      </c>
      <c r="AS7" s="118">
        <v>99</v>
      </c>
      <c r="AT7" s="118">
        <v>50</v>
      </c>
      <c r="AU7" s="118">
        <v>37</v>
      </c>
    </row>
    <row r="8" spans="1:59" x14ac:dyDescent="0.3">
      <c r="E8" s="41">
        <v>6</v>
      </c>
      <c r="F8" s="102">
        <v>49</v>
      </c>
      <c r="G8" s="42">
        <f t="shared" si="0"/>
        <v>0.3888888888888889</v>
      </c>
      <c r="M8" s="41" t="s">
        <v>50</v>
      </c>
      <c r="N8" s="43">
        <f>COUNTIFS($G$3:$G$182, "&gt;=" &amp;1.5)</f>
        <v>0</v>
      </c>
      <c r="V8" s="191"/>
      <c r="X8" s="121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9">
        <v>42376</v>
      </c>
      <c r="AM8" s="118">
        <v>135</v>
      </c>
      <c r="AN8" s="118">
        <v>185</v>
      </c>
      <c r="AO8" s="118">
        <v>50</v>
      </c>
      <c r="AP8" s="118">
        <v>48</v>
      </c>
      <c r="AQ8" s="118">
        <v>85</v>
      </c>
      <c r="AR8" s="118">
        <v>134</v>
      </c>
      <c r="AS8" s="118">
        <v>90</v>
      </c>
      <c r="AT8" s="118">
        <v>57</v>
      </c>
      <c r="AU8" s="118">
        <v>71</v>
      </c>
      <c r="AX8" s="122"/>
    </row>
    <row r="9" spans="1:59" x14ac:dyDescent="0.3">
      <c r="E9" s="41">
        <v>7</v>
      </c>
      <c r="F9" s="102">
        <v>39</v>
      </c>
      <c r="G9" s="42">
        <f t="shared" si="0"/>
        <v>0.30952380952380953</v>
      </c>
      <c r="V9" s="191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9">
        <v>42377</v>
      </c>
      <c r="AM9" s="118">
        <v>126</v>
      </c>
      <c r="AN9" s="118">
        <v>185</v>
      </c>
      <c r="AO9" s="118">
        <v>81</v>
      </c>
      <c r="AP9" s="118">
        <v>55</v>
      </c>
      <c r="AQ9" s="118">
        <v>115</v>
      </c>
      <c r="AR9" s="118">
        <v>139</v>
      </c>
      <c r="AS9" s="118">
        <v>98</v>
      </c>
      <c r="AT9" s="118">
        <v>63</v>
      </c>
      <c r="AU9" s="118">
        <v>64</v>
      </c>
      <c r="AX9" s="122"/>
    </row>
    <row r="10" spans="1:59" x14ac:dyDescent="0.3">
      <c r="C10" s="69"/>
      <c r="E10" s="41">
        <v>8</v>
      </c>
      <c r="F10" s="102">
        <v>44</v>
      </c>
      <c r="G10" s="42">
        <f t="shared" si="0"/>
        <v>0.34920634920634919</v>
      </c>
      <c r="I10" s="69"/>
      <c r="J10" s="69"/>
      <c r="V10" s="191"/>
      <c r="X10" s="121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9">
        <v>42378</v>
      </c>
      <c r="AM10" s="118">
        <v>102</v>
      </c>
      <c r="AN10" s="118">
        <v>155</v>
      </c>
      <c r="AO10" s="118">
        <v>63</v>
      </c>
      <c r="AP10" s="118">
        <v>80</v>
      </c>
      <c r="AQ10" s="118">
        <v>76</v>
      </c>
      <c r="AR10" s="118">
        <v>101</v>
      </c>
      <c r="AS10" s="118">
        <v>92</v>
      </c>
      <c r="AT10" s="118">
        <v>49</v>
      </c>
      <c r="AU10" s="118">
        <v>76</v>
      </c>
      <c r="AX10" s="122"/>
    </row>
    <row r="11" spans="1:59" x14ac:dyDescent="0.3">
      <c r="C11" s="69"/>
      <c r="E11" s="41">
        <v>9</v>
      </c>
      <c r="F11" s="102">
        <v>32</v>
      </c>
      <c r="G11" s="42">
        <f t="shared" si="0"/>
        <v>0.25396825396825395</v>
      </c>
      <c r="I11" s="69"/>
      <c r="J11" s="69"/>
      <c r="M11" s="38" t="s">
        <v>23</v>
      </c>
      <c r="N11" s="38" t="s">
        <v>154</v>
      </c>
      <c r="O11" s="38" t="s">
        <v>23</v>
      </c>
      <c r="V11" s="191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9">
        <v>42379</v>
      </c>
      <c r="AM11" s="118">
        <v>96</v>
      </c>
      <c r="AN11" s="118">
        <v>181</v>
      </c>
      <c r="AO11" s="118">
        <v>51</v>
      </c>
      <c r="AP11" s="118">
        <v>85</v>
      </c>
      <c r="AQ11" s="118">
        <v>98</v>
      </c>
      <c r="AR11" s="118">
        <v>85</v>
      </c>
      <c r="AS11" s="118">
        <v>88</v>
      </c>
      <c r="AT11" s="118">
        <v>64</v>
      </c>
      <c r="AU11" s="118">
        <v>84</v>
      </c>
      <c r="AX11" s="122"/>
      <c r="AY11" s="123">
        <v>140</v>
      </c>
      <c r="AZ11" s="123">
        <v>229</v>
      </c>
      <c r="BA11" s="123">
        <v>110</v>
      </c>
      <c r="BB11" s="123">
        <v>85</v>
      </c>
      <c r="BC11" s="123">
        <v>128</v>
      </c>
      <c r="BD11" s="123">
        <v>141</v>
      </c>
      <c r="BE11" s="123">
        <v>107</v>
      </c>
      <c r="BF11" s="123">
        <v>70</v>
      </c>
      <c r="BG11" s="123">
        <v>90</v>
      </c>
    </row>
    <row r="12" spans="1:59" x14ac:dyDescent="0.3">
      <c r="C12" s="45"/>
      <c r="E12" s="41">
        <v>10</v>
      </c>
      <c r="F12" s="102">
        <v>64</v>
      </c>
      <c r="G12" s="42">
        <f t="shared" si="0"/>
        <v>0.50793650793650791</v>
      </c>
      <c r="I12" s="69"/>
      <c r="J12" s="69"/>
      <c r="M12" s="43" t="s">
        <v>25</v>
      </c>
      <c r="N12" s="43" t="s">
        <v>155</v>
      </c>
      <c r="O12" s="43">
        <v>4</v>
      </c>
      <c r="V12" s="191"/>
      <c r="X12" s="121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9">
        <v>42380</v>
      </c>
      <c r="AM12" s="118">
        <v>133</v>
      </c>
      <c r="AN12" s="118">
        <v>229</v>
      </c>
      <c r="AO12" s="118">
        <v>82</v>
      </c>
      <c r="AP12" s="118">
        <v>85</v>
      </c>
      <c r="AQ12" s="118">
        <v>82</v>
      </c>
      <c r="AR12" s="118">
        <v>132</v>
      </c>
      <c r="AS12" s="118">
        <v>92</v>
      </c>
      <c r="AT12" s="118">
        <v>60</v>
      </c>
      <c r="AU12" s="118">
        <v>84</v>
      </c>
      <c r="AX12" s="122"/>
      <c r="AY12" s="123">
        <v>143</v>
      </c>
      <c r="AZ12" s="123">
        <v>238</v>
      </c>
      <c r="BA12" s="123">
        <v>132</v>
      </c>
      <c r="BB12" s="123">
        <v>91</v>
      </c>
      <c r="BC12" s="123">
        <v>124</v>
      </c>
      <c r="BD12" s="123">
        <v>149</v>
      </c>
      <c r="BE12" s="123">
        <v>100</v>
      </c>
      <c r="BF12" s="123">
        <v>69</v>
      </c>
      <c r="BG12" s="123">
        <v>102</v>
      </c>
    </row>
    <row r="13" spans="1:59" x14ac:dyDescent="0.3">
      <c r="C13" s="69"/>
      <c r="E13" s="41">
        <v>11</v>
      </c>
      <c r="F13" s="102">
        <v>73</v>
      </c>
      <c r="G13" s="42">
        <f t="shared" si="0"/>
        <v>0.57936507936507942</v>
      </c>
      <c r="I13" s="69"/>
      <c r="J13" s="69"/>
      <c r="M13" s="43" t="s">
        <v>27</v>
      </c>
      <c r="N13" s="43">
        <v>3.5</v>
      </c>
      <c r="O13" s="43">
        <v>3</v>
      </c>
      <c r="V13" s="191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9">
        <v>42381</v>
      </c>
      <c r="AM13" s="118">
        <v>132</v>
      </c>
      <c r="AN13" s="118">
        <v>207</v>
      </c>
      <c r="AO13" s="118">
        <v>84</v>
      </c>
      <c r="AP13" s="118">
        <v>80</v>
      </c>
      <c r="AQ13" s="118">
        <v>128</v>
      </c>
      <c r="AR13" s="118">
        <v>137</v>
      </c>
      <c r="AS13" s="118">
        <v>93</v>
      </c>
      <c r="AT13" s="118">
        <v>63</v>
      </c>
      <c r="AU13" s="118">
        <v>59</v>
      </c>
      <c r="AX13" s="122"/>
      <c r="AY13" s="123">
        <v>136</v>
      </c>
      <c r="AZ13" s="123">
        <v>219</v>
      </c>
      <c r="BA13" s="123">
        <v>96</v>
      </c>
      <c r="BB13" s="123">
        <v>96</v>
      </c>
      <c r="BC13" s="123">
        <v>71</v>
      </c>
      <c r="BD13" s="123">
        <v>118</v>
      </c>
      <c r="BE13" s="123">
        <v>137</v>
      </c>
      <c r="BF13" s="123">
        <v>101</v>
      </c>
      <c r="BG13" s="123">
        <v>73</v>
      </c>
    </row>
    <row r="14" spans="1:59" x14ac:dyDescent="0.3">
      <c r="C14" s="69"/>
      <c r="E14" s="41">
        <v>12</v>
      </c>
      <c r="F14" s="102">
        <v>57</v>
      </c>
      <c r="G14" s="42">
        <f t="shared" si="0"/>
        <v>0.45238095238095238</v>
      </c>
      <c r="I14" s="69"/>
      <c r="J14" s="69"/>
      <c r="M14" s="43" t="s">
        <v>28</v>
      </c>
      <c r="N14" s="43">
        <v>2.5</v>
      </c>
      <c r="O14" s="43">
        <v>2</v>
      </c>
      <c r="AL14" s="119">
        <v>42382</v>
      </c>
      <c r="AM14" s="118">
        <v>140</v>
      </c>
      <c r="AN14" s="118">
        <v>201</v>
      </c>
      <c r="AO14" s="118">
        <v>82</v>
      </c>
      <c r="AP14" s="118">
        <v>42</v>
      </c>
      <c r="AQ14" s="118">
        <v>94</v>
      </c>
      <c r="AR14" s="118">
        <v>136</v>
      </c>
      <c r="AS14" s="118">
        <v>96</v>
      </c>
      <c r="AT14" s="118">
        <v>39</v>
      </c>
      <c r="AU14" s="118">
        <v>68</v>
      </c>
      <c r="AX14" s="122"/>
      <c r="AY14" s="123">
        <v>133</v>
      </c>
      <c r="AZ14" s="123">
        <v>196</v>
      </c>
      <c r="BA14" s="123">
        <v>109</v>
      </c>
      <c r="BB14" s="123">
        <v>79</v>
      </c>
      <c r="BC14" s="123">
        <v>109</v>
      </c>
      <c r="BD14" s="123">
        <v>134</v>
      </c>
      <c r="BE14" s="123">
        <v>109</v>
      </c>
      <c r="BF14" s="123">
        <v>70</v>
      </c>
      <c r="BG14" s="123">
        <v>92</v>
      </c>
    </row>
    <row r="15" spans="1:59" x14ac:dyDescent="0.3">
      <c r="E15" s="41">
        <v>1</v>
      </c>
      <c r="F15" s="102">
        <v>53</v>
      </c>
      <c r="G15" s="42">
        <f t="shared" si="0"/>
        <v>0.42063492063492064</v>
      </c>
      <c r="M15" s="43" t="s">
        <v>29</v>
      </c>
      <c r="N15" s="43">
        <v>1.5</v>
      </c>
      <c r="O15" s="43">
        <v>1</v>
      </c>
      <c r="AL15" s="119">
        <v>42383</v>
      </c>
      <c r="AM15" s="118">
        <v>127</v>
      </c>
      <c r="AN15" s="118">
        <v>199</v>
      </c>
      <c r="AO15" s="118">
        <v>66</v>
      </c>
      <c r="AP15" s="118">
        <v>47</v>
      </c>
      <c r="AQ15" s="118">
        <v>97</v>
      </c>
      <c r="AR15" s="118">
        <v>135</v>
      </c>
      <c r="AS15" s="118">
        <v>89</v>
      </c>
      <c r="AT15" s="118">
        <v>63</v>
      </c>
      <c r="AU15" s="118">
        <v>74</v>
      </c>
      <c r="AX15" s="122"/>
      <c r="AY15" s="123">
        <v>122</v>
      </c>
      <c r="AZ15" s="123">
        <v>247</v>
      </c>
      <c r="BA15" s="123">
        <v>85</v>
      </c>
      <c r="BB15" s="123">
        <v>97</v>
      </c>
      <c r="BC15" s="123">
        <v>111</v>
      </c>
      <c r="BD15" s="123">
        <v>132</v>
      </c>
      <c r="BE15" s="123">
        <v>89</v>
      </c>
      <c r="BF15" s="123">
        <v>68</v>
      </c>
      <c r="BG15" s="123">
        <v>100</v>
      </c>
    </row>
    <row r="16" spans="1:59" x14ac:dyDescent="0.3">
      <c r="E16" s="41">
        <v>2</v>
      </c>
      <c r="F16" s="102">
        <v>45</v>
      </c>
      <c r="G16" s="42">
        <f t="shared" si="0"/>
        <v>0.35714285714285715</v>
      </c>
      <c r="M16" s="43" t="s">
        <v>31</v>
      </c>
      <c r="N16" s="43">
        <v>0.5</v>
      </c>
      <c r="O16" s="43">
        <v>0</v>
      </c>
      <c r="AL16" s="119">
        <v>42384</v>
      </c>
      <c r="AM16" s="118">
        <v>130</v>
      </c>
      <c r="AN16" s="118">
        <v>191</v>
      </c>
      <c r="AO16" s="118">
        <v>82</v>
      </c>
      <c r="AP16" s="118">
        <v>59</v>
      </c>
      <c r="AQ16" s="118">
        <v>99</v>
      </c>
      <c r="AR16" s="118">
        <v>131</v>
      </c>
      <c r="AS16" s="118">
        <v>89</v>
      </c>
      <c r="AT16" s="118">
        <v>52</v>
      </c>
      <c r="AU16" s="118">
        <v>80</v>
      </c>
      <c r="AX16" s="122"/>
      <c r="AY16" s="123">
        <v>128</v>
      </c>
      <c r="AZ16" s="123">
        <v>242</v>
      </c>
      <c r="BA16" s="123">
        <v>82</v>
      </c>
      <c r="BB16" s="123">
        <v>66</v>
      </c>
      <c r="BC16" s="123">
        <v>108</v>
      </c>
      <c r="BD16" s="123">
        <v>125</v>
      </c>
      <c r="BE16" s="123">
        <v>106</v>
      </c>
      <c r="BF16" s="123">
        <v>71</v>
      </c>
      <c r="BG16" s="123">
        <v>83</v>
      </c>
    </row>
    <row r="17" spans="5:59" x14ac:dyDescent="0.3">
      <c r="E17" s="41">
        <v>3</v>
      </c>
      <c r="F17" s="102">
        <v>44</v>
      </c>
      <c r="G17" s="42">
        <f t="shared" si="0"/>
        <v>0.34920634920634919</v>
      </c>
      <c r="V17" s="191">
        <v>2012</v>
      </c>
      <c r="X17" s="121" t="s">
        <v>161</v>
      </c>
      <c r="Y17" s="122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9">
        <v>42385</v>
      </c>
      <c r="AM17" s="118">
        <v>109</v>
      </c>
      <c r="AN17" s="118">
        <v>164</v>
      </c>
      <c r="AO17" s="118">
        <v>90</v>
      </c>
      <c r="AP17" s="118">
        <v>58</v>
      </c>
      <c r="AQ17" s="118">
        <v>97</v>
      </c>
      <c r="AR17" s="118">
        <v>100</v>
      </c>
      <c r="AS17" s="118">
        <v>86</v>
      </c>
      <c r="AT17" s="118">
        <v>42</v>
      </c>
      <c r="AU17" s="118">
        <v>38</v>
      </c>
      <c r="AX17" s="122"/>
      <c r="AY17" s="123">
        <v>153</v>
      </c>
      <c r="AZ17" s="123">
        <v>255</v>
      </c>
      <c r="BA17" s="123">
        <v>87</v>
      </c>
      <c r="BB17" s="123">
        <v>52</v>
      </c>
      <c r="BC17" s="123">
        <v>117</v>
      </c>
      <c r="BD17" s="123">
        <v>130</v>
      </c>
      <c r="BE17" s="123">
        <v>111</v>
      </c>
      <c r="BF17" s="123">
        <v>82</v>
      </c>
      <c r="BG17" s="123">
        <v>151</v>
      </c>
    </row>
    <row r="18" spans="5:59" x14ac:dyDescent="0.3">
      <c r="E18" s="41">
        <v>4</v>
      </c>
      <c r="F18" s="102">
        <v>70</v>
      </c>
      <c r="G18" s="42">
        <f t="shared" si="0"/>
        <v>0.55555555555555558</v>
      </c>
      <c r="V18" s="191"/>
      <c r="X18" s="1" t="s">
        <v>162</v>
      </c>
      <c r="Y18" s="122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9">
        <v>42386</v>
      </c>
      <c r="AM18" s="118">
        <v>115</v>
      </c>
      <c r="AN18" s="118">
        <v>156</v>
      </c>
      <c r="AO18" s="118">
        <v>110</v>
      </c>
      <c r="AP18" s="118">
        <v>48</v>
      </c>
      <c r="AQ18" s="118">
        <v>110</v>
      </c>
      <c r="AR18" s="118">
        <v>90</v>
      </c>
      <c r="AS18" s="118">
        <v>99</v>
      </c>
      <c r="AT18" s="118">
        <v>30</v>
      </c>
      <c r="AU18" s="118">
        <v>81</v>
      </c>
      <c r="AX18" s="122"/>
      <c r="AY18" s="123">
        <v>143</v>
      </c>
      <c r="AZ18" s="123">
        <v>200</v>
      </c>
      <c r="BA18" s="123">
        <v>60</v>
      </c>
      <c r="BB18" s="123">
        <v>52</v>
      </c>
      <c r="BC18" s="123">
        <v>111</v>
      </c>
      <c r="BD18" s="123">
        <v>126</v>
      </c>
      <c r="BE18" s="123">
        <v>107</v>
      </c>
      <c r="BF18" s="123">
        <v>61</v>
      </c>
      <c r="BG18" s="123">
        <v>83</v>
      </c>
    </row>
    <row r="19" spans="5:59" x14ac:dyDescent="0.3">
      <c r="E19" s="41">
        <v>5</v>
      </c>
      <c r="F19" s="102">
        <v>46</v>
      </c>
      <c r="G19" s="42">
        <f t="shared" si="0"/>
        <v>0.36507936507936506</v>
      </c>
      <c r="V19" s="191"/>
      <c r="X19" s="121" t="s">
        <v>163</v>
      </c>
      <c r="Y19" s="122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9">
        <v>42387</v>
      </c>
      <c r="AM19" s="118">
        <v>137</v>
      </c>
      <c r="AN19" s="118">
        <v>205</v>
      </c>
      <c r="AO19" s="118">
        <v>82</v>
      </c>
      <c r="AP19" s="118">
        <v>31</v>
      </c>
      <c r="AQ19" s="118">
        <v>120</v>
      </c>
      <c r="AR19" s="118">
        <v>136</v>
      </c>
      <c r="AS19" s="118">
        <v>102</v>
      </c>
      <c r="AT19" s="118">
        <v>57</v>
      </c>
      <c r="AU19" s="118">
        <v>70</v>
      </c>
      <c r="AX19" s="122"/>
      <c r="AY19" s="123">
        <v>152</v>
      </c>
      <c r="AZ19" s="123">
        <v>228</v>
      </c>
      <c r="BA19" s="123">
        <v>108</v>
      </c>
      <c r="BB19" s="123">
        <v>78</v>
      </c>
      <c r="BC19" s="123">
        <v>120</v>
      </c>
      <c r="BD19" s="123">
        <v>127</v>
      </c>
      <c r="BE19" s="123">
        <v>115</v>
      </c>
      <c r="BF19" s="123">
        <v>56</v>
      </c>
      <c r="BG19" s="123">
        <v>87</v>
      </c>
    </row>
    <row r="20" spans="5:59" x14ac:dyDescent="0.3">
      <c r="E20" s="41">
        <v>6</v>
      </c>
      <c r="F20" s="102">
        <v>37</v>
      </c>
      <c r="G20" s="42">
        <f t="shared" si="0"/>
        <v>0.29365079365079366</v>
      </c>
      <c r="M20" s="104"/>
      <c r="N20" s="104"/>
      <c r="O20" s="104"/>
      <c r="P20" s="104"/>
      <c r="Q20" s="105"/>
      <c r="V20" s="191"/>
      <c r="X20" s="1" t="s">
        <v>164</v>
      </c>
      <c r="Y20" s="122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9">
        <v>42388</v>
      </c>
      <c r="AM20" s="118">
        <v>132</v>
      </c>
      <c r="AN20" s="118">
        <v>199</v>
      </c>
      <c r="AO20" s="118">
        <v>80</v>
      </c>
      <c r="AP20" s="118">
        <v>71</v>
      </c>
      <c r="AQ20" s="118">
        <v>118</v>
      </c>
      <c r="AR20" s="118">
        <v>140</v>
      </c>
      <c r="AS20" s="118">
        <v>94</v>
      </c>
      <c r="AT20" s="118">
        <v>62</v>
      </c>
      <c r="AU20" s="118">
        <v>48</v>
      </c>
      <c r="AX20" s="122"/>
      <c r="AY20" s="123">
        <v>131</v>
      </c>
      <c r="AZ20" s="123">
        <v>243</v>
      </c>
      <c r="BA20" s="123">
        <v>120</v>
      </c>
      <c r="BB20" s="123">
        <v>60</v>
      </c>
      <c r="BC20" s="123">
        <v>113</v>
      </c>
      <c r="BD20" s="123">
        <v>126</v>
      </c>
      <c r="BE20" s="123">
        <v>109</v>
      </c>
      <c r="BF20" s="123">
        <v>67</v>
      </c>
      <c r="BG20" s="123">
        <v>110</v>
      </c>
    </row>
    <row r="21" spans="5:59" x14ac:dyDescent="0.3">
      <c r="E21" s="41">
        <v>7</v>
      </c>
      <c r="F21" s="102">
        <v>43</v>
      </c>
      <c r="G21" s="42">
        <f t="shared" si="0"/>
        <v>0.34126984126984128</v>
      </c>
      <c r="V21" s="191"/>
      <c r="X21" s="121" t="s">
        <v>165</v>
      </c>
      <c r="Y21" s="122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9">
        <v>42389</v>
      </c>
      <c r="AM21" s="118">
        <v>139</v>
      </c>
      <c r="AN21" s="118">
        <v>183</v>
      </c>
      <c r="AO21" s="118">
        <v>80</v>
      </c>
      <c r="AP21" s="118">
        <v>66</v>
      </c>
      <c r="AQ21" s="118">
        <v>124</v>
      </c>
      <c r="AR21" s="118">
        <v>140</v>
      </c>
      <c r="AS21" s="118">
        <v>99</v>
      </c>
      <c r="AT21" s="118">
        <v>55</v>
      </c>
      <c r="AU21" s="118">
        <v>67</v>
      </c>
      <c r="AX21" s="122"/>
      <c r="AY21" s="123">
        <v>136</v>
      </c>
      <c r="AZ21" s="123">
        <v>283</v>
      </c>
      <c r="BA21" s="123">
        <v>109</v>
      </c>
      <c r="BB21" s="123">
        <v>50</v>
      </c>
      <c r="BC21" s="123">
        <v>128</v>
      </c>
      <c r="BD21" s="123">
        <v>148</v>
      </c>
      <c r="BE21" s="123">
        <v>103</v>
      </c>
      <c r="BF21" s="123">
        <v>84</v>
      </c>
      <c r="BG21" s="123">
        <v>118</v>
      </c>
    </row>
    <row r="22" spans="5:59" x14ac:dyDescent="0.3">
      <c r="E22" s="41">
        <v>8</v>
      </c>
      <c r="F22" s="102">
        <v>57</v>
      </c>
      <c r="G22" s="42">
        <f t="shared" si="0"/>
        <v>0.45238095238095238</v>
      </c>
      <c r="V22" s="191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9">
        <v>42390</v>
      </c>
      <c r="AM22" s="118">
        <v>140</v>
      </c>
      <c r="AN22" s="118">
        <v>183</v>
      </c>
      <c r="AO22" s="118">
        <v>90</v>
      </c>
      <c r="AP22" s="118">
        <v>23</v>
      </c>
      <c r="AQ22" s="118">
        <v>122</v>
      </c>
      <c r="AR22" s="118">
        <v>137</v>
      </c>
      <c r="AS22" s="118">
        <v>99</v>
      </c>
      <c r="AT22" s="118">
        <v>54</v>
      </c>
      <c r="AU22" s="118">
        <v>73</v>
      </c>
      <c r="AX22" s="122"/>
      <c r="AY22" s="123">
        <v>149</v>
      </c>
      <c r="AZ22" s="123">
        <v>254</v>
      </c>
      <c r="BA22" s="123">
        <v>114</v>
      </c>
      <c r="BB22" s="123">
        <v>84</v>
      </c>
      <c r="BC22" s="123">
        <v>122</v>
      </c>
      <c r="BD22" s="123">
        <v>150</v>
      </c>
      <c r="BE22" s="123">
        <v>110</v>
      </c>
      <c r="BF22" s="123">
        <v>91</v>
      </c>
      <c r="BG22" s="123">
        <v>108</v>
      </c>
    </row>
    <row r="23" spans="5:59" x14ac:dyDescent="0.3">
      <c r="E23" s="41">
        <v>9</v>
      </c>
      <c r="F23" s="102">
        <v>65</v>
      </c>
      <c r="G23" s="42">
        <f t="shared" si="0"/>
        <v>0.51587301587301593</v>
      </c>
      <c r="V23" s="191"/>
      <c r="X23" s="121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9">
        <v>42391</v>
      </c>
      <c r="AM23" s="118">
        <v>136</v>
      </c>
      <c r="AN23" s="118">
        <v>183</v>
      </c>
      <c r="AO23" s="118">
        <v>88</v>
      </c>
      <c r="AP23" s="118">
        <v>44</v>
      </c>
      <c r="AQ23" s="118">
        <v>126</v>
      </c>
      <c r="AR23" s="118">
        <v>134</v>
      </c>
      <c r="AS23" s="118">
        <v>92</v>
      </c>
      <c r="AT23" s="118">
        <v>58</v>
      </c>
      <c r="AU23" s="118">
        <v>59</v>
      </c>
      <c r="AX23" s="122"/>
    </row>
    <row r="24" spans="5:59" x14ac:dyDescent="0.3">
      <c r="E24" s="41">
        <v>10</v>
      </c>
      <c r="F24" s="102">
        <v>64</v>
      </c>
      <c r="G24" s="42">
        <f t="shared" si="0"/>
        <v>0.50793650793650791</v>
      </c>
      <c r="V24" s="191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9">
        <v>42392</v>
      </c>
      <c r="AM24" s="118">
        <v>109</v>
      </c>
      <c r="AN24" s="118">
        <v>167</v>
      </c>
      <c r="AO24" s="118">
        <v>85</v>
      </c>
      <c r="AP24" s="118">
        <v>59</v>
      </c>
      <c r="AQ24" s="118">
        <v>69</v>
      </c>
      <c r="AR24" s="118">
        <v>95</v>
      </c>
      <c r="AS24" s="118">
        <v>103</v>
      </c>
      <c r="AT24" s="118">
        <v>46</v>
      </c>
      <c r="AU24" s="118">
        <v>62</v>
      </c>
      <c r="AX24" s="122"/>
    </row>
    <row r="25" spans="5:59" x14ac:dyDescent="0.3">
      <c r="E25" s="41">
        <v>11</v>
      </c>
      <c r="F25" s="102">
        <v>76</v>
      </c>
      <c r="G25" s="42">
        <f t="shared" si="0"/>
        <v>0.60317460317460314</v>
      </c>
      <c r="V25" s="191"/>
      <c r="X25" s="121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9">
        <v>42393</v>
      </c>
      <c r="AM25" s="118">
        <v>100</v>
      </c>
      <c r="AN25" s="118">
        <v>147</v>
      </c>
      <c r="AO25" s="118">
        <v>63</v>
      </c>
      <c r="AP25" s="118">
        <v>57</v>
      </c>
      <c r="AQ25" s="118">
        <v>109</v>
      </c>
      <c r="AR25" s="118">
        <v>76</v>
      </c>
      <c r="AS25" s="118">
        <v>91</v>
      </c>
      <c r="AT25" s="118">
        <v>56</v>
      </c>
      <c r="AU25" s="118">
        <v>90</v>
      </c>
      <c r="AX25" s="122"/>
    </row>
    <row r="26" spans="5:59" x14ac:dyDescent="0.3">
      <c r="E26" s="41">
        <v>12</v>
      </c>
      <c r="F26" s="102">
        <v>79</v>
      </c>
      <c r="G26" s="42">
        <f t="shared" si="0"/>
        <v>0.62698412698412698</v>
      </c>
      <c r="V26" s="191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9">
        <v>42394</v>
      </c>
      <c r="AM26" s="118">
        <v>132</v>
      </c>
      <c r="AN26" s="118">
        <v>190</v>
      </c>
      <c r="AO26" s="118">
        <v>81</v>
      </c>
      <c r="AP26" s="118">
        <v>33</v>
      </c>
      <c r="AQ26" s="118">
        <v>117</v>
      </c>
      <c r="AR26" s="118">
        <v>131</v>
      </c>
      <c r="AS26" s="118">
        <v>97</v>
      </c>
      <c r="AT26" s="118">
        <v>59</v>
      </c>
      <c r="AU26" s="118">
        <v>89</v>
      </c>
      <c r="AX26" s="122"/>
    </row>
    <row r="27" spans="5:59" x14ac:dyDescent="0.3">
      <c r="E27" s="41">
        <v>1</v>
      </c>
      <c r="F27" s="102">
        <v>80</v>
      </c>
      <c r="G27" s="42">
        <f t="shared" si="0"/>
        <v>0.63492063492063489</v>
      </c>
      <c r="V27" s="191"/>
      <c r="X27" s="121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9">
        <v>42395</v>
      </c>
      <c r="AM27" s="118">
        <v>131</v>
      </c>
      <c r="AN27" s="118">
        <v>200</v>
      </c>
      <c r="AO27" s="118">
        <v>87</v>
      </c>
      <c r="AP27" s="118">
        <v>32</v>
      </c>
      <c r="AQ27" s="118">
        <v>112</v>
      </c>
      <c r="AR27" s="118">
        <v>130</v>
      </c>
      <c r="AS27" s="118">
        <v>105</v>
      </c>
      <c r="AT27" s="118">
        <v>59</v>
      </c>
      <c r="AU27" s="118">
        <v>42</v>
      </c>
      <c r="AX27" s="122"/>
    </row>
    <row r="28" spans="5:59" x14ac:dyDescent="0.3">
      <c r="E28" s="41">
        <v>2</v>
      </c>
      <c r="F28" s="102">
        <v>78</v>
      </c>
      <c r="G28" s="42">
        <f t="shared" si="0"/>
        <v>0.61904761904761907</v>
      </c>
      <c r="V28" s="191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9">
        <v>42396</v>
      </c>
      <c r="AM28" s="118">
        <v>132</v>
      </c>
      <c r="AN28" s="118">
        <v>201</v>
      </c>
      <c r="AO28" s="118">
        <v>98</v>
      </c>
      <c r="AP28" s="118">
        <v>37</v>
      </c>
      <c r="AQ28" s="118">
        <v>121</v>
      </c>
      <c r="AR28" s="118">
        <v>132</v>
      </c>
      <c r="AS28" s="118">
        <v>107</v>
      </c>
      <c r="AT28" s="118">
        <v>42</v>
      </c>
      <c r="AU28" s="118">
        <v>57</v>
      </c>
      <c r="AX28" s="122"/>
    </row>
    <row r="29" spans="5:59" x14ac:dyDescent="0.3">
      <c r="E29" s="41">
        <v>3</v>
      </c>
      <c r="F29" s="102">
        <v>96</v>
      </c>
      <c r="G29" s="42">
        <f t="shared" si="0"/>
        <v>0.76190476190476186</v>
      </c>
      <c r="AL29" s="119">
        <v>42397</v>
      </c>
      <c r="AM29" s="118">
        <v>132</v>
      </c>
      <c r="AN29" s="118">
        <v>217</v>
      </c>
      <c r="AO29" s="118">
        <v>88</v>
      </c>
      <c r="AP29" s="118">
        <v>39</v>
      </c>
      <c r="AQ29" s="118">
        <v>113</v>
      </c>
      <c r="AR29" s="118">
        <v>132</v>
      </c>
      <c r="AS29" s="118">
        <v>98</v>
      </c>
      <c r="AT29" s="118">
        <v>52</v>
      </c>
      <c r="AU29" s="118">
        <v>67</v>
      </c>
      <c r="AX29" s="122"/>
    </row>
    <row r="30" spans="5:59" x14ac:dyDescent="0.3">
      <c r="E30" s="41">
        <v>4</v>
      </c>
      <c r="F30" s="102">
        <v>92</v>
      </c>
      <c r="G30" s="42">
        <f t="shared" si="0"/>
        <v>0.73015873015873012</v>
      </c>
      <c r="AL30" s="119">
        <v>42398</v>
      </c>
      <c r="AM30" s="118">
        <v>126</v>
      </c>
      <c r="AN30" s="118">
        <v>177</v>
      </c>
      <c r="AO30" s="118">
        <v>64</v>
      </c>
      <c r="AP30" s="118">
        <v>20</v>
      </c>
      <c r="AQ30" s="118">
        <v>90</v>
      </c>
      <c r="AR30" s="118">
        <v>128</v>
      </c>
      <c r="AS30" s="118">
        <v>93</v>
      </c>
      <c r="AT30" s="118">
        <v>59</v>
      </c>
      <c r="AU30" s="118">
        <v>63</v>
      </c>
      <c r="AX30" s="122"/>
    </row>
    <row r="31" spans="5:59" x14ac:dyDescent="0.3">
      <c r="E31" s="41">
        <v>5</v>
      </c>
      <c r="F31" s="102">
        <v>56</v>
      </c>
      <c r="G31" s="42">
        <f t="shared" si="0"/>
        <v>0.44444444444444442</v>
      </c>
      <c r="V31" s="191">
        <v>2013</v>
      </c>
      <c r="X31" s="121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9">
        <v>42399</v>
      </c>
      <c r="AM31" s="118">
        <v>119</v>
      </c>
      <c r="AN31" s="118">
        <v>167</v>
      </c>
      <c r="AO31" s="118">
        <v>88</v>
      </c>
      <c r="AP31" s="118">
        <v>27</v>
      </c>
      <c r="AQ31" s="118">
        <v>92</v>
      </c>
      <c r="AR31" s="118">
        <v>100</v>
      </c>
      <c r="AS31" s="118">
        <v>93</v>
      </c>
      <c r="AT31" s="118">
        <v>44</v>
      </c>
      <c r="AU31" s="118">
        <v>66</v>
      </c>
      <c r="AX31" s="122"/>
    </row>
    <row r="32" spans="5:59" x14ac:dyDescent="0.3">
      <c r="E32" s="41">
        <v>6</v>
      </c>
      <c r="F32" s="102">
        <v>86</v>
      </c>
      <c r="G32" s="42">
        <f t="shared" si="0"/>
        <v>0.68253968253968256</v>
      </c>
      <c r="V32" s="191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9">
        <v>42400</v>
      </c>
      <c r="AM32" s="118">
        <v>108</v>
      </c>
      <c r="AN32" s="118">
        <v>189</v>
      </c>
      <c r="AO32" s="118">
        <v>80</v>
      </c>
      <c r="AP32" s="118">
        <v>24</v>
      </c>
      <c r="AQ32" s="118">
        <v>63</v>
      </c>
      <c r="AR32" s="118">
        <v>84</v>
      </c>
      <c r="AS32" s="118">
        <v>95</v>
      </c>
      <c r="AT32" s="118">
        <v>42</v>
      </c>
      <c r="AU32" s="118">
        <v>38</v>
      </c>
      <c r="AX32" s="123">
        <f>MAX(AM2:AM32)</f>
        <v>140</v>
      </c>
      <c r="AY32" s="123">
        <f t="shared" ref="AY32:BF32" si="1">MAX(AN2:AN32)</f>
        <v>229</v>
      </c>
      <c r="AZ32" s="123">
        <f t="shared" si="1"/>
        <v>110</v>
      </c>
      <c r="BA32" s="123">
        <f t="shared" si="1"/>
        <v>85</v>
      </c>
      <c r="BB32" s="123">
        <f t="shared" si="1"/>
        <v>128</v>
      </c>
      <c r="BC32" s="123">
        <f t="shared" si="1"/>
        <v>141</v>
      </c>
      <c r="BD32" s="123">
        <f t="shared" si="1"/>
        <v>107</v>
      </c>
      <c r="BE32" s="123">
        <f t="shared" si="1"/>
        <v>70</v>
      </c>
      <c r="BF32" s="123">
        <f t="shared" si="1"/>
        <v>90</v>
      </c>
    </row>
    <row r="33" spans="5:50" x14ac:dyDescent="0.3">
      <c r="E33" s="41">
        <v>7</v>
      </c>
      <c r="F33" s="102">
        <v>40</v>
      </c>
      <c r="G33" s="42">
        <f t="shared" si="0"/>
        <v>0.31746031746031744</v>
      </c>
      <c r="V33" s="191"/>
      <c r="X33" s="121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9">
        <v>42401</v>
      </c>
      <c r="AM33" s="118">
        <v>125</v>
      </c>
      <c r="AN33" s="118">
        <v>206</v>
      </c>
      <c r="AO33" s="118">
        <v>72</v>
      </c>
      <c r="AP33" s="118">
        <v>26</v>
      </c>
      <c r="AQ33" s="118">
        <v>101</v>
      </c>
      <c r="AR33" s="118">
        <v>128</v>
      </c>
      <c r="AS33" s="118">
        <v>93</v>
      </c>
      <c r="AT33" s="118">
        <v>58</v>
      </c>
      <c r="AU33" s="118">
        <v>39</v>
      </c>
      <c r="AX33" s="122"/>
    </row>
    <row r="34" spans="5:50" x14ac:dyDescent="0.3">
      <c r="E34" s="41">
        <v>8</v>
      </c>
      <c r="F34" s="102">
        <v>41</v>
      </c>
      <c r="G34" s="42">
        <f t="shared" si="0"/>
        <v>0.32539682539682541</v>
      </c>
      <c r="V34" s="191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9">
        <v>42402</v>
      </c>
      <c r="AM34" s="118">
        <v>120</v>
      </c>
      <c r="AN34" s="118">
        <v>190</v>
      </c>
      <c r="AO34" s="118">
        <v>46</v>
      </c>
      <c r="AP34" s="118">
        <v>52</v>
      </c>
      <c r="AQ34" s="118">
        <v>66</v>
      </c>
      <c r="AR34" s="118">
        <v>130</v>
      </c>
      <c r="AS34" s="118">
        <v>90</v>
      </c>
      <c r="AT34" s="118">
        <v>50</v>
      </c>
      <c r="AU34" s="118">
        <v>37</v>
      </c>
      <c r="AX34" s="122"/>
    </row>
    <row r="35" spans="5:50" x14ac:dyDescent="0.3">
      <c r="E35" s="41">
        <v>9</v>
      </c>
      <c r="F35" s="102">
        <v>57</v>
      </c>
      <c r="G35" s="42">
        <f t="shared" si="0"/>
        <v>0.45238095238095238</v>
      </c>
      <c r="V35" s="191"/>
      <c r="X35" s="121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9">
        <v>42403</v>
      </c>
      <c r="AM35" s="118">
        <v>125</v>
      </c>
      <c r="AN35" s="118">
        <v>202</v>
      </c>
      <c r="AO35" s="118">
        <v>72</v>
      </c>
      <c r="AP35" s="118">
        <v>65</v>
      </c>
      <c r="AQ35" s="118">
        <v>84</v>
      </c>
      <c r="AR35" s="118">
        <v>128</v>
      </c>
      <c r="AS35" s="118">
        <v>88</v>
      </c>
      <c r="AT35" s="118">
        <v>53</v>
      </c>
      <c r="AU35" s="118">
        <v>77</v>
      </c>
      <c r="AX35" s="122"/>
    </row>
    <row r="36" spans="5:50" x14ac:dyDescent="0.3">
      <c r="E36" s="41">
        <v>10</v>
      </c>
      <c r="F36" s="102">
        <v>74</v>
      </c>
      <c r="G36" s="42">
        <f t="shared" si="0"/>
        <v>0.58730158730158732</v>
      </c>
      <c r="V36" s="191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9">
        <v>42404</v>
      </c>
      <c r="AM36" s="118">
        <v>134</v>
      </c>
      <c r="AN36" s="118">
        <v>195</v>
      </c>
      <c r="AO36" s="118">
        <v>56</v>
      </c>
      <c r="AP36" s="118">
        <v>64</v>
      </c>
      <c r="AQ36" s="118">
        <v>90</v>
      </c>
      <c r="AR36" s="118">
        <v>129</v>
      </c>
      <c r="AS36" s="118">
        <v>90</v>
      </c>
      <c r="AT36" s="118">
        <v>62</v>
      </c>
      <c r="AU36" s="118">
        <v>49</v>
      </c>
      <c r="AX36" s="122"/>
    </row>
    <row r="37" spans="5:50" x14ac:dyDescent="0.3">
      <c r="E37" s="41">
        <v>11</v>
      </c>
      <c r="F37" s="102">
        <v>78</v>
      </c>
      <c r="G37" s="42">
        <f t="shared" si="0"/>
        <v>0.61904761904761907</v>
      </c>
      <c r="V37" s="191"/>
      <c r="X37" s="121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9">
        <v>42405</v>
      </c>
      <c r="AM37" s="118">
        <v>126</v>
      </c>
      <c r="AN37" s="118">
        <v>206</v>
      </c>
      <c r="AO37" s="118">
        <v>79</v>
      </c>
      <c r="AP37" s="118">
        <v>35</v>
      </c>
      <c r="AQ37" s="118">
        <v>124</v>
      </c>
      <c r="AR37" s="118">
        <v>126</v>
      </c>
      <c r="AS37" s="118">
        <v>97</v>
      </c>
      <c r="AT37" s="118">
        <v>56</v>
      </c>
      <c r="AU37" s="118">
        <v>50</v>
      </c>
      <c r="AX37" s="122"/>
    </row>
    <row r="38" spans="5:50" x14ac:dyDescent="0.3">
      <c r="E38" s="41">
        <v>12</v>
      </c>
      <c r="F38" s="102">
        <v>82</v>
      </c>
      <c r="G38" s="42">
        <f t="shared" si="0"/>
        <v>0.65079365079365081</v>
      </c>
      <c r="V38" s="191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9">
        <v>42406</v>
      </c>
      <c r="AM38" s="118">
        <v>97</v>
      </c>
      <c r="AN38" s="118">
        <v>186</v>
      </c>
      <c r="AO38" s="118">
        <v>73</v>
      </c>
      <c r="AP38" s="118">
        <v>54</v>
      </c>
      <c r="AQ38" s="118">
        <v>90</v>
      </c>
      <c r="AR38" s="118">
        <v>100</v>
      </c>
      <c r="AS38" s="118">
        <v>92</v>
      </c>
      <c r="AT38" s="118">
        <v>57</v>
      </c>
      <c r="AU38" s="118">
        <v>84</v>
      </c>
      <c r="AX38" s="122"/>
    </row>
    <row r="39" spans="5:50" x14ac:dyDescent="0.3">
      <c r="E39" s="41">
        <v>1</v>
      </c>
      <c r="F39" s="102">
        <v>101</v>
      </c>
      <c r="G39" s="42">
        <f t="shared" si="0"/>
        <v>0.80158730158730163</v>
      </c>
      <c r="V39" s="191"/>
      <c r="X39" s="121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9">
        <v>42407</v>
      </c>
      <c r="AM39" s="118">
        <v>109</v>
      </c>
      <c r="AN39" s="118">
        <v>157</v>
      </c>
      <c r="AO39" s="118">
        <v>132</v>
      </c>
      <c r="AP39" s="118">
        <v>30</v>
      </c>
      <c r="AQ39" s="118">
        <v>95</v>
      </c>
      <c r="AR39" s="118">
        <v>82</v>
      </c>
      <c r="AS39" s="118">
        <v>96</v>
      </c>
      <c r="AT39" s="118">
        <v>63</v>
      </c>
      <c r="AU39" s="118">
        <v>82</v>
      </c>
      <c r="AX39" s="122"/>
    </row>
    <row r="40" spans="5:50" x14ac:dyDescent="0.3">
      <c r="E40" s="41">
        <v>2</v>
      </c>
      <c r="F40" s="102">
        <v>103</v>
      </c>
      <c r="G40" s="42">
        <f t="shared" si="0"/>
        <v>0.81746031746031744</v>
      </c>
      <c r="V40" s="191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9">
        <v>42408</v>
      </c>
      <c r="AM40" s="118">
        <v>126</v>
      </c>
      <c r="AN40" s="118">
        <v>190</v>
      </c>
      <c r="AO40" s="118">
        <v>106</v>
      </c>
      <c r="AP40" s="118">
        <v>40</v>
      </c>
      <c r="AQ40" s="118">
        <v>92</v>
      </c>
      <c r="AR40" s="118">
        <v>116</v>
      </c>
      <c r="AS40" s="118">
        <v>100</v>
      </c>
      <c r="AT40" s="118">
        <v>54</v>
      </c>
      <c r="AU40" s="118">
        <v>85</v>
      </c>
      <c r="AX40" s="122"/>
    </row>
    <row r="41" spans="5:50" x14ac:dyDescent="0.3">
      <c r="E41" s="41">
        <v>3</v>
      </c>
      <c r="F41" s="102">
        <v>78</v>
      </c>
      <c r="G41" s="42">
        <f t="shared" si="0"/>
        <v>0.61904761904761907</v>
      </c>
      <c r="V41" s="191"/>
      <c r="X41" s="121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9">
        <v>42409</v>
      </c>
      <c r="AM41" s="118">
        <v>99</v>
      </c>
      <c r="AN41" s="118">
        <v>167</v>
      </c>
      <c r="AO41" s="118">
        <v>57</v>
      </c>
      <c r="AP41" s="118">
        <v>53</v>
      </c>
      <c r="AQ41" s="118">
        <v>96</v>
      </c>
      <c r="AR41" s="118">
        <v>86</v>
      </c>
      <c r="AS41" s="118">
        <v>93</v>
      </c>
      <c r="AT41" s="118">
        <v>69</v>
      </c>
      <c r="AU41" s="118">
        <v>86</v>
      </c>
      <c r="AX41" s="122"/>
    </row>
    <row r="42" spans="5:50" x14ac:dyDescent="0.3">
      <c r="E42" s="41">
        <v>4</v>
      </c>
      <c r="F42" s="102">
        <v>87</v>
      </c>
      <c r="G42" s="42">
        <f t="shared" si="0"/>
        <v>0.69047619047619047</v>
      </c>
      <c r="V42" s="191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9">
        <v>42410</v>
      </c>
      <c r="AM42" s="118">
        <v>123</v>
      </c>
      <c r="AN42" s="118">
        <v>198</v>
      </c>
      <c r="AO42" s="118">
        <v>76</v>
      </c>
      <c r="AP42" s="118">
        <v>28</v>
      </c>
      <c r="AQ42" s="118">
        <v>63</v>
      </c>
      <c r="AR42" s="118">
        <v>140</v>
      </c>
      <c r="AS42" s="118">
        <v>94</v>
      </c>
      <c r="AT42" s="118">
        <v>67</v>
      </c>
      <c r="AU42" s="118">
        <v>85</v>
      </c>
      <c r="AX42" s="122"/>
    </row>
    <row r="43" spans="5:50" x14ac:dyDescent="0.3">
      <c r="E43" s="41">
        <v>5</v>
      </c>
      <c r="F43" s="102">
        <v>55</v>
      </c>
      <c r="G43" s="42">
        <f t="shared" si="0"/>
        <v>0.43650793650793651</v>
      </c>
      <c r="AL43" s="119">
        <v>42411</v>
      </c>
      <c r="AM43" s="118">
        <v>130</v>
      </c>
      <c r="AN43" s="118">
        <v>183</v>
      </c>
      <c r="AO43" s="118">
        <v>82</v>
      </c>
      <c r="AP43" s="118">
        <v>45</v>
      </c>
      <c r="AQ43" s="118">
        <v>90</v>
      </c>
      <c r="AR43" s="118">
        <v>137</v>
      </c>
      <c r="AS43" s="118">
        <v>87</v>
      </c>
      <c r="AT43" s="118">
        <v>65</v>
      </c>
      <c r="AU43" s="118">
        <v>77</v>
      </c>
      <c r="AX43" s="122"/>
    </row>
    <row r="44" spans="5:50" x14ac:dyDescent="0.3">
      <c r="E44" s="41">
        <v>6</v>
      </c>
      <c r="F44" s="102">
        <v>60</v>
      </c>
      <c r="G44" s="42">
        <f t="shared" si="0"/>
        <v>0.47619047619047616</v>
      </c>
      <c r="AL44" s="119">
        <v>42412</v>
      </c>
      <c r="AM44" s="118">
        <v>119</v>
      </c>
      <c r="AN44" s="118">
        <v>209</v>
      </c>
      <c r="AO44" s="118">
        <v>58</v>
      </c>
      <c r="AP44" s="118">
        <v>63</v>
      </c>
      <c r="AQ44" s="118">
        <v>79</v>
      </c>
      <c r="AR44" s="118">
        <v>141</v>
      </c>
      <c r="AS44" s="118">
        <v>91</v>
      </c>
      <c r="AT44" s="118">
        <v>67</v>
      </c>
      <c r="AU44" s="118">
        <v>85</v>
      </c>
      <c r="AX44" s="122"/>
    </row>
    <row r="45" spans="5:50" x14ac:dyDescent="0.3">
      <c r="E45" s="41">
        <v>7</v>
      </c>
      <c r="F45" s="102">
        <v>68</v>
      </c>
      <c r="G45" s="42">
        <f t="shared" si="0"/>
        <v>0.53968253968253965</v>
      </c>
      <c r="V45" s="191">
        <v>2014</v>
      </c>
      <c r="X45" s="121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9">
        <v>42413</v>
      </c>
      <c r="AM45" s="118">
        <v>94</v>
      </c>
      <c r="AN45" s="118">
        <v>195</v>
      </c>
      <c r="AO45" s="118">
        <v>68</v>
      </c>
      <c r="AP45" s="118">
        <v>77</v>
      </c>
      <c r="AQ45" s="118">
        <v>84</v>
      </c>
      <c r="AR45" s="118">
        <v>107</v>
      </c>
      <c r="AS45" s="118">
        <v>89</v>
      </c>
      <c r="AT45" s="118">
        <v>65</v>
      </c>
      <c r="AU45" s="118">
        <v>81</v>
      </c>
      <c r="AX45" s="122"/>
    </row>
    <row r="46" spans="5:50" x14ac:dyDescent="0.3">
      <c r="E46" s="41">
        <v>8</v>
      </c>
      <c r="F46" s="102">
        <v>76</v>
      </c>
      <c r="G46" s="42">
        <f t="shared" si="0"/>
        <v>0.60317460317460314</v>
      </c>
      <c r="V46" s="191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9">
        <v>42414</v>
      </c>
      <c r="AM46" s="118">
        <v>96</v>
      </c>
      <c r="AN46" s="118">
        <v>186</v>
      </c>
      <c r="AO46" s="118">
        <v>65</v>
      </c>
      <c r="AP46" s="118">
        <v>79</v>
      </c>
      <c r="AQ46" s="118">
        <v>99</v>
      </c>
      <c r="AR46" s="118">
        <v>94</v>
      </c>
      <c r="AS46" s="118">
        <v>78</v>
      </c>
      <c r="AT46" s="118">
        <v>66</v>
      </c>
      <c r="AU46" s="118">
        <v>102</v>
      </c>
      <c r="AX46" s="122"/>
    </row>
    <row r="47" spans="5:50" x14ac:dyDescent="0.3">
      <c r="E47" s="41">
        <v>9</v>
      </c>
      <c r="F47" s="102">
        <v>43</v>
      </c>
      <c r="G47" s="42">
        <f t="shared" si="0"/>
        <v>0.34126984126984128</v>
      </c>
      <c r="V47" s="191"/>
      <c r="X47" s="121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9">
        <v>42415</v>
      </c>
      <c r="AM47" s="118">
        <v>120</v>
      </c>
      <c r="AN47" s="118">
        <v>211</v>
      </c>
      <c r="AO47" s="118">
        <v>68</v>
      </c>
      <c r="AP47" s="118">
        <v>76</v>
      </c>
      <c r="AQ47" s="118">
        <v>91</v>
      </c>
      <c r="AR47" s="118">
        <v>136</v>
      </c>
      <c r="AS47" s="118">
        <v>85</v>
      </c>
      <c r="AT47" s="118">
        <v>42</v>
      </c>
      <c r="AU47" s="118">
        <v>96</v>
      </c>
      <c r="AX47" s="122"/>
    </row>
    <row r="48" spans="5:50" x14ac:dyDescent="0.3">
      <c r="E48" s="41">
        <v>10</v>
      </c>
      <c r="F48" s="102">
        <v>121</v>
      </c>
      <c r="G48" s="42">
        <f t="shared" si="0"/>
        <v>0.96031746031746035</v>
      </c>
      <c r="V48" s="191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9">
        <v>42416</v>
      </c>
      <c r="AM48" s="118">
        <v>141</v>
      </c>
      <c r="AN48" s="118">
        <v>222</v>
      </c>
      <c r="AO48" s="118">
        <v>80</v>
      </c>
      <c r="AP48" s="118">
        <v>91</v>
      </c>
      <c r="AQ48" s="118">
        <v>48</v>
      </c>
      <c r="AR48" s="118">
        <v>136</v>
      </c>
      <c r="AS48" s="118">
        <v>81</v>
      </c>
      <c r="AT48" s="118">
        <v>64</v>
      </c>
      <c r="AU48" s="118">
        <v>85</v>
      </c>
      <c r="AX48" s="122"/>
    </row>
    <row r="49" spans="5:58" x14ac:dyDescent="0.3">
      <c r="E49" s="41">
        <v>11</v>
      </c>
      <c r="F49" s="102">
        <v>96</v>
      </c>
      <c r="G49" s="42">
        <f t="shared" si="0"/>
        <v>0.76190476190476186</v>
      </c>
      <c r="V49" s="191"/>
      <c r="X49" s="121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9">
        <v>42417</v>
      </c>
      <c r="AM49" s="118">
        <v>143</v>
      </c>
      <c r="AN49" s="118">
        <v>229</v>
      </c>
      <c r="AO49" s="118">
        <v>100</v>
      </c>
      <c r="AP49" s="118">
        <v>61</v>
      </c>
      <c r="AQ49" s="118">
        <v>37</v>
      </c>
      <c r="AR49" s="118">
        <v>143</v>
      </c>
      <c r="AS49" s="118">
        <v>85</v>
      </c>
      <c r="AT49" s="118">
        <v>46</v>
      </c>
      <c r="AU49" s="118">
        <v>57</v>
      </c>
      <c r="AX49" s="122"/>
    </row>
    <row r="50" spans="5:58" x14ac:dyDescent="0.3">
      <c r="E50" s="41">
        <v>12</v>
      </c>
      <c r="F50" s="102">
        <v>74</v>
      </c>
      <c r="G50" s="42">
        <f t="shared" si="0"/>
        <v>0.58730158730158732</v>
      </c>
      <c r="V50" s="191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9">
        <v>42418</v>
      </c>
      <c r="AM50" s="118">
        <v>135</v>
      </c>
      <c r="AN50" s="118">
        <v>217</v>
      </c>
      <c r="AO50" s="118">
        <v>65</v>
      </c>
      <c r="AP50" s="118">
        <v>66</v>
      </c>
      <c r="AQ50" s="118">
        <v>62</v>
      </c>
      <c r="AR50" s="118">
        <v>135</v>
      </c>
      <c r="AS50" s="118">
        <v>80</v>
      </c>
      <c r="AT50" s="118">
        <v>59</v>
      </c>
      <c r="AU50" s="118">
        <v>78</v>
      </c>
      <c r="AX50" s="122"/>
    </row>
    <row r="51" spans="5:58" x14ac:dyDescent="0.3">
      <c r="E51" s="41">
        <v>1</v>
      </c>
      <c r="F51" s="102">
        <v>59</v>
      </c>
      <c r="G51" s="42">
        <f t="shared" si="0"/>
        <v>0.46825396825396826</v>
      </c>
      <c r="V51" s="191"/>
      <c r="X51" s="121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9">
        <v>42419</v>
      </c>
      <c r="AM51" s="118">
        <v>133</v>
      </c>
      <c r="AN51" s="118">
        <v>206</v>
      </c>
      <c r="AO51" s="118">
        <v>55</v>
      </c>
      <c r="AP51" s="118">
        <v>61</v>
      </c>
      <c r="AQ51" s="118">
        <v>49</v>
      </c>
      <c r="AR51" s="118">
        <v>134</v>
      </c>
      <c r="AS51" s="118">
        <v>85</v>
      </c>
      <c r="AT51" s="118">
        <v>62</v>
      </c>
      <c r="AU51" s="118">
        <v>54</v>
      </c>
      <c r="AX51" s="122"/>
    </row>
    <row r="52" spans="5:58" x14ac:dyDescent="0.3">
      <c r="E52" s="41">
        <v>2</v>
      </c>
      <c r="F52" s="102">
        <v>67</v>
      </c>
      <c r="G52" s="42">
        <f t="shared" si="0"/>
        <v>0.53174603174603174</v>
      </c>
      <c r="V52" s="191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9">
        <v>42420</v>
      </c>
      <c r="AM52" s="118">
        <v>105</v>
      </c>
      <c r="AN52" s="118">
        <v>162</v>
      </c>
      <c r="AO52" s="118">
        <v>65</v>
      </c>
      <c r="AP52" s="118">
        <v>73</v>
      </c>
      <c r="AQ52" s="118">
        <v>58</v>
      </c>
      <c r="AR52" s="118">
        <v>100</v>
      </c>
      <c r="AS52" s="118">
        <v>75</v>
      </c>
      <c r="AT52" s="118">
        <v>34</v>
      </c>
      <c r="AU52" s="118">
        <v>21</v>
      </c>
      <c r="AX52" s="122"/>
    </row>
    <row r="53" spans="5:58" x14ac:dyDescent="0.3">
      <c r="E53" s="41">
        <v>3</v>
      </c>
      <c r="F53" s="102">
        <v>61</v>
      </c>
      <c r="G53" s="42">
        <f t="shared" si="0"/>
        <v>0.48412698412698413</v>
      </c>
      <c r="V53" s="191"/>
      <c r="X53" s="121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9">
        <v>42421</v>
      </c>
      <c r="AM53" s="118">
        <v>117</v>
      </c>
      <c r="AN53" s="118">
        <v>143</v>
      </c>
      <c r="AO53" s="118">
        <v>85</v>
      </c>
      <c r="AP53" s="118">
        <v>46</v>
      </c>
      <c r="AQ53" s="118">
        <v>68</v>
      </c>
      <c r="AR53" s="118">
        <v>86</v>
      </c>
      <c r="AS53" s="118">
        <v>85</v>
      </c>
      <c r="AT53" s="118">
        <v>41</v>
      </c>
      <c r="AU53" s="118">
        <v>48</v>
      </c>
      <c r="AX53" s="122"/>
    </row>
    <row r="54" spans="5:58" x14ac:dyDescent="0.3">
      <c r="E54" s="41">
        <v>4</v>
      </c>
      <c r="F54" s="102">
        <v>68</v>
      </c>
      <c r="G54" s="42">
        <f t="shared" si="0"/>
        <v>0.53968253968253965</v>
      </c>
      <c r="V54" s="191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9">
        <v>42422</v>
      </c>
      <c r="AM54" s="118">
        <v>132</v>
      </c>
      <c r="AN54" s="118">
        <v>216</v>
      </c>
      <c r="AO54" s="118">
        <v>65</v>
      </c>
      <c r="AP54" s="118">
        <v>59</v>
      </c>
      <c r="AQ54" s="118">
        <v>47</v>
      </c>
      <c r="AR54" s="118">
        <v>130</v>
      </c>
      <c r="AS54" s="118">
        <v>87</v>
      </c>
      <c r="AT54" s="118">
        <v>58</v>
      </c>
      <c r="AU54" s="118">
        <v>24</v>
      </c>
      <c r="AX54" s="122"/>
    </row>
    <row r="55" spans="5:58" x14ac:dyDescent="0.3">
      <c r="E55" s="41">
        <v>5</v>
      </c>
      <c r="F55" s="102">
        <v>62</v>
      </c>
      <c r="G55" s="42">
        <f t="shared" si="0"/>
        <v>0.49206349206349204</v>
      </c>
      <c r="V55" s="191"/>
      <c r="X55" s="121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9">
        <v>42423</v>
      </c>
      <c r="AM55" s="118">
        <v>111</v>
      </c>
      <c r="AN55" s="118">
        <v>199</v>
      </c>
      <c r="AO55" s="118">
        <v>118</v>
      </c>
      <c r="AP55" s="118">
        <v>46</v>
      </c>
      <c r="AQ55" s="118">
        <v>104</v>
      </c>
      <c r="AR55" s="118">
        <v>136</v>
      </c>
      <c r="AS55" s="118">
        <v>98</v>
      </c>
      <c r="AT55" s="118">
        <v>64</v>
      </c>
      <c r="AU55" s="118">
        <v>39</v>
      </c>
      <c r="AX55" s="122"/>
    </row>
    <row r="56" spans="5:58" x14ac:dyDescent="0.3">
      <c r="E56" s="41">
        <v>6</v>
      </c>
      <c r="F56" s="102">
        <v>55</v>
      </c>
      <c r="G56" s="42">
        <f t="shared" si="0"/>
        <v>0.43650793650793651</v>
      </c>
      <c r="V56" s="191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9">
        <v>42424</v>
      </c>
      <c r="AM56" s="118">
        <v>121</v>
      </c>
      <c r="AN56" s="118">
        <v>238</v>
      </c>
      <c r="AO56" s="118">
        <v>47</v>
      </c>
      <c r="AP56" s="118">
        <v>58</v>
      </c>
      <c r="AQ56" s="118">
        <v>86</v>
      </c>
      <c r="AR56" s="118">
        <v>139</v>
      </c>
      <c r="AS56" s="118">
        <v>77</v>
      </c>
      <c r="AT56" s="118">
        <v>29</v>
      </c>
      <c r="AU56" s="118">
        <v>78</v>
      </c>
      <c r="AX56" s="122"/>
    </row>
    <row r="57" spans="5:58" x14ac:dyDescent="0.3">
      <c r="E57" s="41">
        <v>7</v>
      </c>
      <c r="F57" s="102">
        <v>44</v>
      </c>
      <c r="G57" s="42">
        <f t="shared" si="0"/>
        <v>0.34920634920634919</v>
      </c>
      <c r="AL57" s="119">
        <v>42425</v>
      </c>
      <c r="AM57" s="118">
        <v>140</v>
      </c>
      <c r="AN57" s="118">
        <v>207</v>
      </c>
      <c r="AO57" s="118">
        <v>77</v>
      </c>
      <c r="AP57" s="118">
        <v>29</v>
      </c>
      <c r="AQ57" s="118">
        <v>111</v>
      </c>
      <c r="AR57" s="118">
        <v>149</v>
      </c>
      <c r="AS57" s="118">
        <v>86</v>
      </c>
      <c r="AT57" s="118">
        <v>48</v>
      </c>
      <c r="AU57" s="118">
        <v>35</v>
      </c>
      <c r="AX57" s="122"/>
    </row>
    <row r="58" spans="5:58" x14ac:dyDescent="0.3">
      <c r="E58" s="41">
        <v>8</v>
      </c>
      <c r="F58" s="102">
        <v>64</v>
      </c>
      <c r="G58" s="42">
        <f t="shared" si="0"/>
        <v>0.50793650793650791</v>
      </c>
      <c r="AL58" s="119">
        <v>42426</v>
      </c>
      <c r="AM58" s="118">
        <v>119</v>
      </c>
      <c r="AN58" s="118">
        <v>214</v>
      </c>
      <c r="AO58" s="118">
        <v>46</v>
      </c>
      <c r="AP58" s="118">
        <v>72</v>
      </c>
      <c r="AQ58" s="118">
        <v>75</v>
      </c>
      <c r="AR58" s="118">
        <v>141</v>
      </c>
      <c r="AS58" s="118">
        <v>79</v>
      </c>
      <c r="AT58" s="118">
        <v>58</v>
      </c>
      <c r="AU58" s="118">
        <v>76</v>
      </c>
      <c r="AX58" s="122"/>
    </row>
    <row r="59" spans="5:58" x14ac:dyDescent="0.3">
      <c r="E59" s="41">
        <v>9</v>
      </c>
      <c r="F59" s="102">
        <v>52</v>
      </c>
      <c r="G59" s="42">
        <f t="shared" si="0"/>
        <v>0.41269841269841268</v>
      </c>
      <c r="V59" s="163">
        <v>2015</v>
      </c>
      <c r="X59" s="121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9">
        <v>42427</v>
      </c>
      <c r="AM59" s="118">
        <v>105</v>
      </c>
      <c r="AN59" s="118">
        <v>190</v>
      </c>
      <c r="AO59" s="118">
        <v>74</v>
      </c>
      <c r="AP59" s="118">
        <v>58</v>
      </c>
      <c r="AQ59" s="118">
        <v>98</v>
      </c>
      <c r="AR59" s="118">
        <v>108</v>
      </c>
      <c r="AS59" s="118">
        <v>92</v>
      </c>
      <c r="AT59" s="118">
        <v>47</v>
      </c>
      <c r="AU59" s="118">
        <v>91</v>
      </c>
      <c r="AX59" s="122"/>
    </row>
    <row r="60" spans="5:58" x14ac:dyDescent="0.3">
      <c r="E60" s="41">
        <v>10</v>
      </c>
      <c r="F60" s="102">
        <v>53</v>
      </c>
      <c r="G60" s="42">
        <f t="shared" si="0"/>
        <v>0.42063492063492064</v>
      </c>
      <c r="V60" s="163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9">
        <v>42428</v>
      </c>
      <c r="AM60" s="118">
        <v>100</v>
      </c>
      <c r="AN60" s="118">
        <v>171</v>
      </c>
      <c r="AO60" s="118">
        <v>62</v>
      </c>
      <c r="AP60" s="118">
        <v>62</v>
      </c>
      <c r="AQ60" s="118">
        <v>108</v>
      </c>
      <c r="AR60" s="118">
        <v>94</v>
      </c>
      <c r="AS60" s="118">
        <v>79</v>
      </c>
      <c r="AT60" s="118">
        <v>43</v>
      </c>
      <c r="AU60" s="118">
        <v>92</v>
      </c>
      <c r="AX60" s="122"/>
    </row>
    <row r="61" spans="5:58" x14ac:dyDescent="0.3">
      <c r="E61" s="41">
        <v>11</v>
      </c>
      <c r="F61" s="102">
        <v>69</v>
      </c>
      <c r="G61" s="42">
        <f t="shared" si="0"/>
        <v>0.54761904761904767</v>
      </c>
      <c r="V61" s="163"/>
      <c r="X61" s="121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9">
        <v>42429</v>
      </c>
      <c r="AM61" s="118">
        <v>134</v>
      </c>
      <c r="AN61" s="118">
        <v>205</v>
      </c>
      <c r="AO61" s="118">
        <v>81</v>
      </c>
      <c r="AP61" s="118">
        <v>38</v>
      </c>
      <c r="AQ61" s="118">
        <v>99</v>
      </c>
      <c r="AR61" s="118">
        <v>135</v>
      </c>
      <c r="AS61" s="118">
        <v>90</v>
      </c>
      <c r="AT61" s="118">
        <v>60</v>
      </c>
      <c r="AU61" s="118">
        <v>90</v>
      </c>
      <c r="AX61" s="123">
        <f>MAX(AM33:AM61)</f>
        <v>143</v>
      </c>
      <c r="AY61" s="123">
        <f t="shared" ref="AY61:BF61" si="2">MAX(AN33:AN61)</f>
        <v>238</v>
      </c>
      <c r="AZ61" s="123">
        <f t="shared" si="2"/>
        <v>132</v>
      </c>
      <c r="BA61" s="123">
        <f t="shared" si="2"/>
        <v>91</v>
      </c>
      <c r="BB61" s="123">
        <f t="shared" si="2"/>
        <v>124</v>
      </c>
      <c r="BC61" s="123">
        <f t="shared" si="2"/>
        <v>149</v>
      </c>
      <c r="BD61" s="123">
        <f t="shared" si="2"/>
        <v>100</v>
      </c>
      <c r="BE61" s="123">
        <f t="shared" si="2"/>
        <v>69</v>
      </c>
      <c r="BF61" s="123">
        <f t="shared" si="2"/>
        <v>102</v>
      </c>
    </row>
    <row r="62" spans="5:58" x14ac:dyDescent="0.3">
      <c r="E62" s="41">
        <v>12</v>
      </c>
      <c r="F62" s="102">
        <v>48</v>
      </c>
      <c r="G62" s="42">
        <f t="shared" si="0"/>
        <v>0.38095238095238093</v>
      </c>
      <c r="V62" s="163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9">
        <v>42430</v>
      </c>
      <c r="AM62" s="118">
        <v>124</v>
      </c>
      <c r="AN62" s="118">
        <v>212</v>
      </c>
      <c r="AO62" s="118">
        <v>68</v>
      </c>
      <c r="AP62" s="118">
        <v>65</v>
      </c>
      <c r="AQ62" s="118">
        <v>101</v>
      </c>
      <c r="AR62" s="118">
        <v>130</v>
      </c>
      <c r="AS62" s="118">
        <v>101</v>
      </c>
      <c r="AT62" s="118">
        <v>52</v>
      </c>
      <c r="AU62" s="118">
        <v>20</v>
      </c>
      <c r="AX62" s="122"/>
    </row>
    <row r="63" spans="5:58" x14ac:dyDescent="0.3">
      <c r="E63" s="41">
        <v>1</v>
      </c>
      <c r="F63" s="102">
        <v>85</v>
      </c>
      <c r="G63" s="42">
        <f t="shared" si="0"/>
        <v>0.67460317460317465</v>
      </c>
      <c r="V63" s="163"/>
      <c r="X63" s="121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9">
        <v>42431</v>
      </c>
      <c r="AM63" s="118">
        <v>123</v>
      </c>
      <c r="AN63" s="118">
        <v>199</v>
      </c>
      <c r="AO63" s="118">
        <v>55</v>
      </c>
      <c r="AP63" s="118">
        <v>67</v>
      </c>
      <c r="AQ63" s="118">
        <v>81</v>
      </c>
      <c r="AR63" s="118">
        <v>134</v>
      </c>
      <c r="AS63" s="118">
        <v>90</v>
      </c>
      <c r="AT63" s="118">
        <v>30</v>
      </c>
      <c r="AU63" s="118">
        <v>42</v>
      </c>
      <c r="AX63" s="122"/>
    </row>
    <row r="64" spans="5:58" x14ac:dyDescent="0.3">
      <c r="E64" s="41">
        <v>2</v>
      </c>
      <c r="F64" s="102">
        <v>91</v>
      </c>
      <c r="G64" s="42">
        <f t="shared" si="0"/>
        <v>0.72222222222222221</v>
      </c>
      <c r="V64" s="163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9">
        <v>42432</v>
      </c>
      <c r="AM64" s="118">
        <v>119</v>
      </c>
      <c r="AN64" s="118">
        <v>196</v>
      </c>
      <c r="AO64" s="118">
        <v>41</v>
      </c>
      <c r="AP64" s="118">
        <v>49</v>
      </c>
      <c r="AQ64" s="118">
        <v>88</v>
      </c>
      <c r="AR64" s="118">
        <v>129</v>
      </c>
      <c r="AS64" s="118">
        <v>85</v>
      </c>
      <c r="AT64" s="118">
        <v>55</v>
      </c>
      <c r="AU64" s="118">
        <v>61</v>
      </c>
      <c r="AX64" s="122"/>
    </row>
    <row r="65" spans="5:50" x14ac:dyDescent="0.3">
      <c r="E65" s="41">
        <v>3</v>
      </c>
      <c r="F65" s="102">
        <v>96</v>
      </c>
      <c r="G65" s="42">
        <f t="shared" si="0"/>
        <v>0.76190476190476186</v>
      </c>
      <c r="V65" s="163"/>
      <c r="X65" s="121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9">
        <v>42433</v>
      </c>
      <c r="AM65" s="118">
        <v>127</v>
      </c>
      <c r="AN65" s="118">
        <v>198</v>
      </c>
      <c r="AO65" s="118">
        <v>48</v>
      </c>
      <c r="AP65" s="118">
        <v>36</v>
      </c>
      <c r="AQ65" s="118">
        <v>65</v>
      </c>
      <c r="AR65" s="118">
        <v>135</v>
      </c>
      <c r="AS65" s="118">
        <v>91</v>
      </c>
      <c r="AT65" s="118">
        <v>45</v>
      </c>
      <c r="AU65" s="118">
        <v>67</v>
      </c>
      <c r="AX65" s="122"/>
    </row>
    <row r="66" spans="5:50" x14ac:dyDescent="0.3">
      <c r="E66" s="41">
        <v>4</v>
      </c>
      <c r="F66" s="102">
        <v>79</v>
      </c>
      <c r="G66" s="42">
        <f t="shared" si="0"/>
        <v>0.62698412698412698</v>
      </c>
      <c r="V66" s="163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9">
        <v>42434</v>
      </c>
      <c r="AM66" s="118">
        <v>101</v>
      </c>
      <c r="AN66" s="118">
        <v>168</v>
      </c>
      <c r="AO66" s="118">
        <v>69</v>
      </c>
      <c r="AP66" s="118">
        <v>41</v>
      </c>
      <c r="AQ66" s="118">
        <v>68</v>
      </c>
      <c r="AR66" s="118">
        <v>100</v>
      </c>
      <c r="AS66" s="118">
        <v>91</v>
      </c>
      <c r="AT66" s="118">
        <v>29</v>
      </c>
      <c r="AU66" s="118">
        <v>83</v>
      </c>
      <c r="AX66" s="122"/>
    </row>
    <row r="67" spans="5:50" x14ac:dyDescent="0.3">
      <c r="E67" s="41">
        <v>5</v>
      </c>
      <c r="F67" s="102">
        <v>97</v>
      </c>
      <c r="G67" s="42">
        <f t="shared" si="0"/>
        <v>0.76984126984126988</v>
      </c>
      <c r="V67" s="163"/>
      <c r="X67" s="121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9">
        <v>42435</v>
      </c>
      <c r="AM67" s="118">
        <v>109</v>
      </c>
      <c r="AN67" s="118">
        <v>172</v>
      </c>
      <c r="AO67" s="118">
        <v>89</v>
      </c>
      <c r="AP67" s="118">
        <v>35</v>
      </c>
      <c r="AQ67" s="118">
        <v>45</v>
      </c>
      <c r="AR67" s="118">
        <v>87</v>
      </c>
      <c r="AS67" s="118">
        <v>92</v>
      </c>
      <c r="AT67" s="118">
        <v>33</v>
      </c>
      <c r="AU67" s="118">
        <v>69</v>
      </c>
      <c r="AX67" s="122"/>
    </row>
    <row r="68" spans="5:50" x14ac:dyDescent="0.3">
      <c r="E68" s="41">
        <v>6</v>
      </c>
      <c r="F68" s="102">
        <v>66</v>
      </c>
      <c r="G68" s="42">
        <f t="shared" ref="G68:G131" si="3">F68/$C$7</f>
        <v>0.52380952380952384</v>
      </c>
      <c r="V68" s="163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9">
        <v>42436</v>
      </c>
      <c r="AM68" s="118">
        <v>124</v>
      </c>
      <c r="AN68" s="118">
        <v>202</v>
      </c>
      <c r="AO68" s="118">
        <v>47</v>
      </c>
      <c r="AP68" s="118">
        <v>43</v>
      </c>
      <c r="AQ68" s="118">
        <v>85</v>
      </c>
      <c r="AR68" s="118">
        <v>131</v>
      </c>
      <c r="AS68" s="118">
        <v>88</v>
      </c>
      <c r="AT68" s="118">
        <v>58</v>
      </c>
      <c r="AU68" s="118">
        <v>100</v>
      </c>
      <c r="AX68" s="122"/>
    </row>
    <row r="69" spans="5:50" x14ac:dyDescent="0.3">
      <c r="E69" s="41">
        <v>7</v>
      </c>
      <c r="F69" s="102">
        <v>52</v>
      </c>
      <c r="G69" s="42">
        <f t="shared" si="3"/>
        <v>0.41269841269841268</v>
      </c>
      <c r="V69" s="163"/>
      <c r="X69" s="121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9">
        <v>42437</v>
      </c>
      <c r="AM69" s="118">
        <v>125</v>
      </c>
      <c r="AN69" s="118">
        <v>195</v>
      </c>
      <c r="AO69" s="118">
        <v>79</v>
      </c>
      <c r="AP69" s="118">
        <v>25</v>
      </c>
      <c r="AQ69" s="118">
        <v>68</v>
      </c>
      <c r="AR69" s="118">
        <v>130</v>
      </c>
      <c r="AS69" s="118">
        <v>86</v>
      </c>
      <c r="AT69" s="118">
        <v>57</v>
      </c>
      <c r="AU69" s="118">
        <v>50</v>
      </c>
      <c r="AX69" s="122"/>
    </row>
    <row r="70" spans="5:50" x14ac:dyDescent="0.3">
      <c r="E70" s="41">
        <v>8</v>
      </c>
      <c r="F70" s="102">
        <v>52</v>
      </c>
      <c r="G70" s="42">
        <f t="shared" si="3"/>
        <v>0.41269841269841268</v>
      </c>
      <c r="V70" s="163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9">
        <v>42438</v>
      </c>
      <c r="AM70" s="118">
        <v>136</v>
      </c>
      <c r="AN70" s="118">
        <v>219</v>
      </c>
      <c r="AO70" s="118">
        <v>90</v>
      </c>
      <c r="AP70" s="118">
        <v>71</v>
      </c>
      <c r="AQ70" s="118">
        <v>67</v>
      </c>
      <c r="AR70" s="118">
        <v>137</v>
      </c>
      <c r="AS70" s="118">
        <v>82</v>
      </c>
      <c r="AT70" s="118">
        <v>37</v>
      </c>
      <c r="AU70" s="118">
        <v>67</v>
      </c>
      <c r="AX70" s="122"/>
    </row>
    <row r="71" spans="5:50" x14ac:dyDescent="0.3">
      <c r="E71" s="41">
        <v>9</v>
      </c>
      <c r="F71" s="102">
        <v>78</v>
      </c>
      <c r="G71" s="42">
        <f t="shared" si="3"/>
        <v>0.61904761904761907</v>
      </c>
      <c r="AL71" s="119">
        <v>42439</v>
      </c>
      <c r="AM71" s="118">
        <v>120</v>
      </c>
      <c r="AN71" s="118">
        <v>208</v>
      </c>
      <c r="AO71" s="118">
        <v>48</v>
      </c>
      <c r="AP71" s="118">
        <v>59</v>
      </c>
      <c r="AQ71" s="118">
        <v>93</v>
      </c>
      <c r="AR71" s="118">
        <v>124</v>
      </c>
      <c r="AS71" s="118">
        <v>90</v>
      </c>
      <c r="AT71" s="118">
        <v>53</v>
      </c>
      <c r="AU71" s="118">
        <v>74</v>
      </c>
      <c r="AX71" s="122"/>
    </row>
    <row r="72" spans="5:50" x14ac:dyDescent="0.3">
      <c r="E72" s="41">
        <v>10</v>
      </c>
      <c r="F72" s="102">
        <v>60</v>
      </c>
      <c r="G72" s="42">
        <f t="shared" si="3"/>
        <v>0.47619047619047616</v>
      </c>
      <c r="AL72" s="119">
        <v>42440</v>
      </c>
      <c r="AM72" s="118">
        <v>128</v>
      </c>
      <c r="AN72" s="118">
        <v>184</v>
      </c>
      <c r="AO72" s="118">
        <v>68</v>
      </c>
      <c r="AP72" s="118">
        <v>35</v>
      </c>
      <c r="AQ72" s="118">
        <v>101</v>
      </c>
      <c r="AR72" s="118">
        <v>125</v>
      </c>
      <c r="AS72" s="118">
        <v>95</v>
      </c>
      <c r="AT72" s="118">
        <v>55</v>
      </c>
      <c r="AU72" s="118">
        <v>73</v>
      </c>
      <c r="AX72" s="122"/>
    </row>
    <row r="73" spans="5:50" x14ac:dyDescent="0.3">
      <c r="E73" s="41">
        <v>11</v>
      </c>
      <c r="F73" s="102">
        <v>50</v>
      </c>
      <c r="G73" s="42">
        <f t="shared" si="3"/>
        <v>0.3968253968253968</v>
      </c>
      <c r="V73" s="163">
        <v>2016</v>
      </c>
      <c r="X73" s="121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9">
        <v>42441</v>
      </c>
      <c r="AM73" s="118">
        <v>106</v>
      </c>
      <c r="AN73" s="118">
        <v>175</v>
      </c>
      <c r="AO73" s="118">
        <v>82</v>
      </c>
      <c r="AP73" s="118">
        <v>29</v>
      </c>
      <c r="AQ73" s="118">
        <v>88</v>
      </c>
      <c r="AR73" s="118">
        <v>93</v>
      </c>
      <c r="AS73" s="118">
        <v>94</v>
      </c>
      <c r="AT73" s="118">
        <v>54</v>
      </c>
      <c r="AU73" s="118">
        <v>41</v>
      </c>
      <c r="AX73" s="122"/>
    </row>
    <row r="74" spans="5:50" x14ac:dyDescent="0.3">
      <c r="E74" s="41">
        <v>12</v>
      </c>
      <c r="F74" s="102">
        <v>84</v>
      </c>
      <c r="G74" s="42">
        <f t="shared" si="3"/>
        <v>0.66666666666666663</v>
      </c>
      <c r="V74" s="163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9">
        <v>42442</v>
      </c>
      <c r="AM74" s="118">
        <v>102</v>
      </c>
      <c r="AN74" s="118">
        <v>138</v>
      </c>
      <c r="AO74" s="118">
        <v>91</v>
      </c>
      <c r="AP74" s="118">
        <v>23</v>
      </c>
      <c r="AQ74" s="118">
        <v>80</v>
      </c>
      <c r="AR74" s="118">
        <v>77</v>
      </c>
      <c r="AS74" s="118">
        <v>88</v>
      </c>
      <c r="AT74" s="118">
        <v>36</v>
      </c>
      <c r="AU74" s="118">
        <v>22</v>
      </c>
      <c r="AX74" s="122"/>
    </row>
    <row r="75" spans="5:50" x14ac:dyDescent="0.3">
      <c r="E75" s="41">
        <v>1</v>
      </c>
      <c r="F75" s="144">
        <v>12.184433937072802</v>
      </c>
      <c r="G75" s="42">
        <f t="shared" si="3"/>
        <v>9.6701856643434933E-2</v>
      </c>
      <c r="V75" s="163"/>
      <c r="X75" s="121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9">
        <v>42443</v>
      </c>
      <c r="AM75" s="118">
        <v>129</v>
      </c>
      <c r="AN75" s="118">
        <v>201</v>
      </c>
      <c r="AO75" s="118">
        <v>82</v>
      </c>
      <c r="AP75" s="118">
        <v>22</v>
      </c>
      <c r="AQ75" s="118">
        <v>113</v>
      </c>
      <c r="AR75" s="118">
        <v>122</v>
      </c>
      <c r="AS75" s="118">
        <v>92</v>
      </c>
      <c r="AT75" s="118">
        <v>58</v>
      </c>
      <c r="AU75" s="118">
        <v>50</v>
      </c>
      <c r="AX75" s="122"/>
    </row>
    <row r="76" spans="5:50" x14ac:dyDescent="0.3">
      <c r="E76" s="41">
        <v>2</v>
      </c>
      <c r="F76" s="144">
        <v>18.657415390014606</v>
      </c>
      <c r="G76" s="42">
        <f t="shared" si="3"/>
        <v>0.14807472531757623</v>
      </c>
      <c r="V76" s="163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9">
        <v>42444</v>
      </c>
      <c r="AM76" s="118">
        <v>129</v>
      </c>
      <c r="AN76" s="118">
        <v>216</v>
      </c>
      <c r="AO76" s="118">
        <v>81</v>
      </c>
      <c r="AP76" s="118">
        <v>38</v>
      </c>
      <c r="AQ76" s="118">
        <v>118</v>
      </c>
      <c r="AR76" s="118">
        <v>132</v>
      </c>
      <c r="AS76" s="118">
        <v>95</v>
      </c>
      <c r="AT76" s="118">
        <v>59</v>
      </c>
      <c r="AU76" s="118">
        <v>50</v>
      </c>
      <c r="AX76" s="122"/>
    </row>
    <row r="77" spans="5:50" x14ac:dyDescent="0.3">
      <c r="E77" s="41">
        <v>3</v>
      </c>
      <c r="F77" s="144">
        <v>25.739616394043004</v>
      </c>
      <c r="G77" s="42">
        <f t="shared" si="3"/>
        <v>0.20428266979399209</v>
      </c>
      <c r="V77" s="163"/>
      <c r="X77" s="121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9">
        <v>42445</v>
      </c>
      <c r="AM77" s="118">
        <v>130</v>
      </c>
      <c r="AN77" s="118">
        <v>200</v>
      </c>
      <c r="AO77" s="118">
        <v>84</v>
      </c>
      <c r="AP77" s="118">
        <v>48</v>
      </c>
      <c r="AQ77" s="118">
        <v>109</v>
      </c>
      <c r="AR77" s="118">
        <v>128</v>
      </c>
      <c r="AS77" s="118">
        <v>100</v>
      </c>
      <c r="AT77" s="118">
        <v>53</v>
      </c>
      <c r="AU77" s="118">
        <v>40</v>
      </c>
      <c r="AX77" s="122"/>
    </row>
    <row r="78" spans="5:50" x14ac:dyDescent="0.3">
      <c r="E78" s="41">
        <v>4</v>
      </c>
      <c r="F78" s="144">
        <v>22.084285736083999</v>
      </c>
      <c r="G78" s="42">
        <f t="shared" si="3"/>
        <v>0.17527210901653967</v>
      </c>
      <c r="V78" s="163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9">
        <v>42446</v>
      </c>
      <c r="AM78" s="118">
        <v>130</v>
      </c>
      <c r="AN78" s="118">
        <v>189</v>
      </c>
      <c r="AO78" s="118">
        <v>73</v>
      </c>
      <c r="AP78" s="118">
        <v>38</v>
      </c>
      <c r="AQ78" s="118">
        <v>101</v>
      </c>
      <c r="AR78" s="118">
        <v>127</v>
      </c>
      <c r="AS78" s="118">
        <v>88</v>
      </c>
      <c r="AT78" s="118">
        <v>54</v>
      </c>
      <c r="AU78" s="118">
        <v>53</v>
      </c>
      <c r="AX78" s="122"/>
    </row>
    <row r="79" spans="5:50" x14ac:dyDescent="0.3">
      <c r="E79" s="41">
        <v>5</v>
      </c>
      <c r="F79" s="144">
        <v>25.891921997070309</v>
      </c>
      <c r="G79" s="42">
        <f t="shared" si="3"/>
        <v>0.20549144442119294</v>
      </c>
      <c r="V79" s="163"/>
      <c r="X79" s="121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9">
        <v>42447</v>
      </c>
      <c r="AM79" s="118">
        <v>126</v>
      </c>
      <c r="AN79" s="118">
        <v>210</v>
      </c>
      <c r="AO79" s="118">
        <v>79</v>
      </c>
      <c r="AP79" s="118">
        <v>33</v>
      </c>
      <c r="AQ79" s="118">
        <v>106</v>
      </c>
      <c r="AR79" s="118">
        <v>134</v>
      </c>
      <c r="AS79" s="118">
        <v>101</v>
      </c>
      <c r="AT79" s="118">
        <v>47</v>
      </c>
      <c r="AU79" s="118">
        <v>36</v>
      </c>
      <c r="AX79" s="122"/>
    </row>
    <row r="80" spans="5:50" x14ac:dyDescent="0.3">
      <c r="E80" s="41">
        <v>6</v>
      </c>
      <c r="F80" s="144">
        <v>32.821819305419908</v>
      </c>
      <c r="G80" s="42">
        <f t="shared" si="3"/>
        <v>0.26049062940809453</v>
      </c>
      <c r="V80" s="163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9">
        <v>42448</v>
      </c>
      <c r="AM80" s="118">
        <v>105</v>
      </c>
      <c r="AN80" s="118">
        <v>181</v>
      </c>
      <c r="AO80" s="118">
        <v>95</v>
      </c>
      <c r="AP80" s="118">
        <v>27</v>
      </c>
      <c r="AQ80" s="118">
        <v>108</v>
      </c>
      <c r="AR80" s="118">
        <v>102</v>
      </c>
      <c r="AS80" s="118">
        <v>94</v>
      </c>
      <c r="AT80" s="118">
        <v>55</v>
      </c>
      <c r="AU80" s="118">
        <v>42</v>
      </c>
      <c r="AX80" s="122"/>
    </row>
    <row r="81" spans="5:58" x14ac:dyDescent="0.3">
      <c r="E81" s="41">
        <v>7</v>
      </c>
      <c r="F81" s="144">
        <v>47.976207733154304</v>
      </c>
      <c r="G81" s="42">
        <f t="shared" si="3"/>
        <v>0.38076355343773255</v>
      </c>
      <c r="V81" s="163"/>
      <c r="X81" s="121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9">
        <v>42449</v>
      </c>
      <c r="AM81" s="118">
        <v>99</v>
      </c>
      <c r="AN81" s="118">
        <v>148</v>
      </c>
      <c r="AO81" s="118">
        <v>96</v>
      </c>
      <c r="AP81" s="118">
        <v>33</v>
      </c>
      <c r="AQ81" s="118">
        <v>96</v>
      </c>
      <c r="AR81" s="118">
        <v>78</v>
      </c>
      <c r="AS81" s="118">
        <v>97</v>
      </c>
      <c r="AT81" s="118">
        <v>43</v>
      </c>
      <c r="AU81" s="118">
        <v>18</v>
      </c>
      <c r="AX81" s="122"/>
    </row>
    <row r="82" spans="5:58" x14ac:dyDescent="0.3">
      <c r="E82" s="41">
        <v>8</v>
      </c>
      <c r="F82" s="144">
        <v>29.623405456543004</v>
      </c>
      <c r="G82" s="42">
        <f t="shared" si="3"/>
        <v>0.23510639251224608</v>
      </c>
      <c r="V82" s="163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9">
        <v>42450</v>
      </c>
      <c r="AM82" s="118">
        <v>125</v>
      </c>
      <c r="AN82" s="118">
        <v>207</v>
      </c>
      <c r="AO82" s="118">
        <v>74</v>
      </c>
      <c r="AP82" s="118">
        <v>34</v>
      </c>
      <c r="AQ82" s="118">
        <v>103</v>
      </c>
      <c r="AR82" s="118">
        <v>123</v>
      </c>
      <c r="AS82" s="118">
        <v>89</v>
      </c>
      <c r="AT82" s="118">
        <v>35</v>
      </c>
      <c r="AU82" s="118">
        <v>35</v>
      </c>
      <c r="AX82" s="122"/>
    </row>
    <row r="83" spans="5:58" x14ac:dyDescent="0.3">
      <c r="E83" s="41">
        <v>9</v>
      </c>
      <c r="F83" s="144">
        <v>30.08032035827641</v>
      </c>
      <c r="G83" s="42">
        <f t="shared" si="3"/>
        <v>0.23873270125616197</v>
      </c>
      <c r="V83" s="163"/>
      <c r="X83" s="121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9">
        <v>42451</v>
      </c>
      <c r="AM83" s="118">
        <v>114</v>
      </c>
      <c r="AN83" s="118">
        <v>205</v>
      </c>
      <c r="AO83" s="118">
        <v>71</v>
      </c>
      <c r="AP83" s="118">
        <v>27</v>
      </c>
      <c r="AQ83" s="118">
        <v>72</v>
      </c>
      <c r="AR83" s="118">
        <v>124</v>
      </c>
      <c r="AS83" s="118">
        <v>83</v>
      </c>
      <c r="AT83" s="118">
        <v>54</v>
      </c>
      <c r="AU83" s="118">
        <v>48</v>
      </c>
      <c r="AX83" s="122"/>
    </row>
    <row r="84" spans="5:58" x14ac:dyDescent="0.3">
      <c r="E84" s="41">
        <v>10</v>
      </c>
      <c r="F84" s="144">
        <v>25.6634635925293</v>
      </c>
      <c r="G84" s="42">
        <f t="shared" si="3"/>
        <v>0.20367828248039127</v>
      </c>
      <c r="V84" s="163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9">
        <v>42452</v>
      </c>
      <c r="AM84" s="118">
        <v>120</v>
      </c>
      <c r="AN84" s="118">
        <v>190</v>
      </c>
      <c r="AO84" s="118">
        <v>64</v>
      </c>
      <c r="AP84" s="118">
        <v>51</v>
      </c>
      <c r="AQ84" s="118">
        <v>68</v>
      </c>
      <c r="AR84" s="118">
        <v>124</v>
      </c>
      <c r="AS84" s="118">
        <v>85</v>
      </c>
      <c r="AT84" s="118">
        <v>46</v>
      </c>
      <c r="AU84" s="118">
        <v>34</v>
      </c>
      <c r="AX84" s="122"/>
    </row>
    <row r="85" spans="5:58" x14ac:dyDescent="0.3">
      <c r="E85" s="41">
        <v>11</v>
      </c>
      <c r="F85" s="144">
        <v>29.242641448974606</v>
      </c>
      <c r="G85" s="42">
        <f t="shared" si="3"/>
        <v>0.2320844559442429</v>
      </c>
      <c r="AL85" s="119">
        <v>42453</v>
      </c>
      <c r="AM85" s="118">
        <v>115</v>
      </c>
      <c r="AN85" s="118">
        <v>177</v>
      </c>
      <c r="AO85" s="118">
        <v>59</v>
      </c>
      <c r="AP85" s="118">
        <v>26</v>
      </c>
      <c r="AQ85" s="118">
        <v>90</v>
      </c>
      <c r="AR85" s="118">
        <v>117</v>
      </c>
      <c r="AS85" s="118">
        <v>96</v>
      </c>
      <c r="AT85" s="118">
        <v>51</v>
      </c>
      <c r="AU85" s="118">
        <v>39</v>
      </c>
      <c r="AX85" s="122"/>
    </row>
    <row r="86" spans="5:58" x14ac:dyDescent="0.3">
      <c r="E86" s="41">
        <v>12</v>
      </c>
      <c r="F86" s="144">
        <v>52.088455200195305</v>
      </c>
      <c r="G86" s="42">
        <f t="shared" si="3"/>
        <v>0.41340043809678811</v>
      </c>
      <c r="AL86" s="119">
        <v>42454</v>
      </c>
      <c r="AM86" s="118">
        <v>88</v>
      </c>
      <c r="AN86" s="118">
        <v>176</v>
      </c>
      <c r="AO86" s="118">
        <v>90</v>
      </c>
      <c r="AP86" s="118">
        <v>55</v>
      </c>
      <c r="AQ86" s="118">
        <v>100</v>
      </c>
      <c r="AR86" s="118">
        <v>92</v>
      </c>
      <c r="AS86" s="118">
        <v>100</v>
      </c>
      <c r="AT86" s="118">
        <v>43</v>
      </c>
      <c r="AU86" s="118">
        <v>48</v>
      </c>
      <c r="AX86" s="122"/>
    </row>
    <row r="87" spans="5:58" x14ac:dyDescent="0.3">
      <c r="E87" s="41">
        <v>1</v>
      </c>
      <c r="F87" s="145">
        <v>50.18463897705081</v>
      </c>
      <c r="G87" s="42">
        <f t="shared" si="3"/>
        <v>0.39829078553214931</v>
      </c>
      <c r="AL87" s="119">
        <v>42455</v>
      </c>
      <c r="AM87" s="118">
        <v>93</v>
      </c>
      <c r="AN87" s="118">
        <v>180</v>
      </c>
      <c r="AO87" s="118">
        <v>84</v>
      </c>
      <c r="AP87" s="118">
        <v>50</v>
      </c>
      <c r="AQ87" s="118">
        <v>62</v>
      </c>
      <c r="AR87" s="118">
        <v>89</v>
      </c>
      <c r="AS87" s="118">
        <v>92</v>
      </c>
      <c r="AT87" s="118">
        <v>54</v>
      </c>
      <c r="AU87" s="118">
        <v>69</v>
      </c>
      <c r="AX87" s="122"/>
    </row>
    <row r="88" spans="5:58" x14ac:dyDescent="0.3">
      <c r="E88" s="41">
        <v>2</v>
      </c>
      <c r="F88" s="145">
        <v>50.413093566894503</v>
      </c>
      <c r="G88" s="42">
        <f t="shared" si="3"/>
        <v>0.40010391719757543</v>
      </c>
      <c r="AL88" s="119">
        <v>42456</v>
      </c>
      <c r="AM88" s="118">
        <v>89</v>
      </c>
      <c r="AN88" s="118">
        <v>178</v>
      </c>
      <c r="AO88" s="118">
        <v>77</v>
      </c>
      <c r="AP88" s="118">
        <v>13</v>
      </c>
      <c r="AQ88" s="118">
        <v>61</v>
      </c>
      <c r="AR88" s="118">
        <v>70</v>
      </c>
      <c r="AS88" s="118">
        <v>85</v>
      </c>
      <c r="AT88" s="118">
        <v>56</v>
      </c>
      <c r="AU88" s="118">
        <v>47</v>
      </c>
      <c r="AX88" s="122"/>
    </row>
    <row r="89" spans="5:58" x14ac:dyDescent="0.3">
      <c r="E89" s="41">
        <v>3</v>
      </c>
      <c r="F89" s="145">
        <v>39.142494201660213</v>
      </c>
      <c r="G89" s="42">
        <f t="shared" si="3"/>
        <v>0.31065471588619215</v>
      </c>
      <c r="AL89" s="119">
        <v>42457</v>
      </c>
      <c r="AM89" s="118">
        <v>124</v>
      </c>
      <c r="AN89" s="118">
        <v>178</v>
      </c>
      <c r="AO89" s="118">
        <v>92</v>
      </c>
      <c r="AP89" s="118">
        <v>39</v>
      </c>
      <c r="AQ89" s="118">
        <v>75</v>
      </c>
      <c r="AR89" s="118">
        <v>84</v>
      </c>
      <c r="AS89" s="118">
        <v>93</v>
      </c>
      <c r="AT89" s="118">
        <v>73</v>
      </c>
      <c r="AU89" s="118">
        <v>74</v>
      </c>
      <c r="AX89" s="122"/>
    </row>
    <row r="90" spans="5:58" x14ac:dyDescent="0.3">
      <c r="E90" s="41">
        <v>4</v>
      </c>
      <c r="F90" s="145">
        <v>27.795740127563509</v>
      </c>
      <c r="G90" s="42">
        <f t="shared" si="3"/>
        <v>0.2206011121235199</v>
      </c>
      <c r="AL90" s="119">
        <v>42458</v>
      </c>
      <c r="AM90" s="118">
        <v>116</v>
      </c>
      <c r="AN90" s="118">
        <v>181</v>
      </c>
      <c r="AO90" s="118">
        <v>87</v>
      </c>
      <c r="AP90" s="118">
        <v>28</v>
      </c>
      <c r="AQ90" s="118">
        <v>110</v>
      </c>
      <c r="AR90" s="118">
        <v>134</v>
      </c>
      <c r="AS90" s="118">
        <v>90</v>
      </c>
      <c r="AT90" s="118">
        <v>68</v>
      </c>
      <c r="AU90" s="118">
        <v>89</v>
      </c>
      <c r="AX90" s="122"/>
    </row>
    <row r="91" spans="5:58" x14ac:dyDescent="0.3">
      <c r="E91" s="41">
        <v>5</v>
      </c>
      <c r="F91" s="145">
        <v>27.338823318481399</v>
      </c>
      <c r="G91" s="42">
        <f t="shared" si="3"/>
        <v>0.21697478824191588</v>
      </c>
      <c r="AL91" s="119">
        <v>42459</v>
      </c>
      <c r="AM91" s="118">
        <v>117</v>
      </c>
      <c r="AN91" s="118">
        <v>184</v>
      </c>
      <c r="AO91" s="118">
        <v>72</v>
      </c>
      <c r="AP91" s="118">
        <v>27</v>
      </c>
      <c r="AQ91" s="118">
        <v>94</v>
      </c>
      <c r="AR91" s="118">
        <v>127</v>
      </c>
      <c r="AS91" s="118">
        <v>84</v>
      </c>
      <c r="AT91" s="118">
        <v>48</v>
      </c>
      <c r="AU91" s="118">
        <v>75</v>
      </c>
      <c r="AX91" s="122"/>
    </row>
    <row r="92" spans="5:58" x14ac:dyDescent="0.3">
      <c r="E92" s="41">
        <v>6</v>
      </c>
      <c r="F92" s="145">
        <v>54.220729827880923</v>
      </c>
      <c r="G92" s="42">
        <f t="shared" si="3"/>
        <v>0.43032325260222953</v>
      </c>
      <c r="AL92" s="119">
        <v>42460</v>
      </c>
      <c r="AM92" s="118">
        <v>105</v>
      </c>
      <c r="AN92" s="118">
        <v>176</v>
      </c>
      <c r="AO92" s="118">
        <v>62</v>
      </c>
      <c r="AP92" s="118">
        <v>44</v>
      </c>
      <c r="AQ92" s="118">
        <v>94</v>
      </c>
      <c r="AR92" s="118">
        <v>127</v>
      </c>
      <c r="AS92" s="118">
        <v>87</v>
      </c>
      <c r="AT92" s="118">
        <v>42</v>
      </c>
      <c r="AU92" s="118">
        <v>84</v>
      </c>
      <c r="AX92" s="123">
        <f>MAX(AM62:AM92)</f>
        <v>136</v>
      </c>
      <c r="AY92" s="123">
        <f>MAX(AN62:AN92)</f>
        <v>219</v>
      </c>
      <c r="AZ92" s="123">
        <f>MAX(AO62:AO92)</f>
        <v>96</v>
      </c>
      <c r="BA92" s="123">
        <f t="shared" ref="BA92:BF92" si="4">MAX(AO62:AO92)</f>
        <v>96</v>
      </c>
      <c r="BB92" s="123">
        <f t="shared" si="4"/>
        <v>71</v>
      </c>
      <c r="BC92" s="123">
        <f t="shared" si="4"/>
        <v>118</v>
      </c>
      <c r="BD92" s="123">
        <f t="shared" si="4"/>
        <v>137</v>
      </c>
      <c r="BE92" s="123">
        <f t="shared" si="4"/>
        <v>101</v>
      </c>
      <c r="BF92" s="123">
        <f t="shared" si="4"/>
        <v>73</v>
      </c>
    </row>
    <row r="93" spans="5:58" x14ac:dyDescent="0.3">
      <c r="E93" s="41">
        <v>7</v>
      </c>
      <c r="F93" s="145">
        <v>31.881570816040004</v>
      </c>
      <c r="G93" s="42">
        <f t="shared" si="3"/>
        <v>0.2530283398098413</v>
      </c>
      <c r="AL93" s="119">
        <v>42461</v>
      </c>
      <c r="AM93" s="118">
        <v>113</v>
      </c>
      <c r="AN93" s="118">
        <v>178</v>
      </c>
      <c r="AO93" s="118">
        <v>80</v>
      </c>
      <c r="AP93" s="118">
        <v>38</v>
      </c>
      <c r="AQ93" s="118">
        <v>104</v>
      </c>
      <c r="AR93" s="118">
        <v>125</v>
      </c>
      <c r="AS93" s="118">
        <v>82</v>
      </c>
      <c r="AT93" s="118">
        <v>54</v>
      </c>
      <c r="AU93" s="118">
        <v>41</v>
      </c>
      <c r="AX93" s="122"/>
    </row>
    <row r="94" spans="5:58" x14ac:dyDescent="0.3">
      <c r="E94" s="41">
        <v>8</v>
      </c>
      <c r="F94" s="145">
        <v>31.907985687255906</v>
      </c>
      <c r="G94" s="42">
        <f t="shared" si="3"/>
        <v>0.25323798164488814</v>
      </c>
      <c r="AL94" s="119">
        <v>42462</v>
      </c>
      <c r="AM94" s="118">
        <v>98</v>
      </c>
      <c r="AN94" s="118">
        <v>154</v>
      </c>
      <c r="AO94" s="118">
        <v>94</v>
      </c>
      <c r="AP94" s="118">
        <v>32</v>
      </c>
      <c r="AQ94" s="118">
        <v>79</v>
      </c>
      <c r="AR94" s="118">
        <v>93</v>
      </c>
      <c r="AS94" s="118">
        <v>89</v>
      </c>
      <c r="AT94" s="118">
        <v>53</v>
      </c>
      <c r="AU94" s="118">
        <v>59</v>
      </c>
      <c r="AX94" s="122"/>
    </row>
    <row r="95" spans="5:58" x14ac:dyDescent="0.3">
      <c r="E95" s="41">
        <v>9</v>
      </c>
      <c r="F95" s="145">
        <v>48.661582946777308</v>
      </c>
      <c r="G95" s="42">
        <f t="shared" si="3"/>
        <v>0.38620303926013738</v>
      </c>
      <c r="AL95" s="119">
        <v>42463</v>
      </c>
      <c r="AM95" s="118">
        <v>101</v>
      </c>
      <c r="AN95" s="118">
        <v>138</v>
      </c>
      <c r="AO95" s="118">
        <v>106</v>
      </c>
      <c r="AP95" s="118">
        <v>49</v>
      </c>
      <c r="AQ95" s="118">
        <v>53</v>
      </c>
      <c r="AR95" s="118">
        <v>80</v>
      </c>
      <c r="AS95" s="118">
        <v>82</v>
      </c>
      <c r="AT95" s="118">
        <v>54</v>
      </c>
      <c r="AU95" s="118">
        <v>87</v>
      </c>
      <c r="AX95" s="122"/>
    </row>
    <row r="96" spans="5:58" x14ac:dyDescent="0.3">
      <c r="E96" s="41">
        <v>10</v>
      </c>
      <c r="F96" s="145">
        <v>29.318794250488299</v>
      </c>
      <c r="G96" s="42">
        <f t="shared" si="3"/>
        <v>0.23268884325784364</v>
      </c>
      <c r="AL96" s="119">
        <v>42464</v>
      </c>
      <c r="AM96" s="118">
        <v>111</v>
      </c>
      <c r="AN96" s="118">
        <v>196</v>
      </c>
      <c r="AO96" s="118">
        <v>87</v>
      </c>
      <c r="AP96" s="118">
        <v>30</v>
      </c>
      <c r="AQ96" s="118">
        <v>88</v>
      </c>
      <c r="AR96" s="118">
        <v>133</v>
      </c>
      <c r="AS96" s="118">
        <v>73</v>
      </c>
      <c r="AT96" s="118">
        <v>60</v>
      </c>
      <c r="AU96" s="118">
        <v>64</v>
      </c>
      <c r="AX96" s="122"/>
    </row>
    <row r="97" spans="5:50" x14ac:dyDescent="0.3">
      <c r="E97" s="41">
        <v>11</v>
      </c>
      <c r="F97" s="145">
        <v>31.984138488769506</v>
      </c>
      <c r="G97" s="42">
        <f t="shared" si="3"/>
        <v>0.25384236895848816</v>
      </c>
      <c r="AL97" s="119">
        <v>42465</v>
      </c>
      <c r="AM97" s="118">
        <v>109</v>
      </c>
      <c r="AN97" s="118">
        <v>178</v>
      </c>
      <c r="AO97" s="118">
        <v>80</v>
      </c>
      <c r="AP97" s="118">
        <v>22</v>
      </c>
      <c r="AQ97" s="118">
        <v>91</v>
      </c>
      <c r="AR97" s="118">
        <v>126</v>
      </c>
      <c r="AS97" s="118">
        <v>82</v>
      </c>
      <c r="AT97" s="118">
        <v>40</v>
      </c>
      <c r="AU97" s="118">
        <v>48</v>
      </c>
      <c r="AX97" s="122"/>
    </row>
    <row r="98" spans="5:50" x14ac:dyDescent="0.3">
      <c r="E98" s="41">
        <v>12</v>
      </c>
      <c r="F98" s="145">
        <v>32.897972106933601</v>
      </c>
      <c r="G98" s="42">
        <f t="shared" si="3"/>
        <v>0.26109501672169527</v>
      </c>
      <c r="AL98" s="119">
        <v>42466</v>
      </c>
      <c r="AM98" s="118">
        <v>114</v>
      </c>
      <c r="AN98" s="118">
        <v>166</v>
      </c>
      <c r="AO98" s="118">
        <v>80</v>
      </c>
      <c r="AP98" s="118">
        <v>25</v>
      </c>
      <c r="AQ98" s="118">
        <v>76</v>
      </c>
      <c r="AR98" s="118">
        <v>120</v>
      </c>
      <c r="AS98" s="118">
        <v>81</v>
      </c>
      <c r="AT98" s="118">
        <v>43</v>
      </c>
      <c r="AU98" s="118">
        <v>56</v>
      </c>
      <c r="AX98" s="122"/>
    </row>
    <row r="99" spans="5:50" x14ac:dyDescent="0.3">
      <c r="E99" s="41">
        <v>1</v>
      </c>
      <c r="F99" s="145">
        <v>9.9760055541992205</v>
      </c>
      <c r="G99" s="42">
        <f t="shared" si="3"/>
        <v>7.9174647255549374E-2</v>
      </c>
      <c r="AL99" s="119">
        <v>42467</v>
      </c>
      <c r="AM99" s="118">
        <v>110</v>
      </c>
      <c r="AN99" s="118">
        <v>168</v>
      </c>
      <c r="AO99" s="118">
        <v>69</v>
      </c>
      <c r="AP99" s="118">
        <v>54</v>
      </c>
      <c r="AQ99" s="118">
        <v>87</v>
      </c>
      <c r="AR99" s="118">
        <v>118</v>
      </c>
      <c r="AS99" s="118">
        <v>77</v>
      </c>
      <c r="AT99" s="118">
        <v>46</v>
      </c>
      <c r="AU99" s="118">
        <v>75</v>
      </c>
      <c r="AX99" s="122"/>
    </row>
    <row r="100" spans="5:50" x14ac:dyDescent="0.3">
      <c r="E100" s="41">
        <v>2</v>
      </c>
      <c r="F100" s="145">
        <v>27.795740127563509</v>
      </c>
      <c r="G100" s="42">
        <f t="shared" si="3"/>
        <v>0.2206011121235199</v>
      </c>
      <c r="AL100" s="119">
        <v>42468</v>
      </c>
      <c r="AM100" s="118">
        <v>107</v>
      </c>
      <c r="AN100" s="118">
        <v>185</v>
      </c>
      <c r="AO100" s="118">
        <v>56</v>
      </c>
      <c r="AP100" s="118">
        <v>52</v>
      </c>
      <c r="AQ100" s="118">
        <v>109</v>
      </c>
      <c r="AR100" s="118">
        <v>121</v>
      </c>
      <c r="AS100" s="118">
        <v>85</v>
      </c>
      <c r="AT100" s="118">
        <v>63</v>
      </c>
      <c r="AU100" s="118">
        <v>69</v>
      </c>
      <c r="AX100" s="122"/>
    </row>
    <row r="101" spans="5:50" x14ac:dyDescent="0.3">
      <c r="E101" s="41">
        <v>3</v>
      </c>
      <c r="F101" s="145">
        <v>22.084285736084002</v>
      </c>
      <c r="G101" s="42">
        <f t="shared" si="3"/>
        <v>0.1752721090165397</v>
      </c>
      <c r="AL101" s="119">
        <v>42469</v>
      </c>
      <c r="AM101" s="118">
        <v>94</v>
      </c>
      <c r="AN101" s="118">
        <v>133</v>
      </c>
      <c r="AO101" s="118">
        <v>78</v>
      </c>
      <c r="AP101" s="118">
        <v>40</v>
      </c>
      <c r="AQ101" s="118">
        <v>87</v>
      </c>
      <c r="AR101" s="118">
        <v>94</v>
      </c>
      <c r="AS101" s="118">
        <v>92</v>
      </c>
      <c r="AT101" s="118">
        <v>34</v>
      </c>
      <c r="AU101" s="118">
        <v>53</v>
      </c>
      <c r="AX101" s="122"/>
    </row>
    <row r="102" spans="5:50" x14ac:dyDescent="0.3">
      <c r="E102" s="41">
        <v>4</v>
      </c>
      <c r="F102" s="145">
        <v>15.839763641357402</v>
      </c>
      <c r="G102" s="42">
        <f t="shared" si="3"/>
        <v>0.12571240985204288</v>
      </c>
      <c r="AL102" s="119">
        <v>42470</v>
      </c>
      <c r="AM102" s="118">
        <v>91</v>
      </c>
      <c r="AN102" s="118">
        <v>159</v>
      </c>
      <c r="AO102" s="118">
        <v>89</v>
      </c>
      <c r="AP102" s="118">
        <v>49</v>
      </c>
      <c r="AQ102" s="118">
        <v>93</v>
      </c>
      <c r="AR102" s="118">
        <v>78</v>
      </c>
      <c r="AS102" s="118">
        <v>81</v>
      </c>
      <c r="AT102" s="118">
        <v>70</v>
      </c>
      <c r="AU102" s="118">
        <v>90</v>
      </c>
      <c r="AX102" s="122"/>
    </row>
    <row r="103" spans="5:50" x14ac:dyDescent="0.3">
      <c r="E103" s="41">
        <v>5</v>
      </c>
      <c r="F103" s="145">
        <v>34.801788330078104</v>
      </c>
      <c r="G103" s="42">
        <f t="shared" si="3"/>
        <v>0.27620466928633414</v>
      </c>
      <c r="AL103" s="119">
        <v>42471</v>
      </c>
      <c r="AM103" s="118">
        <v>127</v>
      </c>
      <c r="AN103" s="118">
        <v>183</v>
      </c>
      <c r="AO103" s="118">
        <v>106</v>
      </c>
      <c r="AP103" s="118">
        <v>61</v>
      </c>
      <c r="AQ103" s="118">
        <v>101</v>
      </c>
      <c r="AR103" s="118">
        <v>125</v>
      </c>
      <c r="AS103" s="118">
        <v>76</v>
      </c>
      <c r="AT103" s="118">
        <v>37</v>
      </c>
      <c r="AU103" s="118">
        <v>57</v>
      </c>
      <c r="AX103" s="122"/>
    </row>
    <row r="104" spans="5:50" x14ac:dyDescent="0.3">
      <c r="E104" s="41">
        <v>6</v>
      </c>
      <c r="F104" s="145">
        <v>29.394947052001999</v>
      </c>
      <c r="G104" s="42">
        <f t="shared" si="3"/>
        <v>0.23329323057144444</v>
      </c>
      <c r="AL104" s="119">
        <v>42472</v>
      </c>
      <c r="AM104" s="118">
        <v>133</v>
      </c>
      <c r="AN104" s="118">
        <v>183</v>
      </c>
      <c r="AO104" s="118">
        <v>89</v>
      </c>
      <c r="AP104" s="118">
        <v>65</v>
      </c>
      <c r="AQ104" s="118">
        <v>72</v>
      </c>
      <c r="AR104" s="118">
        <v>126</v>
      </c>
      <c r="AS104" s="118">
        <v>81</v>
      </c>
      <c r="AT104" s="118">
        <v>51</v>
      </c>
      <c r="AU104" s="118">
        <v>72</v>
      </c>
      <c r="AX104" s="122"/>
    </row>
    <row r="105" spans="5:50" x14ac:dyDescent="0.3">
      <c r="E105" s="41">
        <v>7</v>
      </c>
      <c r="F105" s="145">
        <v>36.629455566406307</v>
      </c>
      <c r="G105" s="42">
        <f t="shared" si="3"/>
        <v>0.29070996481274847</v>
      </c>
      <c r="AL105" s="119">
        <v>42473</v>
      </c>
      <c r="AM105" s="118">
        <v>124</v>
      </c>
      <c r="AN105" s="118">
        <v>189</v>
      </c>
      <c r="AO105" s="118">
        <v>84</v>
      </c>
      <c r="AP105" s="118">
        <v>68</v>
      </c>
      <c r="AQ105" s="118">
        <v>92</v>
      </c>
      <c r="AR105" s="118">
        <v>131</v>
      </c>
      <c r="AS105" s="118">
        <v>83</v>
      </c>
      <c r="AT105" s="118">
        <v>57</v>
      </c>
      <c r="AU105" s="118">
        <v>83</v>
      </c>
      <c r="AX105" s="122"/>
    </row>
    <row r="106" spans="5:50" x14ac:dyDescent="0.3">
      <c r="E106" s="41">
        <v>8</v>
      </c>
      <c r="F106" s="145">
        <v>51.479232788085902</v>
      </c>
      <c r="G106" s="42">
        <f t="shared" si="3"/>
        <v>0.40856533958798336</v>
      </c>
      <c r="AL106" s="119">
        <v>42474</v>
      </c>
      <c r="AM106" s="118">
        <v>122</v>
      </c>
      <c r="AN106" s="118">
        <v>180</v>
      </c>
      <c r="AO106" s="118">
        <v>94</v>
      </c>
      <c r="AP106" s="118">
        <v>58</v>
      </c>
      <c r="AQ106" s="118">
        <v>82</v>
      </c>
      <c r="AR106" s="118">
        <v>132</v>
      </c>
      <c r="AS106" s="118">
        <v>85</v>
      </c>
      <c r="AT106" s="118">
        <v>67</v>
      </c>
      <c r="AU106" s="118">
        <v>79</v>
      </c>
      <c r="AX106" s="122"/>
    </row>
    <row r="107" spans="5:50" x14ac:dyDescent="0.3">
      <c r="E107" s="41">
        <v>9</v>
      </c>
      <c r="F107" s="145">
        <v>49.575416564941399</v>
      </c>
      <c r="G107" s="42">
        <f t="shared" si="3"/>
        <v>0.39345568702334444</v>
      </c>
      <c r="AL107" s="119">
        <v>42475</v>
      </c>
      <c r="AM107" s="118">
        <v>121</v>
      </c>
      <c r="AN107" s="118">
        <v>186</v>
      </c>
      <c r="AO107" s="118">
        <v>92</v>
      </c>
      <c r="AP107" s="118">
        <v>59</v>
      </c>
      <c r="AQ107" s="118">
        <v>85</v>
      </c>
      <c r="AR107" s="118">
        <v>134</v>
      </c>
      <c r="AS107" s="118">
        <v>84</v>
      </c>
      <c r="AT107" s="118">
        <v>55</v>
      </c>
      <c r="AU107" s="118">
        <v>54</v>
      </c>
      <c r="AX107" s="122"/>
    </row>
    <row r="108" spans="5:50" x14ac:dyDescent="0.3">
      <c r="E108" s="41">
        <v>10</v>
      </c>
      <c r="F108" s="145">
        <v>49.499263763427706</v>
      </c>
      <c r="G108" s="42">
        <f t="shared" si="3"/>
        <v>0.3928512997097437</v>
      </c>
      <c r="AL108" s="119">
        <v>42476</v>
      </c>
      <c r="AM108" s="118">
        <v>94</v>
      </c>
      <c r="AN108" s="118">
        <v>152</v>
      </c>
      <c r="AO108" s="118">
        <v>78</v>
      </c>
      <c r="AP108" s="118">
        <v>52</v>
      </c>
      <c r="AQ108" s="118">
        <v>75</v>
      </c>
      <c r="AR108" s="118">
        <v>99</v>
      </c>
      <c r="AS108" s="118">
        <v>91</v>
      </c>
      <c r="AT108" s="118">
        <v>67</v>
      </c>
      <c r="AU108" s="118">
        <v>64</v>
      </c>
      <c r="AX108" s="122"/>
    </row>
    <row r="109" spans="5:50" x14ac:dyDescent="0.3">
      <c r="E109" s="41">
        <v>11</v>
      </c>
      <c r="F109" s="145">
        <v>19.647399902343803</v>
      </c>
      <c r="G109" s="42">
        <f t="shared" si="3"/>
        <v>0.15593174525669684</v>
      </c>
      <c r="AL109" s="119">
        <v>42477</v>
      </c>
      <c r="AM109" s="118">
        <v>95</v>
      </c>
      <c r="AN109" s="118">
        <v>126</v>
      </c>
      <c r="AO109" s="118">
        <v>109</v>
      </c>
      <c r="AP109" s="118">
        <v>40</v>
      </c>
      <c r="AQ109" s="118">
        <v>75</v>
      </c>
      <c r="AR109" s="118">
        <v>75</v>
      </c>
      <c r="AS109" s="118">
        <v>89</v>
      </c>
      <c r="AT109" s="118">
        <v>41</v>
      </c>
      <c r="AU109" s="118">
        <v>53</v>
      </c>
      <c r="AX109" s="122"/>
    </row>
    <row r="110" spans="5:50" x14ac:dyDescent="0.3">
      <c r="E110" s="41">
        <v>12</v>
      </c>
      <c r="F110" s="146">
        <v>33.583347320556605</v>
      </c>
      <c r="G110" s="42">
        <f t="shared" si="3"/>
        <v>0.26653450254410005</v>
      </c>
      <c r="AL110" s="119">
        <v>42478</v>
      </c>
      <c r="AM110" s="118">
        <v>121</v>
      </c>
      <c r="AN110" s="118">
        <v>175</v>
      </c>
      <c r="AO110" s="118">
        <v>86</v>
      </c>
      <c r="AP110" s="118">
        <v>67</v>
      </c>
      <c r="AQ110" s="118">
        <v>100</v>
      </c>
      <c r="AR110" s="118">
        <v>121</v>
      </c>
      <c r="AS110" s="118">
        <v>102</v>
      </c>
      <c r="AT110" s="118">
        <v>55</v>
      </c>
      <c r="AU110" s="118">
        <v>43</v>
      </c>
      <c r="AX110" s="122"/>
    </row>
    <row r="111" spans="5:50" x14ac:dyDescent="0.3">
      <c r="E111" s="41">
        <v>1</v>
      </c>
      <c r="F111" s="145">
        <v>61.4</v>
      </c>
      <c r="G111" s="42">
        <f t="shared" si="3"/>
        <v>0.48730158730158729</v>
      </c>
      <c r="AL111" s="119">
        <v>42479</v>
      </c>
      <c r="AM111" s="118">
        <v>120</v>
      </c>
      <c r="AN111" s="118">
        <v>195</v>
      </c>
      <c r="AO111" s="118">
        <v>63</v>
      </c>
      <c r="AP111" s="118">
        <v>30</v>
      </c>
      <c r="AQ111" s="118">
        <v>65</v>
      </c>
      <c r="AR111" s="118">
        <v>128</v>
      </c>
      <c r="AS111" s="118">
        <v>90</v>
      </c>
      <c r="AT111" s="118">
        <v>59</v>
      </c>
      <c r="AU111" s="118">
        <v>70</v>
      </c>
      <c r="AX111" s="122"/>
    </row>
    <row r="112" spans="5:50" x14ac:dyDescent="0.3">
      <c r="E112" s="41">
        <v>2</v>
      </c>
      <c r="F112" s="145">
        <v>21.170454025268601</v>
      </c>
      <c r="G112" s="42">
        <f t="shared" si="3"/>
        <v>0.16801947639102063</v>
      </c>
      <c r="AL112" s="119">
        <v>42480</v>
      </c>
      <c r="AM112" s="118">
        <v>118</v>
      </c>
      <c r="AN112" s="118">
        <v>182</v>
      </c>
      <c r="AO112" s="118">
        <v>68</v>
      </c>
      <c r="AP112" s="118">
        <v>61</v>
      </c>
      <c r="AQ112" s="118">
        <v>86</v>
      </c>
      <c r="AR112" s="118">
        <v>120</v>
      </c>
      <c r="AS112" s="118">
        <v>102</v>
      </c>
      <c r="AT112" s="118">
        <v>38</v>
      </c>
      <c r="AU112" s="118">
        <v>68</v>
      </c>
      <c r="AX112" s="122"/>
    </row>
    <row r="113" spans="5:58" x14ac:dyDescent="0.3">
      <c r="E113" s="41">
        <v>3</v>
      </c>
      <c r="F113" s="145">
        <v>31.907985687255898</v>
      </c>
      <c r="G113" s="42">
        <f t="shared" si="3"/>
        <v>0.25323798164488809</v>
      </c>
      <c r="AL113" s="119">
        <v>42481</v>
      </c>
      <c r="AM113" s="118">
        <v>116</v>
      </c>
      <c r="AN113" s="118">
        <v>174</v>
      </c>
      <c r="AO113" s="118">
        <v>76</v>
      </c>
      <c r="AP113" s="118">
        <v>68</v>
      </c>
      <c r="AQ113" s="118">
        <v>105</v>
      </c>
      <c r="AR113" s="118">
        <v>123</v>
      </c>
      <c r="AS113" s="118">
        <v>108</v>
      </c>
      <c r="AT113" s="118">
        <v>48</v>
      </c>
      <c r="AU113" s="118">
        <v>72</v>
      </c>
      <c r="AX113" s="122"/>
    </row>
    <row r="114" spans="5:58" x14ac:dyDescent="0.3">
      <c r="E114" s="41">
        <v>4</v>
      </c>
      <c r="F114" s="145">
        <v>45.158557891845703</v>
      </c>
      <c r="G114" s="42">
        <f t="shared" si="3"/>
        <v>0.35840125310988652</v>
      </c>
      <c r="AL114" s="119">
        <v>42482</v>
      </c>
      <c r="AM114" s="118">
        <v>121</v>
      </c>
      <c r="AN114" s="118">
        <v>164</v>
      </c>
      <c r="AO114" s="118">
        <v>58</v>
      </c>
      <c r="AP114" s="118">
        <v>47</v>
      </c>
      <c r="AQ114" s="118">
        <v>105</v>
      </c>
      <c r="AR114" s="118">
        <v>119</v>
      </c>
      <c r="AS114" s="118">
        <v>109</v>
      </c>
      <c r="AT114" s="118">
        <v>49</v>
      </c>
      <c r="AU114" s="118">
        <v>27</v>
      </c>
      <c r="AX114" s="122"/>
    </row>
    <row r="115" spans="5:58" x14ac:dyDescent="0.3">
      <c r="E115" s="41">
        <v>5</v>
      </c>
      <c r="F115" s="145">
        <v>24.8257846832275</v>
      </c>
      <c r="G115" s="42">
        <f t="shared" si="3"/>
        <v>0.19703003716847223</v>
      </c>
      <c r="AL115" s="119">
        <v>42483</v>
      </c>
      <c r="AM115" s="118">
        <v>86</v>
      </c>
      <c r="AN115" s="118">
        <v>116</v>
      </c>
      <c r="AO115" s="118">
        <v>41</v>
      </c>
      <c r="AP115" s="118">
        <v>51</v>
      </c>
      <c r="AQ115" s="118">
        <v>78</v>
      </c>
      <c r="AR115" s="118">
        <v>86</v>
      </c>
      <c r="AS115" s="118">
        <v>102</v>
      </c>
      <c r="AT115" s="118">
        <v>37</v>
      </c>
      <c r="AU115" s="118">
        <v>31</v>
      </c>
      <c r="AX115" s="122"/>
    </row>
    <row r="116" spans="5:58" x14ac:dyDescent="0.3">
      <c r="E116" s="41">
        <v>6</v>
      </c>
      <c r="F116" s="145">
        <v>78.607528686523395</v>
      </c>
      <c r="G116" s="42">
        <f t="shared" si="3"/>
        <v>0.62386927528986824</v>
      </c>
      <c r="AL116" s="119">
        <v>42484</v>
      </c>
      <c r="AM116" s="118">
        <v>80</v>
      </c>
      <c r="AN116" s="118">
        <v>101</v>
      </c>
      <c r="AO116" s="118">
        <v>47</v>
      </c>
      <c r="AP116" s="118">
        <v>43</v>
      </c>
      <c r="AQ116" s="118">
        <v>67</v>
      </c>
      <c r="AR116" s="118">
        <v>63</v>
      </c>
      <c r="AS116" s="118">
        <v>98</v>
      </c>
      <c r="AT116" s="118">
        <v>35</v>
      </c>
      <c r="AU116" s="118">
        <v>33</v>
      </c>
      <c r="AX116" s="122"/>
    </row>
    <row r="117" spans="5:58" x14ac:dyDescent="0.3">
      <c r="E117" s="41">
        <v>7</v>
      </c>
      <c r="F117" s="145">
        <v>49.229904174804702</v>
      </c>
      <c r="G117" s="42">
        <f t="shared" si="3"/>
        <v>0.3907135251968627</v>
      </c>
      <c r="AL117" s="119">
        <v>42485</v>
      </c>
      <c r="AM117" s="118">
        <v>86</v>
      </c>
      <c r="AN117" s="118">
        <v>103</v>
      </c>
      <c r="AO117" s="118">
        <v>43</v>
      </c>
      <c r="AP117" s="118">
        <v>79</v>
      </c>
      <c r="AQ117" s="118">
        <v>76</v>
      </c>
      <c r="AR117" s="118">
        <v>67</v>
      </c>
      <c r="AS117" s="118">
        <v>97</v>
      </c>
      <c r="AT117" s="118">
        <v>39</v>
      </c>
      <c r="AU117" s="118">
        <v>35</v>
      </c>
      <c r="AX117" s="122"/>
    </row>
    <row r="118" spans="5:58" x14ac:dyDescent="0.3">
      <c r="E118" s="41">
        <v>8</v>
      </c>
      <c r="F118" s="145">
        <v>50.057723999023402</v>
      </c>
      <c r="G118" s="42">
        <f t="shared" si="3"/>
        <v>0.39728352380177301</v>
      </c>
      <c r="AL118" s="119">
        <v>42486</v>
      </c>
      <c r="AM118" s="118">
        <v>107</v>
      </c>
      <c r="AN118" s="118">
        <v>135</v>
      </c>
      <c r="AO118" s="118">
        <v>29</v>
      </c>
      <c r="AP118" s="118">
        <v>48</v>
      </c>
      <c r="AQ118" s="118">
        <v>98</v>
      </c>
      <c r="AR118" s="118">
        <v>112</v>
      </c>
      <c r="AS118" s="118">
        <v>97</v>
      </c>
      <c r="AT118" s="118">
        <v>45</v>
      </c>
      <c r="AU118" s="118">
        <v>25</v>
      </c>
      <c r="AX118" s="122"/>
    </row>
    <row r="119" spans="5:58" x14ac:dyDescent="0.3">
      <c r="E119" s="41">
        <v>9</v>
      </c>
      <c r="F119" s="145">
        <v>47.628517150878899</v>
      </c>
      <c r="G119" s="42">
        <f t="shared" si="3"/>
        <v>0.37800410437205473</v>
      </c>
      <c r="AL119" s="119">
        <v>42487</v>
      </c>
      <c r="AM119" s="118">
        <v>111</v>
      </c>
      <c r="AN119" s="118">
        <v>146</v>
      </c>
      <c r="AO119" s="118">
        <v>41</v>
      </c>
      <c r="AP119" s="118">
        <v>53</v>
      </c>
      <c r="AQ119" s="118">
        <v>76</v>
      </c>
      <c r="AR119" s="118">
        <v>118</v>
      </c>
      <c r="AS119" s="118">
        <v>89</v>
      </c>
      <c r="AT119" s="118">
        <v>48</v>
      </c>
      <c r="AU119" s="118">
        <v>32</v>
      </c>
      <c r="AX119" s="122"/>
    </row>
    <row r="120" spans="5:58" x14ac:dyDescent="0.3">
      <c r="E120" s="41">
        <v>10</v>
      </c>
      <c r="F120" s="145">
        <v>39.983421325683601</v>
      </c>
      <c r="G120" s="42">
        <f t="shared" si="3"/>
        <v>0.31732874068002859</v>
      </c>
      <c r="AL120" s="119">
        <v>42488</v>
      </c>
      <c r="AM120" s="118">
        <v>115</v>
      </c>
      <c r="AN120" s="118">
        <v>140</v>
      </c>
      <c r="AO120" s="118">
        <v>45</v>
      </c>
      <c r="AP120" s="118">
        <v>24</v>
      </c>
      <c r="AQ120" s="118">
        <v>91</v>
      </c>
      <c r="AR120" s="118">
        <v>114</v>
      </c>
      <c r="AS120" s="118">
        <v>92</v>
      </c>
      <c r="AT120" s="118">
        <v>44</v>
      </c>
      <c r="AU120" s="118">
        <v>23</v>
      </c>
      <c r="AX120" s="122"/>
    </row>
    <row r="121" spans="5:58" x14ac:dyDescent="0.3">
      <c r="E121" s="41">
        <v>11</v>
      </c>
      <c r="F121" s="145">
        <v>50.333827972412102</v>
      </c>
      <c r="G121" s="42">
        <f t="shared" si="3"/>
        <v>0.3994748251778738</v>
      </c>
      <c r="AL121" s="119">
        <v>42489</v>
      </c>
      <c r="AM121" s="118">
        <v>112</v>
      </c>
      <c r="AN121" s="118">
        <v>142</v>
      </c>
      <c r="AO121" s="118">
        <v>38</v>
      </c>
      <c r="AP121" s="118">
        <v>25</v>
      </c>
      <c r="AQ121" s="118">
        <v>104</v>
      </c>
      <c r="AR121" s="118">
        <v>114</v>
      </c>
      <c r="AS121" s="118">
        <v>95</v>
      </c>
      <c r="AT121" s="118">
        <v>52</v>
      </c>
      <c r="AU121" s="118">
        <v>69</v>
      </c>
      <c r="AX121" s="122"/>
    </row>
    <row r="122" spans="5:58" x14ac:dyDescent="0.3">
      <c r="E122" s="41">
        <v>12</v>
      </c>
      <c r="F122" s="145">
        <v>58.043197631835902</v>
      </c>
      <c r="G122" s="42">
        <f t="shared" si="3"/>
        <v>0.46066029866536429</v>
      </c>
      <c r="AL122" s="119">
        <v>42490</v>
      </c>
      <c r="AM122" s="118">
        <v>83</v>
      </c>
      <c r="AN122" s="118">
        <v>128</v>
      </c>
      <c r="AO122" s="118">
        <v>18</v>
      </c>
      <c r="AP122" s="118">
        <v>42</v>
      </c>
      <c r="AQ122" s="118">
        <v>104</v>
      </c>
      <c r="AR122" s="118">
        <v>83</v>
      </c>
      <c r="AS122" s="118">
        <v>82</v>
      </c>
      <c r="AT122" s="118">
        <v>36</v>
      </c>
      <c r="AU122" s="118">
        <v>92</v>
      </c>
      <c r="AX122" s="123">
        <f>MAX(AM93:AM122)</f>
        <v>133</v>
      </c>
      <c r="AY122" s="123">
        <f t="shared" ref="AY122:BF122" si="5">MAX(AN93:AN122)</f>
        <v>196</v>
      </c>
      <c r="AZ122" s="123">
        <f t="shared" si="5"/>
        <v>109</v>
      </c>
      <c r="BA122" s="123">
        <f t="shared" si="5"/>
        <v>79</v>
      </c>
      <c r="BB122" s="123">
        <f t="shared" si="5"/>
        <v>109</v>
      </c>
      <c r="BC122" s="123">
        <f t="shared" si="5"/>
        <v>134</v>
      </c>
      <c r="BD122" s="123">
        <f t="shared" si="5"/>
        <v>109</v>
      </c>
      <c r="BE122" s="123">
        <f t="shared" si="5"/>
        <v>70</v>
      </c>
      <c r="BF122" s="123">
        <f t="shared" si="5"/>
        <v>92</v>
      </c>
    </row>
    <row r="123" spans="5:58" x14ac:dyDescent="0.3">
      <c r="E123" s="41">
        <v>1</v>
      </c>
      <c r="F123" s="145">
        <v>54.179595947265597</v>
      </c>
      <c r="G123" s="42">
        <f t="shared" si="3"/>
        <v>0.42999679323226664</v>
      </c>
      <c r="AL123" s="119">
        <v>42491</v>
      </c>
      <c r="AM123" s="118">
        <v>90</v>
      </c>
      <c r="AN123" s="118">
        <v>106</v>
      </c>
      <c r="AO123" s="118">
        <v>52</v>
      </c>
      <c r="AP123" s="118">
        <v>54</v>
      </c>
      <c r="AQ123" s="118">
        <v>65</v>
      </c>
      <c r="AR123" s="118">
        <v>62</v>
      </c>
      <c r="AS123" s="118">
        <v>70</v>
      </c>
      <c r="AT123" s="118">
        <v>55</v>
      </c>
      <c r="AU123" s="118">
        <v>60</v>
      </c>
      <c r="AX123" s="122"/>
    </row>
    <row r="124" spans="5:58" x14ac:dyDescent="0.3">
      <c r="E124" s="41">
        <v>2</v>
      </c>
      <c r="F124" s="145">
        <v>73.098037719726605</v>
      </c>
      <c r="G124" s="42">
        <f t="shared" si="3"/>
        <v>0.58014315650576675</v>
      </c>
      <c r="AL124" s="119">
        <v>42492</v>
      </c>
      <c r="AM124" s="118">
        <v>107</v>
      </c>
      <c r="AN124" s="118">
        <v>151</v>
      </c>
      <c r="AO124" s="118">
        <v>35</v>
      </c>
      <c r="AP124" s="118">
        <v>75</v>
      </c>
      <c r="AQ124" s="118">
        <v>97</v>
      </c>
      <c r="AR124" s="118">
        <v>112</v>
      </c>
      <c r="AS124" s="118">
        <v>85</v>
      </c>
      <c r="AT124" s="118">
        <v>41</v>
      </c>
      <c r="AU124" s="118">
        <v>28</v>
      </c>
      <c r="AX124" s="122"/>
    </row>
    <row r="125" spans="5:58" x14ac:dyDescent="0.3">
      <c r="E125" s="41">
        <v>3</v>
      </c>
      <c r="F125" s="145">
        <v>62.826690673828097</v>
      </c>
      <c r="G125" s="42">
        <f t="shared" si="3"/>
        <v>0.49862452915736583</v>
      </c>
      <c r="AL125" s="119">
        <v>42493</v>
      </c>
      <c r="AM125" s="118">
        <v>113</v>
      </c>
      <c r="AN125" s="118">
        <v>144</v>
      </c>
      <c r="AO125" s="118">
        <v>46</v>
      </c>
      <c r="AP125" s="118">
        <v>82</v>
      </c>
      <c r="AQ125" s="118">
        <v>77</v>
      </c>
      <c r="AR125" s="118">
        <v>114</v>
      </c>
      <c r="AS125" s="118">
        <v>87</v>
      </c>
      <c r="AT125" s="118">
        <v>43</v>
      </c>
      <c r="AU125" s="118">
        <v>29</v>
      </c>
      <c r="AX125" s="122"/>
    </row>
    <row r="126" spans="5:58" x14ac:dyDescent="0.3">
      <c r="E126" s="41">
        <v>4</v>
      </c>
      <c r="F126" s="145">
        <v>44.853782653808594</v>
      </c>
      <c r="G126" s="42">
        <f t="shared" si="3"/>
        <v>0.35598240201435394</v>
      </c>
      <c r="AL126" s="119">
        <v>42494</v>
      </c>
      <c r="AM126" s="118">
        <v>115</v>
      </c>
      <c r="AN126" s="118">
        <v>152</v>
      </c>
      <c r="AO126" s="118">
        <v>44</v>
      </c>
      <c r="AP126" s="118">
        <v>61</v>
      </c>
      <c r="AQ126" s="118">
        <v>100</v>
      </c>
      <c r="AR126" s="118">
        <v>115</v>
      </c>
      <c r="AS126" s="118">
        <v>84</v>
      </c>
      <c r="AT126" s="118">
        <v>45</v>
      </c>
      <c r="AU126" s="118">
        <v>33</v>
      </c>
      <c r="AX126" s="122"/>
    </row>
    <row r="127" spans="5:58" x14ac:dyDescent="0.3">
      <c r="E127" s="41">
        <v>5</v>
      </c>
      <c r="F127" s="145">
        <v>38.910938262939503</v>
      </c>
      <c r="G127" s="42">
        <f t="shared" si="3"/>
        <v>0.3088169703407897</v>
      </c>
      <c r="AL127" s="119">
        <v>42495</v>
      </c>
      <c r="AM127" s="118">
        <v>98</v>
      </c>
      <c r="AN127" s="118">
        <v>171</v>
      </c>
      <c r="AO127" s="118">
        <v>45</v>
      </c>
      <c r="AP127" s="118">
        <v>59</v>
      </c>
      <c r="AQ127" s="118">
        <v>105</v>
      </c>
      <c r="AR127" s="118">
        <v>118</v>
      </c>
      <c r="AS127" s="118">
        <v>87</v>
      </c>
      <c r="AT127" s="118">
        <v>50</v>
      </c>
      <c r="AU127" s="118">
        <v>48</v>
      </c>
      <c r="AX127" s="122"/>
    </row>
    <row r="128" spans="5:58" x14ac:dyDescent="0.3">
      <c r="E128" s="41">
        <v>6</v>
      </c>
      <c r="F128" s="145">
        <v>43.923183441162102</v>
      </c>
      <c r="G128" s="42">
        <f t="shared" si="3"/>
        <v>0.348596693977477</v>
      </c>
      <c r="AL128" s="119">
        <v>42496</v>
      </c>
      <c r="AM128" s="118">
        <v>113</v>
      </c>
      <c r="AN128" s="118">
        <v>167</v>
      </c>
      <c r="AO128" s="118">
        <v>39</v>
      </c>
      <c r="AP128" s="118">
        <v>50</v>
      </c>
      <c r="AQ128" s="118">
        <v>85</v>
      </c>
      <c r="AR128" s="118">
        <v>120</v>
      </c>
      <c r="AS128" s="118">
        <v>84</v>
      </c>
      <c r="AT128" s="118">
        <v>44</v>
      </c>
      <c r="AU128" s="118">
        <v>33</v>
      </c>
      <c r="AX128" s="122"/>
    </row>
    <row r="129" spans="5:50" x14ac:dyDescent="0.3">
      <c r="E129" s="41">
        <v>7</v>
      </c>
      <c r="F129" s="145">
        <v>54.279541015625</v>
      </c>
      <c r="G129" s="42">
        <f t="shared" si="3"/>
        <v>0.43079000806051587</v>
      </c>
      <c r="AL129" s="119">
        <v>42497</v>
      </c>
      <c r="AM129" s="118">
        <v>93</v>
      </c>
      <c r="AN129" s="118">
        <v>137</v>
      </c>
      <c r="AO129" s="118">
        <v>37</v>
      </c>
      <c r="AP129" s="118">
        <v>61</v>
      </c>
      <c r="AQ129" s="118">
        <v>78</v>
      </c>
      <c r="AR129" s="118">
        <v>88</v>
      </c>
      <c r="AS129" s="118">
        <v>80</v>
      </c>
      <c r="AT129" s="118">
        <v>58</v>
      </c>
      <c r="AU129" s="118">
        <v>71</v>
      </c>
      <c r="AX129" s="122"/>
    </row>
    <row r="130" spans="5:50" x14ac:dyDescent="0.3">
      <c r="E130" s="41">
        <v>8</v>
      </c>
      <c r="F130" s="145">
        <v>47.2</v>
      </c>
      <c r="G130" s="42">
        <f t="shared" si="3"/>
        <v>0.3746031746031746</v>
      </c>
      <c r="AL130" s="119">
        <v>42498</v>
      </c>
      <c r="AM130" s="118">
        <v>88</v>
      </c>
      <c r="AN130" s="118">
        <v>116</v>
      </c>
      <c r="AO130" s="118">
        <v>43</v>
      </c>
      <c r="AP130" s="118">
        <v>95</v>
      </c>
      <c r="AQ130" s="118">
        <v>101</v>
      </c>
      <c r="AR130" s="118">
        <v>69</v>
      </c>
      <c r="AS130" s="118">
        <v>77</v>
      </c>
      <c r="AT130" s="118">
        <v>68</v>
      </c>
      <c r="AU130" s="118">
        <v>100</v>
      </c>
      <c r="AX130" s="122"/>
    </row>
    <row r="131" spans="5:50" x14ac:dyDescent="0.3">
      <c r="E131" s="41">
        <v>9</v>
      </c>
      <c r="F131" s="145">
        <v>57.537914276122997</v>
      </c>
      <c r="G131" s="42">
        <f t="shared" si="3"/>
        <v>0.45665011330256344</v>
      </c>
      <c r="AL131" s="119">
        <v>42499</v>
      </c>
      <c r="AM131" s="118">
        <v>116</v>
      </c>
      <c r="AN131" s="118">
        <v>158</v>
      </c>
      <c r="AO131" s="118">
        <v>40</v>
      </c>
      <c r="AP131" s="118">
        <v>86</v>
      </c>
      <c r="AQ131" s="118">
        <v>81</v>
      </c>
      <c r="AR131" s="118">
        <v>118</v>
      </c>
      <c r="AS131" s="118">
        <v>72</v>
      </c>
      <c r="AT131" s="118">
        <v>63</v>
      </c>
      <c r="AU131" s="118">
        <v>83</v>
      </c>
      <c r="AX131" s="122"/>
    </row>
    <row r="132" spans="5:50" x14ac:dyDescent="0.3">
      <c r="E132" s="41">
        <v>10</v>
      </c>
      <c r="F132" s="145">
        <v>51.783645629882798</v>
      </c>
      <c r="G132" s="42">
        <f t="shared" ref="G132:G182" si="6">F132/$C$7</f>
        <v>0.41098131452287934</v>
      </c>
      <c r="AL132" s="119">
        <v>42500</v>
      </c>
      <c r="AM132" s="118">
        <v>114</v>
      </c>
      <c r="AN132" s="118">
        <v>161</v>
      </c>
      <c r="AO132" s="118">
        <v>47</v>
      </c>
      <c r="AP132" s="118">
        <v>97</v>
      </c>
      <c r="AQ132" s="118">
        <v>86</v>
      </c>
      <c r="AR132" s="118">
        <v>132</v>
      </c>
      <c r="AS132" s="118">
        <v>74</v>
      </c>
      <c r="AT132" s="118">
        <v>53</v>
      </c>
      <c r="AU132" s="118">
        <v>54</v>
      </c>
      <c r="AX132" s="122"/>
    </row>
    <row r="133" spans="5:50" x14ac:dyDescent="0.3">
      <c r="E133" s="41">
        <v>11</v>
      </c>
      <c r="F133" s="145">
        <v>66.266891479492202</v>
      </c>
      <c r="G133" s="42">
        <f t="shared" si="6"/>
        <v>0.52592771015469997</v>
      </c>
      <c r="AL133" s="119">
        <v>42501</v>
      </c>
      <c r="AM133" s="118">
        <v>118</v>
      </c>
      <c r="AN133" s="118">
        <v>165</v>
      </c>
      <c r="AO133" s="118">
        <v>54</v>
      </c>
      <c r="AP133" s="118">
        <v>83</v>
      </c>
      <c r="AQ133" s="118">
        <v>100</v>
      </c>
      <c r="AR133" s="118">
        <v>121</v>
      </c>
      <c r="AS133" s="118">
        <v>72</v>
      </c>
      <c r="AT133" s="118">
        <v>41</v>
      </c>
      <c r="AU133" s="118">
        <v>66</v>
      </c>
      <c r="AX133" s="122"/>
    </row>
    <row r="134" spans="5:50" x14ac:dyDescent="0.3">
      <c r="E134" s="41">
        <v>12</v>
      </c>
      <c r="F134" s="145">
        <v>48.252079010009794</v>
      </c>
      <c r="G134" s="42">
        <f t="shared" si="6"/>
        <v>0.38295300801595072</v>
      </c>
      <c r="AL134" s="119">
        <v>42502</v>
      </c>
      <c r="AM134" s="118">
        <v>117</v>
      </c>
      <c r="AN134" s="118">
        <v>161</v>
      </c>
      <c r="AO134" s="118">
        <v>63</v>
      </c>
      <c r="AP134" s="118">
        <v>75</v>
      </c>
      <c r="AQ134" s="118">
        <v>102</v>
      </c>
      <c r="AR134" s="118">
        <v>118</v>
      </c>
      <c r="AS134" s="118">
        <v>76</v>
      </c>
      <c r="AT134" s="118">
        <v>52</v>
      </c>
      <c r="AU134" s="118">
        <v>69</v>
      </c>
      <c r="AX134" s="122"/>
    </row>
    <row r="135" spans="5:50" x14ac:dyDescent="0.3">
      <c r="E135" s="41">
        <v>1</v>
      </c>
      <c r="F135" s="145">
        <v>75</v>
      </c>
      <c r="G135" s="42">
        <f t="shared" si="6"/>
        <v>0.59523809523809523</v>
      </c>
      <c r="AL135" s="119">
        <v>42503</v>
      </c>
      <c r="AM135" s="118">
        <v>118</v>
      </c>
      <c r="AN135" s="118">
        <v>157</v>
      </c>
      <c r="AO135" s="118">
        <v>52</v>
      </c>
      <c r="AP135" s="118">
        <v>89</v>
      </c>
      <c r="AQ135" s="118">
        <v>66</v>
      </c>
      <c r="AR135" s="118">
        <v>124</v>
      </c>
      <c r="AS135" s="118">
        <v>77</v>
      </c>
      <c r="AT135" s="118">
        <v>31</v>
      </c>
      <c r="AU135" s="118">
        <v>72</v>
      </c>
      <c r="AX135" s="122"/>
    </row>
    <row r="136" spans="5:50" x14ac:dyDescent="0.3">
      <c r="E136" s="41">
        <v>2</v>
      </c>
      <c r="F136" s="145">
        <v>67</v>
      </c>
      <c r="G136" s="42">
        <f t="shared" si="6"/>
        <v>0.53174603174603174</v>
      </c>
      <c r="AL136" s="119">
        <v>42504</v>
      </c>
      <c r="AM136" s="118">
        <v>89</v>
      </c>
      <c r="AN136" s="118">
        <v>123</v>
      </c>
      <c r="AO136" s="118">
        <v>64</v>
      </c>
      <c r="AP136" s="118">
        <v>91</v>
      </c>
      <c r="AQ136" s="118">
        <v>49</v>
      </c>
      <c r="AR136" s="118">
        <v>92</v>
      </c>
      <c r="AS136" s="118">
        <v>80</v>
      </c>
      <c r="AT136" s="118">
        <v>33</v>
      </c>
      <c r="AU136" s="118">
        <v>46</v>
      </c>
      <c r="AX136" s="122"/>
    </row>
    <row r="137" spans="5:50" x14ac:dyDescent="0.3">
      <c r="E137" s="41">
        <v>3</v>
      </c>
      <c r="F137" s="145">
        <v>35</v>
      </c>
      <c r="G137" s="42">
        <f t="shared" si="6"/>
        <v>0.27777777777777779</v>
      </c>
      <c r="AL137" s="119">
        <v>42505</v>
      </c>
      <c r="AM137" s="118">
        <v>84</v>
      </c>
      <c r="AN137" s="118">
        <v>113</v>
      </c>
      <c r="AO137" s="118">
        <v>49</v>
      </c>
      <c r="AP137" s="118">
        <v>73</v>
      </c>
      <c r="AQ137" s="118">
        <v>61</v>
      </c>
      <c r="AR137" s="118">
        <v>68</v>
      </c>
      <c r="AS137" s="118">
        <v>77</v>
      </c>
      <c r="AT137" s="118">
        <v>36</v>
      </c>
      <c r="AU137" s="118">
        <v>41</v>
      </c>
      <c r="AX137" s="122"/>
    </row>
    <row r="138" spans="5:50" x14ac:dyDescent="0.3">
      <c r="E138" s="41">
        <v>4</v>
      </c>
      <c r="F138" s="145">
        <v>30</v>
      </c>
      <c r="G138" s="42">
        <f t="shared" si="6"/>
        <v>0.23809523809523808</v>
      </c>
      <c r="AL138" s="119">
        <v>42506</v>
      </c>
      <c r="AM138" s="118">
        <v>109</v>
      </c>
      <c r="AN138" s="118">
        <v>142</v>
      </c>
      <c r="AO138" s="118">
        <v>63</v>
      </c>
      <c r="AP138" s="118">
        <v>68</v>
      </c>
      <c r="AQ138" s="118">
        <v>94</v>
      </c>
      <c r="AR138" s="118">
        <v>115</v>
      </c>
      <c r="AS138" s="118">
        <v>85</v>
      </c>
      <c r="AT138" s="118">
        <v>44</v>
      </c>
      <c r="AU138" s="118">
        <v>59</v>
      </c>
      <c r="AX138" s="122"/>
    </row>
    <row r="139" spans="5:50" x14ac:dyDescent="0.3">
      <c r="E139" s="41">
        <v>5</v>
      </c>
      <c r="F139" s="145">
        <v>32</v>
      </c>
      <c r="G139" s="42">
        <f t="shared" si="6"/>
        <v>0.25396825396825395</v>
      </c>
      <c r="AL139" s="119">
        <v>42507</v>
      </c>
      <c r="AM139" s="118">
        <v>122</v>
      </c>
      <c r="AN139" s="118">
        <v>143</v>
      </c>
      <c r="AO139" s="118">
        <v>45</v>
      </c>
      <c r="AP139" s="118">
        <v>64</v>
      </c>
      <c r="AQ139" s="118">
        <v>56</v>
      </c>
      <c r="AR139" s="118">
        <v>118</v>
      </c>
      <c r="AS139" s="118">
        <v>76</v>
      </c>
      <c r="AT139" s="118">
        <v>47</v>
      </c>
      <c r="AU139" s="118">
        <v>69</v>
      </c>
      <c r="AX139" s="122"/>
    </row>
    <row r="140" spans="5:50" x14ac:dyDescent="0.3">
      <c r="E140" s="41">
        <v>6</v>
      </c>
      <c r="F140" s="145">
        <v>38</v>
      </c>
      <c r="G140" s="42">
        <f t="shared" si="6"/>
        <v>0.30158730158730157</v>
      </c>
      <c r="AL140" s="119">
        <v>42508</v>
      </c>
      <c r="AM140" s="118">
        <v>113</v>
      </c>
      <c r="AN140" s="118">
        <v>140</v>
      </c>
      <c r="AO140" s="118">
        <v>38</v>
      </c>
      <c r="AP140" s="118">
        <v>61</v>
      </c>
      <c r="AQ140" s="118">
        <v>90</v>
      </c>
      <c r="AR140" s="118">
        <v>120</v>
      </c>
      <c r="AS140" s="118">
        <v>84</v>
      </c>
      <c r="AT140" s="118">
        <v>43</v>
      </c>
      <c r="AU140" s="118">
        <v>55</v>
      </c>
      <c r="AX140" s="122"/>
    </row>
    <row r="141" spans="5:50" x14ac:dyDescent="0.3">
      <c r="E141" s="41">
        <v>7</v>
      </c>
      <c r="F141" s="145">
        <v>49</v>
      </c>
      <c r="G141" s="42">
        <f t="shared" si="6"/>
        <v>0.3888888888888889</v>
      </c>
      <c r="AL141" s="119">
        <v>42509</v>
      </c>
      <c r="AM141" s="118">
        <v>106</v>
      </c>
      <c r="AN141" s="118">
        <v>169</v>
      </c>
      <c r="AO141" s="118">
        <v>42</v>
      </c>
      <c r="AP141" s="118">
        <v>63</v>
      </c>
      <c r="AQ141" s="118">
        <v>83</v>
      </c>
      <c r="AR141" s="118">
        <v>116</v>
      </c>
      <c r="AS141" s="118">
        <v>83</v>
      </c>
      <c r="AT141" s="118">
        <v>41</v>
      </c>
      <c r="AU141" s="118">
        <v>63</v>
      </c>
      <c r="AX141" s="122"/>
    </row>
    <row r="142" spans="5:50" x14ac:dyDescent="0.3">
      <c r="E142" s="41">
        <v>8</v>
      </c>
      <c r="F142" s="145">
        <v>37</v>
      </c>
      <c r="G142" s="42">
        <f t="shared" si="6"/>
        <v>0.29365079365079366</v>
      </c>
      <c r="AL142" s="119">
        <v>42510</v>
      </c>
      <c r="AM142" s="118">
        <v>118</v>
      </c>
      <c r="AN142" s="118">
        <v>164</v>
      </c>
      <c r="AO142" s="118">
        <v>81</v>
      </c>
      <c r="AP142" s="118">
        <v>64</v>
      </c>
      <c r="AQ142" s="118">
        <v>111</v>
      </c>
      <c r="AR142" s="118">
        <v>115</v>
      </c>
      <c r="AS142" s="118">
        <v>89</v>
      </c>
      <c r="AT142" s="118">
        <v>44</v>
      </c>
      <c r="AU142" s="118">
        <v>71</v>
      </c>
      <c r="AX142" s="122"/>
    </row>
    <row r="143" spans="5:50" x14ac:dyDescent="0.3">
      <c r="E143" s="41">
        <v>9</v>
      </c>
      <c r="F143" s="145">
        <v>37</v>
      </c>
      <c r="G143" s="42">
        <f t="shared" si="6"/>
        <v>0.29365079365079366</v>
      </c>
      <c r="AL143" s="119">
        <v>42511</v>
      </c>
      <c r="AM143" s="118">
        <v>92</v>
      </c>
      <c r="AN143" s="118">
        <v>109</v>
      </c>
      <c r="AO143" s="118">
        <v>85</v>
      </c>
      <c r="AP143" s="118">
        <v>39</v>
      </c>
      <c r="AQ143" s="118">
        <v>71</v>
      </c>
      <c r="AR143" s="118">
        <v>84</v>
      </c>
      <c r="AS143" s="118">
        <v>86</v>
      </c>
      <c r="AT143" s="118">
        <v>30</v>
      </c>
      <c r="AU143" s="118">
        <v>50</v>
      </c>
      <c r="AX143" s="122"/>
    </row>
    <row r="144" spans="5:50" x14ac:dyDescent="0.3">
      <c r="E144" s="41">
        <v>10</v>
      </c>
      <c r="F144" s="145">
        <v>28</v>
      </c>
      <c r="G144" s="42">
        <f t="shared" si="6"/>
        <v>0.22222222222222221</v>
      </c>
      <c r="AL144" s="119">
        <v>42512</v>
      </c>
      <c r="AM144" s="118">
        <v>85</v>
      </c>
      <c r="AN144" s="118">
        <v>128</v>
      </c>
      <c r="AO144" s="118">
        <v>77</v>
      </c>
      <c r="AP144" s="118">
        <v>39</v>
      </c>
      <c r="AQ144" s="118">
        <v>85</v>
      </c>
      <c r="AR144" s="118">
        <v>63</v>
      </c>
      <c r="AS144" s="118">
        <v>80</v>
      </c>
      <c r="AT144" s="118">
        <v>42</v>
      </c>
      <c r="AU144" s="118">
        <v>38</v>
      </c>
      <c r="AX144" s="122"/>
    </row>
    <row r="145" spans="5:58" x14ac:dyDescent="0.3">
      <c r="E145" s="41">
        <v>11</v>
      </c>
      <c r="F145" s="145">
        <v>17</v>
      </c>
      <c r="G145" s="42">
        <f t="shared" si="6"/>
        <v>0.13492063492063491</v>
      </c>
      <c r="AL145" s="119">
        <v>42513</v>
      </c>
      <c r="AM145" s="118">
        <v>109</v>
      </c>
      <c r="AN145" s="118">
        <v>195</v>
      </c>
      <c r="AO145" s="118">
        <v>74</v>
      </c>
      <c r="AP145" s="118">
        <v>55</v>
      </c>
      <c r="AQ145" s="118">
        <v>100</v>
      </c>
      <c r="AR145" s="118">
        <v>111</v>
      </c>
      <c r="AS145" s="118">
        <v>76</v>
      </c>
      <c r="AT145" s="118">
        <v>41</v>
      </c>
      <c r="AU145" s="118">
        <v>68</v>
      </c>
      <c r="AX145" s="122"/>
    </row>
    <row r="146" spans="5:58" x14ac:dyDescent="0.3">
      <c r="E146" s="41">
        <v>12</v>
      </c>
      <c r="F146" s="145">
        <v>35</v>
      </c>
      <c r="G146" s="42">
        <f t="shared" si="6"/>
        <v>0.27777777777777779</v>
      </c>
      <c r="AL146" s="119">
        <v>42514</v>
      </c>
      <c r="AM146" s="118">
        <v>119</v>
      </c>
      <c r="AN146" s="118">
        <v>169</v>
      </c>
      <c r="AO146" s="118">
        <v>73</v>
      </c>
      <c r="AP146" s="118">
        <v>46</v>
      </c>
      <c r="AQ146" s="118">
        <v>86</v>
      </c>
      <c r="AR146" s="118">
        <v>120</v>
      </c>
      <c r="AS146" s="118">
        <v>76</v>
      </c>
      <c r="AT146" s="118">
        <v>40</v>
      </c>
      <c r="AU146" s="118">
        <v>30</v>
      </c>
      <c r="AX146" s="122"/>
    </row>
    <row r="147" spans="5:58" x14ac:dyDescent="0.3">
      <c r="E147" s="41">
        <v>1</v>
      </c>
      <c r="F147" s="145">
        <v>70</v>
      </c>
      <c r="G147" s="42">
        <f t="shared" si="6"/>
        <v>0.55555555555555558</v>
      </c>
      <c r="AL147" s="119">
        <v>42515</v>
      </c>
      <c r="AM147" s="118">
        <v>114</v>
      </c>
      <c r="AN147" s="118">
        <v>247</v>
      </c>
      <c r="AO147" s="118">
        <v>59</v>
      </c>
      <c r="AP147" s="118">
        <v>37</v>
      </c>
      <c r="AQ147" s="118">
        <v>95</v>
      </c>
      <c r="AR147" s="118">
        <v>117</v>
      </c>
      <c r="AS147" s="118">
        <v>81</v>
      </c>
      <c r="AT147" s="118">
        <v>37</v>
      </c>
      <c r="AU147" s="118">
        <v>51</v>
      </c>
      <c r="AX147" s="122"/>
    </row>
    <row r="148" spans="5:58" x14ac:dyDescent="0.3">
      <c r="E148" s="41">
        <v>2</v>
      </c>
      <c r="F148" s="145">
        <v>50</v>
      </c>
      <c r="G148" s="42">
        <f t="shared" si="6"/>
        <v>0.3968253968253968</v>
      </c>
      <c r="AL148" s="119">
        <v>42516</v>
      </c>
      <c r="AM148" s="118">
        <v>88</v>
      </c>
      <c r="AN148" s="118">
        <v>128</v>
      </c>
      <c r="AO148" s="118">
        <v>74</v>
      </c>
      <c r="AP148" s="118">
        <v>41</v>
      </c>
      <c r="AQ148" s="118">
        <v>70</v>
      </c>
      <c r="AR148" s="118">
        <v>68</v>
      </c>
      <c r="AS148" s="118">
        <v>88</v>
      </c>
      <c r="AT148" s="118">
        <v>37</v>
      </c>
      <c r="AU148" s="118">
        <v>46</v>
      </c>
      <c r="AX148" s="122"/>
    </row>
    <row r="149" spans="5:58" x14ac:dyDescent="0.3">
      <c r="E149" s="41">
        <v>3</v>
      </c>
      <c r="F149" s="145">
        <v>39</v>
      </c>
      <c r="G149" s="42">
        <f t="shared" si="6"/>
        <v>0.30952380952380953</v>
      </c>
      <c r="AL149" s="119">
        <v>42517</v>
      </c>
      <c r="AM149" s="118">
        <v>112</v>
      </c>
      <c r="AN149" s="118">
        <v>147</v>
      </c>
      <c r="AO149" s="118">
        <v>53</v>
      </c>
      <c r="AP149" s="118">
        <v>51</v>
      </c>
      <c r="AQ149" s="118">
        <v>74</v>
      </c>
      <c r="AR149" s="118">
        <v>95</v>
      </c>
      <c r="AS149" s="118">
        <v>84</v>
      </c>
      <c r="AT149" s="118">
        <v>29</v>
      </c>
      <c r="AU149" s="118">
        <v>70</v>
      </c>
      <c r="AX149" s="122"/>
    </row>
    <row r="150" spans="5:58" x14ac:dyDescent="0.3">
      <c r="E150" s="41">
        <v>4</v>
      </c>
      <c r="F150" s="145">
        <v>41</v>
      </c>
      <c r="G150" s="42">
        <f t="shared" si="6"/>
        <v>0.32539682539682541</v>
      </c>
      <c r="AL150" s="119">
        <v>42518</v>
      </c>
      <c r="AM150" s="118">
        <v>83</v>
      </c>
      <c r="AN150" s="118">
        <v>125</v>
      </c>
      <c r="AO150" s="118">
        <v>69</v>
      </c>
      <c r="AP150" s="118">
        <v>56</v>
      </c>
      <c r="AQ150" s="118">
        <v>60</v>
      </c>
      <c r="AR150" s="118">
        <v>83</v>
      </c>
      <c r="AS150" s="118">
        <v>79</v>
      </c>
      <c r="AT150" s="118">
        <v>52</v>
      </c>
      <c r="AU150" s="118">
        <v>80</v>
      </c>
      <c r="AX150" s="122"/>
    </row>
    <row r="151" spans="5:58" x14ac:dyDescent="0.3">
      <c r="E151" s="41">
        <v>5</v>
      </c>
      <c r="F151" s="145">
        <v>40</v>
      </c>
      <c r="G151" s="42">
        <f t="shared" si="6"/>
        <v>0.31746031746031744</v>
      </c>
      <c r="AL151" s="119">
        <v>42519</v>
      </c>
      <c r="AM151" s="118">
        <v>81</v>
      </c>
      <c r="AN151" s="118">
        <v>133</v>
      </c>
      <c r="AO151" s="118">
        <v>63</v>
      </c>
      <c r="AP151" s="118">
        <v>29</v>
      </c>
      <c r="AQ151" s="118">
        <v>54</v>
      </c>
      <c r="AR151" s="118">
        <v>64</v>
      </c>
      <c r="AS151" s="118">
        <v>83</v>
      </c>
      <c r="AT151" s="118">
        <v>61</v>
      </c>
      <c r="AU151" s="118">
        <v>80</v>
      </c>
      <c r="AX151" s="122"/>
    </row>
    <row r="152" spans="5:58" x14ac:dyDescent="0.3">
      <c r="E152" s="41">
        <v>6</v>
      </c>
      <c r="F152" s="145">
        <v>47</v>
      </c>
      <c r="G152" s="42">
        <f t="shared" si="6"/>
        <v>0.37301587301587302</v>
      </c>
      <c r="AL152" s="119">
        <v>42520</v>
      </c>
      <c r="AM152" s="118">
        <v>106</v>
      </c>
      <c r="AN152" s="118">
        <v>161</v>
      </c>
      <c r="AO152" s="118">
        <v>55</v>
      </c>
      <c r="AP152" s="118">
        <v>49</v>
      </c>
      <c r="AQ152" s="118">
        <v>64</v>
      </c>
      <c r="AR152" s="118">
        <v>111</v>
      </c>
      <c r="AS152" s="118">
        <v>76</v>
      </c>
      <c r="AT152" s="118">
        <v>40</v>
      </c>
      <c r="AU152" s="118">
        <v>29</v>
      </c>
      <c r="AX152" s="122"/>
    </row>
    <row r="153" spans="5:58" x14ac:dyDescent="0.3">
      <c r="E153" s="41">
        <v>7</v>
      </c>
      <c r="F153" s="145">
        <v>30</v>
      </c>
      <c r="G153" s="42">
        <f t="shared" si="6"/>
        <v>0.23809523809523808</v>
      </c>
      <c r="AL153" s="119">
        <v>42521</v>
      </c>
      <c r="AM153" s="118">
        <v>113</v>
      </c>
      <c r="AN153" s="118">
        <v>171</v>
      </c>
      <c r="AO153" s="118">
        <v>51</v>
      </c>
      <c r="AP153" s="118">
        <v>49</v>
      </c>
      <c r="AQ153" s="118">
        <v>66</v>
      </c>
      <c r="AR153" s="118">
        <v>113</v>
      </c>
      <c r="AS153" s="118">
        <v>81</v>
      </c>
      <c r="AT153" s="118">
        <v>23</v>
      </c>
      <c r="AU153" s="118">
        <v>33</v>
      </c>
      <c r="AX153" s="123">
        <f>MAX(AM123:AM153)</f>
        <v>122</v>
      </c>
      <c r="AY153" s="123">
        <f t="shared" ref="AY153:BF153" si="7">MAX(AN123:AN153)</f>
        <v>247</v>
      </c>
      <c r="AZ153" s="123">
        <f t="shared" si="7"/>
        <v>85</v>
      </c>
      <c r="BA153" s="123">
        <f t="shared" si="7"/>
        <v>97</v>
      </c>
      <c r="BB153" s="123">
        <f t="shared" si="7"/>
        <v>111</v>
      </c>
      <c r="BC153" s="123">
        <f t="shared" si="7"/>
        <v>132</v>
      </c>
      <c r="BD153" s="123">
        <f t="shared" si="7"/>
        <v>89</v>
      </c>
      <c r="BE153" s="123">
        <f t="shared" si="7"/>
        <v>68</v>
      </c>
      <c r="BF153" s="123">
        <f t="shared" si="7"/>
        <v>100</v>
      </c>
    </row>
    <row r="154" spans="5:58" x14ac:dyDescent="0.3">
      <c r="E154" s="41">
        <v>8</v>
      </c>
      <c r="F154" s="145">
        <v>32</v>
      </c>
      <c r="G154" s="42">
        <f t="shared" si="6"/>
        <v>0.25396825396825395</v>
      </c>
      <c r="AL154" s="119">
        <v>42522</v>
      </c>
      <c r="AM154" s="118">
        <v>115</v>
      </c>
      <c r="AN154" s="118">
        <v>168</v>
      </c>
      <c r="AO154" s="118">
        <v>57</v>
      </c>
      <c r="AP154" s="118">
        <v>17</v>
      </c>
      <c r="AQ154" s="118">
        <v>90</v>
      </c>
      <c r="AR154" s="118">
        <v>114</v>
      </c>
      <c r="AS154" s="118">
        <v>83</v>
      </c>
      <c r="AT154" s="118">
        <v>22</v>
      </c>
      <c r="AU154" s="118">
        <v>41</v>
      </c>
      <c r="AX154" s="122"/>
    </row>
    <row r="155" spans="5:58" x14ac:dyDescent="0.3">
      <c r="E155" s="41">
        <v>9</v>
      </c>
      <c r="F155" s="145">
        <v>48</v>
      </c>
      <c r="G155" s="42">
        <f t="shared" si="6"/>
        <v>0.38095238095238093</v>
      </c>
      <c r="AL155" s="119">
        <v>42523</v>
      </c>
      <c r="AM155" s="118">
        <v>115</v>
      </c>
      <c r="AN155" s="118">
        <v>176</v>
      </c>
      <c r="AO155" s="118">
        <v>57</v>
      </c>
      <c r="AP155" s="118">
        <v>54</v>
      </c>
      <c r="AQ155" s="118">
        <v>95</v>
      </c>
      <c r="AR155" s="118">
        <v>115</v>
      </c>
      <c r="AS155" s="118">
        <v>87</v>
      </c>
      <c r="AT155" s="118">
        <v>20</v>
      </c>
      <c r="AU155" s="118">
        <v>49</v>
      </c>
      <c r="AX155" s="122"/>
    </row>
    <row r="156" spans="5:58" x14ac:dyDescent="0.3">
      <c r="E156" s="41">
        <v>10</v>
      </c>
      <c r="F156" s="145">
        <v>36</v>
      </c>
      <c r="G156" s="42">
        <f t="shared" si="6"/>
        <v>0.2857142857142857</v>
      </c>
      <c r="AL156" s="119">
        <v>42524</v>
      </c>
      <c r="AM156" s="118">
        <v>112</v>
      </c>
      <c r="AN156" s="118">
        <v>163</v>
      </c>
      <c r="AO156" s="118">
        <v>78</v>
      </c>
      <c r="AP156" s="118">
        <v>42</v>
      </c>
      <c r="AQ156" s="118">
        <v>95</v>
      </c>
      <c r="AR156" s="118">
        <v>116</v>
      </c>
      <c r="AS156" s="118">
        <v>87</v>
      </c>
      <c r="AT156" s="118">
        <v>22</v>
      </c>
      <c r="AU156" s="118">
        <v>31</v>
      </c>
      <c r="AX156" s="122"/>
    </row>
    <row r="157" spans="5:58" x14ac:dyDescent="0.3">
      <c r="E157" s="41">
        <v>11</v>
      </c>
      <c r="F157" s="145">
        <v>31</v>
      </c>
      <c r="G157" s="42">
        <f t="shared" si="6"/>
        <v>0.24603174603174602</v>
      </c>
      <c r="AL157" s="119">
        <v>42525</v>
      </c>
      <c r="AM157" s="118">
        <v>88</v>
      </c>
      <c r="AN157" s="118">
        <v>126</v>
      </c>
      <c r="AO157" s="118">
        <v>75</v>
      </c>
      <c r="AP157" s="118">
        <v>43</v>
      </c>
      <c r="AQ157" s="118">
        <v>74</v>
      </c>
      <c r="AR157" s="118">
        <v>82</v>
      </c>
      <c r="AS157" s="118">
        <v>87</v>
      </c>
      <c r="AT157" s="118">
        <v>19</v>
      </c>
      <c r="AU157" s="118">
        <v>29</v>
      </c>
      <c r="AX157" s="122"/>
    </row>
    <row r="158" spans="5:58" x14ac:dyDescent="0.3">
      <c r="E158" s="41">
        <v>12</v>
      </c>
      <c r="F158" s="145">
        <v>25</v>
      </c>
      <c r="G158" s="42">
        <f t="shared" si="6"/>
        <v>0.1984126984126984</v>
      </c>
      <c r="AL158" s="119">
        <v>42526</v>
      </c>
      <c r="AM158" s="118">
        <v>86</v>
      </c>
      <c r="AN158" s="118">
        <v>137</v>
      </c>
      <c r="AO158" s="118">
        <v>82</v>
      </c>
      <c r="AP158" s="118">
        <v>66</v>
      </c>
      <c r="AQ158" s="118">
        <v>60</v>
      </c>
      <c r="AR158" s="118">
        <v>63</v>
      </c>
      <c r="AS158" s="118">
        <v>88</v>
      </c>
      <c r="AT158" s="118">
        <v>18</v>
      </c>
      <c r="AU158" s="118">
        <v>23</v>
      </c>
      <c r="AX158" s="122"/>
    </row>
    <row r="159" spans="5:58" x14ac:dyDescent="0.3">
      <c r="E159" s="41">
        <v>1</v>
      </c>
      <c r="F159" s="145">
        <v>56</v>
      </c>
      <c r="G159" s="42">
        <f t="shared" si="6"/>
        <v>0.44444444444444442</v>
      </c>
      <c r="AL159" s="119">
        <v>42527</v>
      </c>
      <c r="AM159" s="118">
        <v>118</v>
      </c>
      <c r="AN159" s="118">
        <v>213</v>
      </c>
      <c r="AO159" s="118">
        <v>64</v>
      </c>
      <c r="AP159" s="118">
        <v>18</v>
      </c>
      <c r="AQ159" s="118">
        <v>95</v>
      </c>
      <c r="AR159" s="118">
        <v>113</v>
      </c>
      <c r="AS159" s="118">
        <v>84</v>
      </c>
      <c r="AT159" s="118">
        <v>20</v>
      </c>
      <c r="AU159" s="118">
        <v>31</v>
      </c>
      <c r="AX159" s="122"/>
    </row>
    <row r="160" spans="5:58" x14ac:dyDescent="0.3">
      <c r="E160" s="41">
        <v>2</v>
      </c>
      <c r="F160" s="145">
        <v>45</v>
      </c>
      <c r="G160" s="42">
        <f t="shared" si="6"/>
        <v>0.35714285714285715</v>
      </c>
      <c r="AL160" s="119">
        <v>42528</v>
      </c>
      <c r="AM160" s="118">
        <v>120</v>
      </c>
      <c r="AN160" s="118">
        <v>207</v>
      </c>
      <c r="AO160" s="118">
        <v>54</v>
      </c>
      <c r="AP160" s="118">
        <v>17</v>
      </c>
      <c r="AQ160" s="118">
        <v>102</v>
      </c>
      <c r="AR160" s="118">
        <v>114</v>
      </c>
      <c r="AS160" s="118">
        <v>82</v>
      </c>
      <c r="AT160" s="118">
        <v>21</v>
      </c>
      <c r="AU160" s="118">
        <v>41</v>
      </c>
      <c r="AX160" s="122"/>
    </row>
    <row r="161" spans="5:50" x14ac:dyDescent="0.3">
      <c r="E161" s="41">
        <v>3</v>
      </c>
      <c r="F161" s="145">
        <v>32</v>
      </c>
      <c r="G161" s="42">
        <f t="shared" si="6"/>
        <v>0.25396825396825395</v>
      </c>
      <c r="AL161" s="119">
        <v>42529</v>
      </c>
      <c r="AM161" s="118">
        <v>126</v>
      </c>
      <c r="AN161" s="118">
        <v>211</v>
      </c>
      <c r="AO161" s="118">
        <v>45</v>
      </c>
      <c r="AP161" s="118">
        <v>19</v>
      </c>
      <c r="AQ161" s="118">
        <v>97</v>
      </c>
      <c r="AR161" s="118">
        <v>117</v>
      </c>
      <c r="AS161" s="118">
        <v>96</v>
      </c>
      <c r="AT161" s="118">
        <v>25</v>
      </c>
      <c r="AU161" s="118">
        <v>83</v>
      </c>
      <c r="AX161" s="122"/>
    </row>
    <row r="162" spans="5:50" x14ac:dyDescent="0.3">
      <c r="E162" s="41">
        <v>4</v>
      </c>
      <c r="F162" s="145">
        <v>36</v>
      </c>
      <c r="G162" s="42">
        <f t="shared" si="6"/>
        <v>0.2857142857142857</v>
      </c>
      <c r="AL162" s="119">
        <v>42530</v>
      </c>
      <c r="AM162" s="118">
        <v>113</v>
      </c>
      <c r="AN162" s="118">
        <v>201</v>
      </c>
      <c r="AO162" s="118">
        <v>24</v>
      </c>
      <c r="AP162" s="118">
        <v>59</v>
      </c>
      <c r="AQ162" s="118">
        <v>67</v>
      </c>
      <c r="AR162" s="118">
        <v>118</v>
      </c>
      <c r="AS162" s="118">
        <v>95</v>
      </c>
      <c r="AT162" s="118">
        <v>24</v>
      </c>
      <c r="AU162" s="118">
        <v>39</v>
      </c>
      <c r="AX162" s="122"/>
    </row>
    <row r="163" spans="5:50" x14ac:dyDescent="0.3">
      <c r="E163" s="41">
        <v>5</v>
      </c>
      <c r="F163" s="145">
        <v>40</v>
      </c>
      <c r="G163" s="42">
        <f t="shared" si="6"/>
        <v>0.31746031746031744</v>
      </c>
      <c r="AL163" s="119">
        <v>42531</v>
      </c>
      <c r="AM163" s="118">
        <v>87</v>
      </c>
      <c r="AN163" s="118">
        <v>144</v>
      </c>
      <c r="AO163" s="118">
        <v>47</v>
      </c>
      <c r="AP163" s="118">
        <v>65</v>
      </c>
      <c r="AQ163" s="118">
        <v>90</v>
      </c>
      <c r="AR163" s="118">
        <v>72</v>
      </c>
      <c r="AS163" s="118">
        <v>90</v>
      </c>
      <c r="AT163" s="118">
        <v>18</v>
      </c>
      <c r="AU163" s="118">
        <v>40</v>
      </c>
      <c r="AX163" s="122"/>
    </row>
    <row r="164" spans="5:50" x14ac:dyDescent="0.3">
      <c r="E164" s="41">
        <v>6</v>
      </c>
      <c r="F164" s="145">
        <v>38</v>
      </c>
      <c r="G164" s="42">
        <f t="shared" si="6"/>
        <v>0.30158730158730157</v>
      </c>
      <c r="AL164" s="119">
        <v>42532</v>
      </c>
      <c r="AM164" s="118">
        <v>86</v>
      </c>
      <c r="AN164" s="118">
        <v>147</v>
      </c>
      <c r="AO164" s="118">
        <v>28</v>
      </c>
      <c r="AP164" s="118">
        <v>48</v>
      </c>
      <c r="AQ164" s="118">
        <v>81</v>
      </c>
      <c r="AR164" s="118">
        <v>67</v>
      </c>
      <c r="AS164" s="118">
        <v>90</v>
      </c>
      <c r="AT164" s="118">
        <v>35</v>
      </c>
      <c r="AU164" s="118">
        <v>29</v>
      </c>
      <c r="AX164" s="122"/>
    </row>
    <row r="165" spans="5:50" x14ac:dyDescent="0.3">
      <c r="E165" s="41">
        <v>7</v>
      </c>
      <c r="F165" s="145">
        <v>42</v>
      </c>
      <c r="G165" s="42">
        <f t="shared" si="6"/>
        <v>0.33333333333333331</v>
      </c>
      <c r="AL165" s="119">
        <v>42533</v>
      </c>
      <c r="AM165" s="118">
        <v>84</v>
      </c>
      <c r="AN165" s="118">
        <v>157</v>
      </c>
      <c r="AO165" s="118">
        <v>32</v>
      </c>
      <c r="AP165" s="118">
        <v>57</v>
      </c>
      <c r="AQ165" s="118">
        <v>54</v>
      </c>
      <c r="AR165" s="118">
        <v>65</v>
      </c>
      <c r="AS165" s="118">
        <v>90</v>
      </c>
      <c r="AT165" s="118">
        <v>20</v>
      </c>
      <c r="AU165" s="118">
        <v>18</v>
      </c>
      <c r="AX165" s="122"/>
    </row>
    <row r="166" spans="5:50" x14ac:dyDescent="0.3">
      <c r="E166" s="41">
        <v>8</v>
      </c>
      <c r="F166" s="145">
        <v>20</v>
      </c>
      <c r="G166" s="42">
        <f t="shared" si="6"/>
        <v>0.15873015873015872</v>
      </c>
      <c r="AL166" s="119">
        <v>42534</v>
      </c>
      <c r="AM166" s="118">
        <v>106</v>
      </c>
      <c r="AN166" s="118">
        <v>200</v>
      </c>
      <c r="AO166" s="118">
        <v>29</v>
      </c>
      <c r="AP166" s="118">
        <v>52</v>
      </c>
      <c r="AQ166" s="118">
        <v>71</v>
      </c>
      <c r="AR166" s="118">
        <v>121</v>
      </c>
      <c r="AS166" s="118">
        <v>89</v>
      </c>
      <c r="AT166" s="118">
        <v>36</v>
      </c>
      <c r="AU166" s="118">
        <v>27</v>
      </c>
      <c r="AX166" s="122"/>
    </row>
    <row r="167" spans="5:50" x14ac:dyDescent="0.3">
      <c r="E167" s="41">
        <v>9</v>
      </c>
      <c r="F167" s="145">
        <v>27</v>
      </c>
      <c r="G167" s="42">
        <f t="shared" si="6"/>
        <v>0.21428571428571427</v>
      </c>
      <c r="AL167" s="119">
        <v>42535</v>
      </c>
      <c r="AM167" s="118">
        <v>113</v>
      </c>
      <c r="AN167" s="118">
        <v>200</v>
      </c>
      <c r="AO167" s="118">
        <v>45</v>
      </c>
      <c r="AP167" s="118">
        <v>50</v>
      </c>
      <c r="AQ167" s="118">
        <v>89</v>
      </c>
      <c r="AR167" s="118">
        <v>124</v>
      </c>
      <c r="AS167" s="118">
        <v>89</v>
      </c>
      <c r="AT167" s="118">
        <v>57</v>
      </c>
      <c r="AU167" s="118">
        <v>38</v>
      </c>
      <c r="AX167" s="122"/>
    </row>
    <row r="168" spans="5:50" x14ac:dyDescent="0.3">
      <c r="E168" s="41">
        <v>10</v>
      </c>
      <c r="F168" s="145">
        <v>37</v>
      </c>
      <c r="G168" s="42">
        <f t="shared" si="6"/>
        <v>0.29365079365079366</v>
      </c>
      <c r="AL168" s="119">
        <v>42536</v>
      </c>
      <c r="AM168" s="118">
        <v>110</v>
      </c>
      <c r="AN168" s="118">
        <v>204</v>
      </c>
      <c r="AO168" s="118">
        <v>32</v>
      </c>
      <c r="AP168" s="118">
        <v>56</v>
      </c>
      <c r="AQ168" s="118">
        <v>66</v>
      </c>
      <c r="AR168" s="118">
        <v>122</v>
      </c>
      <c r="AS168" s="118">
        <v>92</v>
      </c>
      <c r="AT168" s="118">
        <v>71</v>
      </c>
      <c r="AU168" s="118">
        <v>56</v>
      </c>
      <c r="AX168" s="122"/>
    </row>
    <row r="169" spans="5:50" x14ac:dyDescent="0.3">
      <c r="E169" s="41">
        <v>11</v>
      </c>
      <c r="F169" s="145">
        <v>50</v>
      </c>
      <c r="G169" s="42">
        <f t="shared" si="6"/>
        <v>0.3968253968253968</v>
      </c>
      <c r="AL169" s="119">
        <v>42537</v>
      </c>
      <c r="AM169" s="118">
        <v>110</v>
      </c>
      <c r="AN169" s="118">
        <v>195</v>
      </c>
      <c r="AO169" s="118">
        <v>48</v>
      </c>
      <c r="AP169" s="118">
        <v>49</v>
      </c>
      <c r="AQ169" s="118">
        <v>77</v>
      </c>
      <c r="AR169" s="118">
        <v>122</v>
      </c>
      <c r="AS169" s="118">
        <v>91</v>
      </c>
      <c r="AT169" s="118">
        <v>34</v>
      </c>
      <c r="AU169" s="118">
        <v>32</v>
      </c>
      <c r="AX169" s="122"/>
    </row>
    <row r="170" spans="5:50" x14ac:dyDescent="0.3">
      <c r="E170" s="41">
        <v>12</v>
      </c>
      <c r="F170" s="145">
        <v>55</v>
      </c>
      <c r="G170" s="42">
        <f t="shared" si="6"/>
        <v>0.43650793650793651</v>
      </c>
      <c r="AL170" s="119">
        <v>42538</v>
      </c>
      <c r="AM170" s="118">
        <v>112</v>
      </c>
      <c r="AN170" s="118">
        <v>197</v>
      </c>
      <c r="AO170" s="118">
        <v>35</v>
      </c>
      <c r="AP170" s="118">
        <v>54</v>
      </c>
      <c r="AQ170" s="118">
        <v>95</v>
      </c>
      <c r="AR170" s="118">
        <v>118</v>
      </c>
      <c r="AS170" s="118">
        <v>88</v>
      </c>
      <c r="AT170" s="118">
        <v>19</v>
      </c>
      <c r="AU170" s="118">
        <v>29</v>
      </c>
      <c r="AX170" s="122"/>
    </row>
    <row r="171" spans="5:50" x14ac:dyDescent="0.3">
      <c r="E171" s="41">
        <v>1</v>
      </c>
      <c r="F171" s="145">
        <v>37</v>
      </c>
      <c r="G171" s="42">
        <f t="shared" si="6"/>
        <v>0.29365079365079366</v>
      </c>
      <c r="AL171" s="119">
        <v>42539</v>
      </c>
      <c r="AM171" s="118">
        <v>91</v>
      </c>
      <c r="AN171" s="118">
        <v>169</v>
      </c>
      <c r="AO171" s="118">
        <v>24</v>
      </c>
      <c r="AP171" s="118">
        <v>45</v>
      </c>
      <c r="AQ171" s="118">
        <v>99</v>
      </c>
      <c r="AR171" s="118">
        <v>83</v>
      </c>
      <c r="AS171" s="118">
        <v>90</v>
      </c>
      <c r="AT171" s="118">
        <v>30</v>
      </c>
      <c r="AU171" s="118">
        <v>62</v>
      </c>
      <c r="AX171" s="122"/>
    </row>
    <row r="172" spans="5:50" x14ac:dyDescent="0.3">
      <c r="E172" s="41">
        <v>2</v>
      </c>
      <c r="F172" s="145">
        <v>40</v>
      </c>
      <c r="G172" s="42">
        <f t="shared" si="6"/>
        <v>0.31746031746031744</v>
      </c>
      <c r="AL172" s="119">
        <v>42540</v>
      </c>
      <c r="AM172" s="118">
        <v>89</v>
      </c>
      <c r="AN172" s="118">
        <v>163</v>
      </c>
      <c r="AO172" s="118">
        <v>37</v>
      </c>
      <c r="AP172" s="118">
        <v>33</v>
      </c>
      <c r="AQ172" s="118">
        <v>95</v>
      </c>
      <c r="AR172" s="118">
        <v>64</v>
      </c>
      <c r="AS172" s="118">
        <v>90</v>
      </c>
      <c r="AT172" s="118">
        <v>17</v>
      </c>
      <c r="AU172" s="118">
        <v>65</v>
      </c>
      <c r="AX172" s="122"/>
    </row>
    <row r="173" spans="5:50" x14ac:dyDescent="0.3">
      <c r="E173" s="41">
        <v>3</v>
      </c>
      <c r="F173" s="145">
        <v>32</v>
      </c>
      <c r="G173" s="42">
        <f t="shared" si="6"/>
        <v>0.25396825396825395</v>
      </c>
      <c r="AL173" s="119">
        <v>42541</v>
      </c>
      <c r="AM173" s="118">
        <v>123</v>
      </c>
      <c r="AN173" s="118">
        <v>205</v>
      </c>
      <c r="AO173" s="118">
        <v>39</v>
      </c>
      <c r="AP173" s="118">
        <v>30</v>
      </c>
      <c r="AQ173" s="118">
        <v>92</v>
      </c>
      <c r="AR173" s="118">
        <v>117</v>
      </c>
      <c r="AS173" s="118">
        <v>89</v>
      </c>
      <c r="AT173" s="118">
        <v>24</v>
      </c>
      <c r="AU173" s="118">
        <v>38</v>
      </c>
      <c r="AX173" s="122"/>
    </row>
    <row r="174" spans="5:50" x14ac:dyDescent="0.3">
      <c r="E174" s="41">
        <v>4</v>
      </c>
      <c r="F174" s="145">
        <v>32</v>
      </c>
      <c r="G174" s="42">
        <f t="shared" si="6"/>
        <v>0.25396825396825395</v>
      </c>
      <c r="AL174" s="119">
        <v>42542</v>
      </c>
      <c r="AM174" s="118">
        <v>125</v>
      </c>
      <c r="AN174" s="118">
        <v>204</v>
      </c>
      <c r="AO174" s="118">
        <v>50</v>
      </c>
      <c r="AP174" s="118">
        <v>20</v>
      </c>
      <c r="AQ174" s="118">
        <v>106</v>
      </c>
      <c r="AR174" s="118">
        <v>121</v>
      </c>
      <c r="AS174" s="118">
        <v>84</v>
      </c>
      <c r="AT174" s="118">
        <v>23</v>
      </c>
      <c r="AU174" s="118">
        <v>55</v>
      </c>
      <c r="AX174" s="122"/>
    </row>
    <row r="175" spans="5:50" x14ac:dyDescent="0.3">
      <c r="E175" s="41">
        <v>5</v>
      </c>
      <c r="F175" s="145">
        <v>27</v>
      </c>
      <c r="G175" s="42">
        <f t="shared" si="6"/>
        <v>0.21428571428571427</v>
      </c>
      <c r="AL175" s="119">
        <v>42543</v>
      </c>
      <c r="AM175" s="118">
        <v>126</v>
      </c>
      <c r="AN175" s="118">
        <v>242</v>
      </c>
      <c r="AO175" s="118">
        <v>49</v>
      </c>
      <c r="AP175" s="118">
        <v>26</v>
      </c>
      <c r="AQ175" s="118">
        <v>106</v>
      </c>
      <c r="AR175" s="118">
        <v>125</v>
      </c>
      <c r="AS175" s="118">
        <v>96</v>
      </c>
      <c r="AT175" s="118">
        <v>24</v>
      </c>
      <c r="AU175" s="118">
        <v>51</v>
      </c>
      <c r="AX175" s="122"/>
    </row>
    <row r="176" spans="5:50" x14ac:dyDescent="0.3">
      <c r="E176" s="41">
        <v>6</v>
      </c>
      <c r="F176" s="145">
        <v>39</v>
      </c>
      <c r="G176" s="42">
        <f t="shared" si="6"/>
        <v>0.30952380952380953</v>
      </c>
      <c r="AL176" s="119">
        <v>42544</v>
      </c>
      <c r="AM176" s="118">
        <v>128</v>
      </c>
      <c r="AN176" s="118">
        <v>214</v>
      </c>
      <c r="AO176" s="118">
        <v>49</v>
      </c>
      <c r="AP176" s="118">
        <v>26</v>
      </c>
      <c r="AQ176" s="118">
        <v>108</v>
      </c>
      <c r="AR176" s="118">
        <v>121</v>
      </c>
      <c r="AS176" s="118">
        <v>90</v>
      </c>
      <c r="AT176" s="118">
        <v>24</v>
      </c>
      <c r="AU176" s="118">
        <v>48</v>
      </c>
      <c r="AX176" s="122"/>
    </row>
    <row r="177" spans="5:58" x14ac:dyDescent="0.3">
      <c r="E177" s="41">
        <v>7</v>
      </c>
      <c r="F177" s="145">
        <v>45</v>
      </c>
      <c r="G177" s="42">
        <f t="shared" si="6"/>
        <v>0.35714285714285715</v>
      </c>
      <c r="AL177" s="119">
        <v>42545</v>
      </c>
      <c r="AM177" s="118">
        <v>115</v>
      </c>
      <c r="AN177" s="118">
        <v>181</v>
      </c>
      <c r="AO177" s="118">
        <v>24</v>
      </c>
      <c r="AP177" s="118">
        <v>34</v>
      </c>
      <c r="AQ177" s="118">
        <v>77</v>
      </c>
      <c r="AR177" s="118">
        <v>100</v>
      </c>
      <c r="AS177" s="118">
        <v>91</v>
      </c>
      <c r="AT177" s="118">
        <v>24</v>
      </c>
      <c r="AU177" s="118">
        <v>35</v>
      </c>
      <c r="AX177" s="122"/>
    </row>
    <row r="178" spans="5:58" x14ac:dyDescent="0.3">
      <c r="E178" s="41">
        <v>8</v>
      </c>
      <c r="F178" s="145">
        <v>34</v>
      </c>
      <c r="G178" s="42">
        <f t="shared" si="6"/>
        <v>0.26984126984126983</v>
      </c>
      <c r="AL178" s="119">
        <v>42546</v>
      </c>
      <c r="AM178" s="118">
        <v>86</v>
      </c>
      <c r="AN178" s="118">
        <v>152</v>
      </c>
      <c r="AO178" s="118">
        <v>30</v>
      </c>
      <c r="AP178" s="118">
        <v>32</v>
      </c>
      <c r="AQ178" s="118">
        <v>103</v>
      </c>
      <c r="AR178" s="118">
        <v>81</v>
      </c>
      <c r="AS178" s="118">
        <v>101</v>
      </c>
      <c r="AT178" s="118">
        <v>18</v>
      </c>
      <c r="AU178" s="118">
        <v>41</v>
      </c>
      <c r="AX178" s="122"/>
    </row>
    <row r="179" spans="5:58" x14ac:dyDescent="0.3">
      <c r="E179" s="41">
        <v>9</v>
      </c>
      <c r="F179" s="145">
        <v>29</v>
      </c>
      <c r="G179" s="42">
        <f t="shared" si="6"/>
        <v>0.23015873015873015</v>
      </c>
      <c r="AL179" s="119">
        <v>42547</v>
      </c>
      <c r="AM179" s="118">
        <v>88</v>
      </c>
      <c r="AN179" s="118">
        <v>146</v>
      </c>
      <c r="AO179" s="118">
        <v>49</v>
      </c>
      <c r="AP179" s="118">
        <v>40</v>
      </c>
      <c r="AQ179" s="118">
        <v>79</v>
      </c>
      <c r="AR179" s="118">
        <v>68</v>
      </c>
      <c r="AS179" s="118">
        <v>106</v>
      </c>
      <c r="AT179" s="118">
        <v>66</v>
      </c>
      <c r="AU179" s="118">
        <v>44</v>
      </c>
      <c r="AX179" s="122"/>
    </row>
    <row r="180" spans="5:58" x14ac:dyDescent="0.3">
      <c r="E180" s="41">
        <v>10</v>
      </c>
      <c r="F180" s="145">
        <v>27</v>
      </c>
      <c r="G180" s="42">
        <f t="shared" si="6"/>
        <v>0.21428571428571427</v>
      </c>
      <c r="AL180" s="119">
        <v>42548</v>
      </c>
      <c r="AM180" s="118">
        <v>125</v>
      </c>
      <c r="AN180" s="118">
        <v>207</v>
      </c>
      <c r="AO180" s="118">
        <v>53</v>
      </c>
      <c r="AP180" s="118">
        <v>57</v>
      </c>
      <c r="AQ180" s="118">
        <v>101</v>
      </c>
      <c r="AR180" s="118">
        <v>119</v>
      </c>
      <c r="AS180" s="118">
        <v>95</v>
      </c>
      <c r="AT180" s="118">
        <v>58</v>
      </c>
      <c r="AU180" s="118">
        <v>70</v>
      </c>
      <c r="AX180" s="122"/>
    </row>
    <row r="181" spans="5:58" x14ac:dyDescent="0.3">
      <c r="E181" s="41">
        <v>11</v>
      </c>
      <c r="F181" s="145">
        <v>37</v>
      </c>
      <c r="G181" s="42">
        <f t="shared" si="6"/>
        <v>0.29365079365079366</v>
      </c>
      <c r="AL181" s="119">
        <v>42549</v>
      </c>
      <c r="AM181" s="118">
        <v>121</v>
      </c>
      <c r="AN181" s="118">
        <v>205</v>
      </c>
      <c r="AO181" s="118">
        <v>40</v>
      </c>
      <c r="AP181" s="118">
        <v>34</v>
      </c>
      <c r="AQ181" s="118">
        <v>80</v>
      </c>
      <c r="AR181" s="118">
        <v>123</v>
      </c>
      <c r="AS181" s="118">
        <v>95</v>
      </c>
      <c r="AT181" s="118">
        <v>29</v>
      </c>
      <c r="AU181" s="118">
        <v>48</v>
      </c>
      <c r="AX181" s="122"/>
    </row>
    <row r="182" spans="5:58" x14ac:dyDescent="0.3">
      <c r="E182" s="41">
        <v>12</v>
      </c>
      <c r="F182" s="145">
        <v>43</v>
      </c>
      <c r="G182" s="42">
        <f t="shared" si="6"/>
        <v>0.34126984126984128</v>
      </c>
      <c r="AL182" s="119">
        <v>42550</v>
      </c>
      <c r="AM182" s="118">
        <v>111</v>
      </c>
      <c r="AN182" s="118">
        <v>208</v>
      </c>
      <c r="AO182" s="118">
        <v>48</v>
      </c>
      <c r="AP182" s="118">
        <v>38</v>
      </c>
      <c r="AQ182" s="118">
        <v>87</v>
      </c>
      <c r="AR182" s="118">
        <v>124</v>
      </c>
      <c r="AS182" s="118">
        <v>103</v>
      </c>
      <c r="AT182" s="118">
        <v>29</v>
      </c>
      <c r="AU182" s="118">
        <v>45</v>
      </c>
      <c r="AX182" s="122"/>
    </row>
    <row r="183" spans="5:58" x14ac:dyDescent="0.3">
      <c r="AL183" s="119">
        <v>42551</v>
      </c>
      <c r="AM183" s="118">
        <v>114</v>
      </c>
      <c r="AN183" s="118">
        <v>200</v>
      </c>
      <c r="AO183" s="118">
        <v>39</v>
      </c>
      <c r="AP183" s="118">
        <v>40</v>
      </c>
      <c r="AQ183" s="118">
        <v>79</v>
      </c>
      <c r="AR183" s="118">
        <v>119</v>
      </c>
      <c r="AS183" s="118">
        <v>96</v>
      </c>
      <c r="AT183" s="118">
        <v>30</v>
      </c>
      <c r="AU183" s="118">
        <v>73</v>
      </c>
      <c r="AX183" s="123">
        <f>MAX(AM154:AM183)</f>
        <v>128</v>
      </c>
      <c r="AY183" s="123">
        <f t="shared" ref="AY183:BF183" si="8">MAX(AN154:AN183)</f>
        <v>242</v>
      </c>
      <c r="AZ183" s="123">
        <f t="shared" si="8"/>
        <v>82</v>
      </c>
      <c r="BA183" s="123">
        <f t="shared" si="8"/>
        <v>66</v>
      </c>
      <c r="BB183" s="123">
        <f t="shared" si="8"/>
        <v>108</v>
      </c>
      <c r="BC183" s="123">
        <f t="shared" si="8"/>
        <v>125</v>
      </c>
      <c r="BD183" s="123">
        <f t="shared" si="8"/>
        <v>106</v>
      </c>
      <c r="BE183" s="123">
        <f t="shared" si="8"/>
        <v>71</v>
      </c>
      <c r="BF183" s="123">
        <f t="shared" si="8"/>
        <v>83</v>
      </c>
    </row>
    <row r="184" spans="5:58" x14ac:dyDescent="0.3">
      <c r="AL184" s="119">
        <v>42552</v>
      </c>
      <c r="AM184" s="118">
        <v>110</v>
      </c>
      <c r="AN184" s="118">
        <v>200</v>
      </c>
      <c r="AO184" s="118">
        <v>45</v>
      </c>
      <c r="AP184" s="118">
        <v>32</v>
      </c>
      <c r="AQ184" s="118">
        <v>80</v>
      </c>
      <c r="AR184" s="118">
        <v>120</v>
      </c>
      <c r="AS184" s="118">
        <v>89</v>
      </c>
      <c r="AT184" s="118">
        <v>29</v>
      </c>
      <c r="AU184" s="118">
        <v>68</v>
      </c>
      <c r="AX184" s="122"/>
    </row>
    <row r="185" spans="5:58" x14ac:dyDescent="0.3">
      <c r="AL185" s="119">
        <v>42553</v>
      </c>
      <c r="AM185" s="118">
        <v>85</v>
      </c>
      <c r="AN185" s="118">
        <v>162</v>
      </c>
      <c r="AO185" s="118">
        <v>33</v>
      </c>
      <c r="AP185" s="118">
        <v>29</v>
      </c>
      <c r="AQ185" s="118">
        <v>106</v>
      </c>
      <c r="AR185" s="118">
        <v>89</v>
      </c>
      <c r="AS185" s="118">
        <v>92</v>
      </c>
      <c r="AT185" s="118">
        <v>25</v>
      </c>
      <c r="AU185" s="118">
        <v>62</v>
      </c>
      <c r="AX185" s="122"/>
    </row>
    <row r="186" spans="5:58" x14ac:dyDescent="0.3">
      <c r="AL186" s="119">
        <v>42554</v>
      </c>
      <c r="AM186" s="118">
        <v>90</v>
      </c>
      <c r="AN186" s="118">
        <v>157</v>
      </c>
      <c r="AO186" s="118">
        <v>56</v>
      </c>
      <c r="AP186" s="118">
        <v>23</v>
      </c>
      <c r="AQ186" s="118">
        <v>78</v>
      </c>
      <c r="AR186" s="118">
        <v>72</v>
      </c>
      <c r="AS186" s="118">
        <v>86</v>
      </c>
      <c r="AT186" s="118">
        <v>58</v>
      </c>
      <c r="AU186" s="118">
        <v>54</v>
      </c>
      <c r="AX186" s="122"/>
    </row>
    <row r="187" spans="5:58" x14ac:dyDescent="0.3">
      <c r="AL187" s="119">
        <v>42555</v>
      </c>
      <c r="AM187" s="118">
        <v>110</v>
      </c>
      <c r="AN187" s="118">
        <v>207</v>
      </c>
      <c r="AO187" s="118">
        <v>87</v>
      </c>
      <c r="AP187" s="118">
        <v>32</v>
      </c>
      <c r="AQ187" s="118">
        <v>105</v>
      </c>
      <c r="AR187" s="118">
        <v>112</v>
      </c>
      <c r="AS187" s="118">
        <v>98</v>
      </c>
      <c r="AT187" s="118">
        <v>29</v>
      </c>
      <c r="AU187" s="118">
        <v>51</v>
      </c>
      <c r="AX187" s="122"/>
    </row>
    <row r="188" spans="5:58" x14ac:dyDescent="0.3">
      <c r="AL188" s="119">
        <v>42556</v>
      </c>
      <c r="AM188" s="118">
        <v>119</v>
      </c>
      <c r="AN188" s="118">
        <v>212</v>
      </c>
      <c r="AO188" s="118">
        <v>75</v>
      </c>
      <c r="AP188" s="118">
        <v>28</v>
      </c>
      <c r="AQ188" s="118">
        <v>107</v>
      </c>
      <c r="AR188" s="118">
        <v>122</v>
      </c>
      <c r="AS188" s="118">
        <v>93</v>
      </c>
      <c r="AT188" s="118">
        <v>31</v>
      </c>
      <c r="AU188" s="118">
        <v>80</v>
      </c>
      <c r="AX188" s="122"/>
    </row>
    <row r="189" spans="5:58" x14ac:dyDescent="0.3">
      <c r="AL189" s="119">
        <v>42557</v>
      </c>
      <c r="AM189" s="118">
        <v>110</v>
      </c>
      <c r="AN189" s="118">
        <v>216</v>
      </c>
      <c r="AO189" s="118">
        <v>60</v>
      </c>
      <c r="AP189" s="118">
        <v>43</v>
      </c>
      <c r="AQ189" s="118">
        <v>106</v>
      </c>
      <c r="AR189" s="118">
        <v>129</v>
      </c>
      <c r="AS189" s="118">
        <v>101</v>
      </c>
      <c r="AT189" s="118">
        <v>37</v>
      </c>
      <c r="AU189" s="118">
        <v>59</v>
      </c>
      <c r="AX189" s="122"/>
    </row>
    <row r="190" spans="5:58" x14ac:dyDescent="0.3">
      <c r="AL190" s="119">
        <v>42558</v>
      </c>
      <c r="AM190" s="118">
        <v>112</v>
      </c>
      <c r="AN190" s="118">
        <v>215</v>
      </c>
      <c r="AO190" s="118">
        <v>56</v>
      </c>
      <c r="AP190" s="118">
        <v>30</v>
      </c>
      <c r="AQ190" s="118">
        <v>107</v>
      </c>
      <c r="AR190" s="118">
        <v>130</v>
      </c>
      <c r="AS190" s="118">
        <v>92</v>
      </c>
      <c r="AT190" s="118">
        <v>31</v>
      </c>
      <c r="AU190" s="118">
        <v>47</v>
      </c>
      <c r="AX190" s="122"/>
    </row>
    <row r="191" spans="5:58" x14ac:dyDescent="0.3">
      <c r="AL191" s="119">
        <v>42559</v>
      </c>
      <c r="AM191" s="118">
        <v>110</v>
      </c>
      <c r="AN191" s="118">
        <v>172</v>
      </c>
      <c r="AO191" s="118">
        <v>42</v>
      </c>
      <c r="AP191" s="118">
        <v>28</v>
      </c>
      <c r="AQ191" s="118">
        <v>78</v>
      </c>
      <c r="AR191" s="118">
        <v>123</v>
      </c>
      <c r="AS191" s="118">
        <v>96</v>
      </c>
      <c r="AT191" s="118">
        <v>48</v>
      </c>
      <c r="AU191" s="118">
        <v>46</v>
      </c>
      <c r="AX191" s="122"/>
    </row>
    <row r="192" spans="5:58" x14ac:dyDescent="0.3">
      <c r="AL192" s="119">
        <v>42560</v>
      </c>
      <c r="AM192" s="118">
        <v>97</v>
      </c>
      <c r="AN192" s="118">
        <v>155</v>
      </c>
      <c r="AO192" s="118">
        <v>34</v>
      </c>
      <c r="AP192" s="118">
        <v>34</v>
      </c>
      <c r="AQ192" s="118">
        <v>87</v>
      </c>
      <c r="AR192" s="118">
        <v>88</v>
      </c>
      <c r="AS192" s="118">
        <v>93</v>
      </c>
      <c r="AT192" s="118">
        <v>48</v>
      </c>
      <c r="AU192" s="118">
        <v>35</v>
      </c>
      <c r="AX192" s="122"/>
    </row>
    <row r="193" spans="38:50" x14ac:dyDescent="0.3">
      <c r="AL193" s="119">
        <v>42561</v>
      </c>
      <c r="AM193" s="118">
        <v>81</v>
      </c>
      <c r="AN193" s="118">
        <v>156</v>
      </c>
      <c r="AO193" s="118">
        <v>25</v>
      </c>
      <c r="AP193" s="118">
        <v>44</v>
      </c>
      <c r="AQ193" s="118">
        <v>117</v>
      </c>
      <c r="AR193" s="118">
        <v>67</v>
      </c>
      <c r="AS193" s="118">
        <v>90</v>
      </c>
      <c r="AT193" s="118">
        <v>33</v>
      </c>
      <c r="AU193" s="118">
        <v>46</v>
      </c>
      <c r="AX193" s="122"/>
    </row>
    <row r="194" spans="38:50" x14ac:dyDescent="0.3">
      <c r="AL194" s="119">
        <v>42562</v>
      </c>
      <c r="AM194" s="118">
        <v>114</v>
      </c>
      <c r="AN194" s="118">
        <v>203</v>
      </c>
      <c r="AO194" s="118">
        <v>19</v>
      </c>
      <c r="AP194" s="118">
        <v>52</v>
      </c>
      <c r="AQ194" s="118">
        <v>89</v>
      </c>
      <c r="AR194" s="118">
        <v>116</v>
      </c>
      <c r="AS194" s="118">
        <v>95</v>
      </c>
      <c r="AT194" s="118">
        <v>49</v>
      </c>
      <c r="AU194" s="118">
        <v>49</v>
      </c>
      <c r="AX194" s="122"/>
    </row>
    <row r="195" spans="38:50" x14ac:dyDescent="0.3">
      <c r="AL195" s="119">
        <v>42563</v>
      </c>
      <c r="AM195" s="118">
        <v>105</v>
      </c>
      <c r="AN195" s="118">
        <v>214</v>
      </c>
      <c r="AO195" s="118">
        <v>26</v>
      </c>
      <c r="AP195" s="118">
        <v>37</v>
      </c>
      <c r="AQ195" s="118">
        <v>89</v>
      </c>
      <c r="AR195" s="118">
        <v>116</v>
      </c>
      <c r="AS195" s="118">
        <v>90</v>
      </c>
      <c r="AT195" s="118">
        <v>44</v>
      </c>
      <c r="AU195" s="118">
        <v>58</v>
      </c>
      <c r="AX195" s="122"/>
    </row>
    <row r="196" spans="38:50" x14ac:dyDescent="0.3">
      <c r="AL196" s="119">
        <v>42564</v>
      </c>
      <c r="AM196" s="118">
        <v>125</v>
      </c>
      <c r="AN196" s="118">
        <v>234</v>
      </c>
      <c r="AO196" s="118">
        <v>20</v>
      </c>
      <c r="AP196" s="118">
        <v>38</v>
      </c>
      <c r="AQ196" s="118">
        <v>78</v>
      </c>
      <c r="AR196" s="118">
        <v>119</v>
      </c>
      <c r="AS196" s="118">
        <v>88</v>
      </c>
      <c r="AT196" s="118">
        <v>48</v>
      </c>
      <c r="AU196" s="118">
        <v>70</v>
      </c>
      <c r="AX196" s="122"/>
    </row>
    <row r="197" spans="38:50" x14ac:dyDescent="0.3">
      <c r="AL197" s="119">
        <v>42565</v>
      </c>
      <c r="AM197" s="118">
        <v>138</v>
      </c>
      <c r="AN197" s="118">
        <v>211</v>
      </c>
      <c r="AO197" s="118">
        <v>40</v>
      </c>
      <c r="AP197" s="118">
        <v>31</v>
      </c>
      <c r="AQ197" s="118">
        <v>104</v>
      </c>
      <c r="AR197" s="118">
        <v>122</v>
      </c>
      <c r="AS197" s="118">
        <v>100</v>
      </c>
      <c r="AT197" s="118">
        <v>54</v>
      </c>
      <c r="AU197" s="118">
        <v>53</v>
      </c>
      <c r="AX197" s="122"/>
    </row>
    <row r="198" spans="38:50" x14ac:dyDescent="0.3">
      <c r="AL198" s="119">
        <v>42566</v>
      </c>
      <c r="AM198" s="118">
        <v>135</v>
      </c>
      <c r="AN198" s="118">
        <v>213</v>
      </c>
      <c r="AO198" s="118">
        <v>51</v>
      </c>
      <c r="AP198" s="118">
        <v>34</v>
      </c>
      <c r="AQ198" s="118">
        <v>117</v>
      </c>
      <c r="AR198" s="118">
        <v>124</v>
      </c>
      <c r="AS198" s="118">
        <v>103</v>
      </c>
      <c r="AT198" s="118">
        <v>56</v>
      </c>
      <c r="AU198" s="118">
        <v>59</v>
      </c>
      <c r="AX198" s="122"/>
    </row>
    <row r="199" spans="38:50" x14ac:dyDescent="0.3">
      <c r="AL199" s="119">
        <v>42567</v>
      </c>
      <c r="AM199" s="118">
        <v>101</v>
      </c>
      <c r="AN199" s="118">
        <v>174</v>
      </c>
      <c r="AO199" s="118">
        <v>47</v>
      </c>
      <c r="AP199" s="118">
        <v>19</v>
      </c>
      <c r="AQ199" s="118">
        <v>96</v>
      </c>
      <c r="AR199" s="118">
        <v>89</v>
      </c>
      <c r="AS199" s="118">
        <v>99</v>
      </c>
      <c r="AT199" s="118">
        <v>48</v>
      </c>
      <c r="AU199" s="118">
        <v>43</v>
      </c>
      <c r="AX199" s="122"/>
    </row>
    <row r="200" spans="38:50" x14ac:dyDescent="0.3">
      <c r="AL200" s="119">
        <v>42568</v>
      </c>
      <c r="AM200" s="118">
        <v>96</v>
      </c>
      <c r="AN200" s="118">
        <v>159</v>
      </c>
      <c r="AO200" s="118">
        <v>59</v>
      </c>
      <c r="AP200" s="118">
        <v>20</v>
      </c>
      <c r="AQ200" s="118">
        <v>79</v>
      </c>
      <c r="AR200" s="118">
        <v>74</v>
      </c>
      <c r="AS200" s="118">
        <v>96</v>
      </c>
      <c r="AT200" s="118">
        <v>46</v>
      </c>
      <c r="AU200" s="118">
        <v>33</v>
      </c>
      <c r="AX200" s="122"/>
    </row>
    <row r="201" spans="38:50" x14ac:dyDescent="0.3">
      <c r="AL201" s="119">
        <v>42569</v>
      </c>
      <c r="AM201" s="118">
        <v>131</v>
      </c>
      <c r="AN201" s="118">
        <v>239</v>
      </c>
      <c r="AO201" s="118">
        <v>67</v>
      </c>
      <c r="AP201" s="118">
        <v>23</v>
      </c>
      <c r="AQ201" s="118">
        <v>104</v>
      </c>
      <c r="AR201" s="118">
        <v>119</v>
      </c>
      <c r="AS201" s="118">
        <v>101</v>
      </c>
      <c r="AT201" s="118">
        <v>55</v>
      </c>
      <c r="AU201" s="118">
        <v>50</v>
      </c>
      <c r="AX201" s="122"/>
    </row>
    <row r="202" spans="38:50" x14ac:dyDescent="0.3">
      <c r="AL202" s="119">
        <v>42570</v>
      </c>
      <c r="AM202" s="118">
        <v>138</v>
      </c>
      <c r="AN202" s="118">
        <v>208</v>
      </c>
      <c r="AO202" s="118">
        <v>61</v>
      </c>
      <c r="AP202" s="118">
        <v>31</v>
      </c>
      <c r="AQ202" s="118">
        <v>112</v>
      </c>
      <c r="AR202" s="118">
        <v>125</v>
      </c>
      <c r="AS202" s="118">
        <v>106</v>
      </c>
      <c r="AT202" s="118">
        <v>56</v>
      </c>
      <c r="AU202" s="118">
        <v>48</v>
      </c>
      <c r="AX202" s="122"/>
    </row>
    <row r="203" spans="38:50" x14ac:dyDescent="0.3">
      <c r="AL203" s="119">
        <v>42571</v>
      </c>
      <c r="AM203" s="118">
        <v>130</v>
      </c>
      <c r="AN203" s="118">
        <v>205</v>
      </c>
      <c r="AO203" s="118">
        <v>27</v>
      </c>
      <c r="AP203" s="118">
        <v>41</v>
      </c>
      <c r="AQ203" s="118">
        <v>50</v>
      </c>
      <c r="AR203" s="118">
        <v>123</v>
      </c>
      <c r="AS203" s="118">
        <v>111</v>
      </c>
      <c r="AT203" s="118">
        <v>56</v>
      </c>
      <c r="AU203" s="118">
        <v>39</v>
      </c>
      <c r="AX203" s="122"/>
    </row>
    <row r="204" spans="38:50" x14ac:dyDescent="0.3">
      <c r="AL204" s="119">
        <v>42572</v>
      </c>
      <c r="AM204" s="118">
        <v>119</v>
      </c>
      <c r="AN204" s="118">
        <v>241</v>
      </c>
      <c r="AO204" s="118">
        <v>16</v>
      </c>
      <c r="AP204" s="118">
        <v>48</v>
      </c>
      <c r="AQ204" s="118">
        <v>58</v>
      </c>
      <c r="AR204" s="118">
        <v>124</v>
      </c>
      <c r="AS204" s="118">
        <v>101</v>
      </c>
      <c r="AT204" s="118">
        <v>50</v>
      </c>
      <c r="AU204" s="118">
        <v>48</v>
      </c>
      <c r="AX204" s="122"/>
    </row>
    <row r="205" spans="38:50" x14ac:dyDescent="0.3">
      <c r="AL205" s="119">
        <v>42573</v>
      </c>
      <c r="AM205" s="118">
        <v>114</v>
      </c>
      <c r="AN205" s="118">
        <v>255</v>
      </c>
      <c r="AO205" s="118">
        <v>21</v>
      </c>
      <c r="AP205" s="118">
        <v>27</v>
      </c>
      <c r="AQ205" s="118">
        <v>67</v>
      </c>
      <c r="AR205" s="118">
        <v>124</v>
      </c>
      <c r="AS205" s="118">
        <v>96</v>
      </c>
      <c r="AT205" s="118">
        <v>50</v>
      </c>
      <c r="AU205" s="118">
        <v>42</v>
      </c>
      <c r="AX205" s="122"/>
    </row>
    <row r="206" spans="38:50" x14ac:dyDescent="0.3">
      <c r="AL206" s="119">
        <v>42574</v>
      </c>
      <c r="AM206" s="118">
        <v>95</v>
      </c>
      <c r="AN206" s="118">
        <v>174</v>
      </c>
      <c r="AO206" s="118">
        <v>21</v>
      </c>
      <c r="AP206" s="118">
        <v>19</v>
      </c>
      <c r="AQ206" s="118">
        <v>90</v>
      </c>
      <c r="AR206" s="118">
        <v>91</v>
      </c>
      <c r="AS206" s="118">
        <v>101</v>
      </c>
      <c r="AT206" s="118">
        <v>43</v>
      </c>
      <c r="AU206" s="118">
        <v>69</v>
      </c>
      <c r="AX206" s="122"/>
    </row>
    <row r="207" spans="38:50" x14ac:dyDescent="0.3">
      <c r="AL207" s="119">
        <v>42575</v>
      </c>
      <c r="AM207" s="118">
        <v>95</v>
      </c>
      <c r="AN207" s="118">
        <v>147</v>
      </c>
      <c r="AO207" s="118">
        <v>34</v>
      </c>
      <c r="AP207" s="118">
        <v>23</v>
      </c>
      <c r="AQ207" s="118">
        <v>82</v>
      </c>
      <c r="AR207" s="118">
        <v>74</v>
      </c>
      <c r="AS207" s="118">
        <v>97</v>
      </c>
      <c r="AT207" s="118">
        <v>46</v>
      </c>
      <c r="AU207" s="118">
        <v>49</v>
      </c>
      <c r="AX207" s="122"/>
    </row>
    <row r="208" spans="38:50" x14ac:dyDescent="0.3">
      <c r="AL208" s="119">
        <v>42576</v>
      </c>
      <c r="AM208" s="118">
        <v>138</v>
      </c>
      <c r="AN208" s="118">
        <v>212</v>
      </c>
      <c r="AO208" s="118">
        <v>35</v>
      </c>
      <c r="AP208" s="118">
        <v>25</v>
      </c>
      <c r="AQ208" s="118">
        <v>114</v>
      </c>
      <c r="AR208" s="118">
        <v>126</v>
      </c>
      <c r="AS208" s="118">
        <v>103</v>
      </c>
      <c r="AT208" s="118">
        <v>77</v>
      </c>
      <c r="AU208" s="118">
        <v>134</v>
      </c>
      <c r="AX208" s="122"/>
    </row>
    <row r="209" spans="38:58" x14ac:dyDescent="0.3">
      <c r="AL209" s="119">
        <v>42577</v>
      </c>
      <c r="AM209" s="118">
        <v>129</v>
      </c>
      <c r="AN209" s="118">
        <v>209</v>
      </c>
      <c r="AO209" s="118">
        <v>21</v>
      </c>
      <c r="AP209" s="118">
        <v>33</v>
      </c>
      <c r="AQ209" s="118">
        <v>53</v>
      </c>
      <c r="AR209" s="118">
        <v>127</v>
      </c>
      <c r="AS209" s="118">
        <v>101</v>
      </c>
      <c r="AT209" s="118">
        <v>82</v>
      </c>
      <c r="AU209" s="118">
        <v>124</v>
      </c>
      <c r="AX209" s="122"/>
    </row>
    <row r="210" spans="38:58" x14ac:dyDescent="0.3">
      <c r="AL210" s="119">
        <v>42578</v>
      </c>
      <c r="AM210" s="118">
        <v>145</v>
      </c>
      <c r="AN210" s="118">
        <v>203</v>
      </c>
      <c r="AO210" s="118">
        <v>35</v>
      </c>
      <c r="AP210" s="118">
        <v>21</v>
      </c>
      <c r="AQ210" s="118">
        <v>107</v>
      </c>
      <c r="AR210" s="118">
        <v>126</v>
      </c>
      <c r="AS210" s="118">
        <v>103</v>
      </c>
      <c r="AT210" s="118">
        <v>58</v>
      </c>
      <c r="AU210" s="118">
        <v>151</v>
      </c>
      <c r="AX210" s="122"/>
    </row>
    <row r="211" spans="38:58" x14ac:dyDescent="0.3">
      <c r="AL211" s="119">
        <v>42579</v>
      </c>
      <c r="AM211" s="118">
        <v>153</v>
      </c>
      <c r="AN211" s="118">
        <v>208</v>
      </c>
      <c r="AO211" s="118">
        <v>56</v>
      </c>
      <c r="AP211" s="118">
        <v>23</v>
      </c>
      <c r="AQ211" s="118">
        <v>113</v>
      </c>
      <c r="AR211" s="118">
        <v>128</v>
      </c>
      <c r="AS211" s="118">
        <v>104</v>
      </c>
      <c r="AT211" s="118">
        <v>60</v>
      </c>
      <c r="AU211" s="118">
        <v>125</v>
      </c>
      <c r="AX211" s="122"/>
    </row>
    <row r="212" spans="38:58" x14ac:dyDescent="0.3">
      <c r="AL212" s="119">
        <v>42580</v>
      </c>
      <c r="AM212" s="118">
        <v>143</v>
      </c>
      <c r="AN212" s="118">
        <v>196</v>
      </c>
      <c r="AO212" s="118">
        <v>57</v>
      </c>
      <c r="AP212" s="118">
        <v>30</v>
      </c>
      <c r="AQ212" s="118">
        <v>114</v>
      </c>
      <c r="AR212" s="118">
        <v>126</v>
      </c>
      <c r="AS212" s="118">
        <v>102</v>
      </c>
      <c r="AT212" s="118">
        <v>61</v>
      </c>
      <c r="AU212" s="118">
        <v>98</v>
      </c>
      <c r="AX212" s="122"/>
    </row>
    <row r="213" spans="38:58" x14ac:dyDescent="0.3">
      <c r="AL213" s="119">
        <v>42581</v>
      </c>
      <c r="AM213" s="118">
        <v>98</v>
      </c>
      <c r="AN213" s="118">
        <v>161</v>
      </c>
      <c r="AO213" s="118">
        <v>56</v>
      </c>
      <c r="AP213" s="118">
        <v>43</v>
      </c>
      <c r="AQ213" s="118">
        <v>100</v>
      </c>
      <c r="AR213" s="118">
        <v>83</v>
      </c>
      <c r="AS213" s="118">
        <v>102</v>
      </c>
      <c r="AT213" s="118">
        <v>46</v>
      </c>
      <c r="AU213" s="118">
        <v>32</v>
      </c>
      <c r="AX213" s="122"/>
    </row>
    <row r="214" spans="38:58" x14ac:dyDescent="0.3">
      <c r="AL214" s="119">
        <v>42582</v>
      </c>
      <c r="AM214" s="118">
        <v>82</v>
      </c>
      <c r="AN214" s="118">
        <v>150</v>
      </c>
      <c r="AO214" s="118">
        <v>33</v>
      </c>
      <c r="AP214" s="118">
        <v>26</v>
      </c>
      <c r="AQ214" s="118">
        <v>63</v>
      </c>
      <c r="AR214" s="118">
        <v>66</v>
      </c>
      <c r="AS214" s="118">
        <v>87</v>
      </c>
      <c r="AT214" s="118">
        <v>41</v>
      </c>
      <c r="AU214" s="118">
        <v>30</v>
      </c>
      <c r="AX214" s="123">
        <f>MAX(AM184:AM214)</f>
        <v>153</v>
      </c>
      <c r="AY214" s="123">
        <f t="shared" ref="AY214:BF214" si="9">MAX(AN184:AN214)</f>
        <v>255</v>
      </c>
      <c r="AZ214" s="123">
        <f t="shared" si="9"/>
        <v>87</v>
      </c>
      <c r="BA214" s="123">
        <f t="shared" si="9"/>
        <v>52</v>
      </c>
      <c r="BB214" s="123">
        <f t="shared" si="9"/>
        <v>117</v>
      </c>
      <c r="BC214" s="123">
        <f t="shared" si="9"/>
        <v>130</v>
      </c>
      <c r="BD214" s="123">
        <f t="shared" si="9"/>
        <v>111</v>
      </c>
      <c r="BE214" s="123">
        <f t="shared" si="9"/>
        <v>82</v>
      </c>
      <c r="BF214" s="123">
        <f t="shared" si="9"/>
        <v>151</v>
      </c>
    </row>
    <row r="215" spans="38:58" x14ac:dyDescent="0.3">
      <c r="AL215" s="119">
        <v>42583</v>
      </c>
      <c r="AM215" s="118">
        <v>124</v>
      </c>
      <c r="AN215" s="118">
        <v>195</v>
      </c>
      <c r="AO215" s="118">
        <v>18</v>
      </c>
      <c r="AP215" s="118">
        <v>28</v>
      </c>
      <c r="AQ215" s="118">
        <v>74</v>
      </c>
      <c r="AR215" s="118">
        <v>109</v>
      </c>
      <c r="AS215" s="118">
        <v>102</v>
      </c>
      <c r="AT215" s="118">
        <v>51</v>
      </c>
      <c r="AU215" s="118">
        <v>39</v>
      </c>
      <c r="AX215" s="122"/>
    </row>
    <row r="216" spans="38:58" x14ac:dyDescent="0.3">
      <c r="AL216" s="119">
        <v>42584</v>
      </c>
      <c r="AM216" s="118">
        <v>124</v>
      </c>
      <c r="AN216" s="118">
        <v>199</v>
      </c>
      <c r="AO216" s="118">
        <v>46</v>
      </c>
      <c r="AP216" s="118">
        <v>31</v>
      </c>
      <c r="AQ216" s="118">
        <v>100</v>
      </c>
      <c r="AR216" s="118">
        <v>114</v>
      </c>
      <c r="AS216" s="118">
        <v>103</v>
      </c>
      <c r="AT216" s="118">
        <v>55</v>
      </c>
      <c r="AU216" s="118">
        <v>56</v>
      </c>
      <c r="AX216" s="122"/>
    </row>
    <row r="217" spans="38:58" x14ac:dyDescent="0.3">
      <c r="AL217" s="119">
        <v>42585</v>
      </c>
      <c r="AM217" s="118">
        <v>108</v>
      </c>
      <c r="AN217" s="118">
        <v>198</v>
      </c>
      <c r="AO217" s="118">
        <v>33</v>
      </c>
      <c r="AP217" s="118">
        <v>41</v>
      </c>
      <c r="AQ217" s="118">
        <v>87</v>
      </c>
      <c r="AR217" s="118">
        <v>126</v>
      </c>
      <c r="AS217" s="118">
        <v>102</v>
      </c>
      <c r="AT217" s="118">
        <v>53</v>
      </c>
      <c r="AU217" s="118">
        <v>63</v>
      </c>
      <c r="AX217" s="122"/>
    </row>
    <row r="218" spans="38:58" x14ac:dyDescent="0.3">
      <c r="AL218" s="119">
        <v>42586</v>
      </c>
      <c r="AM218" s="118">
        <v>113</v>
      </c>
      <c r="AN218" s="118">
        <v>199</v>
      </c>
      <c r="AO218" s="118">
        <v>34</v>
      </c>
      <c r="AP218" s="118">
        <v>51</v>
      </c>
      <c r="AQ218" s="118">
        <v>53</v>
      </c>
      <c r="AR218" s="118">
        <v>113</v>
      </c>
      <c r="AS218" s="118">
        <v>95</v>
      </c>
      <c r="AT218" s="118">
        <v>48</v>
      </c>
      <c r="AU218" s="118">
        <v>37</v>
      </c>
      <c r="AX218" s="122"/>
    </row>
    <row r="219" spans="38:58" x14ac:dyDescent="0.3">
      <c r="AL219" s="119">
        <v>42587</v>
      </c>
      <c r="AM219" s="118">
        <v>113</v>
      </c>
      <c r="AN219" s="118">
        <v>191</v>
      </c>
      <c r="AO219" s="118">
        <v>27</v>
      </c>
      <c r="AP219" s="118">
        <v>37</v>
      </c>
      <c r="AQ219" s="118">
        <v>56</v>
      </c>
      <c r="AR219" s="118">
        <v>111</v>
      </c>
      <c r="AS219" s="118">
        <v>102</v>
      </c>
      <c r="AT219" s="118">
        <v>53</v>
      </c>
      <c r="AU219" s="118">
        <v>74</v>
      </c>
      <c r="AX219" s="122"/>
    </row>
    <row r="220" spans="38:58" x14ac:dyDescent="0.3">
      <c r="AL220" s="119">
        <v>42588</v>
      </c>
      <c r="AM220" s="118">
        <v>101</v>
      </c>
      <c r="AN220" s="118">
        <v>162</v>
      </c>
      <c r="AO220" s="118">
        <v>52</v>
      </c>
      <c r="AP220" s="118">
        <v>26</v>
      </c>
      <c r="AQ220" s="118">
        <v>93</v>
      </c>
      <c r="AR220" s="118">
        <v>81</v>
      </c>
      <c r="AS220" s="118">
        <v>105</v>
      </c>
      <c r="AT220" s="118">
        <v>41</v>
      </c>
      <c r="AU220" s="118">
        <v>41</v>
      </c>
      <c r="AX220" s="122"/>
    </row>
    <row r="221" spans="38:58" x14ac:dyDescent="0.3">
      <c r="AL221" s="119">
        <v>42589</v>
      </c>
      <c r="AM221" s="118">
        <v>100</v>
      </c>
      <c r="AN221" s="118">
        <v>138</v>
      </c>
      <c r="AO221" s="118">
        <v>59</v>
      </c>
      <c r="AP221" s="118">
        <v>26</v>
      </c>
      <c r="AQ221" s="118">
        <v>80</v>
      </c>
      <c r="AR221" s="118">
        <v>70</v>
      </c>
      <c r="AS221" s="118">
        <v>95</v>
      </c>
      <c r="AT221" s="118">
        <v>55</v>
      </c>
      <c r="AU221" s="118">
        <v>39</v>
      </c>
      <c r="AX221" s="122"/>
    </row>
    <row r="222" spans="38:58" x14ac:dyDescent="0.3">
      <c r="AL222" s="119">
        <v>42590</v>
      </c>
      <c r="AM222" s="118">
        <v>135</v>
      </c>
      <c r="AN222" s="118">
        <v>191</v>
      </c>
      <c r="AO222" s="118">
        <v>59</v>
      </c>
      <c r="AP222" s="118">
        <v>37</v>
      </c>
      <c r="AQ222" s="118">
        <v>102</v>
      </c>
      <c r="AR222" s="118">
        <v>113</v>
      </c>
      <c r="AS222" s="118">
        <v>95</v>
      </c>
      <c r="AT222" s="118">
        <v>59</v>
      </c>
      <c r="AU222" s="118">
        <v>70</v>
      </c>
      <c r="AX222" s="122"/>
    </row>
    <row r="223" spans="38:58" x14ac:dyDescent="0.3">
      <c r="AL223" s="119">
        <v>42591</v>
      </c>
      <c r="AM223" s="118">
        <v>126</v>
      </c>
      <c r="AN223" s="118">
        <v>178</v>
      </c>
      <c r="AO223" s="118">
        <v>39</v>
      </c>
      <c r="AP223" s="118">
        <v>26</v>
      </c>
      <c r="AQ223" s="118">
        <v>52</v>
      </c>
      <c r="AR223" s="118">
        <v>115</v>
      </c>
      <c r="AS223" s="118">
        <v>99</v>
      </c>
      <c r="AT223" s="118">
        <v>61</v>
      </c>
      <c r="AU223" s="118">
        <v>77</v>
      </c>
      <c r="AX223" s="122"/>
    </row>
    <row r="224" spans="38:58" x14ac:dyDescent="0.3">
      <c r="AL224" s="119">
        <v>42592</v>
      </c>
      <c r="AM224" s="118">
        <v>136</v>
      </c>
      <c r="AN224" s="118">
        <v>176</v>
      </c>
      <c r="AO224" s="118">
        <v>58</v>
      </c>
      <c r="AP224" s="118">
        <v>40</v>
      </c>
      <c r="AQ224" s="118">
        <v>101</v>
      </c>
      <c r="AR224" s="118">
        <v>108</v>
      </c>
      <c r="AS224" s="118">
        <v>93</v>
      </c>
      <c r="AT224" s="118">
        <v>58</v>
      </c>
      <c r="AU224" s="118">
        <v>48</v>
      </c>
      <c r="AX224" s="122"/>
    </row>
    <row r="225" spans="38:50" x14ac:dyDescent="0.3">
      <c r="AL225" s="119">
        <v>42593</v>
      </c>
      <c r="AM225" s="118">
        <v>134</v>
      </c>
      <c r="AN225" s="118">
        <v>182</v>
      </c>
      <c r="AO225" s="118">
        <v>57</v>
      </c>
      <c r="AP225" s="118">
        <v>39</v>
      </c>
      <c r="AQ225" s="118">
        <v>111</v>
      </c>
      <c r="AR225" s="118">
        <v>108</v>
      </c>
      <c r="AS225" s="118">
        <v>93</v>
      </c>
      <c r="AT225" s="118">
        <v>54</v>
      </c>
      <c r="AU225" s="118">
        <v>69</v>
      </c>
      <c r="AX225" s="122"/>
    </row>
    <row r="226" spans="38:50" x14ac:dyDescent="0.3">
      <c r="AL226" s="119">
        <v>42594</v>
      </c>
      <c r="AM226" s="118">
        <v>138</v>
      </c>
      <c r="AN226" s="118">
        <v>165</v>
      </c>
      <c r="AO226" s="118">
        <v>57</v>
      </c>
      <c r="AP226" s="118">
        <v>29</v>
      </c>
      <c r="AQ226" s="118">
        <v>108</v>
      </c>
      <c r="AR226" s="118">
        <v>105</v>
      </c>
      <c r="AS226" s="118">
        <v>96</v>
      </c>
      <c r="AT226" s="118">
        <v>57</v>
      </c>
      <c r="AU226" s="118">
        <v>44</v>
      </c>
      <c r="AX226" s="122"/>
    </row>
    <row r="227" spans="38:50" x14ac:dyDescent="0.3">
      <c r="AL227" s="119">
        <v>42595</v>
      </c>
      <c r="AM227" s="118">
        <v>104</v>
      </c>
      <c r="AN227" s="118">
        <v>163</v>
      </c>
      <c r="AO227" s="118">
        <v>46</v>
      </c>
      <c r="AP227" s="118">
        <v>25</v>
      </c>
      <c r="AQ227" s="118">
        <v>76</v>
      </c>
      <c r="AR227" s="118">
        <v>76</v>
      </c>
      <c r="AS227" s="118">
        <v>97</v>
      </c>
      <c r="AT227" s="118">
        <v>45</v>
      </c>
      <c r="AU227" s="118">
        <v>42</v>
      </c>
      <c r="AX227" s="122"/>
    </row>
    <row r="228" spans="38:50" x14ac:dyDescent="0.3">
      <c r="AL228" s="119">
        <v>42596</v>
      </c>
      <c r="AM228" s="118">
        <v>97</v>
      </c>
      <c r="AN228" s="118">
        <v>145</v>
      </c>
      <c r="AO228" s="118">
        <v>59</v>
      </c>
      <c r="AP228" s="118">
        <v>22</v>
      </c>
      <c r="AQ228" s="118">
        <v>95</v>
      </c>
      <c r="AR228" s="118">
        <v>72</v>
      </c>
      <c r="AS228" s="118">
        <v>106</v>
      </c>
      <c r="AT228" s="118">
        <v>41</v>
      </c>
      <c r="AU228" s="118">
        <v>45</v>
      </c>
      <c r="AX228" s="122"/>
    </row>
    <row r="229" spans="38:50" x14ac:dyDescent="0.3">
      <c r="AL229" s="119">
        <v>42597</v>
      </c>
      <c r="AM229" s="118">
        <v>100</v>
      </c>
      <c r="AN229" s="118">
        <v>155</v>
      </c>
      <c r="AO229" s="118">
        <v>55</v>
      </c>
      <c r="AP229" s="118">
        <v>36</v>
      </c>
      <c r="AQ229" s="118">
        <v>81</v>
      </c>
      <c r="AR229" s="118">
        <v>65</v>
      </c>
      <c r="AS229" s="118">
        <v>95</v>
      </c>
      <c r="AT229" s="118">
        <v>36</v>
      </c>
      <c r="AU229" s="118">
        <v>36</v>
      </c>
      <c r="AX229" s="122"/>
    </row>
    <row r="230" spans="38:50" x14ac:dyDescent="0.3">
      <c r="AL230" s="119">
        <v>42598</v>
      </c>
      <c r="AM230" s="118">
        <v>129</v>
      </c>
      <c r="AN230" s="118">
        <v>174</v>
      </c>
      <c r="AO230" s="118">
        <v>53</v>
      </c>
      <c r="AP230" s="118">
        <v>42</v>
      </c>
      <c r="AQ230" s="118">
        <v>71</v>
      </c>
      <c r="AR230" s="118">
        <v>82</v>
      </c>
      <c r="AS230" s="118">
        <v>97</v>
      </c>
      <c r="AT230" s="118">
        <v>42</v>
      </c>
      <c r="AU230" s="118">
        <v>48</v>
      </c>
      <c r="AX230" s="122"/>
    </row>
    <row r="231" spans="38:50" x14ac:dyDescent="0.3">
      <c r="AL231" s="119">
        <v>42599</v>
      </c>
      <c r="AM231" s="118">
        <v>132</v>
      </c>
      <c r="AN231" s="118">
        <v>171</v>
      </c>
      <c r="AO231" s="118">
        <v>50</v>
      </c>
      <c r="AP231" s="118">
        <v>16</v>
      </c>
      <c r="AQ231" s="118">
        <v>102</v>
      </c>
      <c r="AR231" s="118">
        <v>85</v>
      </c>
      <c r="AS231" s="118">
        <v>93</v>
      </c>
      <c r="AT231" s="118">
        <v>44</v>
      </c>
      <c r="AU231" s="118">
        <v>59</v>
      </c>
      <c r="AX231" s="122"/>
    </row>
    <row r="232" spans="38:50" x14ac:dyDescent="0.3">
      <c r="AL232" s="119">
        <v>42600</v>
      </c>
      <c r="AM232" s="118">
        <v>129</v>
      </c>
      <c r="AN232" s="118">
        <v>147</v>
      </c>
      <c r="AO232" s="118">
        <v>38</v>
      </c>
      <c r="AP232" s="118">
        <v>34</v>
      </c>
      <c r="AQ232" s="118">
        <v>72</v>
      </c>
      <c r="AR232" s="118">
        <v>82</v>
      </c>
      <c r="AS232" s="118">
        <v>90</v>
      </c>
      <c r="AT232" s="118">
        <v>47</v>
      </c>
      <c r="AU232" s="118">
        <v>68</v>
      </c>
      <c r="AX232" s="122"/>
    </row>
    <row r="233" spans="38:50" x14ac:dyDescent="0.3">
      <c r="AL233" s="119">
        <v>42601</v>
      </c>
      <c r="AM233" s="118">
        <v>143</v>
      </c>
      <c r="AN233" s="118">
        <v>171</v>
      </c>
      <c r="AO233" s="118">
        <v>60</v>
      </c>
      <c r="AP233" s="118">
        <v>24</v>
      </c>
      <c r="AQ233" s="118">
        <v>101</v>
      </c>
      <c r="AR233" s="118">
        <v>84</v>
      </c>
      <c r="AS233" s="118">
        <v>90</v>
      </c>
      <c r="AT233" s="118">
        <v>42</v>
      </c>
      <c r="AU233" s="118">
        <v>78</v>
      </c>
      <c r="AX233" s="122"/>
    </row>
    <row r="234" spans="38:50" x14ac:dyDescent="0.3">
      <c r="AL234" s="119">
        <v>42602</v>
      </c>
      <c r="AM234" s="118">
        <v>95</v>
      </c>
      <c r="AN234" s="118">
        <v>151</v>
      </c>
      <c r="AO234" s="118">
        <v>21</v>
      </c>
      <c r="AP234" s="118">
        <v>26</v>
      </c>
      <c r="AQ234" s="118">
        <v>86</v>
      </c>
      <c r="AR234" s="118">
        <v>68</v>
      </c>
      <c r="AS234" s="118">
        <v>89</v>
      </c>
      <c r="AT234" s="118">
        <v>43</v>
      </c>
      <c r="AU234" s="118">
        <v>83</v>
      </c>
      <c r="AX234" s="122"/>
    </row>
    <row r="235" spans="38:50" x14ac:dyDescent="0.3">
      <c r="AL235" s="119">
        <v>42603</v>
      </c>
      <c r="AM235" s="118">
        <v>99</v>
      </c>
      <c r="AN235" s="118">
        <v>148</v>
      </c>
      <c r="AO235" s="118">
        <v>36</v>
      </c>
      <c r="AP235" s="118">
        <v>21</v>
      </c>
      <c r="AQ235" s="118">
        <v>86</v>
      </c>
      <c r="AR235" s="118">
        <v>65</v>
      </c>
      <c r="AS235" s="118">
        <v>94</v>
      </c>
      <c r="AT235" s="118">
        <v>37</v>
      </c>
      <c r="AU235" s="118">
        <v>81</v>
      </c>
      <c r="AX235" s="122"/>
    </row>
    <row r="236" spans="38:50" x14ac:dyDescent="0.3">
      <c r="AL236" s="119">
        <v>42604</v>
      </c>
      <c r="AM236" s="118">
        <v>136</v>
      </c>
      <c r="AN236" s="118">
        <v>172</v>
      </c>
      <c r="AO236" s="118">
        <v>45</v>
      </c>
      <c r="AP236" s="118">
        <v>38</v>
      </c>
      <c r="AQ236" s="118">
        <v>106</v>
      </c>
      <c r="AR236" s="118">
        <v>83</v>
      </c>
      <c r="AS236" s="118">
        <v>93</v>
      </c>
      <c r="AT236" s="118">
        <v>46</v>
      </c>
      <c r="AU236" s="118">
        <v>50</v>
      </c>
      <c r="AX236" s="122"/>
    </row>
    <row r="237" spans="38:50" x14ac:dyDescent="0.3">
      <c r="AL237" s="119">
        <v>42605</v>
      </c>
      <c r="AM237" s="118">
        <v>142</v>
      </c>
      <c r="AN237" s="118">
        <v>181</v>
      </c>
      <c r="AO237" s="118">
        <v>43</v>
      </c>
      <c r="AP237" s="118">
        <v>31</v>
      </c>
      <c r="AQ237" s="118">
        <v>96</v>
      </c>
      <c r="AR237" s="118">
        <v>86</v>
      </c>
      <c r="AS237" s="118">
        <v>98</v>
      </c>
      <c r="AT237" s="118">
        <v>48</v>
      </c>
      <c r="AU237" s="118">
        <v>32</v>
      </c>
      <c r="AX237" s="122"/>
    </row>
    <row r="238" spans="38:50" x14ac:dyDescent="0.3">
      <c r="AL238" s="119">
        <v>42606</v>
      </c>
      <c r="AM238" s="118">
        <v>137</v>
      </c>
      <c r="AN238" s="118">
        <v>196</v>
      </c>
      <c r="AO238" s="118">
        <v>42</v>
      </c>
      <c r="AP238" s="118">
        <v>32</v>
      </c>
      <c r="AQ238" s="118">
        <v>90</v>
      </c>
      <c r="AR238" s="118">
        <v>85</v>
      </c>
      <c r="AS238" s="118">
        <v>106</v>
      </c>
      <c r="AT238" s="118">
        <v>46</v>
      </c>
      <c r="AU238" s="118">
        <v>41</v>
      </c>
      <c r="AX238" s="122"/>
    </row>
    <row r="239" spans="38:50" x14ac:dyDescent="0.3">
      <c r="AL239" s="119">
        <v>42607</v>
      </c>
      <c r="AM239" s="118">
        <v>128</v>
      </c>
      <c r="AN239" s="118">
        <v>197</v>
      </c>
      <c r="AO239" s="118">
        <v>37</v>
      </c>
      <c r="AP239" s="118">
        <v>30</v>
      </c>
      <c r="AQ239" s="118">
        <v>72</v>
      </c>
      <c r="AR239" s="118">
        <v>84</v>
      </c>
      <c r="AS239" s="118">
        <v>101</v>
      </c>
      <c r="AT239" s="118">
        <v>47</v>
      </c>
      <c r="AU239" s="118">
        <v>52</v>
      </c>
      <c r="AX239" s="122"/>
    </row>
    <row r="240" spans="38:50" x14ac:dyDescent="0.3">
      <c r="AL240" s="119">
        <v>42608</v>
      </c>
      <c r="AM240" s="118">
        <v>141</v>
      </c>
      <c r="AN240" s="118">
        <v>187</v>
      </c>
      <c r="AO240" s="118">
        <v>43</v>
      </c>
      <c r="AP240" s="118">
        <v>51</v>
      </c>
      <c r="AQ240" s="118">
        <v>101</v>
      </c>
      <c r="AR240" s="118">
        <v>88</v>
      </c>
      <c r="AS240" s="118">
        <v>107</v>
      </c>
      <c r="AT240" s="118">
        <v>50</v>
      </c>
      <c r="AU240" s="118">
        <v>22</v>
      </c>
      <c r="AX240" s="122"/>
    </row>
    <row r="241" spans="38:58" x14ac:dyDescent="0.3">
      <c r="AL241" s="119">
        <v>42609</v>
      </c>
      <c r="AM241" s="118">
        <v>107</v>
      </c>
      <c r="AN241" s="118">
        <v>136</v>
      </c>
      <c r="AO241" s="118">
        <v>41</v>
      </c>
      <c r="AP241" s="118">
        <v>28</v>
      </c>
      <c r="AQ241" s="118">
        <v>89</v>
      </c>
      <c r="AR241" s="118">
        <v>71</v>
      </c>
      <c r="AS241" s="118">
        <v>101</v>
      </c>
      <c r="AT241" s="118">
        <v>41</v>
      </c>
      <c r="AU241" s="118">
        <v>60</v>
      </c>
      <c r="AX241" s="122"/>
    </row>
    <row r="242" spans="38:58" x14ac:dyDescent="0.3">
      <c r="AL242" s="119">
        <v>42610</v>
      </c>
      <c r="AM242" s="118">
        <v>94</v>
      </c>
      <c r="AN242" s="118">
        <v>152</v>
      </c>
      <c r="AO242" s="118">
        <v>30</v>
      </c>
      <c r="AP242" s="118">
        <v>52</v>
      </c>
      <c r="AQ242" s="118">
        <v>103</v>
      </c>
      <c r="AR242" s="118">
        <v>68</v>
      </c>
      <c r="AS242" s="118">
        <v>90</v>
      </c>
      <c r="AT242" s="118">
        <v>40</v>
      </c>
      <c r="AU242" s="118">
        <v>68</v>
      </c>
      <c r="AX242" s="122"/>
    </row>
    <row r="243" spans="38:58" x14ac:dyDescent="0.3">
      <c r="AL243" s="119">
        <v>42611</v>
      </c>
      <c r="AM243" s="118">
        <v>137</v>
      </c>
      <c r="AN243" s="118">
        <v>170</v>
      </c>
      <c r="AO243" s="118">
        <v>24</v>
      </c>
      <c r="AP243" s="118">
        <v>28</v>
      </c>
      <c r="AQ243" s="118">
        <v>95</v>
      </c>
      <c r="AR243" s="118">
        <v>93</v>
      </c>
      <c r="AS243" s="118">
        <v>104</v>
      </c>
      <c r="AT243" s="118">
        <v>55</v>
      </c>
      <c r="AU243" s="118">
        <v>78</v>
      </c>
      <c r="AX243" s="122"/>
    </row>
    <row r="244" spans="38:58" x14ac:dyDescent="0.3">
      <c r="AL244" s="119">
        <v>42612</v>
      </c>
      <c r="AM244" s="118">
        <v>130</v>
      </c>
      <c r="AN244" s="118">
        <v>200</v>
      </c>
      <c r="AO244" s="118">
        <v>21</v>
      </c>
      <c r="AP244" s="118">
        <v>42</v>
      </c>
      <c r="AQ244" s="118">
        <v>90</v>
      </c>
      <c r="AR244" s="118">
        <v>96</v>
      </c>
      <c r="AS244" s="118">
        <v>92</v>
      </c>
      <c r="AT244" s="118">
        <v>56</v>
      </c>
      <c r="AU244" s="118">
        <v>50</v>
      </c>
      <c r="AX244" s="122"/>
    </row>
    <row r="245" spans="38:58" x14ac:dyDescent="0.3">
      <c r="AL245" s="119">
        <v>42613</v>
      </c>
      <c r="AM245" s="118">
        <v>128</v>
      </c>
      <c r="AN245" s="118">
        <v>198</v>
      </c>
      <c r="AO245" s="118">
        <v>20</v>
      </c>
      <c r="AP245" s="118">
        <v>33</v>
      </c>
      <c r="AQ245" s="118">
        <v>66</v>
      </c>
      <c r="AR245" s="118">
        <v>96</v>
      </c>
      <c r="AS245" s="118">
        <v>95</v>
      </c>
      <c r="AT245" s="118">
        <v>57</v>
      </c>
      <c r="AU245" s="118">
        <v>45</v>
      </c>
      <c r="AX245" s="123">
        <f>MAX(AM215:AM245)</f>
        <v>143</v>
      </c>
      <c r="AY245" s="123">
        <f t="shared" ref="AY245:BF245" si="10">MAX(AN215:AN245)</f>
        <v>200</v>
      </c>
      <c r="AZ245" s="123">
        <f t="shared" si="10"/>
        <v>60</v>
      </c>
      <c r="BA245" s="123">
        <f t="shared" si="10"/>
        <v>52</v>
      </c>
      <c r="BB245" s="123">
        <f t="shared" si="10"/>
        <v>111</v>
      </c>
      <c r="BC245" s="123">
        <f t="shared" si="10"/>
        <v>126</v>
      </c>
      <c r="BD245" s="123">
        <f t="shared" si="10"/>
        <v>107</v>
      </c>
      <c r="BE245" s="123">
        <f t="shared" si="10"/>
        <v>61</v>
      </c>
      <c r="BF245" s="123">
        <f t="shared" si="10"/>
        <v>83</v>
      </c>
    </row>
    <row r="246" spans="38:58" x14ac:dyDescent="0.3">
      <c r="AL246" s="119">
        <v>42614</v>
      </c>
      <c r="AM246" s="118">
        <v>141</v>
      </c>
      <c r="AN246" s="118">
        <v>199</v>
      </c>
      <c r="AO246" s="118">
        <v>44</v>
      </c>
      <c r="AP246" s="118">
        <v>38</v>
      </c>
      <c r="AQ246" s="118">
        <v>112</v>
      </c>
      <c r="AR246" s="118">
        <v>103</v>
      </c>
      <c r="AS246" s="118">
        <v>90</v>
      </c>
      <c r="AT246" s="118">
        <v>56</v>
      </c>
      <c r="AU246" s="118">
        <v>60</v>
      </c>
      <c r="AX246" s="122"/>
    </row>
    <row r="247" spans="38:58" x14ac:dyDescent="0.3">
      <c r="AL247" s="119">
        <v>42615</v>
      </c>
      <c r="AM247" s="118">
        <v>143</v>
      </c>
      <c r="AN247" s="118">
        <v>180</v>
      </c>
      <c r="AO247" s="118">
        <v>62</v>
      </c>
      <c r="AP247" s="118">
        <v>26</v>
      </c>
      <c r="AQ247" s="118">
        <v>110</v>
      </c>
      <c r="AR247" s="118">
        <v>104</v>
      </c>
      <c r="AS247" s="118">
        <v>94</v>
      </c>
      <c r="AT247" s="118">
        <v>50</v>
      </c>
      <c r="AU247" s="118">
        <v>18</v>
      </c>
      <c r="AX247" s="122"/>
    </row>
    <row r="248" spans="38:58" x14ac:dyDescent="0.3">
      <c r="AL248" s="119">
        <v>42616</v>
      </c>
      <c r="AM248" s="118">
        <v>112</v>
      </c>
      <c r="AN248" s="118">
        <v>161</v>
      </c>
      <c r="AO248" s="118">
        <v>47</v>
      </c>
      <c r="AP248" s="118">
        <v>31</v>
      </c>
      <c r="AQ248" s="118">
        <v>95</v>
      </c>
      <c r="AR248" s="118">
        <v>76</v>
      </c>
      <c r="AS248" s="118">
        <v>92</v>
      </c>
      <c r="AT248" s="118">
        <v>47</v>
      </c>
      <c r="AU248" s="118">
        <v>21</v>
      </c>
      <c r="AX248" s="122"/>
    </row>
    <row r="249" spans="38:58" x14ac:dyDescent="0.3">
      <c r="AL249" s="119">
        <v>42617</v>
      </c>
      <c r="AM249" s="118">
        <v>109</v>
      </c>
      <c r="AN249" s="118">
        <v>162</v>
      </c>
      <c r="AO249" s="118">
        <v>60</v>
      </c>
      <c r="AP249" s="118">
        <v>28</v>
      </c>
      <c r="AQ249" s="118">
        <v>83</v>
      </c>
      <c r="AR249" s="118">
        <v>69</v>
      </c>
      <c r="AS249" s="118">
        <v>93</v>
      </c>
      <c r="AT249" s="118">
        <v>42</v>
      </c>
      <c r="AU249" s="118">
        <v>24</v>
      </c>
      <c r="AX249" s="122"/>
    </row>
    <row r="250" spans="38:58" x14ac:dyDescent="0.3">
      <c r="AL250" s="119">
        <v>42618</v>
      </c>
      <c r="AM250" s="118">
        <v>149</v>
      </c>
      <c r="AN250" s="118">
        <v>207</v>
      </c>
      <c r="AO250" s="118">
        <v>52</v>
      </c>
      <c r="AP250" s="118">
        <v>49</v>
      </c>
      <c r="AQ250" s="118">
        <v>105</v>
      </c>
      <c r="AR250" s="118">
        <v>121</v>
      </c>
      <c r="AS250" s="118">
        <v>90</v>
      </c>
      <c r="AT250" s="118">
        <v>56</v>
      </c>
      <c r="AU250" s="118">
        <v>23</v>
      </c>
      <c r="AX250" s="122"/>
    </row>
    <row r="251" spans="38:58" x14ac:dyDescent="0.3">
      <c r="AL251" s="119">
        <v>42619</v>
      </c>
      <c r="AM251" s="118">
        <v>152</v>
      </c>
      <c r="AN251" s="118">
        <v>186</v>
      </c>
      <c r="AO251" s="118">
        <v>89</v>
      </c>
      <c r="AP251" s="118">
        <v>35</v>
      </c>
      <c r="AQ251" s="118">
        <v>120</v>
      </c>
      <c r="AR251" s="118">
        <v>127</v>
      </c>
      <c r="AS251" s="118">
        <v>97</v>
      </c>
      <c r="AT251" s="118">
        <v>50</v>
      </c>
      <c r="AU251" s="118">
        <v>18</v>
      </c>
      <c r="AX251" s="122"/>
    </row>
    <row r="252" spans="38:58" x14ac:dyDescent="0.3">
      <c r="AL252" s="119">
        <v>42620</v>
      </c>
      <c r="AM252" s="118">
        <v>129</v>
      </c>
      <c r="AN252" s="118">
        <v>216</v>
      </c>
      <c r="AO252" s="118">
        <v>69</v>
      </c>
      <c r="AP252" s="118">
        <v>31</v>
      </c>
      <c r="AQ252" s="118">
        <v>109</v>
      </c>
      <c r="AR252" s="118">
        <v>121</v>
      </c>
      <c r="AS252" s="118">
        <v>93</v>
      </c>
      <c r="AT252" s="118">
        <v>49</v>
      </c>
      <c r="AU252" s="118">
        <v>53</v>
      </c>
      <c r="AX252" s="122"/>
    </row>
    <row r="253" spans="38:58" x14ac:dyDescent="0.3">
      <c r="AL253" s="119">
        <v>42621</v>
      </c>
      <c r="AM253" s="118">
        <v>121</v>
      </c>
      <c r="AN253" s="118">
        <v>206</v>
      </c>
      <c r="AO253" s="118">
        <v>23</v>
      </c>
      <c r="AP253" s="118">
        <v>19</v>
      </c>
      <c r="AQ253" s="118">
        <v>74</v>
      </c>
      <c r="AR253" s="118">
        <v>120</v>
      </c>
      <c r="AS253" s="118">
        <v>91</v>
      </c>
      <c r="AT253" s="118">
        <v>50</v>
      </c>
      <c r="AU253" s="118">
        <v>60</v>
      </c>
      <c r="AX253" s="122"/>
    </row>
    <row r="254" spans="38:58" x14ac:dyDescent="0.3">
      <c r="AL254" s="119">
        <v>42622</v>
      </c>
      <c r="AM254" s="118">
        <v>124</v>
      </c>
      <c r="AN254" s="118">
        <v>194</v>
      </c>
      <c r="AO254" s="118">
        <v>19</v>
      </c>
      <c r="AP254" s="118">
        <v>46</v>
      </c>
      <c r="AQ254" s="118">
        <v>67</v>
      </c>
      <c r="AR254" s="118">
        <v>117</v>
      </c>
      <c r="AS254" s="118">
        <v>93</v>
      </c>
      <c r="AT254" s="118">
        <v>50</v>
      </c>
      <c r="AU254" s="118">
        <v>57</v>
      </c>
      <c r="AX254" s="122"/>
    </row>
    <row r="255" spans="38:58" x14ac:dyDescent="0.3">
      <c r="AL255" s="119">
        <v>42623</v>
      </c>
      <c r="AM255" s="118">
        <v>97</v>
      </c>
      <c r="AN255" s="118">
        <v>161</v>
      </c>
      <c r="AO255" s="118">
        <v>21</v>
      </c>
      <c r="AP255" s="118">
        <v>31</v>
      </c>
      <c r="AQ255" s="118">
        <v>51</v>
      </c>
      <c r="AR255" s="118">
        <v>83</v>
      </c>
      <c r="AS255" s="118">
        <v>91</v>
      </c>
      <c r="AT255" s="118">
        <v>45</v>
      </c>
      <c r="AU255" s="118">
        <v>25</v>
      </c>
      <c r="AX255" s="122"/>
    </row>
    <row r="256" spans="38:58" x14ac:dyDescent="0.3">
      <c r="AL256" s="119">
        <v>42624</v>
      </c>
      <c r="AM256" s="118">
        <v>103</v>
      </c>
      <c r="AN256" s="118">
        <v>164</v>
      </c>
      <c r="AO256" s="118">
        <v>54</v>
      </c>
      <c r="AP256" s="118">
        <v>36</v>
      </c>
      <c r="AQ256" s="118">
        <v>73</v>
      </c>
      <c r="AR256" s="118">
        <v>69</v>
      </c>
      <c r="AS256" s="118">
        <v>91</v>
      </c>
      <c r="AT256" s="118">
        <v>43</v>
      </c>
      <c r="AU256" s="118">
        <v>29</v>
      </c>
      <c r="AX256" s="122"/>
    </row>
    <row r="257" spans="38:50" x14ac:dyDescent="0.3">
      <c r="AL257" s="119">
        <v>42625</v>
      </c>
      <c r="AM257" s="118">
        <v>138</v>
      </c>
      <c r="AN257" s="118">
        <v>201</v>
      </c>
      <c r="AO257" s="118">
        <v>72</v>
      </c>
      <c r="AP257" s="118">
        <v>44</v>
      </c>
      <c r="AQ257" s="118">
        <v>114</v>
      </c>
      <c r="AR257" s="118">
        <v>117</v>
      </c>
      <c r="AS257" s="118">
        <v>106</v>
      </c>
      <c r="AT257" s="118">
        <v>43</v>
      </c>
      <c r="AU257" s="118">
        <v>52</v>
      </c>
      <c r="AX257" s="122"/>
    </row>
    <row r="258" spans="38:50" x14ac:dyDescent="0.3">
      <c r="AL258" s="119">
        <v>42626</v>
      </c>
      <c r="AM258" s="118">
        <v>138</v>
      </c>
      <c r="AN258" s="118">
        <v>216</v>
      </c>
      <c r="AO258" s="118">
        <v>50</v>
      </c>
      <c r="AP258" s="118">
        <v>78</v>
      </c>
      <c r="AQ258" s="118">
        <v>62</v>
      </c>
      <c r="AR258" s="118">
        <v>120</v>
      </c>
      <c r="AS258" s="118">
        <v>94</v>
      </c>
      <c r="AT258" s="118">
        <v>32</v>
      </c>
      <c r="AU258" s="118">
        <v>81</v>
      </c>
      <c r="AX258" s="122"/>
    </row>
    <row r="259" spans="38:50" x14ac:dyDescent="0.3">
      <c r="AL259" s="119">
        <v>42627</v>
      </c>
      <c r="AM259" s="118">
        <v>133</v>
      </c>
      <c r="AN259" s="118">
        <v>214</v>
      </c>
      <c r="AO259" s="118">
        <v>52</v>
      </c>
      <c r="AP259" s="118">
        <v>59</v>
      </c>
      <c r="AQ259" s="118">
        <v>101</v>
      </c>
      <c r="AR259" s="118">
        <v>116</v>
      </c>
      <c r="AS259" s="118">
        <v>102</v>
      </c>
      <c r="AT259" s="118">
        <v>41</v>
      </c>
      <c r="AU259" s="118">
        <v>37</v>
      </c>
      <c r="AX259" s="122"/>
    </row>
    <row r="260" spans="38:50" x14ac:dyDescent="0.3">
      <c r="AL260" s="119">
        <v>42628</v>
      </c>
      <c r="AM260" s="118">
        <v>134</v>
      </c>
      <c r="AN260" s="118">
        <v>215</v>
      </c>
      <c r="AO260" s="118">
        <v>66</v>
      </c>
      <c r="AP260" s="118">
        <v>19</v>
      </c>
      <c r="AQ260" s="118">
        <v>109</v>
      </c>
      <c r="AR260" s="118">
        <v>120</v>
      </c>
      <c r="AS260" s="118">
        <v>105</v>
      </c>
      <c r="AT260" s="118">
        <v>44</v>
      </c>
      <c r="AU260" s="118">
        <v>39</v>
      </c>
      <c r="AX260" s="122"/>
    </row>
    <row r="261" spans="38:50" x14ac:dyDescent="0.3">
      <c r="AL261" s="119">
        <v>42629</v>
      </c>
      <c r="AM261" s="118">
        <v>124</v>
      </c>
      <c r="AN261" s="118">
        <v>207</v>
      </c>
      <c r="AO261" s="118">
        <v>40</v>
      </c>
      <c r="AP261" s="118">
        <v>37</v>
      </c>
      <c r="AQ261" s="118">
        <v>72</v>
      </c>
      <c r="AR261" s="118">
        <v>117</v>
      </c>
      <c r="AS261" s="118">
        <v>100</v>
      </c>
      <c r="AT261" s="118">
        <v>49</v>
      </c>
      <c r="AU261" s="118">
        <v>63</v>
      </c>
      <c r="AX261" s="122"/>
    </row>
    <row r="262" spans="38:50" x14ac:dyDescent="0.3">
      <c r="AL262" s="119">
        <v>42630</v>
      </c>
      <c r="AM262" s="118">
        <v>102</v>
      </c>
      <c r="AN262" s="118">
        <v>180</v>
      </c>
      <c r="AO262" s="118">
        <v>43</v>
      </c>
      <c r="AP262" s="118">
        <v>28</v>
      </c>
      <c r="AQ262" s="118">
        <v>93</v>
      </c>
      <c r="AR262" s="118">
        <v>86</v>
      </c>
      <c r="AS262" s="118">
        <v>100</v>
      </c>
      <c r="AT262" s="118">
        <v>42</v>
      </c>
      <c r="AU262" s="118">
        <v>69</v>
      </c>
      <c r="AX262" s="122"/>
    </row>
    <row r="263" spans="38:50" x14ac:dyDescent="0.3">
      <c r="AL263" s="119">
        <v>42631</v>
      </c>
      <c r="AM263" s="118">
        <v>104</v>
      </c>
      <c r="AN263" s="118">
        <v>162</v>
      </c>
      <c r="AO263" s="118">
        <v>51</v>
      </c>
      <c r="AP263" s="118">
        <v>40</v>
      </c>
      <c r="AQ263" s="118">
        <v>84</v>
      </c>
      <c r="AR263" s="118">
        <v>68</v>
      </c>
      <c r="AS263" s="118">
        <v>99</v>
      </c>
      <c r="AT263" s="118">
        <v>39</v>
      </c>
      <c r="AU263" s="118">
        <v>40</v>
      </c>
      <c r="AX263" s="122"/>
    </row>
    <row r="264" spans="38:50" x14ac:dyDescent="0.3">
      <c r="AL264" s="119">
        <v>42632</v>
      </c>
      <c r="AM264" s="118">
        <v>131</v>
      </c>
      <c r="AN264" s="118">
        <v>199</v>
      </c>
      <c r="AO264" s="118">
        <v>51</v>
      </c>
      <c r="AP264" s="118">
        <v>27</v>
      </c>
      <c r="AQ264" s="118">
        <v>113</v>
      </c>
      <c r="AR264" s="118">
        <v>117</v>
      </c>
      <c r="AS264" s="118">
        <v>104</v>
      </c>
      <c r="AT264" s="118">
        <v>51</v>
      </c>
      <c r="AU264" s="118">
        <v>39</v>
      </c>
      <c r="AX264" s="122"/>
    </row>
    <row r="265" spans="38:50" x14ac:dyDescent="0.3">
      <c r="AL265" s="119">
        <v>42633</v>
      </c>
      <c r="AM265" s="118">
        <v>130</v>
      </c>
      <c r="AN265" s="118">
        <v>203</v>
      </c>
      <c r="AO265" s="118">
        <v>50</v>
      </c>
      <c r="AP265" s="118">
        <v>22</v>
      </c>
      <c r="AQ265" s="118">
        <v>105</v>
      </c>
      <c r="AR265" s="118">
        <v>117</v>
      </c>
      <c r="AS265" s="118">
        <v>108</v>
      </c>
      <c r="AT265" s="118">
        <v>53</v>
      </c>
      <c r="AU265" s="118">
        <v>17</v>
      </c>
      <c r="AX265" s="122"/>
    </row>
    <row r="266" spans="38:50" x14ac:dyDescent="0.3">
      <c r="AL266" s="119">
        <v>42634</v>
      </c>
      <c r="AM266" s="118">
        <v>123</v>
      </c>
      <c r="AN266" s="118">
        <v>209</v>
      </c>
      <c r="AO266" s="118">
        <v>49</v>
      </c>
      <c r="AP266" s="118">
        <v>23</v>
      </c>
      <c r="AQ266" s="118">
        <v>77</v>
      </c>
      <c r="AR266" s="118">
        <v>122</v>
      </c>
      <c r="AS266" s="118">
        <v>112</v>
      </c>
      <c r="AT266" s="118">
        <v>53</v>
      </c>
      <c r="AU266" s="118">
        <v>21</v>
      </c>
      <c r="AX266" s="122"/>
    </row>
    <row r="267" spans="38:50" x14ac:dyDescent="0.3">
      <c r="AL267" s="119">
        <v>42635</v>
      </c>
      <c r="AM267" s="118">
        <v>124</v>
      </c>
      <c r="AN267" s="118">
        <v>200</v>
      </c>
      <c r="AO267" s="118">
        <v>70</v>
      </c>
      <c r="AP267" s="118">
        <v>27</v>
      </c>
      <c r="AQ267" s="118">
        <v>71</v>
      </c>
      <c r="AR267" s="118">
        <v>121</v>
      </c>
      <c r="AS267" s="118">
        <v>107</v>
      </c>
      <c r="AT267" s="118">
        <v>52</v>
      </c>
      <c r="AU267" s="118">
        <v>41</v>
      </c>
      <c r="AX267" s="122"/>
    </row>
    <row r="268" spans="38:50" x14ac:dyDescent="0.3">
      <c r="AL268" s="119">
        <v>42636</v>
      </c>
      <c r="AM268" s="118">
        <v>127</v>
      </c>
      <c r="AN268" s="118">
        <v>199</v>
      </c>
      <c r="AO268" s="118">
        <v>52</v>
      </c>
      <c r="AP268" s="118">
        <v>23</v>
      </c>
      <c r="AQ268" s="118">
        <v>98</v>
      </c>
      <c r="AR268" s="118">
        <v>117</v>
      </c>
      <c r="AS268" s="118">
        <v>115</v>
      </c>
      <c r="AT268" s="118">
        <v>53</v>
      </c>
      <c r="AU268" s="118">
        <v>27</v>
      </c>
      <c r="AX268" s="122"/>
    </row>
    <row r="269" spans="38:50" x14ac:dyDescent="0.3">
      <c r="AL269" s="119">
        <v>42637</v>
      </c>
      <c r="AM269" s="118">
        <v>103</v>
      </c>
      <c r="AN269" s="118">
        <v>171</v>
      </c>
      <c r="AO269" s="118">
        <v>108</v>
      </c>
      <c r="AP269" s="118">
        <v>21</v>
      </c>
      <c r="AQ269" s="118">
        <v>93</v>
      </c>
      <c r="AR269" s="118">
        <v>85</v>
      </c>
      <c r="AS269" s="118">
        <v>105</v>
      </c>
      <c r="AT269" s="118">
        <v>36</v>
      </c>
      <c r="AU269" s="118">
        <v>75</v>
      </c>
      <c r="AX269" s="122"/>
    </row>
    <row r="270" spans="38:50" x14ac:dyDescent="0.3">
      <c r="AL270" s="119">
        <v>42638</v>
      </c>
      <c r="AM270" s="118">
        <v>95</v>
      </c>
      <c r="AN270" s="118">
        <v>165</v>
      </c>
      <c r="AO270" s="118">
        <v>93</v>
      </c>
      <c r="AP270" s="118">
        <v>28</v>
      </c>
      <c r="AQ270" s="118">
        <v>69</v>
      </c>
      <c r="AR270" s="118">
        <v>69</v>
      </c>
      <c r="AS270" s="118">
        <v>98</v>
      </c>
      <c r="AT270" s="118">
        <v>41</v>
      </c>
      <c r="AU270" s="118">
        <v>56</v>
      </c>
      <c r="AX270" s="122"/>
    </row>
    <row r="271" spans="38:50" x14ac:dyDescent="0.3">
      <c r="AL271" s="119">
        <v>42639</v>
      </c>
      <c r="AM271" s="118">
        <v>115</v>
      </c>
      <c r="AN271" s="118">
        <v>227</v>
      </c>
      <c r="AO271" s="118">
        <v>34</v>
      </c>
      <c r="AP271" s="118">
        <v>33</v>
      </c>
      <c r="AQ271" s="118">
        <v>85</v>
      </c>
      <c r="AR271" s="118">
        <v>115</v>
      </c>
      <c r="AS271" s="118">
        <v>102</v>
      </c>
      <c r="AT271" s="118">
        <v>50</v>
      </c>
      <c r="AU271" s="118">
        <v>50</v>
      </c>
      <c r="AX271" s="122"/>
    </row>
    <row r="272" spans="38:50" x14ac:dyDescent="0.3">
      <c r="AL272" s="119">
        <v>42640</v>
      </c>
      <c r="AM272" s="118">
        <v>133</v>
      </c>
      <c r="AN272" s="118">
        <v>226</v>
      </c>
      <c r="AO272" s="118">
        <v>55</v>
      </c>
      <c r="AP272" s="118">
        <v>42</v>
      </c>
      <c r="AQ272" s="118">
        <v>97</v>
      </c>
      <c r="AR272" s="118">
        <v>118</v>
      </c>
      <c r="AS272" s="118">
        <v>112</v>
      </c>
      <c r="AT272" s="118">
        <v>47</v>
      </c>
      <c r="AU272" s="118">
        <v>87</v>
      </c>
      <c r="AX272" s="122"/>
    </row>
    <row r="273" spans="38:58" x14ac:dyDescent="0.3">
      <c r="AL273" s="119">
        <v>42641</v>
      </c>
      <c r="AM273" s="118">
        <v>141</v>
      </c>
      <c r="AN273" s="118">
        <v>217</v>
      </c>
      <c r="AO273" s="118">
        <v>66</v>
      </c>
      <c r="AP273" s="118">
        <v>57</v>
      </c>
      <c r="AQ273" s="118">
        <v>96</v>
      </c>
      <c r="AR273" s="118">
        <v>119</v>
      </c>
      <c r="AS273" s="118">
        <v>100</v>
      </c>
      <c r="AT273" s="118">
        <v>48</v>
      </c>
      <c r="AU273" s="118">
        <v>31</v>
      </c>
      <c r="AX273" s="122"/>
    </row>
    <row r="274" spans="38:58" x14ac:dyDescent="0.3">
      <c r="AL274" s="119">
        <v>42642</v>
      </c>
      <c r="AM274" s="118">
        <v>140</v>
      </c>
      <c r="AN274" s="118">
        <v>228</v>
      </c>
      <c r="AO274" s="118">
        <v>54</v>
      </c>
      <c r="AP274" s="118">
        <v>53</v>
      </c>
      <c r="AQ274" s="118">
        <v>113</v>
      </c>
      <c r="AR274" s="118">
        <v>118</v>
      </c>
      <c r="AS274" s="118">
        <v>100</v>
      </c>
      <c r="AT274" s="118">
        <v>54</v>
      </c>
      <c r="AU274" s="118">
        <v>49</v>
      </c>
      <c r="AX274" s="122"/>
    </row>
    <row r="275" spans="38:58" x14ac:dyDescent="0.3">
      <c r="AL275" s="119">
        <v>42643</v>
      </c>
      <c r="AM275" s="118">
        <v>136</v>
      </c>
      <c r="AN275" s="118">
        <v>212</v>
      </c>
      <c r="AO275" s="118">
        <v>56</v>
      </c>
      <c r="AP275" s="118">
        <v>30</v>
      </c>
      <c r="AQ275" s="118">
        <v>115</v>
      </c>
      <c r="AR275" s="118">
        <v>117</v>
      </c>
      <c r="AS275" s="118">
        <v>103</v>
      </c>
      <c r="AT275" s="118">
        <v>48</v>
      </c>
      <c r="AU275" s="118">
        <v>42</v>
      </c>
      <c r="AX275" s="123">
        <f>MAX(AM246:AM275)</f>
        <v>152</v>
      </c>
      <c r="AY275" s="123">
        <f t="shared" ref="AY275:BF275" si="11">MAX(AN246:AN275)</f>
        <v>228</v>
      </c>
      <c r="AZ275" s="123">
        <f t="shared" si="11"/>
        <v>108</v>
      </c>
      <c r="BA275" s="123">
        <f t="shared" si="11"/>
        <v>78</v>
      </c>
      <c r="BB275" s="123">
        <f t="shared" si="11"/>
        <v>120</v>
      </c>
      <c r="BC275" s="123">
        <f t="shared" si="11"/>
        <v>127</v>
      </c>
      <c r="BD275" s="123">
        <f t="shared" si="11"/>
        <v>115</v>
      </c>
      <c r="BE275" s="123">
        <f t="shared" si="11"/>
        <v>56</v>
      </c>
      <c r="BF275" s="123">
        <f t="shared" si="11"/>
        <v>87</v>
      </c>
    </row>
    <row r="276" spans="38:58" x14ac:dyDescent="0.3">
      <c r="AL276" s="119">
        <v>42644</v>
      </c>
      <c r="AM276" s="118">
        <v>104</v>
      </c>
      <c r="AN276" s="118">
        <v>168</v>
      </c>
      <c r="AO276" s="118">
        <v>50</v>
      </c>
      <c r="AP276" s="118">
        <v>23</v>
      </c>
      <c r="AQ276" s="118">
        <v>77</v>
      </c>
      <c r="AR276" s="118">
        <v>82</v>
      </c>
      <c r="AS276" s="118">
        <v>100</v>
      </c>
      <c r="AT276" s="118">
        <v>43</v>
      </c>
      <c r="AU276" s="118">
        <v>83</v>
      </c>
      <c r="AX276" s="122"/>
    </row>
    <row r="277" spans="38:58" x14ac:dyDescent="0.3">
      <c r="AL277" s="119">
        <v>42645</v>
      </c>
      <c r="AM277" s="118">
        <v>102</v>
      </c>
      <c r="AN277" s="118">
        <v>161</v>
      </c>
      <c r="AO277" s="118">
        <v>75</v>
      </c>
      <c r="AP277" s="118">
        <v>29</v>
      </c>
      <c r="AQ277" s="118">
        <v>57</v>
      </c>
      <c r="AR277" s="118">
        <v>67</v>
      </c>
      <c r="AS277" s="118">
        <v>94</v>
      </c>
      <c r="AT277" s="118">
        <v>41</v>
      </c>
      <c r="AU277" s="118">
        <v>44</v>
      </c>
      <c r="AX277" s="122"/>
    </row>
    <row r="278" spans="38:58" x14ac:dyDescent="0.3">
      <c r="AL278" s="119">
        <v>42646</v>
      </c>
      <c r="AM278" s="118">
        <v>131</v>
      </c>
      <c r="AN278" s="118">
        <v>201</v>
      </c>
      <c r="AO278" s="118">
        <v>75</v>
      </c>
      <c r="AP278" s="118">
        <v>26</v>
      </c>
      <c r="AQ278" s="118">
        <v>105</v>
      </c>
      <c r="AR278" s="118">
        <v>112</v>
      </c>
      <c r="AS278" s="118">
        <v>100</v>
      </c>
      <c r="AT278" s="118">
        <v>51</v>
      </c>
      <c r="AU278" s="118">
        <v>26</v>
      </c>
      <c r="AX278" s="122"/>
    </row>
    <row r="279" spans="38:58" x14ac:dyDescent="0.3">
      <c r="AL279" s="119">
        <v>42647</v>
      </c>
      <c r="AM279" s="118">
        <v>123</v>
      </c>
      <c r="AN279" s="118">
        <v>216</v>
      </c>
      <c r="AO279" s="118">
        <v>57</v>
      </c>
      <c r="AP279" s="118">
        <v>25</v>
      </c>
      <c r="AQ279" s="118">
        <v>87</v>
      </c>
      <c r="AR279" s="118">
        <v>110</v>
      </c>
      <c r="AS279" s="118">
        <v>98</v>
      </c>
      <c r="AT279" s="118">
        <v>50</v>
      </c>
      <c r="AU279" s="118">
        <v>60</v>
      </c>
      <c r="AX279" s="122"/>
    </row>
    <row r="280" spans="38:58" x14ac:dyDescent="0.3">
      <c r="AL280" s="119">
        <v>42648</v>
      </c>
      <c r="AM280" s="118">
        <v>107</v>
      </c>
      <c r="AN280" s="118">
        <v>165</v>
      </c>
      <c r="AO280" s="118">
        <v>90</v>
      </c>
      <c r="AP280" s="118">
        <v>27</v>
      </c>
      <c r="AQ280" s="118">
        <v>84</v>
      </c>
      <c r="AR280" s="118">
        <v>75</v>
      </c>
      <c r="AS280" s="118">
        <v>98</v>
      </c>
      <c r="AT280" s="118">
        <v>48</v>
      </c>
      <c r="AU280" s="118">
        <v>61</v>
      </c>
      <c r="AX280" s="122"/>
    </row>
    <row r="281" spans="38:58" x14ac:dyDescent="0.3">
      <c r="AL281" s="119">
        <v>42649</v>
      </c>
      <c r="AM281" s="118">
        <v>129</v>
      </c>
      <c r="AN281" s="118">
        <v>197</v>
      </c>
      <c r="AO281" s="118">
        <v>67</v>
      </c>
      <c r="AP281" s="118">
        <v>19</v>
      </c>
      <c r="AQ281" s="118">
        <v>110</v>
      </c>
      <c r="AR281" s="118">
        <v>110</v>
      </c>
      <c r="AS281" s="118">
        <v>102</v>
      </c>
      <c r="AT281" s="118">
        <v>55</v>
      </c>
      <c r="AU281" s="118">
        <v>26</v>
      </c>
      <c r="AX281" s="122"/>
    </row>
    <row r="282" spans="38:58" x14ac:dyDescent="0.3">
      <c r="AL282" s="119">
        <v>42650</v>
      </c>
      <c r="AM282" s="118">
        <v>126</v>
      </c>
      <c r="AN282" s="118">
        <v>199</v>
      </c>
      <c r="AO282" s="118">
        <v>68</v>
      </c>
      <c r="AP282" s="118">
        <v>21</v>
      </c>
      <c r="AQ282" s="118">
        <v>99</v>
      </c>
      <c r="AR282" s="118">
        <v>113</v>
      </c>
      <c r="AS282" s="118">
        <v>95</v>
      </c>
      <c r="AT282" s="118">
        <v>54</v>
      </c>
      <c r="AU282" s="118">
        <v>35</v>
      </c>
      <c r="AX282" s="122"/>
    </row>
    <row r="283" spans="38:58" x14ac:dyDescent="0.3">
      <c r="AL283" s="119">
        <v>42651</v>
      </c>
      <c r="AM283" s="118">
        <v>93</v>
      </c>
      <c r="AN283" s="118">
        <v>165</v>
      </c>
      <c r="AO283" s="118">
        <v>56</v>
      </c>
      <c r="AP283" s="118">
        <v>24</v>
      </c>
      <c r="AQ283" s="118">
        <v>69</v>
      </c>
      <c r="AR283" s="118">
        <v>86</v>
      </c>
      <c r="AS283" s="118">
        <v>92</v>
      </c>
      <c r="AT283" s="118">
        <v>47</v>
      </c>
      <c r="AU283" s="118">
        <v>71</v>
      </c>
      <c r="AX283" s="122"/>
    </row>
    <row r="284" spans="38:58" x14ac:dyDescent="0.3">
      <c r="AL284" s="119">
        <v>42652</v>
      </c>
      <c r="AM284" s="118">
        <v>98</v>
      </c>
      <c r="AN284" s="118">
        <v>162</v>
      </c>
      <c r="AO284" s="118">
        <v>80</v>
      </c>
      <c r="AP284" s="118">
        <v>28</v>
      </c>
      <c r="AQ284" s="118">
        <v>64</v>
      </c>
      <c r="AR284" s="118">
        <v>69</v>
      </c>
      <c r="AS284" s="118">
        <v>85</v>
      </c>
      <c r="AT284" s="118">
        <v>43</v>
      </c>
      <c r="AU284" s="118">
        <v>29</v>
      </c>
      <c r="AX284" s="122"/>
    </row>
    <row r="285" spans="38:58" x14ac:dyDescent="0.3">
      <c r="AL285" s="119">
        <v>42653</v>
      </c>
      <c r="AM285" s="118">
        <v>123</v>
      </c>
      <c r="AN285" s="118">
        <v>230</v>
      </c>
      <c r="AO285" s="118">
        <v>67</v>
      </c>
      <c r="AP285" s="118">
        <v>23</v>
      </c>
      <c r="AQ285" s="118">
        <v>111</v>
      </c>
      <c r="AR285" s="118">
        <v>116</v>
      </c>
      <c r="AS285" s="118">
        <v>99</v>
      </c>
      <c r="AT285" s="118">
        <v>53</v>
      </c>
      <c r="AU285" s="118">
        <v>33</v>
      </c>
      <c r="AX285" s="122"/>
    </row>
    <row r="286" spans="38:58" x14ac:dyDescent="0.3">
      <c r="AL286" s="119">
        <v>42654</v>
      </c>
      <c r="AM286" s="118">
        <v>120</v>
      </c>
      <c r="AN286" s="118">
        <v>204</v>
      </c>
      <c r="AO286" s="118">
        <v>64</v>
      </c>
      <c r="AP286" s="118">
        <v>22</v>
      </c>
      <c r="AQ286" s="118">
        <v>100</v>
      </c>
      <c r="AR286" s="118">
        <v>119</v>
      </c>
      <c r="AS286" s="118">
        <v>107</v>
      </c>
      <c r="AT286" s="118">
        <v>42</v>
      </c>
      <c r="AU286" s="118">
        <v>70</v>
      </c>
      <c r="AX286" s="122"/>
    </row>
    <row r="287" spans="38:58" x14ac:dyDescent="0.3">
      <c r="AL287" s="119">
        <v>42655</v>
      </c>
      <c r="AM287" s="118">
        <v>121</v>
      </c>
      <c r="AN287" s="118">
        <v>199</v>
      </c>
      <c r="AO287" s="118">
        <v>87</v>
      </c>
      <c r="AP287" s="118">
        <v>26</v>
      </c>
      <c r="AQ287" s="118">
        <v>113</v>
      </c>
      <c r="AR287" s="118">
        <v>118</v>
      </c>
      <c r="AS287" s="118">
        <v>107</v>
      </c>
      <c r="AT287" s="118">
        <v>57</v>
      </c>
      <c r="AU287" s="118">
        <v>47</v>
      </c>
      <c r="AX287" s="122"/>
    </row>
    <row r="288" spans="38:58" x14ac:dyDescent="0.3">
      <c r="AL288" s="119">
        <v>42656</v>
      </c>
      <c r="AM288" s="118">
        <v>124</v>
      </c>
      <c r="AN288" s="118">
        <v>215</v>
      </c>
      <c r="AO288" s="118">
        <v>68</v>
      </c>
      <c r="AP288" s="118">
        <v>21</v>
      </c>
      <c r="AQ288" s="118">
        <v>100</v>
      </c>
      <c r="AR288" s="118">
        <v>124</v>
      </c>
      <c r="AS288" s="118">
        <v>103</v>
      </c>
      <c r="AT288" s="118">
        <v>49</v>
      </c>
      <c r="AU288" s="118">
        <v>55</v>
      </c>
      <c r="AX288" s="122"/>
    </row>
    <row r="289" spans="38:50" x14ac:dyDescent="0.3">
      <c r="AL289" s="119">
        <v>42657</v>
      </c>
      <c r="AM289" s="118">
        <v>117</v>
      </c>
      <c r="AN289" s="118">
        <v>207</v>
      </c>
      <c r="AO289" s="118">
        <v>67</v>
      </c>
      <c r="AP289" s="118">
        <v>33</v>
      </c>
      <c r="AQ289" s="118">
        <v>98</v>
      </c>
      <c r="AR289" s="118">
        <v>118</v>
      </c>
      <c r="AS289" s="118">
        <v>93</v>
      </c>
      <c r="AT289" s="118">
        <v>47</v>
      </c>
      <c r="AU289" s="118">
        <v>66</v>
      </c>
      <c r="AX289" s="122"/>
    </row>
    <row r="290" spans="38:50" x14ac:dyDescent="0.3">
      <c r="AL290" s="119">
        <v>42658</v>
      </c>
      <c r="AM290" s="118">
        <v>104</v>
      </c>
      <c r="AN290" s="118">
        <v>194</v>
      </c>
      <c r="AO290" s="118">
        <v>67</v>
      </c>
      <c r="AP290" s="118">
        <v>28</v>
      </c>
      <c r="AQ290" s="118">
        <v>73</v>
      </c>
      <c r="AR290" s="118">
        <v>93</v>
      </c>
      <c r="AS290" s="118">
        <v>100</v>
      </c>
      <c r="AT290" s="118">
        <v>50</v>
      </c>
      <c r="AU290" s="118">
        <v>92</v>
      </c>
      <c r="AX290" s="122"/>
    </row>
    <row r="291" spans="38:50" x14ac:dyDescent="0.3">
      <c r="AL291" s="119">
        <v>42659</v>
      </c>
      <c r="AM291" s="118">
        <v>100</v>
      </c>
      <c r="AN291" s="118">
        <v>173</v>
      </c>
      <c r="AO291" s="118">
        <v>88</v>
      </c>
      <c r="AP291" s="118">
        <v>26</v>
      </c>
      <c r="AQ291" s="118">
        <v>92</v>
      </c>
      <c r="AR291" s="118">
        <v>71</v>
      </c>
      <c r="AS291" s="118">
        <v>89</v>
      </c>
      <c r="AT291" s="118">
        <v>53</v>
      </c>
      <c r="AU291" s="118">
        <v>76</v>
      </c>
      <c r="AX291" s="122"/>
    </row>
    <row r="292" spans="38:50" x14ac:dyDescent="0.3">
      <c r="AL292" s="119">
        <v>42660</v>
      </c>
      <c r="AM292" s="118">
        <v>119</v>
      </c>
      <c r="AN292" s="118">
        <v>214</v>
      </c>
      <c r="AO292" s="118">
        <v>95</v>
      </c>
      <c r="AP292" s="118">
        <v>16</v>
      </c>
      <c r="AQ292" s="118">
        <v>94</v>
      </c>
      <c r="AR292" s="118">
        <v>118</v>
      </c>
      <c r="AS292" s="118">
        <v>97</v>
      </c>
      <c r="AT292" s="118">
        <v>49</v>
      </c>
      <c r="AU292" s="118">
        <v>54</v>
      </c>
      <c r="AX292" s="122"/>
    </row>
    <row r="293" spans="38:50" x14ac:dyDescent="0.3">
      <c r="AL293" s="119">
        <v>42661</v>
      </c>
      <c r="AM293" s="118">
        <v>126</v>
      </c>
      <c r="AN293" s="118">
        <v>214</v>
      </c>
      <c r="AO293" s="118">
        <v>75</v>
      </c>
      <c r="AP293" s="118">
        <v>12</v>
      </c>
      <c r="AQ293" s="118">
        <v>113</v>
      </c>
      <c r="AR293" s="118">
        <v>126</v>
      </c>
      <c r="AS293" s="118">
        <v>101</v>
      </c>
      <c r="AT293" s="118">
        <v>49</v>
      </c>
      <c r="AU293" s="118">
        <v>36</v>
      </c>
      <c r="AX293" s="122"/>
    </row>
    <row r="294" spans="38:50" x14ac:dyDescent="0.3">
      <c r="AL294" s="119">
        <v>42662</v>
      </c>
      <c r="AM294" s="118">
        <v>121</v>
      </c>
      <c r="AN294" s="118">
        <v>243</v>
      </c>
      <c r="AO294" s="118">
        <v>73</v>
      </c>
      <c r="AP294" s="118">
        <v>12</v>
      </c>
      <c r="AQ294" s="118">
        <v>112</v>
      </c>
      <c r="AR294" s="118">
        <v>124</v>
      </c>
      <c r="AS294" s="118">
        <v>94</v>
      </c>
      <c r="AT294" s="118">
        <v>53</v>
      </c>
      <c r="AU294" s="118">
        <v>19</v>
      </c>
      <c r="AX294" s="122"/>
    </row>
    <row r="295" spans="38:50" x14ac:dyDescent="0.3">
      <c r="AL295" s="119">
        <v>42663</v>
      </c>
      <c r="AM295" s="118">
        <v>125</v>
      </c>
      <c r="AN295" s="118">
        <v>209</v>
      </c>
      <c r="AO295" s="118">
        <v>91</v>
      </c>
      <c r="AP295" s="118">
        <v>19</v>
      </c>
      <c r="AQ295" s="118">
        <v>113</v>
      </c>
      <c r="AR295" s="118">
        <v>121</v>
      </c>
      <c r="AS295" s="118">
        <v>92</v>
      </c>
      <c r="AT295" s="118">
        <v>53</v>
      </c>
      <c r="AU295" s="118">
        <v>18</v>
      </c>
      <c r="AX295" s="122"/>
    </row>
    <row r="296" spans="38:50" x14ac:dyDescent="0.3">
      <c r="AL296" s="119">
        <v>42664</v>
      </c>
      <c r="AM296" s="118">
        <v>119</v>
      </c>
      <c r="AN296" s="118">
        <v>203</v>
      </c>
      <c r="AO296" s="118">
        <v>88</v>
      </c>
      <c r="AP296" s="118">
        <v>33</v>
      </c>
      <c r="AQ296" s="118">
        <v>109</v>
      </c>
      <c r="AR296" s="118">
        <v>120</v>
      </c>
      <c r="AS296" s="118">
        <v>95</v>
      </c>
      <c r="AT296" s="118">
        <v>52</v>
      </c>
      <c r="AU296" s="118">
        <v>51</v>
      </c>
      <c r="AX296" s="122"/>
    </row>
    <row r="297" spans="38:50" x14ac:dyDescent="0.3">
      <c r="AL297" s="119">
        <v>42665</v>
      </c>
      <c r="AM297" s="118">
        <v>90</v>
      </c>
      <c r="AN297" s="118">
        <v>176</v>
      </c>
      <c r="AO297" s="118">
        <v>65</v>
      </c>
      <c r="AP297" s="118">
        <v>48</v>
      </c>
      <c r="AQ297" s="118">
        <v>80</v>
      </c>
      <c r="AR297" s="118">
        <v>92</v>
      </c>
      <c r="AS297" s="118">
        <v>87</v>
      </c>
      <c r="AT297" s="118">
        <v>56</v>
      </c>
      <c r="AU297" s="118">
        <v>61</v>
      </c>
      <c r="AX297" s="122"/>
    </row>
    <row r="298" spans="38:50" x14ac:dyDescent="0.3">
      <c r="AL298" s="119">
        <v>42666</v>
      </c>
      <c r="AM298" s="118">
        <v>93</v>
      </c>
      <c r="AN298" s="118">
        <v>172</v>
      </c>
      <c r="AO298" s="118">
        <v>72</v>
      </c>
      <c r="AP298" s="118">
        <v>25</v>
      </c>
      <c r="AQ298" s="118">
        <v>48</v>
      </c>
      <c r="AR298" s="118">
        <v>70</v>
      </c>
      <c r="AS298" s="118">
        <v>81</v>
      </c>
      <c r="AT298" s="118">
        <v>60</v>
      </c>
      <c r="AU298" s="118">
        <v>83</v>
      </c>
      <c r="AX298" s="122"/>
    </row>
    <row r="299" spans="38:50" x14ac:dyDescent="0.3">
      <c r="AL299" s="119">
        <v>42667</v>
      </c>
      <c r="AM299" s="118">
        <v>120</v>
      </c>
      <c r="AN299" s="118">
        <v>191</v>
      </c>
      <c r="AO299" s="118">
        <v>59</v>
      </c>
      <c r="AP299" s="118">
        <v>60</v>
      </c>
      <c r="AQ299" s="118">
        <v>93</v>
      </c>
      <c r="AR299" s="118">
        <v>119</v>
      </c>
      <c r="AS299" s="118">
        <v>81</v>
      </c>
      <c r="AT299" s="118">
        <v>55</v>
      </c>
      <c r="AU299" s="118">
        <v>92</v>
      </c>
      <c r="AX299" s="122"/>
    </row>
    <row r="300" spans="38:50" x14ac:dyDescent="0.3">
      <c r="AL300" s="119">
        <v>42668</v>
      </c>
      <c r="AM300" s="118">
        <v>118</v>
      </c>
      <c r="AN300" s="118">
        <v>203</v>
      </c>
      <c r="AO300" s="118">
        <v>114</v>
      </c>
      <c r="AP300" s="118">
        <v>52</v>
      </c>
      <c r="AQ300" s="118">
        <v>98</v>
      </c>
      <c r="AR300" s="118">
        <v>120</v>
      </c>
      <c r="AS300" s="118">
        <v>81</v>
      </c>
      <c r="AT300" s="118">
        <v>64</v>
      </c>
      <c r="AU300" s="118">
        <v>76</v>
      </c>
      <c r="AX300" s="122"/>
    </row>
    <row r="301" spans="38:50" x14ac:dyDescent="0.3">
      <c r="AL301" s="119">
        <v>42669</v>
      </c>
      <c r="AM301" s="118">
        <v>125</v>
      </c>
      <c r="AN301" s="118">
        <v>189</v>
      </c>
      <c r="AO301" s="118">
        <v>120</v>
      </c>
      <c r="AP301" s="118">
        <v>49</v>
      </c>
      <c r="AQ301" s="118">
        <v>103</v>
      </c>
      <c r="AR301" s="118">
        <v>121</v>
      </c>
      <c r="AS301" s="118">
        <v>95</v>
      </c>
      <c r="AT301" s="118">
        <v>49</v>
      </c>
      <c r="AU301" s="118">
        <v>110</v>
      </c>
      <c r="AX301" s="122"/>
    </row>
    <row r="302" spans="38:50" x14ac:dyDescent="0.3">
      <c r="AL302" s="119">
        <v>42670</v>
      </c>
      <c r="AM302" s="118">
        <v>120</v>
      </c>
      <c r="AN302" s="118">
        <v>220</v>
      </c>
      <c r="AO302" s="118">
        <v>86</v>
      </c>
      <c r="AP302" s="118">
        <v>50</v>
      </c>
      <c r="AQ302" s="118">
        <v>85</v>
      </c>
      <c r="AR302" s="118">
        <v>120</v>
      </c>
      <c r="AS302" s="118">
        <v>109</v>
      </c>
      <c r="AT302" s="118">
        <v>51</v>
      </c>
      <c r="AU302" s="118">
        <v>81</v>
      </c>
      <c r="AX302" s="122"/>
    </row>
    <row r="303" spans="38:50" x14ac:dyDescent="0.3">
      <c r="AL303" s="119">
        <v>42671</v>
      </c>
      <c r="AM303" s="118">
        <v>120</v>
      </c>
      <c r="AN303" s="118">
        <v>202</v>
      </c>
      <c r="AO303" s="118">
        <v>83</v>
      </c>
      <c r="AP303" s="118">
        <v>49</v>
      </c>
      <c r="AQ303" s="118">
        <v>109</v>
      </c>
      <c r="AR303" s="118">
        <v>119</v>
      </c>
      <c r="AS303" s="118">
        <v>101</v>
      </c>
      <c r="AT303" s="118">
        <v>52</v>
      </c>
      <c r="AU303" s="118">
        <v>99</v>
      </c>
      <c r="AX303" s="122"/>
    </row>
    <row r="304" spans="38:50" x14ac:dyDescent="0.3">
      <c r="AL304" s="119">
        <v>42672</v>
      </c>
      <c r="AM304" s="118">
        <v>100</v>
      </c>
      <c r="AN304" s="118">
        <v>176</v>
      </c>
      <c r="AO304" s="118">
        <v>92</v>
      </c>
      <c r="AP304" s="118">
        <v>53</v>
      </c>
      <c r="AQ304" s="118">
        <v>77</v>
      </c>
      <c r="AR304" s="118">
        <v>89</v>
      </c>
      <c r="AS304" s="118">
        <v>97</v>
      </c>
      <c r="AT304" s="118">
        <v>48</v>
      </c>
      <c r="AU304" s="118">
        <v>36</v>
      </c>
      <c r="AX304" s="122"/>
    </row>
    <row r="305" spans="38:58" x14ac:dyDescent="0.3">
      <c r="AL305" s="119">
        <v>42673</v>
      </c>
      <c r="AM305" s="118">
        <v>93</v>
      </c>
      <c r="AN305" s="118">
        <v>151</v>
      </c>
      <c r="AO305" s="118">
        <v>107</v>
      </c>
      <c r="AP305" s="118">
        <v>23</v>
      </c>
      <c r="AQ305" s="118">
        <v>85</v>
      </c>
      <c r="AR305" s="118">
        <v>68</v>
      </c>
      <c r="AS305" s="118">
        <v>91</v>
      </c>
      <c r="AT305" s="118">
        <v>41</v>
      </c>
      <c r="AU305" s="118">
        <v>26</v>
      </c>
      <c r="AX305" s="122"/>
    </row>
    <row r="306" spans="38:58" x14ac:dyDescent="0.3">
      <c r="AL306" s="119">
        <v>42674</v>
      </c>
      <c r="AM306" s="118">
        <v>120</v>
      </c>
      <c r="AN306" s="118">
        <v>186</v>
      </c>
      <c r="AO306" s="118">
        <v>86</v>
      </c>
      <c r="AP306" s="118">
        <v>35</v>
      </c>
      <c r="AQ306" s="118">
        <v>86</v>
      </c>
      <c r="AR306" s="118">
        <v>100</v>
      </c>
      <c r="AS306" s="118">
        <v>80</v>
      </c>
      <c r="AT306" s="118">
        <v>67</v>
      </c>
      <c r="AU306" s="118">
        <v>38</v>
      </c>
      <c r="AX306" s="123">
        <f>MAX(AM276:AM306)</f>
        <v>131</v>
      </c>
      <c r="AY306" s="123">
        <f t="shared" ref="AY306:BF306" si="12">MAX(AN276:AN306)</f>
        <v>243</v>
      </c>
      <c r="AZ306" s="123">
        <f t="shared" si="12"/>
        <v>120</v>
      </c>
      <c r="BA306" s="123">
        <f t="shared" si="12"/>
        <v>60</v>
      </c>
      <c r="BB306" s="123">
        <f t="shared" si="12"/>
        <v>113</v>
      </c>
      <c r="BC306" s="123">
        <f t="shared" si="12"/>
        <v>126</v>
      </c>
      <c r="BD306" s="123">
        <f t="shared" si="12"/>
        <v>109</v>
      </c>
      <c r="BE306" s="123">
        <f t="shared" si="12"/>
        <v>67</v>
      </c>
      <c r="BF306" s="123">
        <f t="shared" si="12"/>
        <v>110</v>
      </c>
    </row>
    <row r="307" spans="38:58" x14ac:dyDescent="0.3">
      <c r="AL307" s="119">
        <v>42675</v>
      </c>
      <c r="AM307" s="118">
        <v>102</v>
      </c>
      <c r="AN307" s="118">
        <v>161</v>
      </c>
      <c r="AO307" s="118">
        <v>93</v>
      </c>
      <c r="AP307" s="118">
        <v>20</v>
      </c>
      <c r="AQ307" s="118">
        <v>85</v>
      </c>
      <c r="AR307" s="118">
        <v>70</v>
      </c>
      <c r="AS307" s="118">
        <v>96</v>
      </c>
      <c r="AT307" s="118">
        <v>36</v>
      </c>
      <c r="AU307" s="118">
        <v>62</v>
      </c>
      <c r="AX307" s="122"/>
    </row>
    <row r="308" spans="38:58" x14ac:dyDescent="0.3">
      <c r="AL308" s="119">
        <v>42676</v>
      </c>
      <c r="AM308" s="118">
        <v>125</v>
      </c>
      <c r="AN308" s="118">
        <v>200</v>
      </c>
      <c r="AO308" s="118">
        <v>102</v>
      </c>
      <c r="AP308" s="118">
        <v>22</v>
      </c>
      <c r="AQ308" s="118">
        <v>106</v>
      </c>
      <c r="AR308" s="118">
        <v>122</v>
      </c>
      <c r="AS308" s="118">
        <v>88</v>
      </c>
      <c r="AT308" s="118">
        <v>74</v>
      </c>
      <c r="AU308" s="118">
        <v>53</v>
      </c>
      <c r="AX308" s="122"/>
    </row>
    <row r="309" spans="38:58" x14ac:dyDescent="0.3">
      <c r="AL309" s="119">
        <v>42677</v>
      </c>
      <c r="AM309" s="118">
        <v>123</v>
      </c>
      <c r="AN309" s="118">
        <v>213</v>
      </c>
      <c r="AO309" s="118">
        <v>103</v>
      </c>
      <c r="AP309" s="118">
        <v>23</v>
      </c>
      <c r="AQ309" s="118">
        <v>100</v>
      </c>
      <c r="AR309" s="118">
        <v>123</v>
      </c>
      <c r="AS309" s="118">
        <v>88</v>
      </c>
      <c r="AT309" s="118">
        <v>74</v>
      </c>
      <c r="AU309" s="118">
        <v>52</v>
      </c>
      <c r="AX309" s="122"/>
    </row>
    <row r="310" spans="38:58" x14ac:dyDescent="0.3">
      <c r="AL310" s="119">
        <v>42678</v>
      </c>
      <c r="AM310" s="118">
        <v>121</v>
      </c>
      <c r="AN310" s="118">
        <v>209</v>
      </c>
      <c r="AO310" s="118">
        <v>74</v>
      </c>
      <c r="AP310" s="118">
        <v>27</v>
      </c>
      <c r="AQ310" s="118">
        <v>113</v>
      </c>
      <c r="AR310" s="118">
        <v>119</v>
      </c>
      <c r="AS310" s="118">
        <v>89</v>
      </c>
      <c r="AT310" s="118">
        <v>62</v>
      </c>
      <c r="AU310" s="118">
        <v>51</v>
      </c>
      <c r="AX310" s="122"/>
    </row>
    <row r="311" spans="38:58" x14ac:dyDescent="0.3">
      <c r="AL311" s="119">
        <v>42679</v>
      </c>
      <c r="AM311" s="118">
        <v>93</v>
      </c>
      <c r="AN311" s="118">
        <v>188</v>
      </c>
      <c r="AO311" s="118">
        <v>60</v>
      </c>
      <c r="AP311" s="118">
        <v>30</v>
      </c>
      <c r="AQ311" s="118">
        <v>71</v>
      </c>
      <c r="AR311" s="118">
        <v>82</v>
      </c>
      <c r="AS311" s="118">
        <v>88</v>
      </c>
      <c r="AT311" s="118">
        <v>24</v>
      </c>
      <c r="AU311" s="118">
        <v>71</v>
      </c>
      <c r="AX311" s="122"/>
    </row>
    <row r="312" spans="38:58" x14ac:dyDescent="0.3">
      <c r="AL312" s="119">
        <v>42680</v>
      </c>
      <c r="AM312" s="118">
        <v>93</v>
      </c>
      <c r="AN312" s="118">
        <v>167</v>
      </c>
      <c r="AO312" s="118">
        <v>91</v>
      </c>
      <c r="AP312" s="118">
        <v>32</v>
      </c>
      <c r="AQ312" s="118">
        <v>50</v>
      </c>
      <c r="AR312" s="118">
        <v>70</v>
      </c>
      <c r="AS312" s="118">
        <v>88</v>
      </c>
      <c r="AT312" s="118">
        <v>41</v>
      </c>
      <c r="AU312" s="118">
        <v>60</v>
      </c>
      <c r="AX312" s="122"/>
    </row>
    <row r="313" spans="38:58" x14ac:dyDescent="0.3">
      <c r="AL313" s="119">
        <v>42681</v>
      </c>
      <c r="AM313" s="118">
        <v>121</v>
      </c>
      <c r="AN313" s="118">
        <v>226</v>
      </c>
      <c r="AO313" s="118">
        <v>74</v>
      </c>
      <c r="AP313" s="118">
        <v>28</v>
      </c>
      <c r="AQ313" s="118">
        <v>52</v>
      </c>
      <c r="AR313" s="118">
        <v>126</v>
      </c>
      <c r="AS313" s="118">
        <v>82</v>
      </c>
      <c r="AT313" s="118">
        <v>79</v>
      </c>
      <c r="AU313" s="118">
        <v>65</v>
      </c>
      <c r="AX313" s="122"/>
    </row>
    <row r="314" spans="38:58" x14ac:dyDescent="0.3">
      <c r="AL314" s="119">
        <v>42682</v>
      </c>
      <c r="AM314" s="118">
        <v>125</v>
      </c>
      <c r="AN314" s="118">
        <v>226</v>
      </c>
      <c r="AO314" s="118">
        <v>91</v>
      </c>
      <c r="AP314" s="118">
        <v>33</v>
      </c>
      <c r="AQ314" s="118">
        <v>109</v>
      </c>
      <c r="AR314" s="118">
        <v>134</v>
      </c>
      <c r="AS314" s="118">
        <v>98</v>
      </c>
      <c r="AT314" s="118">
        <v>84</v>
      </c>
      <c r="AU314" s="118">
        <v>77</v>
      </c>
      <c r="AX314" s="122"/>
    </row>
    <row r="315" spans="38:58" x14ac:dyDescent="0.3">
      <c r="AL315" s="119">
        <v>42683</v>
      </c>
      <c r="AM315" s="118">
        <v>131</v>
      </c>
      <c r="AN315" s="118">
        <v>209</v>
      </c>
      <c r="AO315" s="118">
        <v>92</v>
      </c>
      <c r="AP315" s="118">
        <v>28</v>
      </c>
      <c r="AQ315" s="118">
        <v>106</v>
      </c>
      <c r="AR315" s="118">
        <v>132</v>
      </c>
      <c r="AS315" s="118">
        <v>95</v>
      </c>
      <c r="AT315" s="118">
        <v>83</v>
      </c>
      <c r="AU315" s="118">
        <v>74</v>
      </c>
      <c r="AX315" s="122"/>
    </row>
    <row r="316" spans="38:58" x14ac:dyDescent="0.3">
      <c r="AL316" s="119">
        <v>42684</v>
      </c>
      <c r="AM316" s="118">
        <v>127</v>
      </c>
      <c r="AN316" s="118">
        <v>226</v>
      </c>
      <c r="AO316" s="118">
        <v>91</v>
      </c>
      <c r="AP316" s="118">
        <v>23</v>
      </c>
      <c r="AQ316" s="118">
        <v>113</v>
      </c>
      <c r="AR316" s="118">
        <v>133</v>
      </c>
      <c r="AS316" s="118">
        <v>92</v>
      </c>
      <c r="AT316" s="118">
        <v>61</v>
      </c>
      <c r="AU316" s="118">
        <v>80</v>
      </c>
      <c r="AX316" s="122"/>
    </row>
    <row r="317" spans="38:58" x14ac:dyDescent="0.3">
      <c r="AL317" s="119">
        <v>42685</v>
      </c>
      <c r="AM317" s="118">
        <v>131</v>
      </c>
      <c r="AN317" s="118">
        <v>240</v>
      </c>
      <c r="AO317" s="118">
        <v>79</v>
      </c>
      <c r="AP317" s="118">
        <v>26</v>
      </c>
      <c r="AQ317" s="118">
        <v>116</v>
      </c>
      <c r="AR317" s="118">
        <v>127</v>
      </c>
      <c r="AS317" s="118">
        <v>100</v>
      </c>
      <c r="AT317" s="118">
        <v>54</v>
      </c>
      <c r="AU317" s="118">
        <v>118</v>
      </c>
      <c r="AX317" s="122"/>
    </row>
    <row r="318" spans="38:58" x14ac:dyDescent="0.3">
      <c r="AL318" s="119">
        <v>42686</v>
      </c>
      <c r="AM318" s="118">
        <v>100</v>
      </c>
      <c r="AN318" s="118">
        <v>189</v>
      </c>
      <c r="AO318" s="118">
        <v>80</v>
      </c>
      <c r="AP318" s="118">
        <v>26</v>
      </c>
      <c r="AQ318" s="118">
        <v>100</v>
      </c>
      <c r="AR318" s="118">
        <v>98</v>
      </c>
      <c r="AS318" s="118">
        <v>94</v>
      </c>
      <c r="AT318" s="118">
        <v>54</v>
      </c>
      <c r="AU318" s="118">
        <v>43</v>
      </c>
      <c r="AX318" s="122"/>
    </row>
    <row r="319" spans="38:58" x14ac:dyDescent="0.3">
      <c r="AL319" s="119">
        <v>42687</v>
      </c>
      <c r="AM319" s="118">
        <v>99</v>
      </c>
      <c r="AN319" s="118">
        <v>172</v>
      </c>
      <c r="AO319" s="118">
        <v>108</v>
      </c>
      <c r="AP319" s="118">
        <v>19</v>
      </c>
      <c r="AQ319" s="118">
        <v>84</v>
      </c>
      <c r="AR319" s="118">
        <v>76</v>
      </c>
      <c r="AS319" s="118">
        <v>89</v>
      </c>
      <c r="AT319" s="118">
        <v>39</v>
      </c>
      <c r="AU319" s="118">
        <v>61</v>
      </c>
      <c r="AX319" s="122"/>
    </row>
    <row r="320" spans="38:58" x14ac:dyDescent="0.3">
      <c r="AL320" s="119">
        <v>42688</v>
      </c>
      <c r="AM320" s="118">
        <v>122</v>
      </c>
      <c r="AN320" s="118">
        <v>230</v>
      </c>
      <c r="AO320" s="118">
        <v>80</v>
      </c>
      <c r="AP320" s="118">
        <v>47</v>
      </c>
      <c r="AQ320" s="118">
        <v>111</v>
      </c>
      <c r="AR320" s="118">
        <v>130</v>
      </c>
      <c r="AS320" s="118">
        <v>87</v>
      </c>
      <c r="AT320" s="118">
        <v>60</v>
      </c>
      <c r="AU320" s="118">
        <v>53</v>
      </c>
      <c r="AX320" s="122"/>
    </row>
    <row r="321" spans="38:58" x14ac:dyDescent="0.3">
      <c r="AL321" s="119">
        <v>42689</v>
      </c>
      <c r="AM321" s="118">
        <v>125</v>
      </c>
      <c r="AN321" s="118">
        <v>233</v>
      </c>
      <c r="AO321" s="118">
        <v>84</v>
      </c>
      <c r="AP321" s="118">
        <v>39</v>
      </c>
      <c r="AQ321" s="118">
        <v>104</v>
      </c>
      <c r="AR321" s="118">
        <v>133</v>
      </c>
      <c r="AS321" s="118">
        <v>85</v>
      </c>
      <c r="AT321" s="118">
        <v>59</v>
      </c>
      <c r="AU321" s="118">
        <v>58</v>
      </c>
      <c r="AX321" s="122"/>
    </row>
    <row r="322" spans="38:58" x14ac:dyDescent="0.3">
      <c r="AL322" s="119">
        <v>42690</v>
      </c>
      <c r="AM322" s="118">
        <v>133</v>
      </c>
      <c r="AN322" s="118">
        <v>231</v>
      </c>
      <c r="AO322" s="118">
        <v>99</v>
      </c>
      <c r="AP322" s="118">
        <v>24</v>
      </c>
      <c r="AQ322" s="118">
        <v>108</v>
      </c>
      <c r="AR322" s="118">
        <v>132</v>
      </c>
      <c r="AS322" s="118">
        <v>87</v>
      </c>
      <c r="AT322" s="118">
        <v>60</v>
      </c>
      <c r="AU322" s="118">
        <v>59</v>
      </c>
      <c r="AX322" s="122"/>
    </row>
    <row r="323" spans="38:58" x14ac:dyDescent="0.3">
      <c r="AL323" s="119">
        <v>42691</v>
      </c>
      <c r="AM323" s="118">
        <v>134</v>
      </c>
      <c r="AN323" s="118">
        <v>223</v>
      </c>
      <c r="AO323" s="118">
        <v>94</v>
      </c>
      <c r="AP323" s="118">
        <v>32</v>
      </c>
      <c r="AQ323" s="118">
        <v>109</v>
      </c>
      <c r="AR323" s="118">
        <v>134</v>
      </c>
      <c r="AS323" s="118">
        <v>99</v>
      </c>
      <c r="AT323" s="118">
        <v>58</v>
      </c>
      <c r="AU323" s="118">
        <v>59</v>
      </c>
      <c r="AX323" s="122"/>
    </row>
    <row r="324" spans="38:58" x14ac:dyDescent="0.3">
      <c r="AL324" s="119">
        <v>42692</v>
      </c>
      <c r="AM324" s="118">
        <v>128</v>
      </c>
      <c r="AN324" s="118">
        <v>220</v>
      </c>
      <c r="AO324" s="118">
        <v>101</v>
      </c>
      <c r="AP324" s="118">
        <v>24</v>
      </c>
      <c r="AQ324" s="118">
        <v>107</v>
      </c>
      <c r="AR324" s="118">
        <v>129</v>
      </c>
      <c r="AS324" s="118">
        <v>96</v>
      </c>
      <c r="AT324" s="118">
        <v>48</v>
      </c>
      <c r="AU324" s="118">
        <v>51</v>
      </c>
      <c r="AX324" s="122"/>
    </row>
    <row r="325" spans="38:58" x14ac:dyDescent="0.3">
      <c r="AL325" s="119">
        <v>42693</v>
      </c>
      <c r="AM325" s="118">
        <v>105</v>
      </c>
      <c r="AN325" s="118">
        <v>207</v>
      </c>
      <c r="AO325" s="118">
        <v>75</v>
      </c>
      <c r="AP325" s="118">
        <v>25</v>
      </c>
      <c r="AQ325" s="118">
        <v>87</v>
      </c>
      <c r="AR325" s="118">
        <v>96</v>
      </c>
      <c r="AS325" s="118">
        <v>91</v>
      </c>
      <c r="AT325" s="118">
        <v>42</v>
      </c>
      <c r="AU325" s="118">
        <v>55</v>
      </c>
      <c r="AX325" s="122"/>
    </row>
    <row r="326" spans="38:58" x14ac:dyDescent="0.3">
      <c r="AL326" s="119">
        <v>42694</v>
      </c>
      <c r="AM326" s="118">
        <v>94</v>
      </c>
      <c r="AN326" s="118">
        <v>193</v>
      </c>
      <c r="AO326" s="118">
        <v>70</v>
      </c>
      <c r="AP326" s="118">
        <v>24</v>
      </c>
      <c r="AQ326" s="118">
        <v>94</v>
      </c>
      <c r="AR326" s="118">
        <v>80</v>
      </c>
      <c r="AS326" s="118">
        <v>86</v>
      </c>
      <c r="AT326" s="118">
        <v>62</v>
      </c>
      <c r="AU326" s="118">
        <v>80</v>
      </c>
      <c r="AX326" s="122"/>
    </row>
    <row r="327" spans="38:58" x14ac:dyDescent="0.3">
      <c r="AL327" s="119">
        <v>42695</v>
      </c>
      <c r="AM327" s="118">
        <v>133</v>
      </c>
      <c r="AN327" s="118">
        <v>232</v>
      </c>
      <c r="AO327" s="118">
        <v>87</v>
      </c>
      <c r="AP327" s="118">
        <v>35</v>
      </c>
      <c r="AQ327" s="118">
        <v>122</v>
      </c>
      <c r="AR327" s="118">
        <v>131</v>
      </c>
      <c r="AS327" s="118">
        <v>89</v>
      </c>
      <c r="AT327" s="118">
        <v>66</v>
      </c>
      <c r="AU327" s="118">
        <v>88</v>
      </c>
      <c r="AX327" s="122"/>
    </row>
    <row r="328" spans="38:58" x14ac:dyDescent="0.3">
      <c r="AL328" s="119">
        <v>42696</v>
      </c>
      <c r="AM328" s="118">
        <v>132</v>
      </c>
      <c r="AN328" s="118">
        <v>245</v>
      </c>
      <c r="AO328" s="118">
        <v>77</v>
      </c>
      <c r="AP328" s="118">
        <v>25</v>
      </c>
      <c r="AQ328" s="118">
        <v>108</v>
      </c>
      <c r="AR328" s="118">
        <v>137</v>
      </c>
      <c r="AS328" s="118">
        <v>93</v>
      </c>
      <c r="AT328" s="118">
        <v>58</v>
      </c>
      <c r="AU328" s="118">
        <v>46</v>
      </c>
      <c r="AX328" s="122"/>
    </row>
    <row r="329" spans="38:58" x14ac:dyDescent="0.3">
      <c r="AL329" s="119">
        <v>42697</v>
      </c>
      <c r="AM329" s="118">
        <v>124</v>
      </c>
      <c r="AN329" s="118">
        <v>207</v>
      </c>
      <c r="AO329" s="118">
        <v>67</v>
      </c>
      <c r="AP329" s="118">
        <v>24</v>
      </c>
      <c r="AQ329" s="118">
        <v>90</v>
      </c>
      <c r="AR329" s="118">
        <v>137</v>
      </c>
      <c r="AS329" s="118">
        <v>103</v>
      </c>
      <c r="AT329" s="118">
        <v>62</v>
      </c>
      <c r="AU329" s="118">
        <v>67</v>
      </c>
      <c r="AX329" s="122"/>
    </row>
    <row r="330" spans="38:58" x14ac:dyDescent="0.3">
      <c r="AL330" s="119">
        <v>42698</v>
      </c>
      <c r="AM330" s="118">
        <v>136</v>
      </c>
      <c r="AN330" s="118">
        <v>259</v>
      </c>
      <c r="AO330" s="118">
        <v>76</v>
      </c>
      <c r="AP330" s="118">
        <v>26</v>
      </c>
      <c r="AQ330" s="118">
        <v>109</v>
      </c>
      <c r="AR330" s="118">
        <v>148</v>
      </c>
      <c r="AS330" s="118">
        <v>103</v>
      </c>
      <c r="AT330" s="118">
        <v>56</v>
      </c>
      <c r="AU330" s="118">
        <v>51</v>
      </c>
      <c r="AX330" s="122"/>
    </row>
    <row r="331" spans="38:58" x14ac:dyDescent="0.3">
      <c r="AL331" s="119">
        <v>42699</v>
      </c>
      <c r="AM331" s="118">
        <v>134</v>
      </c>
      <c r="AN331" s="118">
        <v>238</v>
      </c>
      <c r="AO331" s="118">
        <v>87</v>
      </c>
      <c r="AP331" s="118">
        <v>34</v>
      </c>
      <c r="AQ331" s="118">
        <v>120</v>
      </c>
      <c r="AR331" s="118">
        <v>142</v>
      </c>
      <c r="AS331" s="118">
        <v>100</v>
      </c>
      <c r="AT331" s="118">
        <v>36</v>
      </c>
      <c r="AU331" s="118">
        <v>74</v>
      </c>
      <c r="AX331" s="122"/>
    </row>
    <row r="332" spans="38:58" x14ac:dyDescent="0.3">
      <c r="AL332" s="119">
        <v>42700</v>
      </c>
      <c r="AM332" s="118">
        <v>110</v>
      </c>
      <c r="AN332" s="118">
        <v>205</v>
      </c>
      <c r="AO332" s="118">
        <v>90</v>
      </c>
      <c r="AP332" s="118">
        <v>17</v>
      </c>
      <c r="AQ332" s="118">
        <v>72</v>
      </c>
      <c r="AR332" s="118">
        <v>112</v>
      </c>
      <c r="AS332" s="118">
        <v>98</v>
      </c>
      <c r="AT332" s="118">
        <v>40</v>
      </c>
      <c r="AU332" s="118">
        <v>47</v>
      </c>
      <c r="AX332" s="122"/>
    </row>
    <row r="333" spans="38:58" x14ac:dyDescent="0.3">
      <c r="AL333" s="119">
        <v>42701</v>
      </c>
      <c r="AM333" s="118">
        <v>107</v>
      </c>
      <c r="AN333" s="118">
        <v>194</v>
      </c>
      <c r="AO333" s="118">
        <v>109</v>
      </c>
      <c r="AP333" s="118">
        <v>23</v>
      </c>
      <c r="AQ333" s="118">
        <v>77</v>
      </c>
      <c r="AR333" s="118">
        <v>89</v>
      </c>
      <c r="AS333" s="118">
        <v>94</v>
      </c>
      <c r="AT333" s="118">
        <v>43</v>
      </c>
      <c r="AU333" s="118">
        <v>44</v>
      </c>
      <c r="AX333" s="122"/>
    </row>
    <row r="334" spans="38:58" x14ac:dyDescent="0.3">
      <c r="AL334" s="119">
        <v>42702</v>
      </c>
      <c r="AM334" s="118">
        <v>135</v>
      </c>
      <c r="AN334" s="118">
        <v>239</v>
      </c>
      <c r="AO334" s="118">
        <v>91</v>
      </c>
      <c r="AP334" s="118">
        <v>23</v>
      </c>
      <c r="AQ334" s="118">
        <v>128</v>
      </c>
      <c r="AR334" s="118">
        <v>141</v>
      </c>
      <c r="AS334" s="118">
        <v>93</v>
      </c>
      <c r="AT334" s="118">
        <v>68</v>
      </c>
      <c r="AU334" s="118">
        <v>69</v>
      </c>
      <c r="AX334" s="122"/>
    </row>
    <row r="335" spans="38:58" x14ac:dyDescent="0.3">
      <c r="AL335" s="119">
        <v>42703</v>
      </c>
      <c r="AM335" s="118">
        <v>134</v>
      </c>
      <c r="AN335" s="118">
        <v>283</v>
      </c>
      <c r="AO335" s="118">
        <v>85</v>
      </c>
      <c r="AP335" s="118">
        <v>43</v>
      </c>
      <c r="AQ335" s="118">
        <v>81</v>
      </c>
      <c r="AR335" s="118">
        <v>147</v>
      </c>
      <c r="AS335" s="118">
        <v>97</v>
      </c>
      <c r="AT335" s="118">
        <v>53</v>
      </c>
      <c r="AU335" s="118">
        <v>77</v>
      </c>
      <c r="AX335" s="122"/>
    </row>
    <row r="336" spans="38:58" x14ac:dyDescent="0.3">
      <c r="AL336" s="119">
        <v>42704</v>
      </c>
      <c r="AM336" s="118">
        <v>129</v>
      </c>
      <c r="AN336" s="118">
        <v>260</v>
      </c>
      <c r="AO336" s="118">
        <v>84</v>
      </c>
      <c r="AP336" s="118">
        <v>50</v>
      </c>
      <c r="AQ336" s="118">
        <v>101</v>
      </c>
      <c r="AR336" s="118">
        <v>148</v>
      </c>
      <c r="AS336" s="118">
        <v>88</v>
      </c>
      <c r="AT336" s="118">
        <v>55</v>
      </c>
      <c r="AU336" s="118">
        <v>40</v>
      </c>
      <c r="AX336" s="123">
        <f>MAX(AM307:AM336)</f>
        <v>136</v>
      </c>
      <c r="AY336" s="123">
        <f t="shared" ref="AY336:BF336" si="13">MAX(AN307:AN336)</f>
        <v>283</v>
      </c>
      <c r="AZ336" s="123">
        <f t="shared" si="13"/>
        <v>109</v>
      </c>
      <c r="BA336" s="123">
        <f t="shared" si="13"/>
        <v>50</v>
      </c>
      <c r="BB336" s="123">
        <f t="shared" si="13"/>
        <v>128</v>
      </c>
      <c r="BC336" s="123">
        <f t="shared" si="13"/>
        <v>148</v>
      </c>
      <c r="BD336" s="123">
        <f t="shared" si="13"/>
        <v>103</v>
      </c>
      <c r="BE336" s="123">
        <f t="shared" si="13"/>
        <v>84</v>
      </c>
      <c r="BF336" s="123">
        <f t="shared" si="13"/>
        <v>118</v>
      </c>
    </row>
    <row r="337" spans="38:50" x14ac:dyDescent="0.3">
      <c r="AL337" s="119">
        <v>42705</v>
      </c>
      <c r="AM337" s="118">
        <v>111</v>
      </c>
      <c r="AN337" s="118">
        <v>187</v>
      </c>
      <c r="AO337" s="118">
        <v>99</v>
      </c>
      <c r="AP337" s="118">
        <v>43</v>
      </c>
      <c r="AQ337" s="118">
        <v>84</v>
      </c>
      <c r="AR337" s="118">
        <v>96</v>
      </c>
      <c r="AS337" s="118">
        <v>100</v>
      </c>
      <c r="AT337" s="118">
        <v>53</v>
      </c>
      <c r="AU337" s="118">
        <v>51</v>
      </c>
      <c r="AX337" s="122"/>
    </row>
    <row r="338" spans="38:50" x14ac:dyDescent="0.3">
      <c r="AL338" s="119">
        <v>42706</v>
      </c>
      <c r="AM338" s="118">
        <v>134</v>
      </c>
      <c r="AN338" s="118">
        <v>216</v>
      </c>
      <c r="AO338" s="118">
        <v>68</v>
      </c>
      <c r="AP338" s="118">
        <v>25</v>
      </c>
      <c r="AQ338" s="118">
        <v>66</v>
      </c>
      <c r="AR338" s="118">
        <v>124</v>
      </c>
      <c r="AS338" s="118">
        <v>89</v>
      </c>
      <c r="AT338" s="118">
        <v>63</v>
      </c>
      <c r="AU338" s="118">
        <v>68</v>
      </c>
      <c r="AX338" s="122"/>
    </row>
    <row r="339" spans="38:50" x14ac:dyDescent="0.3">
      <c r="AL339" s="119">
        <v>42707</v>
      </c>
      <c r="AM339" s="118">
        <v>111</v>
      </c>
      <c r="AN339" s="118">
        <v>190</v>
      </c>
      <c r="AO339" s="118">
        <v>85</v>
      </c>
      <c r="AP339" s="118">
        <v>46</v>
      </c>
      <c r="AQ339" s="118">
        <v>103</v>
      </c>
      <c r="AR339" s="118">
        <v>100</v>
      </c>
      <c r="AS339" s="118">
        <v>85</v>
      </c>
      <c r="AT339" s="118">
        <v>46</v>
      </c>
      <c r="AU339" s="118">
        <v>49</v>
      </c>
      <c r="AX339" s="122"/>
    </row>
    <row r="340" spans="38:50" x14ac:dyDescent="0.3">
      <c r="AL340" s="119">
        <v>42708</v>
      </c>
      <c r="AM340" s="118">
        <v>105</v>
      </c>
      <c r="AN340" s="118">
        <v>178</v>
      </c>
      <c r="AO340" s="118">
        <v>79</v>
      </c>
      <c r="AP340" s="118">
        <v>46</v>
      </c>
      <c r="AQ340" s="118">
        <v>96</v>
      </c>
      <c r="AR340" s="118">
        <v>86</v>
      </c>
      <c r="AS340" s="118">
        <v>78</v>
      </c>
      <c r="AT340" s="118">
        <v>45</v>
      </c>
      <c r="AU340" s="118">
        <v>28</v>
      </c>
      <c r="AX340" s="122"/>
    </row>
    <row r="341" spans="38:50" x14ac:dyDescent="0.3">
      <c r="AL341" s="119">
        <v>42709</v>
      </c>
      <c r="AM341" s="118">
        <v>126</v>
      </c>
      <c r="AN341" s="118">
        <v>226</v>
      </c>
      <c r="AO341" s="118">
        <v>86</v>
      </c>
      <c r="AP341" s="118">
        <v>84</v>
      </c>
      <c r="AQ341" s="118">
        <v>118</v>
      </c>
      <c r="AR341" s="118">
        <v>137</v>
      </c>
      <c r="AS341" s="118">
        <v>89</v>
      </c>
      <c r="AT341" s="118">
        <v>59</v>
      </c>
      <c r="AU341" s="118">
        <v>75</v>
      </c>
      <c r="AX341" s="122"/>
    </row>
    <row r="342" spans="38:50" x14ac:dyDescent="0.3">
      <c r="AL342" s="119">
        <v>42710</v>
      </c>
      <c r="AM342" s="118">
        <v>134</v>
      </c>
      <c r="AN342" s="118">
        <v>227</v>
      </c>
      <c r="AO342" s="118">
        <v>88</v>
      </c>
      <c r="AP342" s="118">
        <v>80</v>
      </c>
      <c r="AQ342" s="118">
        <v>110</v>
      </c>
      <c r="AR342" s="118">
        <v>134</v>
      </c>
      <c r="AS342" s="118">
        <v>90</v>
      </c>
      <c r="AT342" s="118">
        <v>56</v>
      </c>
      <c r="AU342" s="118">
        <v>50</v>
      </c>
      <c r="AX342" s="122"/>
    </row>
    <row r="343" spans="38:50" x14ac:dyDescent="0.3">
      <c r="AL343" s="119">
        <v>42711</v>
      </c>
      <c r="AM343" s="118">
        <v>136</v>
      </c>
      <c r="AN343" s="118">
        <v>208</v>
      </c>
      <c r="AO343" s="118">
        <v>81</v>
      </c>
      <c r="AP343" s="118">
        <v>36</v>
      </c>
      <c r="AQ343" s="118">
        <v>63</v>
      </c>
      <c r="AR343" s="118">
        <v>137</v>
      </c>
      <c r="AS343" s="118">
        <v>98</v>
      </c>
      <c r="AT343" s="118">
        <v>57</v>
      </c>
      <c r="AU343" s="118">
        <v>48</v>
      </c>
      <c r="AX343" s="122"/>
    </row>
    <row r="344" spans="38:50" x14ac:dyDescent="0.3">
      <c r="AL344" s="119">
        <v>42712</v>
      </c>
      <c r="AM344" s="118">
        <v>104</v>
      </c>
      <c r="AN344" s="118">
        <v>211</v>
      </c>
      <c r="AO344" s="118">
        <v>55</v>
      </c>
      <c r="AP344" s="118">
        <v>48</v>
      </c>
      <c r="AQ344" s="118">
        <v>98</v>
      </c>
      <c r="AR344" s="118">
        <v>85</v>
      </c>
      <c r="AS344" s="118">
        <v>84</v>
      </c>
      <c r="AT344" s="118">
        <v>34</v>
      </c>
      <c r="AU344" s="118">
        <v>54</v>
      </c>
      <c r="AX344" s="122"/>
    </row>
    <row r="345" spans="38:50" x14ac:dyDescent="0.3">
      <c r="AL345" s="119">
        <v>42713</v>
      </c>
      <c r="AM345" s="118">
        <v>124</v>
      </c>
      <c r="AN345" s="118">
        <v>209</v>
      </c>
      <c r="AO345" s="118">
        <v>48</v>
      </c>
      <c r="AP345" s="118">
        <v>43</v>
      </c>
      <c r="AQ345" s="118">
        <v>98</v>
      </c>
      <c r="AR345" s="118">
        <v>117</v>
      </c>
      <c r="AS345" s="118">
        <v>96</v>
      </c>
      <c r="AT345" s="118">
        <v>23</v>
      </c>
      <c r="AU345" s="118">
        <v>72</v>
      </c>
      <c r="AX345" s="122"/>
    </row>
    <row r="346" spans="38:50" x14ac:dyDescent="0.3">
      <c r="AL346" s="119">
        <v>42714</v>
      </c>
      <c r="AM346" s="118">
        <v>101</v>
      </c>
      <c r="AN346" s="118">
        <v>185</v>
      </c>
      <c r="AO346" s="118">
        <v>71</v>
      </c>
      <c r="AP346" s="118">
        <v>35</v>
      </c>
      <c r="AQ346" s="118">
        <v>49</v>
      </c>
      <c r="AR346" s="118">
        <v>94</v>
      </c>
      <c r="AS346" s="118">
        <v>100</v>
      </c>
      <c r="AT346" s="118">
        <v>50</v>
      </c>
      <c r="AU346" s="118">
        <v>77</v>
      </c>
      <c r="AX346" s="122"/>
    </row>
    <row r="347" spans="38:50" x14ac:dyDescent="0.3">
      <c r="AL347" s="119">
        <v>42715</v>
      </c>
      <c r="AM347" s="118">
        <v>103</v>
      </c>
      <c r="AN347" s="118">
        <v>181</v>
      </c>
      <c r="AO347" s="118">
        <v>73</v>
      </c>
      <c r="AP347" s="118">
        <v>37</v>
      </c>
      <c r="AQ347" s="118">
        <v>93</v>
      </c>
      <c r="AR347" s="118">
        <v>84</v>
      </c>
      <c r="AS347" s="118">
        <v>95</v>
      </c>
      <c r="AT347" s="118">
        <v>50</v>
      </c>
      <c r="AU347" s="118">
        <v>54</v>
      </c>
      <c r="AX347" s="122"/>
    </row>
    <row r="348" spans="38:50" x14ac:dyDescent="0.3">
      <c r="AL348" s="119">
        <v>42716</v>
      </c>
      <c r="AM348" s="118">
        <v>138</v>
      </c>
      <c r="AN348" s="118">
        <v>230</v>
      </c>
      <c r="AO348" s="118">
        <v>96</v>
      </c>
      <c r="AP348" s="118">
        <v>25</v>
      </c>
      <c r="AQ348" s="118">
        <v>118</v>
      </c>
      <c r="AR348" s="118">
        <v>140</v>
      </c>
      <c r="AS348" s="118">
        <v>110</v>
      </c>
      <c r="AT348" s="118">
        <v>63</v>
      </c>
      <c r="AU348" s="118">
        <v>97</v>
      </c>
      <c r="AX348" s="122"/>
    </row>
    <row r="349" spans="38:50" x14ac:dyDescent="0.3">
      <c r="AL349" s="119">
        <v>42717</v>
      </c>
      <c r="AM349" s="118">
        <v>149</v>
      </c>
      <c r="AN349" s="118">
        <v>233</v>
      </c>
      <c r="AO349" s="118">
        <v>97</v>
      </c>
      <c r="AP349" s="118">
        <v>35</v>
      </c>
      <c r="AQ349" s="118">
        <v>99</v>
      </c>
      <c r="AR349" s="118">
        <v>142</v>
      </c>
      <c r="AS349" s="118">
        <v>106</v>
      </c>
      <c r="AT349" s="118">
        <v>82</v>
      </c>
      <c r="AU349" s="118">
        <v>58</v>
      </c>
      <c r="AX349" s="122"/>
    </row>
    <row r="350" spans="38:50" x14ac:dyDescent="0.3">
      <c r="AL350" s="119">
        <v>42718</v>
      </c>
      <c r="AM350" s="118">
        <v>125</v>
      </c>
      <c r="AN350" s="118">
        <v>240</v>
      </c>
      <c r="AO350" s="118">
        <v>79</v>
      </c>
      <c r="AP350" s="118">
        <v>39</v>
      </c>
      <c r="AQ350" s="118">
        <v>86</v>
      </c>
      <c r="AR350" s="118">
        <v>144</v>
      </c>
      <c r="AS350" s="118">
        <v>98</v>
      </c>
      <c r="AT350" s="118">
        <v>82</v>
      </c>
      <c r="AU350" s="118">
        <v>63</v>
      </c>
      <c r="AX350" s="122"/>
    </row>
    <row r="351" spans="38:50" x14ac:dyDescent="0.3">
      <c r="AL351" s="119">
        <v>42719</v>
      </c>
      <c r="AM351" s="118">
        <v>133</v>
      </c>
      <c r="AN351" s="118">
        <v>242</v>
      </c>
      <c r="AO351" s="118">
        <v>105</v>
      </c>
      <c r="AP351" s="118">
        <v>48</v>
      </c>
      <c r="AQ351" s="118">
        <v>115</v>
      </c>
      <c r="AR351" s="118">
        <v>149</v>
      </c>
      <c r="AS351" s="118">
        <v>97</v>
      </c>
      <c r="AT351" s="118">
        <v>61</v>
      </c>
      <c r="AU351" s="118">
        <v>67</v>
      </c>
      <c r="AX351" s="122"/>
    </row>
    <row r="352" spans="38:50" x14ac:dyDescent="0.3">
      <c r="AL352" s="119">
        <v>42720</v>
      </c>
      <c r="AM352" s="118">
        <v>123</v>
      </c>
      <c r="AN352" s="118">
        <v>250</v>
      </c>
      <c r="AO352" s="118">
        <v>65</v>
      </c>
      <c r="AP352" s="118">
        <v>46</v>
      </c>
      <c r="AQ352" s="118">
        <v>87</v>
      </c>
      <c r="AR352" s="118">
        <v>143</v>
      </c>
      <c r="AS352" s="118">
        <v>98</v>
      </c>
      <c r="AT352" s="118">
        <v>42</v>
      </c>
      <c r="AU352" s="118">
        <v>67</v>
      </c>
      <c r="AX352" s="122"/>
    </row>
    <row r="353" spans="38:58" x14ac:dyDescent="0.3">
      <c r="AL353" s="119">
        <v>42721</v>
      </c>
      <c r="AM353" s="118">
        <v>112</v>
      </c>
      <c r="AN353" s="118">
        <v>203</v>
      </c>
      <c r="AO353" s="118">
        <v>84</v>
      </c>
      <c r="AP353" s="118">
        <v>35</v>
      </c>
      <c r="AQ353" s="118">
        <v>62</v>
      </c>
      <c r="AR353" s="118">
        <v>99</v>
      </c>
      <c r="AS353" s="118">
        <v>96</v>
      </c>
      <c r="AT353" s="118">
        <v>55</v>
      </c>
      <c r="AU353" s="118">
        <v>48</v>
      </c>
      <c r="AX353" s="122"/>
    </row>
    <row r="354" spans="38:58" x14ac:dyDescent="0.3">
      <c r="AL354" s="119">
        <v>42722</v>
      </c>
      <c r="AM354" s="118">
        <v>102</v>
      </c>
      <c r="AN354" s="118">
        <v>190</v>
      </c>
      <c r="AO354" s="118">
        <v>92</v>
      </c>
      <c r="AP354" s="118">
        <v>74</v>
      </c>
      <c r="AQ354" s="118">
        <v>98</v>
      </c>
      <c r="AR354" s="118">
        <v>86</v>
      </c>
      <c r="AS354" s="118">
        <v>91</v>
      </c>
      <c r="AT354" s="118">
        <v>51</v>
      </c>
      <c r="AU354" s="118">
        <v>50</v>
      </c>
      <c r="AX354" s="122"/>
    </row>
    <row r="355" spans="38:58" x14ac:dyDescent="0.3">
      <c r="AL355" s="119">
        <v>42723</v>
      </c>
      <c r="AM355" s="118">
        <v>131</v>
      </c>
      <c r="AN355" s="118">
        <v>254</v>
      </c>
      <c r="AO355" s="118">
        <v>85</v>
      </c>
      <c r="AP355" s="118">
        <v>35</v>
      </c>
      <c r="AQ355" s="118">
        <v>87</v>
      </c>
      <c r="AR355" s="118">
        <v>144</v>
      </c>
      <c r="AS355" s="118">
        <v>101</v>
      </c>
      <c r="AT355" s="118">
        <v>59</v>
      </c>
      <c r="AU355" s="118">
        <v>53</v>
      </c>
      <c r="AX355" s="122"/>
    </row>
    <row r="356" spans="38:58" x14ac:dyDescent="0.3">
      <c r="AL356" s="119">
        <v>42724</v>
      </c>
      <c r="AM356" s="118">
        <v>142</v>
      </c>
      <c r="AN356" s="118">
        <v>250</v>
      </c>
      <c r="AO356" s="118">
        <v>90</v>
      </c>
      <c r="AP356" s="118">
        <v>39</v>
      </c>
      <c r="AQ356" s="118">
        <v>100</v>
      </c>
      <c r="AR356" s="118">
        <v>150</v>
      </c>
      <c r="AS356" s="118">
        <v>107</v>
      </c>
      <c r="AT356" s="118">
        <v>91</v>
      </c>
      <c r="AU356" s="118">
        <v>51</v>
      </c>
      <c r="AX356" s="122"/>
    </row>
    <row r="357" spans="38:58" x14ac:dyDescent="0.3">
      <c r="AL357" s="119">
        <v>42725</v>
      </c>
      <c r="AM357" s="118">
        <v>133</v>
      </c>
      <c r="AN357" s="118">
        <v>238</v>
      </c>
      <c r="AO357" s="118">
        <v>101</v>
      </c>
      <c r="AP357" s="118">
        <v>46</v>
      </c>
      <c r="AQ357" s="118">
        <v>114</v>
      </c>
      <c r="AR357" s="118">
        <v>149</v>
      </c>
      <c r="AS357" s="118">
        <v>100</v>
      </c>
      <c r="AT357" s="118">
        <v>74</v>
      </c>
      <c r="AU357" s="118">
        <v>78</v>
      </c>
      <c r="AX357" s="122"/>
    </row>
    <row r="358" spans="38:58" x14ac:dyDescent="0.3">
      <c r="AL358" s="119">
        <v>42726</v>
      </c>
      <c r="AM358" s="118">
        <v>137</v>
      </c>
      <c r="AN358" s="118">
        <v>229</v>
      </c>
      <c r="AO358" s="118">
        <v>96</v>
      </c>
      <c r="AP358" s="118">
        <v>34</v>
      </c>
      <c r="AQ358" s="118">
        <v>117</v>
      </c>
      <c r="AR358" s="118">
        <v>139</v>
      </c>
      <c r="AS358" s="118">
        <v>105</v>
      </c>
      <c r="AT358" s="118">
        <v>71</v>
      </c>
      <c r="AU358" s="118">
        <v>74</v>
      </c>
      <c r="AX358" s="122"/>
    </row>
    <row r="359" spans="38:58" x14ac:dyDescent="0.3">
      <c r="AL359" s="119">
        <v>42727</v>
      </c>
      <c r="AM359" s="118">
        <v>125</v>
      </c>
      <c r="AN359" s="118">
        <v>204</v>
      </c>
      <c r="AO359" s="118">
        <v>83</v>
      </c>
      <c r="AP359" s="118">
        <v>23</v>
      </c>
      <c r="AQ359" s="118">
        <v>104</v>
      </c>
      <c r="AR359" s="118">
        <v>130</v>
      </c>
      <c r="AS359" s="118">
        <v>103</v>
      </c>
      <c r="AT359" s="118">
        <v>66</v>
      </c>
      <c r="AU359" s="118">
        <v>61</v>
      </c>
      <c r="AX359" s="122"/>
    </row>
    <row r="360" spans="38:58" x14ac:dyDescent="0.3">
      <c r="AL360" s="119">
        <v>42728</v>
      </c>
      <c r="AM360" s="118">
        <v>101</v>
      </c>
      <c r="AN360" s="118">
        <v>180</v>
      </c>
      <c r="AO360" s="118">
        <v>94</v>
      </c>
      <c r="AP360" s="118">
        <v>37</v>
      </c>
      <c r="AQ360" s="118">
        <v>86</v>
      </c>
      <c r="AR360" s="118">
        <v>92</v>
      </c>
      <c r="AS360" s="118">
        <v>85</v>
      </c>
      <c r="AT360" s="118">
        <v>52</v>
      </c>
      <c r="AU360" s="118">
        <v>48</v>
      </c>
      <c r="AX360" s="122"/>
    </row>
    <row r="361" spans="38:58" x14ac:dyDescent="0.3">
      <c r="AL361" s="119">
        <v>42729</v>
      </c>
      <c r="AM361" s="118">
        <v>90</v>
      </c>
      <c r="AN361" s="118">
        <v>187</v>
      </c>
      <c r="AO361" s="118">
        <v>96</v>
      </c>
      <c r="AP361" s="118">
        <v>32</v>
      </c>
      <c r="AQ361" s="118">
        <v>84</v>
      </c>
      <c r="AR361" s="118">
        <v>81</v>
      </c>
      <c r="AS361" s="118">
        <v>85</v>
      </c>
      <c r="AT361" s="118">
        <v>52</v>
      </c>
      <c r="AU361" s="118">
        <v>36</v>
      </c>
      <c r="AX361" s="122"/>
    </row>
    <row r="362" spans="38:58" x14ac:dyDescent="0.3">
      <c r="AL362" s="119">
        <v>42730</v>
      </c>
      <c r="AM362" s="118">
        <v>132</v>
      </c>
      <c r="AN362" s="118">
        <v>225</v>
      </c>
      <c r="AO362" s="118">
        <v>110</v>
      </c>
      <c r="AP362" s="118">
        <v>32</v>
      </c>
      <c r="AQ362" s="118">
        <v>122</v>
      </c>
      <c r="AR362" s="118">
        <v>98</v>
      </c>
      <c r="AS362" s="118">
        <v>94</v>
      </c>
      <c r="AT362" s="118">
        <v>53</v>
      </c>
      <c r="AU362" s="118">
        <v>63</v>
      </c>
      <c r="AX362" s="122"/>
    </row>
    <row r="363" spans="38:58" x14ac:dyDescent="0.3">
      <c r="AL363" s="119">
        <v>42731</v>
      </c>
      <c r="AM363" s="118">
        <v>122</v>
      </c>
      <c r="AN363" s="118">
        <v>215</v>
      </c>
      <c r="AO363" s="118">
        <v>90</v>
      </c>
      <c r="AP363" s="118">
        <v>48</v>
      </c>
      <c r="AQ363" s="118">
        <v>121</v>
      </c>
      <c r="AR363" s="118">
        <v>116</v>
      </c>
      <c r="AS363" s="118">
        <v>103</v>
      </c>
      <c r="AT363" s="118">
        <v>68</v>
      </c>
      <c r="AU363" s="118">
        <v>87</v>
      </c>
      <c r="AX363" s="122"/>
    </row>
    <row r="364" spans="38:58" x14ac:dyDescent="0.3">
      <c r="AL364" s="119">
        <v>42732</v>
      </c>
      <c r="AM364" s="118">
        <v>123</v>
      </c>
      <c r="AN364" s="118">
        <v>214</v>
      </c>
      <c r="AO364" s="118">
        <v>114</v>
      </c>
      <c r="AP364" s="118">
        <v>23</v>
      </c>
      <c r="AQ364" s="118">
        <v>80</v>
      </c>
      <c r="AR364" s="118">
        <v>118</v>
      </c>
      <c r="AS364" s="118">
        <v>88</v>
      </c>
      <c r="AT364" s="118">
        <v>62</v>
      </c>
      <c r="AU364" s="118">
        <v>95</v>
      </c>
      <c r="AX364" s="122"/>
    </row>
    <row r="365" spans="38:58" x14ac:dyDescent="0.3">
      <c r="AL365" s="119">
        <v>42733</v>
      </c>
      <c r="AM365" s="118">
        <v>123</v>
      </c>
      <c r="AN365" s="118">
        <v>208</v>
      </c>
      <c r="AO365" s="118">
        <v>95</v>
      </c>
      <c r="AP365" s="118">
        <v>39</v>
      </c>
      <c r="AQ365" s="118">
        <v>114</v>
      </c>
      <c r="AR365" s="118">
        <v>117</v>
      </c>
      <c r="AS365" s="118">
        <v>99</v>
      </c>
      <c r="AT365" s="118">
        <v>61</v>
      </c>
      <c r="AU365" s="118">
        <v>108</v>
      </c>
      <c r="AX365" s="122"/>
    </row>
    <row r="366" spans="38:58" x14ac:dyDescent="0.3">
      <c r="AL366" s="119">
        <v>42734</v>
      </c>
      <c r="AM366" s="118">
        <v>121</v>
      </c>
      <c r="AN366" s="118">
        <v>224</v>
      </c>
      <c r="AO366" s="118">
        <v>90</v>
      </c>
      <c r="AP366" s="118">
        <v>33</v>
      </c>
      <c r="AQ366" s="118">
        <v>114</v>
      </c>
      <c r="AR366" s="118">
        <v>112</v>
      </c>
      <c r="AS366" s="118">
        <v>106</v>
      </c>
      <c r="AT366" s="118">
        <v>72</v>
      </c>
      <c r="AU366" s="118">
        <v>108</v>
      </c>
      <c r="AX366" s="122"/>
    </row>
    <row r="367" spans="38:58" x14ac:dyDescent="0.3">
      <c r="AL367" s="119">
        <v>42735</v>
      </c>
      <c r="AM367" s="117">
        <v>101</v>
      </c>
      <c r="AN367" s="117">
        <v>221</v>
      </c>
      <c r="AO367" s="117">
        <v>106</v>
      </c>
      <c r="AP367" s="117">
        <v>36</v>
      </c>
      <c r="AQ367" s="117">
        <v>99</v>
      </c>
      <c r="AR367" s="117">
        <v>104</v>
      </c>
      <c r="AS367" s="117">
        <v>96</v>
      </c>
      <c r="AT367" s="117">
        <v>72</v>
      </c>
      <c r="AU367" s="117">
        <v>74</v>
      </c>
      <c r="AX367" s="123">
        <f>MAX(AM337:AM367)</f>
        <v>149</v>
      </c>
      <c r="AY367" s="123">
        <f t="shared" ref="AY367:BF367" si="14">MAX(AN337:AN367)</f>
        <v>254</v>
      </c>
      <c r="AZ367" s="123">
        <f t="shared" si="14"/>
        <v>114</v>
      </c>
      <c r="BA367" s="123">
        <f t="shared" si="14"/>
        <v>84</v>
      </c>
      <c r="BB367" s="123">
        <f t="shared" si="14"/>
        <v>122</v>
      </c>
      <c r="BC367" s="123">
        <f t="shared" si="14"/>
        <v>150</v>
      </c>
      <c r="BD367" s="123">
        <f t="shared" si="14"/>
        <v>110</v>
      </c>
      <c r="BE367" s="123">
        <f t="shared" si="14"/>
        <v>91</v>
      </c>
      <c r="BF367" s="123">
        <f t="shared" si="14"/>
        <v>108</v>
      </c>
    </row>
    <row r="368" spans="38:58" x14ac:dyDescent="0.3">
      <c r="AL368" s="119">
        <v>42736</v>
      </c>
      <c r="AM368" s="117">
        <v>104</v>
      </c>
      <c r="AN368" s="117">
        <v>198</v>
      </c>
      <c r="AO368" s="117">
        <v>91</v>
      </c>
      <c r="AP368" s="117">
        <v>28</v>
      </c>
      <c r="AQ368" s="117">
        <v>48</v>
      </c>
      <c r="AR368" s="117">
        <v>85</v>
      </c>
      <c r="AS368" s="117">
        <v>88</v>
      </c>
      <c r="AT368" s="117">
        <v>56</v>
      </c>
      <c r="AU368" s="11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2"/>
  <sheetViews>
    <sheetView tabSelected="1" topLeftCell="G7" zoomScale="70" zoomScaleNormal="70" workbookViewId="0">
      <selection activeCell="R23" sqref="R23"/>
    </sheetView>
  </sheetViews>
  <sheetFormatPr defaultColWidth="9.109375" defaultRowHeight="14.4" x14ac:dyDescent="0.3"/>
  <cols>
    <col min="1" max="1" width="13" style="1" bestFit="1" customWidth="1"/>
    <col min="2" max="2" width="10.109375" style="1" bestFit="1" customWidth="1"/>
    <col min="3" max="3" width="9.109375" style="1"/>
    <col min="4" max="4" width="8.5546875" style="1" bestFit="1" customWidth="1"/>
    <col min="5" max="5" width="9.5546875" style="1" bestFit="1" customWidth="1"/>
    <col min="6" max="6" width="8.5546875" style="1" bestFit="1" customWidth="1"/>
    <col min="7" max="7" width="11" style="1" bestFit="1" customWidth="1"/>
    <col min="8" max="8" width="8.33203125" style="1" bestFit="1" customWidth="1"/>
    <col min="9" max="9" width="12.109375" style="1" bestFit="1" customWidth="1"/>
    <col min="10" max="10" width="11.44140625" style="1" bestFit="1" customWidth="1"/>
    <col min="11" max="11" width="9.109375" style="1"/>
    <col min="12" max="12" width="12.44140625" style="1" bestFit="1" customWidth="1"/>
    <col min="13" max="15" width="9.109375" style="1"/>
    <col min="16" max="16" width="12" style="1" bestFit="1" customWidth="1"/>
    <col min="17" max="17" width="6.44140625" style="1" bestFit="1" customWidth="1"/>
    <col min="18" max="18" width="54.88671875" style="1" customWidth="1"/>
    <col min="19" max="19" width="15.88671875" style="1" customWidth="1"/>
    <col min="20" max="20" width="13.109375" style="1" bestFit="1" customWidth="1"/>
    <col min="21" max="16384" width="9.109375" style="1"/>
  </cols>
  <sheetData>
    <row r="1" spans="1:22" ht="36.6" x14ac:dyDescent="0.7">
      <c r="A1" s="165" t="s">
        <v>51</v>
      </c>
      <c r="B1" s="165"/>
      <c r="C1" s="165"/>
      <c r="D1" s="165"/>
      <c r="E1" s="165"/>
    </row>
    <row r="3" spans="1:22" x14ac:dyDescent="0.3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2" x14ac:dyDescent="0.3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2" x14ac:dyDescent="0.3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2" x14ac:dyDescent="0.3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2" x14ac:dyDescent="0.3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2" x14ac:dyDescent="0.3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2" x14ac:dyDescent="0.3">
      <c r="B9" s="154" t="s">
        <v>28</v>
      </c>
      <c r="C9" s="154" t="s">
        <v>27</v>
      </c>
      <c r="D9" s="153" t="s">
        <v>28</v>
      </c>
      <c r="E9" s="153" t="s">
        <v>25</v>
      </c>
      <c r="F9" s="153" t="s">
        <v>27</v>
      </c>
      <c r="G9" s="153" t="s">
        <v>28</v>
      </c>
      <c r="H9" s="153" t="s">
        <v>28</v>
      </c>
      <c r="I9" s="153" t="s">
        <v>27</v>
      </c>
      <c r="J9" s="153" t="s">
        <v>25</v>
      </c>
      <c r="K9" s="153" t="s">
        <v>25</v>
      </c>
      <c r="L9" s="153" t="s">
        <v>28</v>
      </c>
      <c r="P9" s="139"/>
      <c r="Q9" s="139"/>
      <c r="R9" s="139" t="s">
        <v>190</v>
      </c>
      <c r="S9" s="139"/>
      <c r="T9" s="139"/>
      <c r="U9" s="163">
        <v>2002</v>
      </c>
      <c r="V9" s="163"/>
    </row>
    <row r="10" spans="1:22" x14ac:dyDescent="0.3">
      <c r="A10" s="74" t="s">
        <v>34</v>
      </c>
      <c r="B10" s="75">
        <f>IF(B9=$A$4,4,IF(B9=$A$5,3,IF(B9=$A$6,2,IF(B9=$A$7,1,IF(B9=$A$8,0)))))</f>
        <v>2</v>
      </c>
      <c r="C10" s="75">
        <f t="shared" ref="C10:L10" si="0">IF(C9=$A$4,4,IF(C9=$A$5,3,IF(C9=$A$6,2,IF(C9=$A$7,1,IF(C9=$A$8,0)))))</f>
        <v>3</v>
      </c>
      <c r="D10" s="75">
        <f t="shared" si="0"/>
        <v>2</v>
      </c>
      <c r="E10" s="75">
        <f t="shared" si="0"/>
        <v>4</v>
      </c>
      <c r="F10" s="75">
        <f t="shared" si="0"/>
        <v>3</v>
      </c>
      <c r="G10" s="75">
        <f t="shared" si="0"/>
        <v>2</v>
      </c>
      <c r="H10" s="75">
        <f t="shared" si="0"/>
        <v>2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2</v>
      </c>
      <c r="O10" s="155"/>
      <c r="P10" s="139"/>
      <c r="Q10" s="139"/>
      <c r="R10" s="139" t="s">
        <v>201</v>
      </c>
      <c r="S10" s="139"/>
      <c r="T10" s="139"/>
      <c r="U10" s="163"/>
      <c r="V10" s="163"/>
    </row>
    <row r="11" spans="1:22" x14ac:dyDescent="0.3">
      <c r="O11" s="155"/>
      <c r="P11" s="139"/>
      <c r="Q11" s="139"/>
      <c r="R11" s="139" t="s">
        <v>187</v>
      </c>
      <c r="S11" s="139"/>
      <c r="T11" s="139"/>
      <c r="U11" s="163">
        <v>2003</v>
      </c>
      <c r="V11" s="163"/>
    </row>
    <row r="12" spans="1:22" x14ac:dyDescent="0.3">
      <c r="O12" s="155"/>
      <c r="P12" s="139"/>
      <c r="Q12" s="139"/>
      <c r="R12" s="139" t="s">
        <v>191</v>
      </c>
      <c r="S12" s="139"/>
      <c r="T12" s="139"/>
      <c r="U12" s="163"/>
      <c r="V12" s="163"/>
    </row>
    <row r="13" spans="1:22" x14ac:dyDescent="0.3">
      <c r="B13" s="30" t="s">
        <v>52</v>
      </c>
      <c r="C13" s="30" t="s">
        <v>53</v>
      </c>
      <c r="D13" s="30" t="s">
        <v>54</v>
      </c>
      <c r="E13" s="30" t="s">
        <v>55</v>
      </c>
      <c r="F13" s="30" t="s">
        <v>56</v>
      </c>
      <c r="G13" s="30" t="s">
        <v>57</v>
      </c>
      <c r="H13" s="30" t="s">
        <v>58</v>
      </c>
      <c r="I13" s="30" t="s">
        <v>59</v>
      </c>
      <c r="J13" s="30" t="s">
        <v>60</v>
      </c>
      <c r="K13" s="30" t="s">
        <v>61</v>
      </c>
      <c r="L13" s="30" t="s">
        <v>62</v>
      </c>
      <c r="P13" s="139"/>
      <c r="Q13" s="139"/>
      <c r="R13" s="139" t="s">
        <v>190</v>
      </c>
      <c r="S13" s="139"/>
      <c r="T13" s="139"/>
      <c r="U13" s="163"/>
      <c r="V13" s="163"/>
    </row>
    <row r="14" spans="1:22" x14ac:dyDescent="0.3">
      <c r="A14" s="1">
        <v>2016</v>
      </c>
      <c r="B14" s="154" t="s">
        <v>28</v>
      </c>
      <c r="C14" s="154" t="s">
        <v>27</v>
      </c>
      <c r="D14" s="153" t="s">
        <v>28</v>
      </c>
      <c r="E14" s="153" t="s">
        <v>25</v>
      </c>
      <c r="F14" s="153" t="s">
        <v>27</v>
      </c>
      <c r="G14" s="153" t="s">
        <v>28</v>
      </c>
      <c r="H14" s="153" t="s">
        <v>28</v>
      </c>
      <c r="I14" s="153" t="s">
        <v>27</v>
      </c>
      <c r="J14" s="153" t="s">
        <v>25</v>
      </c>
      <c r="K14" s="153" t="s">
        <v>25</v>
      </c>
      <c r="L14" s="153" t="s">
        <v>28</v>
      </c>
      <c r="P14" s="139"/>
      <c r="Q14" s="139"/>
      <c r="R14" s="139" t="s">
        <v>202</v>
      </c>
      <c r="S14" s="139"/>
      <c r="T14" s="139"/>
      <c r="U14" s="163">
        <v>2004</v>
      </c>
      <c r="V14" s="163"/>
    </row>
    <row r="15" spans="1:22" x14ac:dyDescent="0.3">
      <c r="A15" s="1">
        <v>2015</v>
      </c>
      <c r="B15" s="154" t="s">
        <v>28</v>
      </c>
      <c r="C15" s="154" t="s">
        <v>27</v>
      </c>
      <c r="D15" s="153" t="s">
        <v>28</v>
      </c>
      <c r="E15" s="153" t="s">
        <v>25</v>
      </c>
      <c r="F15" s="153" t="s">
        <v>27</v>
      </c>
      <c r="G15" s="153" t="s">
        <v>28</v>
      </c>
      <c r="H15" s="153" t="s">
        <v>28</v>
      </c>
      <c r="I15" s="153" t="s">
        <v>27</v>
      </c>
      <c r="J15" s="153" t="s">
        <v>25</v>
      </c>
      <c r="K15" s="153" t="s">
        <v>25</v>
      </c>
      <c r="L15" s="153" t="s">
        <v>28</v>
      </c>
      <c r="O15" s="155"/>
      <c r="P15" s="139"/>
      <c r="Q15" s="139"/>
      <c r="R15" s="139" t="s">
        <v>203</v>
      </c>
      <c r="S15" s="139"/>
      <c r="T15" s="139"/>
      <c r="U15" s="163"/>
      <c r="V15" s="163"/>
    </row>
    <row r="16" spans="1:22" x14ac:dyDescent="0.3">
      <c r="A16" s="1">
        <v>2014</v>
      </c>
      <c r="B16" s="154" t="s">
        <v>28</v>
      </c>
      <c r="C16" s="154" t="s">
        <v>27</v>
      </c>
      <c r="D16" s="153" t="s">
        <v>28</v>
      </c>
      <c r="E16" s="153" t="s">
        <v>25</v>
      </c>
      <c r="F16" s="153" t="s">
        <v>27</v>
      </c>
      <c r="G16" s="153" t="s">
        <v>28</v>
      </c>
      <c r="H16" s="153" t="s">
        <v>28</v>
      </c>
      <c r="I16" s="153" t="s">
        <v>27</v>
      </c>
      <c r="J16" s="153" t="s">
        <v>25</v>
      </c>
      <c r="K16" s="153" t="s">
        <v>25</v>
      </c>
      <c r="L16" s="153" t="s">
        <v>28</v>
      </c>
      <c r="O16" s="155"/>
      <c r="P16" s="139"/>
      <c r="Q16" s="139"/>
      <c r="R16" s="139" t="s">
        <v>192</v>
      </c>
      <c r="S16" s="139"/>
      <c r="T16" s="139"/>
      <c r="U16" s="163"/>
      <c r="V16" s="163"/>
    </row>
    <row r="17" spans="1:22" x14ac:dyDescent="0.3">
      <c r="A17" s="1">
        <v>2013</v>
      </c>
      <c r="B17" s="157" t="s">
        <v>28</v>
      </c>
      <c r="C17" s="157" t="s">
        <v>27</v>
      </c>
      <c r="D17" s="153" t="s">
        <v>28</v>
      </c>
      <c r="E17" s="153" t="s">
        <v>25</v>
      </c>
      <c r="F17" s="153" t="s">
        <v>27</v>
      </c>
      <c r="G17" s="153" t="s">
        <v>28</v>
      </c>
      <c r="H17" s="153" t="s">
        <v>28</v>
      </c>
      <c r="I17" s="153" t="s">
        <v>27</v>
      </c>
      <c r="J17" s="153" t="s">
        <v>25</v>
      </c>
      <c r="K17" s="153" t="s">
        <v>25</v>
      </c>
      <c r="L17" s="157" t="s">
        <v>28</v>
      </c>
      <c r="P17" s="139"/>
      <c r="Q17" s="139"/>
      <c r="R17" s="139" t="s">
        <v>202</v>
      </c>
      <c r="S17" s="139"/>
      <c r="T17" s="139"/>
      <c r="U17" s="163">
        <v>2005</v>
      </c>
      <c r="V17" s="163"/>
    </row>
    <row r="18" spans="1:22" x14ac:dyDescent="0.3">
      <c r="A18" s="1">
        <v>2012</v>
      </c>
      <c r="B18" s="153" t="s">
        <v>27</v>
      </c>
      <c r="C18" s="153" t="s">
        <v>25</v>
      </c>
      <c r="D18" s="153" t="s">
        <v>27</v>
      </c>
      <c r="E18" s="153" t="s">
        <v>25</v>
      </c>
      <c r="F18" s="153" t="s">
        <v>25</v>
      </c>
      <c r="G18" s="153" t="s">
        <v>27</v>
      </c>
      <c r="H18" s="157" t="s">
        <v>28</v>
      </c>
      <c r="I18" s="153" t="s">
        <v>27</v>
      </c>
      <c r="J18" s="153" t="s">
        <v>25</v>
      </c>
      <c r="K18" s="153" t="s">
        <v>25</v>
      </c>
      <c r="L18" s="153" t="s">
        <v>27</v>
      </c>
      <c r="O18" s="155"/>
      <c r="P18" s="139"/>
      <c r="Q18" s="139"/>
      <c r="R18" s="156" t="s">
        <v>188</v>
      </c>
      <c r="S18" s="139"/>
      <c r="T18" s="139"/>
      <c r="U18" s="163"/>
      <c r="V18" s="163"/>
    </row>
    <row r="19" spans="1:22" x14ac:dyDescent="0.3">
      <c r="A19" s="1">
        <v>2011</v>
      </c>
      <c r="B19" s="153" t="s">
        <v>27</v>
      </c>
      <c r="C19" s="153" t="s">
        <v>25</v>
      </c>
      <c r="D19" s="153" t="s">
        <v>27</v>
      </c>
      <c r="E19" s="153" t="s">
        <v>25</v>
      </c>
      <c r="F19" s="153" t="s">
        <v>25</v>
      </c>
      <c r="G19" s="153" t="s">
        <v>27</v>
      </c>
      <c r="H19" s="153" t="s">
        <v>27</v>
      </c>
      <c r="I19" s="153" t="s">
        <v>27</v>
      </c>
      <c r="J19" s="153" t="s">
        <v>25</v>
      </c>
      <c r="K19" s="153" t="s">
        <v>25</v>
      </c>
      <c r="L19" s="153" t="s">
        <v>27</v>
      </c>
      <c r="P19" s="139"/>
      <c r="Q19" s="139"/>
      <c r="R19" s="139" t="s">
        <v>202</v>
      </c>
      <c r="S19" s="139"/>
      <c r="T19" s="139"/>
      <c r="U19" s="163">
        <v>2006</v>
      </c>
      <c r="V19" s="163"/>
    </row>
    <row r="20" spans="1:22" x14ac:dyDescent="0.3">
      <c r="A20" s="1">
        <v>2010</v>
      </c>
      <c r="B20" s="153" t="s">
        <v>27</v>
      </c>
      <c r="C20" s="153" t="s">
        <v>25</v>
      </c>
      <c r="D20" s="153" t="s">
        <v>27</v>
      </c>
      <c r="E20" s="153" t="s">
        <v>25</v>
      </c>
      <c r="F20" s="153" t="s">
        <v>25</v>
      </c>
      <c r="G20" s="153" t="s">
        <v>27</v>
      </c>
      <c r="H20" s="153" t="s">
        <v>27</v>
      </c>
      <c r="I20" s="153" t="s">
        <v>27</v>
      </c>
      <c r="J20" s="153" t="s">
        <v>25</v>
      </c>
      <c r="K20" s="153" t="s">
        <v>25</v>
      </c>
      <c r="L20" s="153" t="s">
        <v>27</v>
      </c>
      <c r="P20" s="139"/>
      <c r="Q20" s="139"/>
      <c r="R20" s="150" t="s">
        <v>193</v>
      </c>
      <c r="S20" s="139"/>
      <c r="T20" s="139"/>
      <c r="U20" s="163"/>
      <c r="V20" s="163"/>
    </row>
    <row r="21" spans="1:22" x14ac:dyDescent="0.3">
      <c r="A21" s="1">
        <v>2009</v>
      </c>
      <c r="B21" s="153" t="s">
        <v>27</v>
      </c>
      <c r="C21" s="153" t="s">
        <v>25</v>
      </c>
      <c r="D21" s="153" t="s">
        <v>27</v>
      </c>
      <c r="E21" s="153" t="s">
        <v>25</v>
      </c>
      <c r="F21" s="153" t="s">
        <v>25</v>
      </c>
      <c r="G21" s="153" t="s">
        <v>27</v>
      </c>
      <c r="H21" s="153" t="s">
        <v>27</v>
      </c>
      <c r="I21" s="153" t="s">
        <v>27</v>
      </c>
      <c r="J21" s="153" t="s">
        <v>25</v>
      </c>
      <c r="K21" s="153" t="s">
        <v>25</v>
      </c>
      <c r="L21" s="153" t="s">
        <v>27</v>
      </c>
      <c r="P21" s="139"/>
      <c r="Q21" s="139"/>
      <c r="R21" s="139" t="s">
        <v>202</v>
      </c>
      <c r="S21" s="139"/>
      <c r="T21" s="139"/>
      <c r="U21" s="163">
        <v>2007</v>
      </c>
      <c r="V21" s="163"/>
    </row>
    <row r="22" spans="1:22" x14ac:dyDescent="0.3">
      <c r="A22" s="1">
        <v>2008</v>
      </c>
      <c r="B22" s="153" t="s">
        <v>27</v>
      </c>
      <c r="C22" s="153" t="s">
        <v>25</v>
      </c>
      <c r="D22" s="153" t="s">
        <v>27</v>
      </c>
      <c r="E22" s="153" t="s">
        <v>25</v>
      </c>
      <c r="F22" s="153" t="s">
        <v>25</v>
      </c>
      <c r="G22" s="153" t="s">
        <v>27</v>
      </c>
      <c r="H22" s="153" t="s">
        <v>27</v>
      </c>
      <c r="I22" s="153" t="s">
        <v>27</v>
      </c>
      <c r="J22" s="153" t="s">
        <v>25</v>
      </c>
      <c r="K22" s="153" t="s">
        <v>25</v>
      </c>
      <c r="L22" s="153" t="s">
        <v>27</v>
      </c>
      <c r="P22" s="139"/>
      <c r="Q22" s="139"/>
      <c r="R22" s="139" t="s">
        <v>202</v>
      </c>
      <c r="S22" s="139"/>
      <c r="T22" s="139"/>
      <c r="U22" s="163">
        <v>2008</v>
      </c>
      <c r="V22" s="163"/>
    </row>
    <row r="23" spans="1:22" x14ac:dyDescent="0.3">
      <c r="A23" s="1">
        <v>2007</v>
      </c>
      <c r="B23" s="153" t="s">
        <v>27</v>
      </c>
      <c r="C23" s="153" t="s">
        <v>25</v>
      </c>
      <c r="D23" s="153" t="s">
        <v>27</v>
      </c>
      <c r="E23" s="153" t="s">
        <v>25</v>
      </c>
      <c r="F23" s="153" t="s">
        <v>25</v>
      </c>
      <c r="G23" s="153" t="s">
        <v>27</v>
      </c>
      <c r="H23" s="153" t="s">
        <v>27</v>
      </c>
      <c r="I23" s="153" t="s">
        <v>27</v>
      </c>
      <c r="J23" s="153" t="s">
        <v>25</v>
      </c>
      <c r="K23" s="153" t="s">
        <v>25</v>
      </c>
      <c r="L23" s="153" t="s">
        <v>27</v>
      </c>
      <c r="P23" s="139"/>
      <c r="Q23" s="139"/>
      <c r="R23" s="139" t="s">
        <v>204</v>
      </c>
      <c r="S23" s="139"/>
      <c r="T23" s="139"/>
      <c r="U23" s="163">
        <v>2009</v>
      </c>
      <c r="V23" s="163"/>
    </row>
    <row r="24" spans="1:22" x14ac:dyDescent="0.3">
      <c r="A24" s="1">
        <v>2006</v>
      </c>
      <c r="B24" s="153" t="s">
        <v>27</v>
      </c>
      <c r="C24" s="153" t="s">
        <v>25</v>
      </c>
      <c r="D24" s="153" t="s">
        <v>27</v>
      </c>
      <c r="E24" s="153" t="s">
        <v>25</v>
      </c>
      <c r="F24" s="153" t="s">
        <v>25</v>
      </c>
      <c r="G24" s="153" t="s">
        <v>27</v>
      </c>
      <c r="H24" s="153" t="s">
        <v>27</v>
      </c>
      <c r="I24" s="153" t="s">
        <v>27</v>
      </c>
      <c r="J24" s="153" t="s">
        <v>25</v>
      </c>
      <c r="K24" s="153" t="s">
        <v>25</v>
      </c>
      <c r="L24" s="153" t="s">
        <v>27</v>
      </c>
      <c r="P24" s="139"/>
      <c r="Q24" s="139"/>
      <c r="R24" s="139" t="s">
        <v>194</v>
      </c>
      <c r="S24" s="139"/>
      <c r="T24" s="139"/>
      <c r="U24" s="163"/>
      <c r="V24" s="163"/>
    </row>
    <row r="25" spans="1:22" x14ac:dyDescent="0.3">
      <c r="A25" s="1">
        <v>2005</v>
      </c>
      <c r="B25" s="157" t="s">
        <v>27</v>
      </c>
      <c r="C25" s="153" t="s">
        <v>25</v>
      </c>
      <c r="D25" s="153" t="s">
        <v>27</v>
      </c>
      <c r="E25" s="153" t="s">
        <v>25</v>
      </c>
      <c r="F25" s="153" t="s">
        <v>25</v>
      </c>
      <c r="G25" s="153" t="s">
        <v>27</v>
      </c>
      <c r="H25" s="157" t="s">
        <v>27</v>
      </c>
      <c r="I25" s="157" t="s">
        <v>27</v>
      </c>
      <c r="J25" s="153" t="s">
        <v>25</v>
      </c>
      <c r="K25" s="153" t="s">
        <v>25</v>
      </c>
      <c r="L25" s="157" t="s">
        <v>27</v>
      </c>
      <c r="O25" s="155"/>
      <c r="P25" s="139"/>
      <c r="Q25" s="139"/>
      <c r="R25" s="139" t="s">
        <v>195</v>
      </c>
      <c r="S25" s="139"/>
      <c r="T25" s="139"/>
      <c r="U25" s="164">
        <v>2012</v>
      </c>
      <c r="V25" s="164"/>
    </row>
    <row r="26" spans="1:22" x14ac:dyDescent="0.3">
      <c r="A26" s="1">
        <v>2004</v>
      </c>
      <c r="B26" s="154" t="s">
        <v>25</v>
      </c>
      <c r="C26" s="153" t="s">
        <v>25</v>
      </c>
      <c r="D26" s="153" t="s">
        <v>25</v>
      </c>
      <c r="E26" s="153" t="s">
        <v>25</v>
      </c>
      <c r="F26" s="153" t="s">
        <v>25</v>
      </c>
      <c r="G26" s="157" t="s">
        <v>27</v>
      </c>
      <c r="H26" s="154" t="s">
        <v>25</v>
      </c>
      <c r="I26" s="154" t="s">
        <v>25</v>
      </c>
      <c r="J26" s="153" t="s">
        <v>25</v>
      </c>
      <c r="K26" s="153" t="s">
        <v>25</v>
      </c>
      <c r="L26" s="154" t="s">
        <v>25</v>
      </c>
      <c r="O26" s="155"/>
      <c r="P26" s="139"/>
      <c r="Q26" s="139"/>
      <c r="R26" s="156" t="s">
        <v>196</v>
      </c>
      <c r="S26" s="139"/>
      <c r="T26" s="139"/>
      <c r="U26" s="163">
        <v>2013</v>
      </c>
      <c r="V26" s="163"/>
    </row>
    <row r="27" spans="1:22" x14ac:dyDescent="0.3">
      <c r="A27" s="1">
        <v>2003</v>
      </c>
      <c r="B27" s="153" t="s">
        <v>25</v>
      </c>
      <c r="C27" s="153" t="s">
        <v>25</v>
      </c>
      <c r="D27" s="153" t="s">
        <v>25</v>
      </c>
      <c r="E27" s="153" t="s">
        <v>25</v>
      </c>
      <c r="F27" s="153" t="s">
        <v>25</v>
      </c>
      <c r="G27" s="153" t="s">
        <v>25</v>
      </c>
      <c r="H27" s="153" t="s">
        <v>25</v>
      </c>
      <c r="I27" s="153" t="s">
        <v>25</v>
      </c>
      <c r="J27" s="153" t="s">
        <v>25</v>
      </c>
      <c r="K27" s="153" t="s">
        <v>25</v>
      </c>
      <c r="L27" s="153" t="s">
        <v>25</v>
      </c>
      <c r="O27" s="155"/>
      <c r="P27" s="139"/>
      <c r="Q27" s="139"/>
      <c r="R27" s="139" t="s">
        <v>189</v>
      </c>
      <c r="S27" s="139"/>
      <c r="T27" s="139"/>
      <c r="U27" s="163"/>
      <c r="V27" s="163"/>
    </row>
    <row r="28" spans="1:22" x14ac:dyDescent="0.3">
      <c r="A28" s="1">
        <v>2002</v>
      </c>
      <c r="B28" s="153" t="s">
        <v>25</v>
      </c>
      <c r="C28" s="153" t="s">
        <v>25</v>
      </c>
      <c r="D28" s="153" t="s">
        <v>25</v>
      </c>
      <c r="E28" s="153" t="s">
        <v>25</v>
      </c>
      <c r="F28" s="153" t="s">
        <v>25</v>
      </c>
      <c r="G28" s="153" t="s">
        <v>25</v>
      </c>
      <c r="H28" s="153" t="s">
        <v>25</v>
      </c>
      <c r="I28" s="153" t="s">
        <v>25</v>
      </c>
      <c r="J28" s="153" t="s">
        <v>25</v>
      </c>
      <c r="K28" s="153" t="s">
        <v>25</v>
      </c>
      <c r="L28" s="153" t="s">
        <v>25</v>
      </c>
      <c r="O28" s="155"/>
      <c r="P28" s="139"/>
      <c r="Q28" s="139"/>
      <c r="R28" s="156" t="s">
        <v>197</v>
      </c>
      <c r="S28" s="139"/>
      <c r="T28" s="139"/>
      <c r="U28" s="163"/>
      <c r="V28" s="163"/>
    </row>
    <row r="29" spans="1:22" x14ac:dyDescent="0.3">
      <c r="P29" s="139"/>
      <c r="Q29" s="139"/>
      <c r="R29" s="139" t="s">
        <v>198</v>
      </c>
      <c r="S29" s="139"/>
      <c r="T29" s="139"/>
      <c r="U29" s="163">
        <v>2014</v>
      </c>
      <c r="V29" s="163"/>
    </row>
    <row r="30" spans="1:22" x14ac:dyDescent="0.3">
      <c r="P30" s="139"/>
      <c r="Q30" s="139"/>
      <c r="R30" s="139" t="s">
        <v>199</v>
      </c>
      <c r="S30" s="139"/>
      <c r="T30" s="139"/>
      <c r="U30" s="163">
        <v>2015</v>
      </c>
      <c r="V30" s="163"/>
    </row>
    <row r="31" spans="1:22" x14ac:dyDescent="0.3">
      <c r="P31" s="139"/>
      <c r="Q31" s="139"/>
      <c r="R31" s="139" t="s">
        <v>200</v>
      </c>
      <c r="S31" s="139"/>
      <c r="T31" s="139"/>
      <c r="U31" s="164">
        <v>2016</v>
      </c>
      <c r="V31" s="164"/>
    </row>
    <row r="32" spans="1:22" x14ac:dyDescent="0.3">
      <c r="P32" s="139"/>
      <c r="Q32" s="139"/>
      <c r="R32" s="139" t="s">
        <v>198</v>
      </c>
      <c r="S32" s="139"/>
      <c r="T32" s="139"/>
      <c r="U32" s="163">
        <v>2017</v>
      </c>
      <c r="V32" s="163"/>
    </row>
  </sheetData>
  <mergeCells count="15">
    <mergeCell ref="U31:V31"/>
    <mergeCell ref="U32:V32"/>
    <mergeCell ref="U26:V28"/>
    <mergeCell ref="U29:V29"/>
    <mergeCell ref="U30:V30"/>
    <mergeCell ref="U21:V21"/>
    <mergeCell ref="U22:V22"/>
    <mergeCell ref="U23:V24"/>
    <mergeCell ref="U25:V25"/>
    <mergeCell ref="A1:E1"/>
    <mergeCell ref="U19:V20"/>
    <mergeCell ref="U9:V10"/>
    <mergeCell ref="U11:V13"/>
    <mergeCell ref="U14:V16"/>
    <mergeCell ref="U17:V18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4"/>
  <sheetViews>
    <sheetView topLeftCell="C7" zoomScale="70" zoomScaleNormal="70" workbookViewId="0">
      <selection activeCell="I11" sqref="I11"/>
    </sheetView>
  </sheetViews>
  <sheetFormatPr defaultColWidth="9.109375" defaultRowHeight="14.4" x14ac:dyDescent="0.3"/>
  <cols>
    <col min="1" max="1" width="41.5546875" style="1" bestFit="1" customWidth="1"/>
    <col min="2" max="2" width="52.44140625" style="1" bestFit="1" customWidth="1"/>
    <col min="3" max="3" width="26.44140625" style="1" bestFit="1" customWidth="1"/>
    <col min="4" max="6" width="9.109375" style="1"/>
    <col min="7" max="7" width="13" style="1" bestFit="1" customWidth="1"/>
    <col min="8" max="8" width="8.6640625" style="1" bestFit="1" customWidth="1"/>
    <col min="9" max="9" width="53" style="1" bestFit="1" customWidth="1"/>
    <col min="10" max="11" width="13.109375" style="1" bestFit="1" customWidth="1"/>
    <col min="12" max="13" width="13.109375" style="114" bestFit="1" customWidth="1"/>
    <col min="14" max="16384" width="9.109375" style="1"/>
  </cols>
  <sheetData>
    <row r="1" spans="1:15" ht="36.6" x14ac:dyDescent="0.7">
      <c r="A1" s="76" t="s">
        <v>101</v>
      </c>
      <c r="B1" s="76"/>
      <c r="C1" s="20"/>
    </row>
    <row r="3" spans="1:15" x14ac:dyDescent="0.3">
      <c r="A3" s="30" t="s">
        <v>23</v>
      </c>
      <c r="B3" s="30" t="s">
        <v>130</v>
      </c>
      <c r="C3" s="30" t="s">
        <v>131</v>
      </c>
      <c r="H3" s="79" t="s">
        <v>34</v>
      </c>
    </row>
    <row r="4" spans="1:15" x14ac:dyDescent="0.3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3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3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3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3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3">
      <c r="A11" s="30" t="s">
        <v>34</v>
      </c>
      <c r="B11" s="30" t="s">
        <v>23</v>
      </c>
      <c r="C11" s="30" t="s">
        <v>106</v>
      </c>
      <c r="G11" s="139"/>
      <c r="H11" s="139"/>
      <c r="I11" s="139" t="s">
        <v>190</v>
      </c>
      <c r="J11" s="139"/>
      <c r="K11" s="139"/>
      <c r="L11" s="140">
        <v>37545</v>
      </c>
      <c r="M11" s="140">
        <v>37545</v>
      </c>
      <c r="N11" s="163">
        <v>2002</v>
      </c>
      <c r="O11" s="163"/>
    </row>
    <row r="12" spans="1:15" x14ac:dyDescent="0.3">
      <c r="A12" s="43">
        <f t="shared" ref="A12:A27" si="0">IF(B12=$A$4,$H$4,IF(B12=$A$5,$H$5,IF(B12=$A$6,$H$6,IF(B12=$A$7,$H$7,IF(B12=$A$8,$H$8)))))</f>
        <v>4</v>
      </c>
      <c r="B12" s="46" t="s">
        <v>25</v>
      </c>
      <c r="C12" s="141">
        <v>2002</v>
      </c>
      <c r="G12" s="139"/>
      <c r="H12" s="139"/>
      <c r="I12" s="139" t="s">
        <v>201</v>
      </c>
      <c r="J12" s="139"/>
      <c r="K12" s="139"/>
      <c r="L12" s="140">
        <v>37270</v>
      </c>
      <c r="M12" s="140">
        <v>37270</v>
      </c>
      <c r="N12" s="163"/>
      <c r="O12" s="163"/>
    </row>
    <row r="13" spans="1:15" x14ac:dyDescent="0.3">
      <c r="A13" s="43">
        <f t="shared" si="0"/>
        <v>3</v>
      </c>
      <c r="B13" s="46" t="s">
        <v>27</v>
      </c>
      <c r="C13" s="141">
        <v>2003</v>
      </c>
      <c r="G13" s="139"/>
      <c r="H13" s="139"/>
      <c r="I13" s="139" t="s">
        <v>187</v>
      </c>
      <c r="J13" s="139"/>
      <c r="K13" s="139"/>
      <c r="L13" s="140">
        <v>37627</v>
      </c>
      <c r="M13" s="140">
        <v>37627</v>
      </c>
      <c r="N13" s="163">
        <v>2003</v>
      </c>
      <c r="O13" s="163"/>
    </row>
    <row r="14" spans="1:15" x14ac:dyDescent="0.3">
      <c r="A14" s="43">
        <f t="shared" si="0"/>
        <v>3</v>
      </c>
      <c r="B14" s="46" t="s">
        <v>27</v>
      </c>
      <c r="C14" s="141">
        <v>2004</v>
      </c>
      <c r="G14" s="139"/>
      <c r="H14" s="139"/>
      <c r="I14" s="139" t="s">
        <v>191</v>
      </c>
      <c r="J14" s="139"/>
      <c r="K14" s="139"/>
      <c r="L14" s="140">
        <v>37716</v>
      </c>
      <c r="M14" s="140">
        <v>37718</v>
      </c>
      <c r="N14" s="163"/>
      <c r="O14" s="163"/>
    </row>
    <row r="15" spans="1:15" x14ac:dyDescent="0.3">
      <c r="A15" s="43">
        <f t="shared" si="0"/>
        <v>3</v>
      </c>
      <c r="B15" s="46" t="s">
        <v>27</v>
      </c>
      <c r="C15" s="141">
        <v>2005</v>
      </c>
      <c r="G15" s="139"/>
      <c r="H15" s="139"/>
      <c r="I15" s="139" t="s">
        <v>190</v>
      </c>
      <c r="J15" s="139"/>
      <c r="K15" s="139"/>
      <c r="L15" s="140">
        <v>37734</v>
      </c>
      <c r="M15" s="140">
        <v>37734</v>
      </c>
      <c r="N15" s="163"/>
      <c r="O15" s="163"/>
    </row>
    <row r="16" spans="1:15" x14ac:dyDescent="0.3">
      <c r="A16" s="43">
        <f t="shared" si="0"/>
        <v>4</v>
      </c>
      <c r="B16" s="46" t="s">
        <v>25</v>
      </c>
      <c r="C16" s="141">
        <v>2006</v>
      </c>
      <c r="G16" s="139"/>
      <c r="H16" s="139"/>
      <c r="I16" s="139" t="s">
        <v>202</v>
      </c>
      <c r="J16" s="139"/>
      <c r="K16" s="139"/>
      <c r="L16" s="140">
        <v>38083</v>
      </c>
      <c r="M16" s="140">
        <v>38083</v>
      </c>
      <c r="N16" s="163">
        <v>2004</v>
      </c>
      <c r="O16" s="163"/>
    </row>
    <row r="17" spans="1:15" x14ac:dyDescent="0.3">
      <c r="A17" s="43">
        <f t="shared" si="0"/>
        <v>4</v>
      </c>
      <c r="B17" s="46" t="s">
        <v>25</v>
      </c>
      <c r="C17" s="141">
        <v>2007</v>
      </c>
      <c r="G17" s="139"/>
      <c r="H17" s="139"/>
      <c r="I17" s="139" t="s">
        <v>203</v>
      </c>
      <c r="J17" s="139"/>
      <c r="K17" s="139"/>
      <c r="L17" s="140">
        <v>38257</v>
      </c>
      <c r="M17" s="140">
        <v>38257</v>
      </c>
      <c r="N17" s="163"/>
      <c r="O17" s="163"/>
    </row>
    <row r="18" spans="1:15" x14ac:dyDescent="0.3">
      <c r="A18" s="43">
        <f t="shared" si="0"/>
        <v>4</v>
      </c>
      <c r="B18" s="46" t="s">
        <v>25</v>
      </c>
      <c r="C18" s="141">
        <v>2008</v>
      </c>
      <c r="G18" s="139"/>
      <c r="H18" s="139"/>
      <c r="I18" s="139" t="s">
        <v>192</v>
      </c>
      <c r="J18" s="139"/>
      <c r="K18" s="139"/>
      <c r="L18" s="140">
        <v>38280</v>
      </c>
      <c r="M18" s="140">
        <v>38280</v>
      </c>
      <c r="N18" s="163"/>
      <c r="O18" s="163"/>
    </row>
    <row r="19" spans="1:15" x14ac:dyDescent="0.3">
      <c r="A19" s="43">
        <f t="shared" si="0"/>
        <v>4</v>
      </c>
      <c r="B19" s="46" t="s">
        <v>25</v>
      </c>
      <c r="C19" s="141">
        <v>2009</v>
      </c>
      <c r="G19" s="139"/>
      <c r="H19" s="139"/>
      <c r="I19" s="139" t="s">
        <v>202</v>
      </c>
      <c r="J19" s="139"/>
      <c r="K19" s="139"/>
      <c r="L19" s="140">
        <v>38400</v>
      </c>
      <c r="M19" s="140">
        <v>38400</v>
      </c>
      <c r="N19" s="163">
        <v>2005</v>
      </c>
      <c r="O19" s="163"/>
    </row>
    <row r="20" spans="1:15" x14ac:dyDescent="0.3">
      <c r="A20" s="43">
        <f t="shared" si="0"/>
        <v>4</v>
      </c>
      <c r="B20" s="46" t="s">
        <v>25</v>
      </c>
      <c r="C20" s="141">
        <v>2010</v>
      </c>
      <c r="G20" s="139"/>
      <c r="H20" s="139"/>
      <c r="I20" s="139" t="s">
        <v>188</v>
      </c>
      <c r="J20" s="139"/>
      <c r="K20" s="139"/>
      <c r="L20" s="140">
        <v>38607</v>
      </c>
      <c r="M20" s="140">
        <v>38607</v>
      </c>
      <c r="N20" s="163"/>
      <c r="O20" s="163"/>
    </row>
    <row r="21" spans="1:15" x14ac:dyDescent="0.3">
      <c r="A21" s="43">
        <f t="shared" si="0"/>
        <v>4</v>
      </c>
      <c r="B21" s="46" t="s">
        <v>25</v>
      </c>
      <c r="C21" s="141">
        <v>2011</v>
      </c>
      <c r="G21" s="139"/>
      <c r="H21" s="139"/>
      <c r="I21" s="139" t="s">
        <v>202</v>
      </c>
      <c r="J21" s="139"/>
      <c r="K21" s="139"/>
      <c r="L21" s="140">
        <v>38749</v>
      </c>
      <c r="M21" s="140">
        <v>38749</v>
      </c>
      <c r="N21" s="163">
        <v>2006</v>
      </c>
      <c r="O21" s="163"/>
    </row>
    <row r="22" spans="1:15" x14ac:dyDescent="0.3">
      <c r="A22" s="43">
        <f t="shared" si="0"/>
        <v>4</v>
      </c>
      <c r="B22" s="46" t="s">
        <v>25</v>
      </c>
      <c r="C22" s="141">
        <v>2012</v>
      </c>
      <c r="G22" s="139"/>
      <c r="H22" s="139"/>
      <c r="I22" s="139" t="s">
        <v>193</v>
      </c>
      <c r="J22" s="139"/>
      <c r="K22" s="139"/>
      <c r="L22" s="140">
        <v>39055</v>
      </c>
      <c r="M22" s="140">
        <v>39055</v>
      </c>
      <c r="N22" s="163"/>
      <c r="O22" s="163"/>
    </row>
    <row r="23" spans="1:15" x14ac:dyDescent="0.3">
      <c r="A23" s="43">
        <f t="shared" si="0"/>
        <v>4</v>
      </c>
      <c r="B23" s="46" t="s">
        <v>25</v>
      </c>
      <c r="C23" s="141">
        <v>2013</v>
      </c>
      <c r="G23" s="139"/>
      <c r="H23" s="139"/>
      <c r="I23" s="139" t="s">
        <v>202</v>
      </c>
      <c r="J23" s="139"/>
      <c r="K23" s="139"/>
      <c r="L23" s="140">
        <v>39161</v>
      </c>
      <c r="M23" s="140">
        <v>39161</v>
      </c>
      <c r="N23" s="163">
        <v>2007</v>
      </c>
      <c r="O23" s="163"/>
    </row>
    <row r="24" spans="1:15" x14ac:dyDescent="0.3">
      <c r="A24" s="43">
        <f t="shared" si="0"/>
        <v>4</v>
      </c>
      <c r="B24" s="46" t="s">
        <v>25</v>
      </c>
      <c r="C24" s="141">
        <v>2014</v>
      </c>
      <c r="G24" s="139"/>
      <c r="H24" s="139"/>
      <c r="I24" s="139" t="s">
        <v>202</v>
      </c>
      <c r="J24" s="139"/>
      <c r="K24" s="139"/>
      <c r="L24" s="140">
        <v>39630</v>
      </c>
      <c r="M24" s="140">
        <v>39630</v>
      </c>
      <c r="N24" s="163">
        <v>2008</v>
      </c>
      <c r="O24" s="163"/>
    </row>
    <row r="25" spans="1:15" x14ac:dyDescent="0.3">
      <c r="A25" s="43">
        <f t="shared" si="0"/>
        <v>4</v>
      </c>
      <c r="B25" s="46" t="s">
        <v>25</v>
      </c>
      <c r="C25" s="141">
        <v>2015</v>
      </c>
      <c r="G25" s="139"/>
      <c r="H25" s="139"/>
      <c r="I25" s="139" t="s">
        <v>204</v>
      </c>
      <c r="J25" s="139"/>
      <c r="K25" s="139"/>
      <c r="L25" s="140">
        <v>40095</v>
      </c>
      <c r="M25" s="140">
        <v>40095</v>
      </c>
      <c r="N25" s="163">
        <v>2009</v>
      </c>
      <c r="O25" s="163"/>
    </row>
    <row r="26" spans="1:15" x14ac:dyDescent="0.3">
      <c r="A26" s="43">
        <f t="shared" si="0"/>
        <v>4</v>
      </c>
      <c r="B26" s="46" t="s">
        <v>25</v>
      </c>
      <c r="C26" s="141">
        <v>2016</v>
      </c>
      <c r="G26" s="139"/>
      <c r="H26" s="139"/>
      <c r="I26" s="139" t="s">
        <v>194</v>
      </c>
      <c r="J26" s="139"/>
      <c r="K26" s="139"/>
      <c r="L26" s="140">
        <v>40169</v>
      </c>
      <c r="M26" s="140">
        <v>40169</v>
      </c>
      <c r="N26" s="163"/>
      <c r="O26" s="163"/>
    </row>
    <row r="27" spans="1:15" x14ac:dyDescent="0.3">
      <c r="A27" s="43">
        <f t="shared" si="0"/>
        <v>4</v>
      </c>
      <c r="B27" s="46" t="s">
        <v>25</v>
      </c>
      <c r="C27" s="141">
        <v>2017</v>
      </c>
      <c r="G27" s="139"/>
      <c r="H27" s="139"/>
      <c r="I27" s="139" t="s">
        <v>195</v>
      </c>
      <c r="J27" s="139"/>
      <c r="K27" s="139"/>
      <c r="L27" s="140">
        <v>41270</v>
      </c>
      <c r="M27" s="140">
        <v>41270</v>
      </c>
      <c r="N27" s="164">
        <v>2012</v>
      </c>
      <c r="O27" s="164"/>
    </row>
    <row r="28" spans="1:15" x14ac:dyDescent="0.3">
      <c r="G28" s="139"/>
      <c r="H28" s="139"/>
      <c r="I28" s="139" t="s">
        <v>196</v>
      </c>
      <c r="J28" s="139"/>
      <c r="K28" s="139"/>
      <c r="L28" s="140">
        <v>41541</v>
      </c>
      <c r="M28" s="140">
        <v>41541</v>
      </c>
      <c r="N28" s="163">
        <v>2013</v>
      </c>
      <c r="O28" s="163"/>
    </row>
    <row r="29" spans="1:15" x14ac:dyDescent="0.3">
      <c r="G29" s="139"/>
      <c r="H29" s="139"/>
      <c r="I29" s="139" t="s">
        <v>189</v>
      </c>
      <c r="J29" s="139"/>
      <c r="K29" s="139"/>
      <c r="L29" s="140">
        <v>41594</v>
      </c>
      <c r="M29" s="140">
        <v>41594</v>
      </c>
      <c r="N29" s="163"/>
      <c r="O29" s="163"/>
    </row>
    <row r="30" spans="1:15" x14ac:dyDescent="0.3">
      <c r="G30" s="139"/>
      <c r="H30" s="139"/>
      <c r="I30" s="139" t="s">
        <v>197</v>
      </c>
      <c r="J30" s="139"/>
      <c r="K30" s="139"/>
      <c r="L30" s="140">
        <v>41634</v>
      </c>
      <c r="M30" s="140">
        <v>41634</v>
      </c>
      <c r="N30" s="163"/>
      <c r="O30" s="163"/>
    </row>
    <row r="31" spans="1:15" x14ac:dyDescent="0.3">
      <c r="G31" s="139"/>
      <c r="H31" s="139"/>
      <c r="I31" s="139" t="s">
        <v>198</v>
      </c>
      <c r="J31" s="139"/>
      <c r="K31" s="139"/>
      <c r="L31" s="140">
        <v>41648</v>
      </c>
      <c r="M31" s="140">
        <v>41648</v>
      </c>
      <c r="N31" s="163">
        <v>2014</v>
      </c>
      <c r="O31" s="163"/>
    </row>
    <row r="32" spans="1:15" x14ac:dyDescent="0.3">
      <c r="G32" s="139"/>
      <c r="H32" s="139"/>
      <c r="I32" s="139" t="s">
        <v>199</v>
      </c>
      <c r="J32" s="139"/>
      <c r="K32" s="139"/>
      <c r="L32" s="140">
        <v>42208</v>
      </c>
      <c r="M32" s="140">
        <v>42208</v>
      </c>
      <c r="N32" s="163">
        <v>2015</v>
      </c>
      <c r="O32" s="163"/>
    </row>
    <row r="33" spans="7:15" x14ac:dyDescent="0.3">
      <c r="G33" s="139"/>
      <c r="H33" s="139"/>
      <c r="I33" s="139" t="s">
        <v>200</v>
      </c>
      <c r="J33" s="139"/>
      <c r="K33" s="139"/>
      <c r="L33" s="140">
        <v>42472</v>
      </c>
      <c r="M33" s="140">
        <v>42472</v>
      </c>
      <c r="N33" s="164">
        <v>2016</v>
      </c>
      <c r="O33" s="164"/>
    </row>
    <row r="34" spans="7:15" x14ac:dyDescent="0.3">
      <c r="G34" s="139"/>
      <c r="H34" s="139"/>
      <c r="I34" s="139" t="s">
        <v>198</v>
      </c>
      <c r="J34" s="139"/>
      <c r="K34" s="139"/>
      <c r="L34" s="140">
        <v>42762</v>
      </c>
      <c r="M34" s="140">
        <v>42762</v>
      </c>
      <c r="N34" s="163">
        <v>2017</v>
      </c>
      <c r="O34" s="163"/>
    </row>
  </sheetData>
  <mergeCells count="14">
    <mergeCell ref="N31:O31"/>
    <mergeCell ref="N32:O32"/>
    <mergeCell ref="N33:O33"/>
    <mergeCell ref="N34:O34"/>
    <mergeCell ref="N23:O23"/>
    <mergeCell ref="N24:O24"/>
    <mergeCell ref="N25:O26"/>
    <mergeCell ref="N27:O27"/>
    <mergeCell ref="N28:O30"/>
    <mergeCell ref="N11:O12"/>
    <mergeCell ref="N13:O15"/>
    <mergeCell ref="N16:O18"/>
    <mergeCell ref="N19:O20"/>
    <mergeCell ref="N21:O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DC740A-78F7-4C1A-9D12-F9DF42F597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5C8058-3E8C-458F-A1A6-8E45357427E7}"/>
</file>

<file path=customXml/itemProps3.xml><?xml version="1.0" encoding="utf-8"?>
<ds:datastoreItem xmlns:ds="http://schemas.openxmlformats.org/officeDocument/2006/customXml" ds:itemID="{24F2F8C5-E28A-477A-8C75-081F9CB75F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Valter Pimenta</cp:lastModifiedBy>
  <dcterms:created xsi:type="dcterms:W3CDTF">2017-05-15T10:20:28Z</dcterms:created>
  <dcterms:modified xsi:type="dcterms:W3CDTF">2020-11-16T17:43:30Z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