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ocuments\SEAI---Equipa-F\dados\"/>
    </mc:Choice>
  </mc:AlternateContent>
  <xr:revisionPtr revIDLastSave="0" documentId="13_ncr:1_{CDEA9271-A426-4D11-93E2-30D3ED543210}" xr6:coauthVersionLast="46" xr6:coauthVersionMax="46" xr10:uidLastSave="{00000000-0000-0000-0000-000000000000}"/>
  <bookViews>
    <workbookView xWindow="28680" yWindow="-120" windowWidth="29040" windowHeight="15840" firstSheet="2" activeTab="6" xr2:uid="{00000000-000D-0000-FFFF-FFFF00000000}"/>
  </bookViews>
  <sheets>
    <sheet name="DGA" sheetId="1" r:id="rId1"/>
    <sheet name="DGAF" sheetId="2" r:id="rId2"/>
    <sheet name="GOT" sheetId="8" r:id="rId3"/>
    <sheet name="OQF" sheetId="9" r:id="rId4"/>
    <sheet name="2-FAL" sheetId="3" r:id="rId5"/>
    <sheet name="PF" sheetId="4" r:id="rId6"/>
    <sheet name="Load" sheetId="5" r:id="rId7"/>
    <sheet name="Maintenance" sheetId="6" r:id="rId8"/>
    <sheet name="Overall Condition" sheetId="10" r:id="rId9"/>
    <sheet name="Final Calculation" sheetId="7" r:id="rId10"/>
  </sheets>
  <definedNames>
    <definedName name="_xlnm._FilterDatabase" localSheetId="9" hidden="1">'Final Calculation'!$E$4:$E$4</definedName>
    <definedName name="_xlnm._FilterDatabase" localSheetId="6" hidden="1">Load!$AL$1:$AL$353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E200" i="5" l="1"/>
  <c r="BE183" i="5"/>
  <c r="BE153" i="5"/>
  <c r="BE122" i="5"/>
  <c r="B97" i="9" l="1"/>
  <c r="D97" i="9" s="1"/>
  <c r="B96" i="9"/>
  <c r="D96" i="9" s="1"/>
  <c r="B95" i="9"/>
  <c r="D95" i="9" s="1"/>
  <c r="B94" i="9"/>
  <c r="D94" i="9" s="1"/>
  <c r="B93" i="9"/>
  <c r="D93" i="9" s="1"/>
  <c r="B87" i="9"/>
  <c r="D87" i="9" s="1"/>
  <c r="B86" i="9"/>
  <c r="D86" i="9" s="1"/>
  <c r="B85" i="9"/>
  <c r="D85" i="9" s="1"/>
  <c r="B84" i="9"/>
  <c r="D84" i="9" s="1"/>
  <c r="B83" i="9"/>
  <c r="D83" i="9" s="1"/>
  <c r="B77" i="9"/>
  <c r="D77" i="9" s="1"/>
  <c r="B76" i="9"/>
  <c r="D76" i="9" s="1"/>
  <c r="B75" i="9"/>
  <c r="D75" i="9" s="1"/>
  <c r="B74" i="9"/>
  <c r="D74" i="9" s="1"/>
  <c r="B73" i="9"/>
  <c r="D73" i="9" s="1"/>
  <c r="B67" i="9"/>
  <c r="D67" i="9" s="1"/>
  <c r="B66" i="9"/>
  <c r="D66" i="9" s="1"/>
  <c r="B65" i="9"/>
  <c r="D65" i="9" s="1"/>
  <c r="B64" i="9"/>
  <c r="D64" i="9" s="1"/>
  <c r="B63" i="9"/>
  <c r="D63" i="9" s="1"/>
  <c r="B57" i="9"/>
  <c r="B56" i="9"/>
  <c r="D56" i="9" s="1"/>
  <c r="B55" i="9"/>
  <c r="D55" i="9" s="1"/>
  <c r="B54" i="9"/>
  <c r="D54" i="9" s="1"/>
  <c r="B53" i="9"/>
  <c r="D53" i="9" s="1"/>
  <c r="B47" i="9"/>
  <c r="D47" i="9" s="1"/>
  <c r="B46" i="9"/>
  <c r="D46" i="9" s="1"/>
  <c r="B45" i="9"/>
  <c r="D45" i="9" s="1"/>
  <c r="B44" i="9"/>
  <c r="D44" i="9" s="1"/>
  <c r="B43" i="9"/>
  <c r="D43" i="9" s="1"/>
  <c r="B37" i="9"/>
  <c r="B36" i="9"/>
  <c r="B35" i="9"/>
  <c r="D35" i="9" s="1"/>
  <c r="B34" i="9"/>
  <c r="D34" i="9" s="1"/>
  <c r="B33" i="9"/>
  <c r="D33" i="9" s="1"/>
  <c r="B27" i="9"/>
  <c r="D27" i="9" s="1"/>
  <c r="B26" i="9"/>
  <c r="D26" i="9" s="1"/>
  <c r="B25" i="9"/>
  <c r="D25" i="9" s="1"/>
  <c r="B24" i="9"/>
  <c r="D24" i="9" s="1"/>
  <c r="B23" i="9"/>
  <c r="D23" i="9" s="1"/>
  <c r="B17" i="9"/>
  <c r="D17" i="9" s="1"/>
  <c r="B16" i="9"/>
  <c r="D16" i="9" s="1"/>
  <c r="B15" i="9"/>
  <c r="D15" i="9" s="1"/>
  <c r="B14" i="9"/>
  <c r="D14" i="9" s="1"/>
  <c r="B13" i="9"/>
  <c r="D13" i="9" s="1"/>
  <c r="B7" i="9"/>
  <c r="D7" i="9" s="1"/>
  <c r="B6" i="9"/>
  <c r="D6" i="9" s="1"/>
  <c r="B5" i="9"/>
  <c r="D5" i="9" s="1"/>
  <c r="B4" i="9"/>
  <c r="D4" i="9" s="1"/>
  <c r="B3" i="9"/>
  <c r="D3" i="9" s="1"/>
  <c r="I92" i="9"/>
  <c r="I82" i="9"/>
  <c r="I72" i="9"/>
  <c r="I62" i="9"/>
  <c r="I52" i="9"/>
  <c r="I42" i="9"/>
  <c r="I32" i="9"/>
  <c r="I22" i="9"/>
  <c r="I12" i="9"/>
  <c r="I2" i="9"/>
  <c r="D57" i="9"/>
  <c r="D37" i="9"/>
  <c r="D36" i="9"/>
  <c r="AB10" i="7"/>
  <c r="AB2" i="7"/>
  <c r="AB3" i="7"/>
  <c r="AB9" i="7"/>
  <c r="AB8" i="7"/>
  <c r="AB7" i="7"/>
  <c r="AB6" i="7"/>
  <c r="AB5" i="7"/>
  <c r="AB4" i="7"/>
  <c r="Y11" i="7"/>
  <c r="Y10" i="7"/>
  <c r="Y9" i="7"/>
  <c r="Y8" i="7"/>
  <c r="Y7" i="7"/>
  <c r="Y6" i="7"/>
  <c r="Y5" i="7"/>
  <c r="Y4" i="7"/>
  <c r="Y3" i="7"/>
  <c r="Y2" i="7"/>
  <c r="G92" i="9" l="1"/>
  <c r="G96" i="9" s="1"/>
  <c r="Z11" i="7" s="1"/>
  <c r="G82" i="9"/>
  <c r="G86" i="9" s="1"/>
  <c r="Z10" i="7" s="1"/>
  <c r="G72" i="9"/>
  <c r="G76" i="9" s="1"/>
  <c r="Z9" i="7" s="1"/>
  <c r="G62" i="9"/>
  <c r="G66" i="9" s="1"/>
  <c r="Z8" i="7" s="1"/>
  <c r="G52" i="9"/>
  <c r="G56" i="9" s="1"/>
  <c r="Z7" i="7" s="1"/>
  <c r="G42" i="9"/>
  <c r="G46" i="9" s="1"/>
  <c r="Z6" i="7" s="1"/>
  <c r="G32" i="9"/>
  <c r="G36" i="9" s="1"/>
  <c r="Z5" i="7" s="1"/>
  <c r="G22" i="9"/>
  <c r="G26" i="9" s="1"/>
  <c r="Z4" i="7" s="1"/>
  <c r="G12" i="9"/>
  <c r="G16" i="9" s="1"/>
  <c r="Z3" i="7" s="1"/>
  <c r="G2" i="9"/>
  <c r="G6" i="9" s="1"/>
  <c r="Z2" i="7" s="1"/>
  <c r="D109" i="2"/>
  <c r="E109" i="2" s="1"/>
  <c r="D110" i="2"/>
  <c r="D111" i="2"/>
  <c r="E111" i="2" s="1"/>
  <c r="D112" i="2"/>
  <c r="D113" i="2"/>
  <c r="E113" i="2" s="1"/>
  <c r="D114" i="2"/>
  <c r="D108" i="2"/>
  <c r="E108" i="2" s="1"/>
  <c r="D94" i="2"/>
  <c r="E94" i="2" s="1"/>
  <c r="D95" i="2"/>
  <c r="E95" i="2" s="1"/>
  <c r="D96" i="2"/>
  <c r="D97" i="2"/>
  <c r="D98" i="2"/>
  <c r="E98" i="2" s="1"/>
  <c r="D99" i="2"/>
  <c r="E99" i="2" s="1"/>
  <c r="D93" i="2"/>
  <c r="D79" i="2"/>
  <c r="D80" i="2"/>
  <c r="E80" i="2" s="1"/>
  <c r="D81" i="2"/>
  <c r="D82" i="2"/>
  <c r="D83" i="2"/>
  <c r="D84" i="2"/>
  <c r="E84" i="2" s="1"/>
  <c r="E82" i="2"/>
  <c r="D78" i="2"/>
  <c r="E78" i="2" s="1"/>
  <c r="D64" i="2"/>
  <c r="D65" i="2"/>
  <c r="D66" i="2"/>
  <c r="E66" i="2" s="1"/>
  <c r="D67" i="2"/>
  <c r="E67" i="2" s="1"/>
  <c r="D68" i="2"/>
  <c r="D69" i="2"/>
  <c r="D63" i="2"/>
  <c r="E63" i="2" s="1"/>
  <c r="E65" i="2"/>
  <c r="E69" i="2"/>
  <c r="D49" i="2"/>
  <c r="D50" i="2"/>
  <c r="D51" i="2"/>
  <c r="D52" i="2"/>
  <c r="D53" i="2"/>
  <c r="D54" i="2"/>
  <c r="E54" i="2" s="1"/>
  <c r="D48" i="2"/>
  <c r="E48" i="2" s="1"/>
  <c r="E49" i="2"/>
  <c r="E50" i="2"/>
  <c r="E51" i="2"/>
  <c r="E52" i="2"/>
  <c r="E53" i="2"/>
  <c r="D19" i="2"/>
  <c r="D20" i="2"/>
  <c r="E20" i="2" s="1"/>
  <c r="D21" i="2"/>
  <c r="D22" i="2"/>
  <c r="E22" i="2" s="1"/>
  <c r="D23" i="2"/>
  <c r="D24" i="2"/>
  <c r="E24" i="2" s="1"/>
  <c r="D18" i="2"/>
  <c r="E18" i="2" s="1"/>
  <c r="D34" i="2"/>
  <c r="E34" i="2" s="1"/>
  <c r="D35" i="2"/>
  <c r="E35" i="2" s="1"/>
  <c r="D36" i="2"/>
  <c r="D37" i="2"/>
  <c r="E37" i="2" s="1"/>
  <c r="D38" i="2"/>
  <c r="E38" i="2" s="1"/>
  <c r="D39" i="2"/>
  <c r="E39" i="2" s="1"/>
  <c r="D33" i="2"/>
  <c r="E33" i="2"/>
  <c r="E36" i="2"/>
  <c r="D215" i="2"/>
  <c r="D216" i="2"/>
  <c r="D217" i="2"/>
  <c r="D218" i="2"/>
  <c r="D219" i="2"/>
  <c r="D9" i="2"/>
  <c r="E9" i="2" s="1"/>
  <c r="D7" i="2"/>
  <c r="D6" i="2"/>
  <c r="D5" i="2"/>
  <c r="E5" i="2" s="1"/>
  <c r="D4" i="2"/>
  <c r="E4" i="2" s="1"/>
  <c r="E7" i="2"/>
  <c r="D8" i="2"/>
  <c r="D3" i="2"/>
  <c r="E3" i="2" s="1"/>
  <c r="I3" i="2"/>
  <c r="I108" i="2"/>
  <c r="I93" i="2"/>
  <c r="I78" i="2"/>
  <c r="I63" i="2"/>
  <c r="I48" i="2"/>
  <c r="I33" i="2"/>
  <c r="I18" i="2"/>
  <c r="E114" i="2"/>
  <c r="E112" i="2"/>
  <c r="E110" i="2"/>
  <c r="E97" i="2"/>
  <c r="E96" i="2"/>
  <c r="E93" i="2"/>
  <c r="E83" i="2"/>
  <c r="E81" i="2"/>
  <c r="E79" i="2"/>
  <c r="E68" i="2"/>
  <c r="E64" i="2"/>
  <c r="E23" i="2"/>
  <c r="E21" i="2"/>
  <c r="E19" i="2"/>
  <c r="E8" i="2"/>
  <c r="E6" i="2"/>
  <c r="D123" i="2"/>
  <c r="E123" i="2" s="1"/>
  <c r="I123" i="2"/>
  <c r="D124" i="2"/>
  <c r="E124" i="2"/>
  <c r="D125" i="2"/>
  <c r="E125" i="2" s="1"/>
  <c r="D126" i="2"/>
  <c r="E126" i="2"/>
  <c r="D127" i="2"/>
  <c r="E127" i="2" s="1"/>
  <c r="D128" i="2"/>
  <c r="E128" i="2" s="1"/>
  <c r="D129" i="2"/>
  <c r="E129" i="2" s="1"/>
  <c r="G108" i="2" l="1"/>
  <c r="A117" i="2" s="1"/>
  <c r="B117" i="2" s="1"/>
  <c r="AC9" i="7" s="1"/>
  <c r="G93" i="2"/>
  <c r="A102" i="2" s="1"/>
  <c r="B102" i="2" s="1"/>
  <c r="AC8" i="7" s="1"/>
  <c r="G78" i="2"/>
  <c r="A87" i="2" s="1"/>
  <c r="B87" i="2" s="1"/>
  <c r="AC7" i="7" s="1"/>
  <c r="G63" i="2"/>
  <c r="A72" i="2" s="1"/>
  <c r="B72" i="2" s="1"/>
  <c r="AC6" i="7" s="1"/>
  <c r="G48" i="2"/>
  <c r="A57" i="2" s="1"/>
  <c r="B57" i="2" s="1"/>
  <c r="AC5" i="7" s="1"/>
  <c r="G33" i="2"/>
  <c r="A42" i="2" s="1"/>
  <c r="B42" i="2" s="1"/>
  <c r="AC4" i="7" s="1"/>
  <c r="G18" i="2"/>
  <c r="A27" i="2" s="1"/>
  <c r="B27" i="2" s="1"/>
  <c r="AC3" i="7" s="1"/>
  <c r="G3" i="2"/>
  <c r="A12" i="2" s="1"/>
  <c r="B12" i="2" s="1"/>
  <c r="AC2" i="7" s="1"/>
  <c r="G123" i="2"/>
  <c r="V21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6" i="7"/>
  <c r="A19" i="10"/>
  <c r="W13" i="7" s="1"/>
  <c r="A20" i="10"/>
  <c r="W14" i="7" s="1"/>
  <c r="A21" i="10"/>
  <c r="W15" i="7" s="1"/>
  <c r="A22" i="10"/>
  <c r="W16" i="7" s="1"/>
  <c r="A23" i="10"/>
  <c r="W17" i="7" s="1"/>
  <c r="A24" i="10"/>
  <c r="W18" i="7" s="1"/>
  <c r="A25" i="10"/>
  <c r="W19" i="7" s="1"/>
  <c r="A26" i="10"/>
  <c r="W20" i="7" s="1"/>
  <c r="A27" i="10"/>
  <c r="W21" i="7" s="1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V2" i="7"/>
  <c r="A4" i="4"/>
  <c r="C5" i="3"/>
  <c r="D5" i="3" s="1"/>
  <c r="T3" i="7" s="1"/>
  <c r="C6" i="3"/>
  <c r="D6" i="3" s="1"/>
  <c r="T4" i="7" s="1"/>
  <c r="C7" i="3"/>
  <c r="D7" i="3" s="1"/>
  <c r="T5" i="7" s="1"/>
  <c r="C8" i="3"/>
  <c r="D8" i="3" s="1"/>
  <c r="T6" i="7" s="1"/>
  <c r="C9" i="3"/>
  <c r="D9" i="3" s="1"/>
  <c r="T7" i="7" s="1"/>
  <c r="C10" i="3"/>
  <c r="D10" i="3" s="1"/>
  <c r="T8" i="7" s="1"/>
  <c r="C11" i="3"/>
  <c r="D11" i="3" s="1"/>
  <c r="T9" i="7" s="1"/>
  <c r="C12" i="3"/>
  <c r="D12" i="3" s="1"/>
  <c r="T10" i="7" s="1"/>
  <c r="C13" i="3"/>
  <c r="D13" i="3" s="1"/>
  <c r="T11" i="7" s="1"/>
  <c r="C14" i="3"/>
  <c r="D14" i="3" s="1"/>
  <c r="T12" i="7" s="1"/>
  <c r="C15" i="3"/>
  <c r="D15" i="3" s="1"/>
  <c r="T13" i="7" s="1"/>
  <c r="C16" i="3"/>
  <c r="D16" i="3" s="1"/>
  <c r="T14" i="7" s="1"/>
  <c r="C17" i="3"/>
  <c r="D17" i="3" s="1"/>
  <c r="T15" i="7" s="1"/>
  <c r="C18" i="3"/>
  <c r="D18" i="3" s="1"/>
  <c r="T16" i="7" s="1"/>
  <c r="C4" i="3"/>
  <c r="D4" i="3" s="1"/>
  <c r="T2" i="7" s="1"/>
  <c r="C22" i="3"/>
  <c r="O10" i="2"/>
  <c r="O11" i="2"/>
  <c r="O12" i="2"/>
  <c r="O13" i="2"/>
  <c r="O14" i="2"/>
  <c r="O15" i="2"/>
  <c r="O9" i="2"/>
  <c r="D394" i="2"/>
  <c r="E394" i="2" s="1"/>
  <c r="D395" i="2"/>
  <c r="E395" i="2" s="1"/>
  <c r="D396" i="2"/>
  <c r="E396" i="2" s="1"/>
  <c r="D397" i="2"/>
  <c r="E397" i="2" s="1"/>
  <c r="D398" i="2"/>
  <c r="E398" i="2" s="1"/>
  <c r="D399" i="2"/>
  <c r="E399" i="2" s="1"/>
  <c r="D393" i="2"/>
  <c r="E393" i="2" s="1"/>
  <c r="D379" i="2"/>
  <c r="E379" i="2" s="1"/>
  <c r="D380" i="2"/>
  <c r="E380" i="2" s="1"/>
  <c r="D381" i="2"/>
  <c r="E381" i="2" s="1"/>
  <c r="D382" i="2"/>
  <c r="E382" i="2" s="1"/>
  <c r="D383" i="2"/>
  <c r="E383" i="2" s="1"/>
  <c r="D384" i="2"/>
  <c r="E384" i="2" s="1"/>
  <c r="D378" i="2"/>
  <c r="E378" i="2" s="1"/>
  <c r="D364" i="2"/>
  <c r="E364" i="2" s="1"/>
  <c r="D365" i="2"/>
  <c r="E365" i="2" s="1"/>
  <c r="D366" i="2"/>
  <c r="E366" i="2" s="1"/>
  <c r="D367" i="2"/>
  <c r="E367" i="2" s="1"/>
  <c r="D368" i="2"/>
  <c r="E368" i="2" s="1"/>
  <c r="D369" i="2"/>
  <c r="E369" i="2" s="1"/>
  <c r="D363" i="2"/>
  <c r="E363" i="2" s="1"/>
  <c r="D349" i="2"/>
  <c r="E349" i="2" s="1"/>
  <c r="D350" i="2"/>
  <c r="E350" i="2" s="1"/>
  <c r="D351" i="2"/>
  <c r="E351" i="2" s="1"/>
  <c r="D352" i="2"/>
  <c r="E352" i="2" s="1"/>
  <c r="D353" i="2"/>
  <c r="E353" i="2" s="1"/>
  <c r="D354" i="2"/>
  <c r="E354" i="2" s="1"/>
  <c r="D348" i="2"/>
  <c r="E348" i="2" s="1"/>
  <c r="D334" i="2"/>
  <c r="E334" i="2" s="1"/>
  <c r="D335" i="2"/>
  <c r="E335" i="2" s="1"/>
  <c r="D336" i="2"/>
  <c r="E336" i="2" s="1"/>
  <c r="D337" i="2"/>
  <c r="E337" i="2" s="1"/>
  <c r="D338" i="2"/>
  <c r="E338" i="2" s="1"/>
  <c r="D339" i="2"/>
  <c r="E339" i="2" s="1"/>
  <c r="D333" i="2"/>
  <c r="E333" i="2" s="1"/>
  <c r="D319" i="2"/>
  <c r="E319" i="2" s="1"/>
  <c r="D320" i="2"/>
  <c r="E320" i="2" s="1"/>
  <c r="D321" i="2"/>
  <c r="E321" i="2" s="1"/>
  <c r="D322" i="2"/>
  <c r="E322" i="2" s="1"/>
  <c r="D323" i="2"/>
  <c r="E323" i="2" s="1"/>
  <c r="D324" i="2"/>
  <c r="E324" i="2" s="1"/>
  <c r="D318" i="2"/>
  <c r="E318" i="2" s="1"/>
  <c r="D304" i="2"/>
  <c r="E304" i="2" s="1"/>
  <c r="D305" i="2"/>
  <c r="E305" i="2" s="1"/>
  <c r="D306" i="2"/>
  <c r="E306" i="2" s="1"/>
  <c r="D307" i="2"/>
  <c r="E307" i="2" s="1"/>
  <c r="D308" i="2"/>
  <c r="E308" i="2" s="1"/>
  <c r="D309" i="2"/>
  <c r="E309" i="2" s="1"/>
  <c r="D303" i="2"/>
  <c r="E303" i="2" s="1"/>
  <c r="D289" i="2"/>
  <c r="E289" i="2" s="1"/>
  <c r="D290" i="2"/>
  <c r="E290" i="2" s="1"/>
  <c r="D291" i="2"/>
  <c r="E291" i="2" s="1"/>
  <c r="D292" i="2"/>
  <c r="E292" i="2" s="1"/>
  <c r="D293" i="2"/>
  <c r="E293" i="2" s="1"/>
  <c r="D294" i="2"/>
  <c r="E294" i="2" s="1"/>
  <c r="D288" i="2"/>
  <c r="E288" i="2" s="1"/>
  <c r="D274" i="2"/>
  <c r="E274" i="2" s="1"/>
  <c r="D275" i="2"/>
  <c r="E275" i="2" s="1"/>
  <c r="D276" i="2"/>
  <c r="E276" i="2" s="1"/>
  <c r="D277" i="2"/>
  <c r="E277" i="2" s="1"/>
  <c r="D278" i="2"/>
  <c r="D279" i="2"/>
  <c r="E279" i="2" s="1"/>
  <c r="D273" i="2"/>
  <c r="E273" i="2" s="1"/>
  <c r="D259" i="2"/>
  <c r="E259" i="2" s="1"/>
  <c r="D260" i="2"/>
  <c r="E260" i="2" s="1"/>
  <c r="D261" i="2"/>
  <c r="E261" i="2" s="1"/>
  <c r="D262" i="2"/>
  <c r="E262" i="2" s="1"/>
  <c r="D263" i="2"/>
  <c r="E263" i="2" s="1"/>
  <c r="D264" i="2"/>
  <c r="E264" i="2" s="1"/>
  <c r="D258" i="2"/>
  <c r="E258" i="2" s="1"/>
  <c r="D244" i="2"/>
  <c r="E244" i="2" s="1"/>
  <c r="D245" i="2"/>
  <c r="E245" i="2" s="1"/>
  <c r="D246" i="2"/>
  <c r="E246" i="2" s="1"/>
  <c r="D247" i="2"/>
  <c r="E247" i="2" s="1"/>
  <c r="D248" i="2"/>
  <c r="E248" i="2" s="1"/>
  <c r="D249" i="2"/>
  <c r="E249" i="2" s="1"/>
  <c r="D243" i="2"/>
  <c r="E243" i="2" s="1"/>
  <c r="D229" i="2"/>
  <c r="E229" i="2" s="1"/>
  <c r="D230" i="2"/>
  <c r="E230" i="2" s="1"/>
  <c r="D231" i="2"/>
  <c r="E231" i="2" s="1"/>
  <c r="D232" i="2"/>
  <c r="E232" i="2" s="1"/>
  <c r="D233" i="2"/>
  <c r="E233" i="2" s="1"/>
  <c r="D234" i="2"/>
  <c r="E234" i="2" s="1"/>
  <c r="D228" i="2"/>
  <c r="E228" i="2" s="1"/>
  <c r="D214" i="2"/>
  <c r="E214" i="2" s="1"/>
  <c r="E215" i="2"/>
  <c r="E216" i="2"/>
  <c r="E217" i="2"/>
  <c r="E218" i="2"/>
  <c r="E219" i="2"/>
  <c r="D213" i="2"/>
  <c r="E213" i="2" s="1"/>
  <c r="D199" i="2"/>
  <c r="E199" i="2" s="1"/>
  <c r="D200" i="2"/>
  <c r="E200" i="2" s="1"/>
  <c r="D201" i="2"/>
  <c r="E201" i="2" s="1"/>
  <c r="D202" i="2"/>
  <c r="E202" i="2" s="1"/>
  <c r="D203" i="2"/>
  <c r="E203" i="2" s="1"/>
  <c r="D204" i="2"/>
  <c r="E204" i="2" s="1"/>
  <c r="D198" i="2"/>
  <c r="E198" i="2" s="1"/>
  <c r="D184" i="2"/>
  <c r="E184" i="2" s="1"/>
  <c r="D185" i="2"/>
  <c r="E185" i="2" s="1"/>
  <c r="D186" i="2"/>
  <c r="E186" i="2" s="1"/>
  <c r="D187" i="2"/>
  <c r="E187" i="2" s="1"/>
  <c r="D188" i="2"/>
  <c r="E188" i="2" s="1"/>
  <c r="D189" i="2"/>
  <c r="E189" i="2" s="1"/>
  <c r="D183" i="2"/>
  <c r="E183" i="2" s="1"/>
  <c r="D169" i="2"/>
  <c r="E169" i="2" s="1"/>
  <c r="D170" i="2"/>
  <c r="E170" i="2" s="1"/>
  <c r="D171" i="2"/>
  <c r="E171" i="2" s="1"/>
  <c r="D172" i="2"/>
  <c r="E172" i="2" s="1"/>
  <c r="D173" i="2"/>
  <c r="E173" i="2" s="1"/>
  <c r="D174" i="2"/>
  <c r="E174" i="2" s="1"/>
  <c r="D168" i="2"/>
  <c r="E168" i="2" s="1"/>
  <c r="D154" i="2"/>
  <c r="E154" i="2" s="1"/>
  <c r="D155" i="2"/>
  <c r="E155" i="2" s="1"/>
  <c r="D156" i="2"/>
  <c r="E156" i="2" s="1"/>
  <c r="D157" i="2"/>
  <c r="E157" i="2" s="1"/>
  <c r="D158" i="2"/>
  <c r="E158" i="2" s="1"/>
  <c r="D159" i="2"/>
  <c r="E159" i="2" s="1"/>
  <c r="D153" i="2"/>
  <c r="E153" i="2" s="1"/>
  <c r="D139" i="2"/>
  <c r="E139" i="2" s="1"/>
  <c r="E278" i="2"/>
  <c r="D142" i="2"/>
  <c r="E142" i="2" s="1"/>
  <c r="D143" i="2"/>
  <c r="E143" i="2" s="1"/>
  <c r="D144" i="2"/>
  <c r="E144" i="2" s="1"/>
  <c r="D141" i="2"/>
  <c r="E141" i="2" s="1"/>
  <c r="D140" i="2"/>
  <c r="E140" i="2" s="1"/>
  <c r="D138" i="2"/>
  <c r="E138" i="2" s="1"/>
  <c r="I393" i="2"/>
  <c r="I378" i="2"/>
  <c r="I363" i="2"/>
  <c r="I348" i="2"/>
  <c r="I333" i="2"/>
  <c r="I318" i="2"/>
  <c r="I303" i="2"/>
  <c r="I288" i="2"/>
  <c r="I273" i="2"/>
  <c r="I258" i="2"/>
  <c r="I243" i="2"/>
  <c r="I228" i="2"/>
  <c r="I213" i="2"/>
  <c r="I198" i="2"/>
  <c r="I183" i="2"/>
  <c r="I168" i="2"/>
  <c r="I153" i="2"/>
  <c r="I138" i="2"/>
  <c r="W23" i="7" l="1"/>
  <c r="G393" i="2"/>
  <c r="A402" i="2" s="1"/>
  <c r="B402" i="2" s="1"/>
  <c r="AC28" i="7" s="1"/>
  <c r="G378" i="2"/>
  <c r="G363" i="2"/>
  <c r="A372" i="2" s="1"/>
  <c r="G348" i="2"/>
  <c r="A357" i="2" s="1"/>
  <c r="G333" i="2"/>
  <c r="A342" i="2" s="1"/>
  <c r="G318" i="2"/>
  <c r="A327" i="2" s="1"/>
  <c r="G303" i="2"/>
  <c r="A312" i="2" s="1"/>
  <c r="B312" i="2" s="1"/>
  <c r="AC22" i="7" s="1"/>
  <c r="G288" i="2"/>
  <c r="A297" i="2" s="1"/>
  <c r="B297" i="2" s="1"/>
  <c r="AC21" i="7" s="1"/>
  <c r="G273" i="2"/>
  <c r="A282" i="2" s="1"/>
  <c r="B282" i="2" s="1"/>
  <c r="AC20" i="7" s="1"/>
  <c r="G258" i="2"/>
  <c r="A267" i="2" s="1"/>
  <c r="B267" i="2" s="1"/>
  <c r="AC19" i="7" s="1"/>
  <c r="G243" i="2"/>
  <c r="A252" i="2" s="1"/>
  <c r="B252" i="2" s="1"/>
  <c r="AC18" i="7" s="1"/>
  <c r="G228" i="2"/>
  <c r="A237" i="2" s="1"/>
  <c r="B237" i="2" s="1"/>
  <c r="AC17" i="7" s="1"/>
  <c r="G213" i="2"/>
  <c r="A222" i="2" s="1"/>
  <c r="B222" i="2" s="1"/>
  <c r="AC16" i="7" s="1"/>
  <c r="G198" i="2"/>
  <c r="A207" i="2" s="1"/>
  <c r="B207" i="2" s="1"/>
  <c r="AC15" i="7" s="1"/>
  <c r="G183" i="2"/>
  <c r="A192" i="2" s="1"/>
  <c r="B192" i="2" s="1"/>
  <c r="AC14" i="7" s="1"/>
  <c r="G168" i="2"/>
  <c r="A177" i="2" s="1"/>
  <c r="B177" i="2" s="1"/>
  <c r="AC13" i="7" s="1"/>
  <c r="G153" i="2"/>
  <c r="A162" i="2" s="1"/>
  <c r="B162" i="2" s="1"/>
  <c r="AC12" i="7" s="1"/>
  <c r="G138" i="2"/>
  <c r="Y34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9" i="7"/>
  <c r="Y30" i="7"/>
  <c r="Y31" i="7"/>
  <c r="Y32" i="7"/>
  <c r="Y33" i="7"/>
  <c r="Y28" i="7"/>
  <c r="B277" i="9"/>
  <c r="D277" i="9" s="1"/>
  <c r="B276" i="9"/>
  <c r="D276" i="9" s="1"/>
  <c r="B275" i="9"/>
  <c r="D275" i="9" s="1"/>
  <c r="B274" i="9"/>
  <c r="D274" i="9" s="1"/>
  <c r="B273" i="9"/>
  <c r="D273" i="9" s="1"/>
  <c r="B267" i="9"/>
  <c r="D267" i="9" s="1"/>
  <c r="B266" i="9"/>
  <c r="D266" i="9" s="1"/>
  <c r="B265" i="9"/>
  <c r="D265" i="9" s="1"/>
  <c r="B264" i="9"/>
  <c r="D264" i="9" s="1"/>
  <c r="B263" i="9"/>
  <c r="D263" i="9" s="1"/>
  <c r="B257" i="9"/>
  <c r="D257" i="9" s="1"/>
  <c r="B256" i="9"/>
  <c r="D256" i="9" s="1"/>
  <c r="B255" i="9"/>
  <c r="D255" i="9" s="1"/>
  <c r="B254" i="9"/>
  <c r="D254" i="9" s="1"/>
  <c r="B253" i="9"/>
  <c r="D253" i="9" s="1"/>
  <c r="B247" i="9"/>
  <c r="D247" i="9" s="1"/>
  <c r="B246" i="9"/>
  <c r="D246" i="9" s="1"/>
  <c r="B245" i="9"/>
  <c r="D245" i="9" s="1"/>
  <c r="B244" i="9"/>
  <c r="D244" i="9" s="1"/>
  <c r="B243" i="9"/>
  <c r="D243" i="9" s="1"/>
  <c r="B237" i="9"/>
  <c r="D237" i="9" s="1"/>
  <c r="B236" i="9"/>
  <c r="D236" i="9" s="1"/>
  <c r="B235" i="9"/>
  <c r="D235" i="9" s="1"/>
  <c r="B234" i="9"/>
  <c r="D234" i="9" s="1"/>
  <c r="B233" i="9"/>
  <c r="D233" i="9" s="1"/>
  <c r="B227" i="9"/>
  <c r="D227" i="9" s="1"/>
  <c r="B226" i="9"/>
  <c r="D226" i="9" s="1"/>
  <c r="B225" i="9"/>
  <c r="D225" i="9" s="1"/>
  <c r="B224" i="9"/>
  <c r="D224" i="9" s="1"/>
  <c r="B223" i="9"/>
  <c r="D223" i="9" s="1"/>
  <c r="B217" i="9"/>
  <c r="D217" i="9" s="1"/>
  <c r="B216" i="9"/>
  <c r="D216" i="9" s="1"/>
  <c r="B215" i="9"/>
  <c r="D215" i="9" s="1"/>
  <c r="B214" i="9"/>
  <c r="D214" i="9" s="1"/>
  <c r="B213" i="9"/>
  <c r="D213" i="9" s="1"/>
  <c r="B207" i="9"/>
  <c r="D207" i="9" s="1"/>
  <c r="B206" i="9"/>
  <c r="D206" i="9" s="1"/>
  <c r="B205" i="9"/>
  <c r="D205" i="9" s="1"/>
  <c r="B204" i="9"/>
  <c r="D204" i="9" s="1"/>
  <c r="B203" i="9"/>
  <c r="D203" i="9" s="1"/>
  <c r="B155" i="9"/>
  <c r="B154" i="9"/>
  <c r="B197" i="9"/>
  <c r="D197" i="9" s="1"/>
  <c r="B196" i="9"/>
  <c r="D196" i="9" s="1"/>
  <c r="B195" i="9"/>
  <c r="D195" i="9" s="1"/>
  <c r="B194" i="9"/>
  <c r="D194" i="9" s="1"/>
  <c r="B193" i="9"/>
  <c r="D193" i="9" s="1"/>
  <c r="B183" i="9"/>
  <c r="D183" i="9" s="1"/>
  <c r="B187" i="9"/>
  <c r="D187" i="9" s="1"/>
  <c r="B186" i="9"/>
  <c r="D186" i="9" s="1"/>
  <c r="B185" i="9"/>
  <c r="D185" i="9" s="1"/>
  <c r="B184" i="9"/>
  <c r="D184" i="9" s="1"/>
  <c r="B177" i="9"/>
  <c r="D177" i="9" s="1"/>
  <c r="B176" i="9"/>
  <c r="D176" i="9" s="1"/>
  <c r="B175" i="9"/>
  <c r="D175" i="9" s="1"/>
  <c r="B174" i="9"/>
  <c r="D174" i="9" s="1"/>
  <c r="B173" i="9"/>
  <c r="D173" i="9" s="1"/>
  <c r="B167" i="9"/>
  <c r="D167" i="9" s="1"/>
  <c r="B166" i="9"/>
  <c r="D166" i="9" s="1"/>
  <c r="B165" i="9"/>
  <c r="D165" i="9" s="1"/>
  <c r="B164" i="9"/>
  <c r="D164" i="9" s="1"/>
  <c r="B163" i="9"/>
  <c r="D163" i="9" s="1"/>
  <c r="B157" i="9"/>
  <c r="D157" i="9" s="1"/>
  <c r="B156" i="9"/>
  <c r="D156" i="9" s="1"/>
  <c r="D155" i="9"/>
  <c r="D154" i="9"/>
  <c r="B153" i="9"/>
  <c r="D153" i="9" s="1"/>
  <c r="B147" i="9"/>
  <c r="D147" i="9" s="1"/>
  <c r="B146" i="9"/>
  <c r="D146" i="9" s="1"/>
  <c r="B145" i="9"/>
  <c r="D145" i="9" s="1"/>
  <c r="B144" i="9"/>
  <c r="D144" i="9" s="1"/>
  <c r="B143" i="9"/>
  <c r="D143" i="9" s="1"/>
  <c r="B137" i="9"/>
  <c r="D137" i="9" s="1"/>
  <c r="B136" i="9"/>
  <c r="D136" i="9" s="1"/>
  <c r="B135" i="9"/>
  <c r="D135" i="9" s="1"/>
  <c r="B134" i="9"/>
  <c r="D134" i="9" s="1"/>
  <c r="B133" i="9"/>
  <c r="D133" i="9" s="1"/>
  <c r="B127" i="9"/>
  <c r="D127" i="9" s="1"/>
  <c r="B126" i="9"/>
  <c r="D126" i="9" s="1"/>
  <c r="B125" i="9"/>
  <c r="D125" i="9" s="1"/>
  <c r="B124" i="9"/>
  <c r="D124" i="9" s="1"/>
  <c r="B123" i="9"/>
  <c r="D123" i="9" s="1"/>
  <c r="B117" i="9"/>
  <c r="D117" i="9" s="1"/>
  <c r="B116" i="9"/>
  <c r="B115" i="9"/>
  <c r="D115" i="9" s="1"/>
  <c r="B114" i="9"/>
  <c r="D114" i="9" s="1"/>
  <c r="B113" i="9"/>
  <c r="D113" i="9" s="1"/>
  <c r="D116" i="9"/>
  <c r="B107" i="9"/>
  <c r="D107" i="9" s="1"/>
  <c r="B106" i="9"/>
  <c r="D106" i="9" s="1"/>
  <c r="B105" i="9"/>
  <c r="D105" i="9" s="1"/>
  <c r="B104" i="9"/>
  <c r="D104" i="9" s="1"/>
  <c r="B103" i="9"/>
  <c r="D103" i="9" s="1"/>
  <c r="I272" i="9"/>
  <c r="I262" i="9"/>
  <c r="I252" i="9"/>
  <c r="I242" i="9"/>
  <c r="I232" i="9"/>
  <c r="I222" i="9"/>
  <c r="I212" i="9"/>
  <c r="I202" i="9"/>
  <c r="I192" i="9"/>
  <c r="I182" i="9"/>
  <c r="I172" i="9"/>
  <c r="I162" i="9"/>
  <c r="I152" i="9"/>
  <c r="I142" i="9"/>
  <c r="I132" i="9"/>
  <c r="I122" i="9"/>
  <c r="I112" i="9"/>
  <c r="I102" i="9"/>
  <c r="T103" i="9"/>
  <c r="A147" i="2" l="1"/>
  <c r="B147" i="2" s="1"/>
  <c r="AC11" i="7" s="1"/>
  <c r="A387" i="2"/>
  <c r="B387" i="2" s="1"/>
  <c r="AC27" i="7" s="1"/>
  <c r="A132" i="2"/>
  <c r="B132" i="2" s="1"/>
  <c r="AC10" i="7" s="1"/>
  <c r="B342" i="2"/>
  <c r="AC24" i="7" s="1"/>
  <c r="B327" i="2"/>
  <c r="AC23" i="7" s="1"/>
  <c r="B372" i="2"/>
  <c r="AC26" i="7" s="1"/>
  <c r="B357" i="2"/>
  <c r="AC25" i="7" s="1"/>
  <c r="G272" i="9"/>
  <c r="G276" i="9" s="1"/>
  <c r="Z29" i="7" s="1"/>
  <c r="G262" i="9"/>
  <c r="G266" i="9" s="1"/>
  <c r="Z28" i="7" s="1"/>
  <c r="G252" i="9"/>
  <c r="G256" i="9" s="1"/>
  <c r="Z27" i="7" s="1"/>
  <c r="G242" i="9"/>
  <c r="G246" i="9" s="1"/>
  <c r="Z26" i="7" s="1"/>
  <c r="G232" i="9"/>
  <c r="G236" i="9" s="1"/>
  <c r="Z25" i="7" s="1"/>
  <c r="G222" i="9"/>
  <c r="G226" i="9" s="1"/>
  <c r="Z24" i="7" s="1"/>
  <c r="G212" i="9"/>
  <c r="G216" i="9" s="1"/>
  <c r="Z23" i="7" s="1"/>
  <c r="G202" i="9"/>
  <c r="G206" i="9" s="1"/>
  <c r="G192" i="9"/>
  <c r="G182" i="9"/>
  <c r="G186" i="9" s="1"/>
  <c r="Z20" i="7" s="1"/>
  <c r="G172" i="9"/>
  <c r="G176" i="9" s="1"/>
  <c r="Z19" i="7" s="1"/>
  <c r="G162" i="9"/>
  <c r="G166" i="9" s="1"/>
  <c r="Z18" i="7" s="1"/>
  <c r="G152" i="9"/>
  <c r="G156" i="9" s="1"/>
  <c r="Z17" i="7" s="1"/>
  <c r="G142" i="9"/>
  <c r="G146" i="9" s="1"/>
  <c r="Z16" i="7" s="1"/>
  <c r="G132" i="9"/>
  <c r="G136" i="9" s="1"/>
  <c r="Z15" i="7" s="1"/>
  <c r="G122" i="9"/>
  <c r="G126" i="9" s="1"/>
  <c r="Z14" i="7" s="1"/>
  <c r="G112" i="9"/>
  <c r="G116" i="9" s="1"/>
  <c r="Z13" i="7" s="1"/>
  <c r="G102" i="9"/>
  <c r="G106" i="9" l="1"/>
  <c r="Z12" i="7" s="1"/>
  <c r="G196" i="9"/>
  <c r="Z21" i="7" s="1"/>
  <c r="Z22" i="7"/>
  <c r="AY353" i="5"/>
  <c r="AZ353" i="5"/>
  <c r="BA353" i="5"/>
  <c r="BB353" i="5"/>
  <c r="BC353" i="5"/>
  <c r="BD353" i="5"/>
  <c r="BE353" i="5"/>
  <c r="BF353" i="5"/>
  <c r="AY322" i="5"/>
  <c r="AZ322" i="5"/>
  <c r="BA322" i="5"/>
  <c r="BB322" i="5"/>
  <c r="BC322" i="5"/>
  <c r="BD322" i="5"/>
  <c r="BE322" i="5"/>
  <c r="BF322" i="5"/>
  <c r="AY292" i="5"/>
  <c r="AZ292" i="5"/>
  <c r="BA292" i="5"/>
  <c r="BB292" i="5"/>
  <c r="BC292" i="5"/>
  <c r="BD292" i="5"/>
  <c r="BE292" i="5"/>
  <c r="BF292" i="5"/>
  <c r="AY261" i="5"/>
  <c r="AZ261" i="5"/>
  <c r="BA261" i="5"/>
  <c r="BB261" i="5"/>
  <c r="BC261" i="5"/>
  <c r="BD261" i="5"/>
  <c r="BE261" i="5"/>
  <c r="BF261" i="5"/>
  <c r="AY231" i="5"/>
  <c r="AZ231" i="5"/>
  <c r="BA231" i="5"/>
  <c r="BB231" i="5"/>
  <c r="BC231" i="5"/>
  <c r="BD231" i="5"/>
  <c r="BE231" i="5"/>
  <c r="BF231" i="5"/>
  <c r="AY200" i="5"/>
  <c r="AZ200" i="5"/>
  <c r="BA200" i="5"/>
  <c r="BB200" i="5"/>
  <c r="BC200" i="5"/>
  <c r="BD200" i="5"/>
  <c r="BF200" i="5"/>
  <c r="AY183" i="5"/>
  <c r="AZ183" i="5"/>
  <c r="BA183" i="5"/>
  <c r="BB183" i="5"/>
  <c r="BC183" i="5"/>
  <c r="BD183" i="5"/>
  <c r="BF183" i="5"/>
  <c r="AY153" i="5"/>
  <c r="AZ153" i="5"/>
  <c r="BA153" i="5"/>
  <c r="BB153" i="5"/>
  <c r="BC153" i="5"/>
  <c r="BD153" i="5"/>
  <c r="BF153" i="5"/>
  <c r="AY122" i="5"/>
  <c r="AZ122" i="5"/>
  <c r="BA122" i="5"/>
  <c r="BB122" i="5"/>
  <c r="BC122" i="5"/>
  <c r="BD122" i="5"/>
  <c r="BF122" i="5"/>
  <c r="AZ92" i="5"/>
  <c r="AY32" i="5"/>
  <c r="AZ32" i="5"/>
  <c r="BA32" i="5"/>
  <c r="BB32" i="5"/>
  <c r="BC32" i="5"/>
  <c r="BD32" i="5"/>
  <c r="BE32" i="5"/>
  <c r="BF32" i="5"/>
  <c r="AY61" i="5"/>
  <c r="AZ61" i="5"/>
  <c r="BA61" i="5"/>
  <c r="BB61" i="5"/>
  <c r="BC61" i="5"/>
  <c r="BD61" i="5"/>
  <c r="BE61" i="5"/>
  <c r="BF61" i="5"/>
  <c r="AX32" i="5"/>
  <c r="AX61" i="5"/>
  <c r="AX92" i="5"/>
  <c r="AX122" i="5"/>
  <c r="AX153" i="5"/>
  <c r="AX183" i="5"/>
  <c r="AX200" i="5"/>
  <c r="AX231" i="5"/>
  <c r="AX261" i="5"/>
  <c r="AX292" i="5"/>
  <c r="AX322" i="5"/>
  <c r="AX353" i="5"/>
  <c r="AY92" i="5" l="1"/>
  <c r="BA92" i="5"/>
  <c r="BB92" i="5"/>
  <c r="BC92" i="5"/>
  <c r="BD92" i="5"/>
  <c r="BE92" i="5"/>
  <c r="BF92" i="5"/>
  <c r="M128" i="9" l="1"/>
  <c r="M136" i="9"/>
  <c r="M108" i="9" l="1"/>
  <c r="M148" i="9"/>
  <c r="M138" i="9"/>
  <c r="M118" i="9"/>
  <c r="O26" i="2"/>
  <c r="O41" i="2"/>
  <c r="O75" i="2"/>
  <c r="O74" i="2"/>
  <c r="O73" i="2"/>
  <c r="O72" i="2"/>
  <c r="O71" i="2"/>
  <c r="O70" i="2"/>
  <c r="O69" i="2"/>
  <c r="O60" i="2"/>
  <c r="O59" i="2"/>
  <c r="O58" i="2"/>
  <c r="O57" i="2"/>
  <c r="O56" i="2"/>
  <c r="O55" i="2"/>
  <c r="O54" i="2"/>
  <c r="O45" i="2"/>
  <c r="O44" i="2"/>
  <c r="O43" i="2"/>
  <c r="O42" i="2"/>
  <c r="O40" i="2"/>
  <c r="O39" i="2"/>
  <c r="O30" i="2"/>
  <c r="O29" i="2"/>
  <c r="O28" i="2"/>
  <c r="O27" i="2"/>
  <c r="O25" i="2"/>
  <c r="O24" i="2"/>
  <c r="A13" i="10" l="1"/>
  <c r="W7" i="7" s="1"/>
  <c r="A14" i="10"/>
  <c r="W8" i="7" s="1"/>
  <c r="A15" i="10"/>
  <c r="W9" i="7" s="1"/>
  <c r="A16" i="10"/>
  <c r="W10" i="7" s="1"/>
  <c r="A17" i="10"/>
  <c r="W11" i="7" s="1"/>
  <c r="A18" i="10"/>
  <c r="W12" i="7" s="1"/>
  <c r="A12" i="10"/>
  <c r="W6" i="7" s="1"/>
  <c r="C20" i="3"/>
  <c r="C21" i="3"/>
  <c r="B9" i="7" l="1"/>
  <c r="D20" i="3"/>
  <c r="T18" i="7" s="1"/>
  <c r="D21" i="3"/>
  <c r="T19" i="7" s="1"/>
  <c r="D22" i="3"/>
  <c r="T20" i="7" s="1"/>
  <c r="T23" i="7" s="1"/>
  <c r="C19" i="3"/>
  <c r="D19" i="3" s="1"/>
  <c r="T17" i="7" s="1"/>
  <c r="B4" i="4"/>
  <c r="W2" i="7" s="1"/>
  <c r="W4" i="7" s="1"/>
  <c r="M106" i="9"/>
  <c r="M147" i="9"/>
  <c r="M146" i="9"/>
  <c r="M145" i="9"/>
  <c r="M144" i="9"/>
  <c r="M137" i="9"/>
  <c r="M135" i="9"/>
  <c r="M134" i="9"/>
  <c r="M127" i="9"/>
  <c r="M126" i="9"/>
  <c r="M125" i="9"/>
  <c r="M124" i="9"/>
  <c r="M117" i="9"/>
  <c r="M116" i="9"/>
  <c r="M115" i="9"/>
  <c r="M114" i="9"/>
  <c r="M107" i="9"/>
  <c r="M105" i="9"/>
  <c r="M104" i="9"/>
  <c r="B6" i="7" l="1"/>
  <c r="B10" i="7"/>
  <c r="T123" i="9" l="1"/>
  <c r="T133" i="9"/>
  <c r="T113" i="9"/>
  <c r="T143" i="9"/>
  <c r="O148" i="9"/>
  <c r="O147" i="9"/>
  <c r="O146" i="9"/>
  <c r="O145" i="9"/>
  <c r="O144" i="9"/>
  <c r="O138" i="9"/>
  <c r="O137" i="9"/>
  <c r="O136" i="9"/>
  <c r="O135" i="9"/>
  <c r="O134" i="9"/>
  <c r="O128" i="9"/>
  <c r="O127" i="9"/>
  <c r="O126" i="9"/>
  <c r="O125" i="9"/>
  <c r="O124" i="9"/>
  <c r="O118" i="9"/>
  <c r="O117" i="9"/>
  <c r="O116" i="9"/>
  <c r="O115" i="9"/>
  <c r="O114" i="9"/>
  <c r="P70" i="2"/>
  <c r="P71" i="2"/>
  <c r="P72" i="2"/>
  <c r="P73" i="2"/>
  <c r="P74" i="2"/>
  <c r="P75" i="2"/>
  <c r="P69" i="2"/>
  <c r="P55" i="2"/>
  <c r="P56" i="2"/>
  <c r="P57" i="2"/>
  <c r="P58" i="2"/>
  <c r="P59" i="2"/>
  <c r="P60" i="2"/>
  <c r="P54" i="2"/>
  <c r="P42" i="2"/>
  <c r="P43" i="2"/>
  <c r="P45" i="2"/>
  <c r="P39" i="2"/>
  <c r="P25" i="2"/>
  <c r="P28" i="2"/>
  <c r="P29" i="2"/>
  <c r="P24" i="2"/>
  <c r="T69" i="2"/>
  <c r="T54" i="2"/>
  <c r="T39" i="2"/>
  <c r="T24" i="2"/>
  <c r="T9" i="2"/>
  <c r="P44" i="2"/>
  <c r="P41" i="2"/>
  <c r="P40" i="2"/>
  <c r="P30" i="2"/>
  <c r="P27" i="2"/>
  <c r="P26" i="2"/>
  <c r="C10" i="6"/>
  <c r="D10" i="6"/>
  <c r="E10" i="6"/>
  <c r="F10" i="6"/>
  <c r="G10" i="6"/>
  <c r="H10" i="6"/>
  <c r="I10" i="6"/>
  <c r="J10" i="6"/>
  <c r="K10" i="6"/>
  <c r="L10" i="6"/>
  <c r="B10" i="6"/>
  <c r="R24" i="2" l="1"/>
  <c r="R54" i="2"/>
  <c r="R39" i="2"/>
  <c r="R69" i="2"/>
  <c r="R143" i="9"/>
  <c r="AT127" i="9" s="1"/>
  <c r="R133" i="9"/>
  <c r="AT126" i="9" s="1"/>
  <c r="R123" i="9"/>
  <c r="AT125" i="9" s="1"/>
  <c r="R113" i="9"/>
  <c r="O106" i="9"/>
  <c r="O105" i="9"/>
  <c r="O104" i="9"/>
  <c r="B20" i="7"/>
  <c r="C20" i="7" s="1"/>
  <c r="B19" i="7"/>
  <c r="B18" i="7"/>
  <c r="C18" i="7" s="1"/>
  <c r="B17" i="7"/>
  <c r="C17" i="7" s="1"/>
  <c r="B16" i="7"/>
  <c r="C16" i="7" s="1"/>
  <c r="B15" i="7"/>
  <c r="C15" i="7" s="1"/>
  <c r="B14" i="7"/>
  <c r="C14" i="7" s="1"/>
  <c r="B13" i="7"/>
  <c r="C13" i="7" s="1"/>
  <c r="B12" i="7"/>
  <c r="C12" i="7" s="1"/>
  <c r="B11" i="7"/>
  <c r="C11" i="7" s="1"/>
  <c r="B7" i="7"/>
  <c r="C7" i="7" s="1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C9" i="7"/>
  <c r="C19" i="7"/>
  <c r="C6" i="7"/>
  <c r="C10" i="7"/>
  <c r="P15" i="2"/>
  <c r="P14" i="2"/>
  <c r="P13" i="2"/>
  <c r="P12" i="2"/>
  <c r="P11" i="2"/>
  <c r="P10" i="2"/>
  <c r="P9" i="2"/>
  <c r="N5" i="5" l="1"/>
  <c r="N8" i="5"/>
  <c r="N7" i="5"/>
  <c r="N6" i="5"/>
  <c r="N4" i="5"/>
  <c r="AT124" i="9"/>
  <c r="R147" i="9"/>
  <c r="Z34" i="7" s="1"/>
  <c r="Z36" i="7" s="1"/>
  <c r="R117" i="9"/>
  <c r="Z31" i="7" s="1"/>
  <c r="R127" i="9"/>
  <c r="Z32" i="7" s="1"/>
  <c r="R137" i="9"/>
  <c r="Z33" i="7" s="1"/>
  <c r="R9" i="2"/>
  <c r="L48" i="2"/>
  <c r="M48" i="2" s="1"/>
  <c r="AC31" i="7" s="1"/>
  <c r="L78" i="2"/>
  <c r="M78" i="2" s="1"/>
  <c r="AC33" i="7" s="1"/>
  <c r="AC35" i="7" s="1"/>
  <c r="L63" i="2"/>
  <c r="M63" i="2" s="1"/>
  <c r="AC32" i="7" s="1"/>
  <c r="L33" i="2"/>
  <c r="M33" i="2" s="1"/>
  <c r="AC30" i="7" s="1"/>
  <c r="O108" i="9"/>
  <c r="O107" i="9"/>
  <c r="L18" i="2" l="1"/>
  <c r="M18" i="2" s="1"/>
  <c r="AC29" i="7" s="1"/>
  <c r="C4" i="5"/>
  <c r="I3" i="5" s="1"/>
  <c r="I6" i="5" s="1"/>
  <c r="R103" i="9"/>
  <c r="AT123" i="9" l="1"/>
  <c r="R107" i="9"/>
  <c r="B8" i="7" l="1"/>
  <c r="C8" i="7" s="1"/>
  <c r="Z30" i="7"/>
  <c r="B5" i="7"/>
  <c r="C5" i="7" s="1"/>
  <c r="B4" i="7"/>
  <c r="C4" i="7" s="1"/>
  <c r="H11" i="7" l="1"/>
  <c r="I11" i="7" s="1"/>
  <c r="J11" i="7" s="1"/>
</calcChain>
</file>

<file path=xl/sharedStrings.xml><?xml version="1.0" encoding="utf-8"?>
<sst xmlns="http://schemas.openxmlformats.org/spreadsheetml/2006/main" count="1664" uniqueCount="209">
  <si>
    <t>Samples</t>
  </si>
  <si>
    <t>Hydrogen</t>
  </si>
  <si>
    <t>H2</t>
  </si>
  <si>
    <t>N2</t>
  </si>
  <si>
    <t>Carbon monoxide</t>
  </si>
  <si>
    <t>CO</t>
  </si>
  <si>
    <t>Carbon dioxide</t>
  </si>
  <si>
    <t>CO2</t>
  </si>
  <si>
    <t>Methane</t>
  </si>
  <si>
    <t>CH4</t>
  </si>
  <si>
    <t>Ethene</t>
  </si>
  <si>
    <t>C2H4</t>
  </si>
  <si>
    <t>Ethane</t>
  </si>
  <si>
    <t>C2H6</t>
  </si>
  <si>
    <t>Ethyne (Acetylene)</t>
  </si>
  <si>
    <t>C2H2</t>
  </si>
  <si>
    <t>DGA evaluation</t>
  </si>
  <si>
    <t>[ppm]</t>
  </si>
  <si>
    <t>Scoring criteria</t>
  </si>
  <si>
    <t>Weighting</t>
  </si>
  <si>
    <t>Gas scores</t>
  </si>
  <si>
    <t>Weighted scores</t>
  </si>
  <si>
    <t>DGAF</t>
  </si>
  <si>
    <t>Rating Code</t>
  </si>
  <si>
    <t>Condition</t>
  </si>
  <si>
    <t>A</t>
  </si>
  <si>
    <t>Good</t>
  </si>
  <si>
    <t>B</t>
  </si>
  <si>
    <t>C</t>
  </si>
  <si>
    <t>D</t>
  </si>
  <si>
    <t>Poor</t>
  </si>
  <si>
    <t>E</t>
  </si>
  <si>
    <t>Very Poor</t>
  </si>
  <si>
    <t>Rating</t>
  </si>
  <si>
    <t>Number</t>
  </si>
  <si>
    <t>Furfural concentration test rating</t>
  </si>
  <si>
    <t>Sample</t>
  </si>
  <si>
    <t>[2-FAL] ppm</t>
  </si>
  <si>
    <t>Power Factor Rating</t>
  </si>
  <si>
    <t>Maximum Power Factor</t>
  </si>
  <si>
    <t>Load Factor Rating</t>
  </si>
  <si>
    <t>Month</t>
  </si>
  <si>
    <t>Load peak</t>
  </si>
  <si>
    <t>Si/Sb</t>
  </si>
  <si>
    <t>Number of instances</t>
  </si>
  <si>
    <t>LF</t>
  </si>
  <si>
    <t>N0</t>
  </si>
  <si>
    <t>N1</t>
  </si>
  <si>
    <t>Sb [MVA]</t>
  </si>
  <si>
    <t>N3</t>
  </si>
  <si>
    <t>N4</t>
  </si>
  <si>
    <t>Maintenance</t>
  </si>
  <si>
    <t>Bushings</t>
  </si>
  <si>
    <t>Oil leaks</t>
  </si>
  <si>
    <t>Oil level</t>
  </si>
  <si>
    <t>Infra-red</t>
  </si>
  <si>
    <t>Cooling</t>
  </si>
  <si>
    <t>Main Tank</t>
  </si>
  <si>
    <t>Oil tank</t>
  </si>
  <si>
    <t>Foundation</t>
  </si>
  <si>
    <t>Grounding</t>
  </si>
  <si>
    <t>Gaskets</t>
  </si>
  <si>
    <t>Connectors</t>
  </si>
  <si>
    <t>0-2</t>
  </si>
  <si>
    <t>0-3</t>
  </si>
  <si>
    <t>1-2</t>
  </si>
  <si>
    <t>3-4</t>
  </si>
  <si>
    <t>4-6</t>
  </si>
  <si>
    <t>5-6</t>
  </si>
  <si>
    <t>2-3</t>
  </si>
  <si>
    <t>7-10</t>
  </si>
  <si>
    <t>5-7</t>
  </si>
  <si>
    <t>7-8</t>
  </si>
  <si>
    <t>4-5</t>
  </si>
  <si>
    <t>11-15</t>
  </si>
  <si>
    <t>&gt;7</t>
  </si>
  <si>
    <t>&gt;8</t>
  </si>
  <si>
    <t>&gt;6</t>
  </si>
  <si>
    <t>&gt;5</t>
  </si>
  <si>
    <t>&gt;15</t>
  </si>
  <si>
    <t>&gt;4</t>
  </si>
  <si>
    <t>HI Calculation</t>
  </si>
  <si>
    <t>HI</t>
  </si>
  <si>
    <t>Approximate Expected Lifetime</t>
  </si>
  <si>
    <t>HIF</t>
  </si>
  <si>
    <t>Fair</t>
  </si>
  <si>
    <t>85-100</t>
  </si>
  <si>
    <t>Very Good</t>
  </si>
  <si>
    <t>More than 15 years</t>
  </si>
  <si>
    <t>70-85</t>
  </si>
  <si>
    <t>More than 10 years</t>
  </si>
  <si>
    <t>Load History</t>
  </si>
  <si>
    <t>50-70</t>
  </si>
  <si>
    <t>From 3 to 10 years</t>
  </si>
  <si>
    <t>Power Factor</t>
  </si>
  <si>
    <t>30-50</t>
  </si>
  <si>
    <t>Less than 3 years</t>
  </si>
  <si>
    <t>Infra-Red</t>
  </si>
  <si>
    <t>0-30</t>
  </si>
  <si>
    <t xml:space="preserve">At End of life </t>
  </si>
  <si>
    <t>OQF</t>
  </si>
  <si>
    <t>Overall Condition</t>
  </si>
  <si>
    <t>2-FAL</t>
  </si>
  <si>
    <t>Evaluation of oil quality</t>
  </si>
  <si>
    <t>Oil Sample Analysis Results</t>
  </si>
  <si>
    <t>Results from oil analysis</t>
  </si>
  <si>
    <t>Date</t>
  </si>
  <si>
    <t>Breakdown voltage [kV]</t>
  </si>
  <si>
    <t>Water content [mg/kg]</t>
  </si>
  <si>
    <t>Acidity [mg KOH/g]</t>
  </si>
  <si>
    <t>Color</t>
  </si>
  <si>
    <t>Interfacial tension</t>
  </si>
  <si>
    <t>Score</t>
  </si>
  <si>
    <t>Weight</t>
  </si>
  <si>
    <t>Moisture</t>
  </si>
  <si>
    <t>SxW</t>
  </si>
  <si>
    <t>Acidity</t>
  </si>
  <si>
    <t>IFT</t>
  </si>
  <si>
    <t>Final rating</t>
  </si>
  <si>
    <t>BDV</t>
  </si>
  <si>
    <t>&lt;10% increase last 5 years</t>
  </si>
  <si>
    <t xml:space="preserve"> &lt;3 WOs last 2 years</t>
  </si>
  <si>
    <t xml:space="preserve"> &gt;3 WOs last 2 years AND &gt;10% increase last 5 years </t>
  </si>
  <si>
    <t>&gt;5 WOs last 2 years</t>
  </si>
  <si>
    <t>&gt;5 WOs last 2 years AND &gt;30% increase last 5 years</t>
  </si>
  <si>
    <t>&gt;10 WOs last 2 years</t>
  </si>
  <si>
    <t>&gt;15 WOs last 2 years</t>
  </si>
  <si>
    <t xml:space="preserve">&gt;10 WOs last 2 years AND &gt;50% increase last 5 years </t>
  </si>
  <si>
    <t xml:space="preserve"> &gt;20 WOs last 2 years</t>
  </si>
  <si>
    <t>&gt;15 WOs last 2 years AND &gt;80% increase last 5 years</t>
  </si>
  <si>
    <t>Criterion 1</t>
  </si>
  <si>
    <t>Criterion 2</t>
  </si>
  <si>
    <t>Voltage level</t>
  </si>
  <si>
    <t xml:space="preserve">Breakdown Voltage [kV] </t>
  </si>
  <si>
    <t>&gt;50</t>
  </si>
  <si>
    <t>&gt;40</t>
  </si>
  <si>
    <t>Acidity (mg KOH/g)</t>
  </si>
  <si>
    <t>&gt;0.2</t>
  </si>
  <si>
    <t>&gt;2,5</t>
  </si>
  <si>
    <t>Interfacial tension [mN/m]</t>
  </si>
  <si>
    <t>&gt;35</t>
  </si>
  <si>
    <t>Wi</t>
  </si>
  <si>
    <t>&gt;700</t>
  </si>
  <si>
    <t>&gt;7000</t>
  </si>
  <si>
    <t>&gt;600</t>
  </si>
  <si>
    <t>&gt;150</t>
  </si>
  <si>
    <t>&gt;200</t>
  </si>
  <si>
    <t>&gt;80</t>
  </si>
  <si>
    <t>&gt;1400</t>
  </si>
  <si>
    <t>PF</t>
  </si>
  <si>
    <t>Max</t>
  </si>
  <si>
    <t>&gt;=2</t>
  </si>
  <si>
    <t>Int</t>
  </si>
  <si>
    <t>&gt;=1</t>
  </si>
  <si>
    <t>Description</t>
  </si>
  <si>
    <t>&gt;=3.5</t>
  </si>
  <si>
    <t>Overall</t>
  </si>
  <si>
    <t>&gt;=3</t>
  </si>
  <si>
    <t>Acceptable</t>
  </si>
  <si>
    <t>Need Caution</t>
  </si>
  <si>
    <t xml:space="preserve"> Very Poor</t>
  </si>
  <si>
    <t>jan</t>
  </si>
  <si>
    <t>fev</t>
  </si>
  <si>
    <t>mar</t>
  </si>
  <si>
    <t>abril</t>
  </si>
  <si>
    <t>maio</t>
  </si>
  <si>
    <t>jun</t>
  </si>
  <si>
    <t>jul</t>
  </si>
  <si>
    <t>agosto</t>
  </si>
  <si>
    <t>set</t>
  </si>
  <si>
    <t>out</t>
  </si>
  <si>
    <t>nov</t>
  </si>
  <si>
    <t>dez</t>
  </si>
  <si>
    <t>Fugas de óleo nas travessias BT</t>
  </si>
  <si>
    <t>USOU-SE 2-FAL DE 2002</t>
  </si>
  <si>
    <t>valores de 2-fal não mudam a partir de 2010 e DGA e OQF 2010</t>
  </si>
  <si>
    <t>dados de 2012</t>
  </si>
  <si>
    <t>dados 2015 DGA e OQF</t>
  </si>
  <si>
    <t>SE1</t>
  </si>
  <si>
    <t>SE2</t>
  </si>
  <si>
    <t>SE3</t>
  </si>
  <si>
    <t>SE4</t>
  </si>
  <si>
    <t>SE5</t>
  </si>
  <si>
    <t>SE6</t>
  </si>
  <si>
    <t>SE7</t>
  </si>
  <si>
    <t>SE8</t>
  </si>
  <si>
    <t>SE9</t>
  </si>
  <si>
    <t>Análise ao Óleo TP 400 kV - SE6 - TP7</t>
  </si>
  <si>
    <t>Análise ao Óleo TP 400 kV - SE6-TP7</t>
  </si>
  <si>
    <t>SE6 - Fuga de oleo no TP7</t>
  </si>
  <si>
    <t>SE6-Acomp.Apoio Ensaio PressãoDepos.TP7</t>
  </si>
  <si>
    <t>SE6 - TP7 Substituição da Silicagel</t>
  </si>
  <si>
    <t>SE6-TP7.Rep.fugas de oleo trav.3W1.3U2</t>
  </si>
  <si>
    <t>SE6-Substituição Silica Gel TP7</t>
  </si>
  <si>
    <t>SE6-Fuga oleo TP7</t>
  </si>
  <si>
    <t>SE6 - Substituição silica gel TP7</t>
  </si>
  <si>
    <t>SE6-Pintura parte superior  cuba TP7</t>
  </si>
  <si>
    <t>SE6 - Montar calços bloqueio rodas TP7</t>
  </si>
  <si>
    <t>SE6-Análise ao Óleo ATR 400 kV - TP7</t>
  </si>
  <si>
    <t>SE6 - Análise ao Óleo TP 400 kV - TP7</t>
  </si>
  <si>
    <t>SE6-Subst. sílicagel Regulador TP7</t>
  </si>
  <si>
    <t>SE6 - Ensaio óleo do ruptor TP7</t>
  </si>
  <si>
    <t>SE6 - Análise FQ Óleo do TP7</t>
  </si>
  <si>
    <t>SE6 - Análise FQ ao óleo do TP7</t>
  </si>
  <si>
    <t>SE6 - Revisão ruptor/ensaio prot. TP7</t>
  </si>
  <si>
    <t>SE6-Análise ao óleo TP7</t>
  </si>
  <si>
    <t>SE6 - Análise ao Óleo  TP7 400/220 kV</t>
  </si>
  <si>
    <t>SE6-Ensaios ao óleo isolante TP7</t>
  </si>
  <si>
    <t>SE6-Monitorização on-line TP7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</si>
</sst>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3"/>
      <name val="Calibri"/>
      <family val="2"/>
      <scheme val="minor"/>
    </font>
    <font>
      <sz val="11"/>
      <name val="Calibri"/>
      <family val="2"/>
      <scheme val="minor"/>
    </font>
    <font>
      <sz val="9"/>
      <name val="Verdana"/>
      <family val="2"/>
    </font>
    <font>
      <sz val="9"/>
      <color theme="1"/>
      <name val="Verdana"/>
      <family val="2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b/>
      <sz val="28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7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12" borderId="0" applyNumberFormat="0" applyBorder="0" applyAlignment="0" applyProtection="0"/>
    <xf numFmtId="0" fontId="9" fillId="0" borderId="0"/>
    <xf numFmtId="0" fontId="10" fillId="0" borderId="0"/>
  </cellStyleXfs>
  <cellXfs count="210">
    <xf numFmtId="0" fontId="0" fillId="0" borderId="0" xfId="0"/>
    <xf numFmtId="0" fontId="0" fillId="0" borderId="0" xfId="0" applyProtection="1">
      <protection hidden="1"/>
    </xf>
    <xf numFmtId="0" fontId="1" fillId="4" borderId="8" xfId="5" applyBorder="1" applyProtection="1">
      <protection hidden="1"/>
    </xf>
    <xf numFmtId="0" fontId="1" fillId="4" borderId="19" xfId="5" applyBorder="1" applyProtection="1">
      <protection hidden="1"/>
    </xf>
    <xf numFmtId="0" fontId="1" fillId="4" borderId="0" xfId="5" applyBorder="1" applyProtection="1">
      <protection hidden="1"/>
    </xf>
    <xf numFmtId="0" fontId="1" fillId="4" borderId="0" xfId="5" applyProtection="1">
      <protection hidden="1"/>
    </xf>
    <xf numFmtId="0" fontId="0" fillId="4" borderId="0" xfId="5" applyFont="1" applyBorder="1" applyAlignment="1" applyProtection="1">
      <alignment horizontal="right"/>
      <protection hidden="1"/>
    </xf>
    <xf numFmtId="0" fontId="1" fillId="2" borderId="19" xfId="3" applyBorder="1" applyProtection="1">
      <protection hidden="1"/>
    </xf>
    <xf numFmtId="0" fontId="1" fillId="2" borderId="7" xfId="3" applyBorder="1" applyProtection="1">
      <protection hidden="1"/>
    </xf>
    <xf numFmtId="0" fontId="1" fillId="2" borderId="8" xfId="3" applyBorder="1" applyProtection="1">
      <protection hidden="1"/>
    </xf>
    <xf numFmtId="0" fontId="1" fillId="2" borderId="0" xfId="3" applyProtection="1">
      <protection hidden="1"/>
    </xf>
    <xf numFmtId="0" fontId="1" fillId="2" borderId="10" xfId="3" applyBorder="1" applyProtection="1">
      <protection hidden="1"/>
    </xf>
    <xf numFmtId="0" fontId="1" fillId="2" borderId="0" xfId="3" applyBorder="1" applyProtection="1">
      <protection hidden="1"/>
    </xf>
    <xf numFmtId="0" fontId="1" fillId="2" borderId="6" xfId="3" applyBorder="1" applyProtection="1">
      <protection hidden="1"/>
    </xf>
    <xf numFmtId="0" fontId="1" fillId="2" borderId="13" xfId="3" applyBorder="1" applyProtection="1">
      <protection hidden="1"/>
    </xf>
    <xf numFmtId="0" fontId="1" fillId="0" borderId="0" xfId="3" applyFill="1" applyBorder="1" applyAlignment="1" applyProtection="1">
      <alignment horizontal="center" vertical="center"/>
      <protection hidden="1"/>
    </xf>
    <xf numFmtId="0" fontId="1" fillId="3" borderId="21" xfId="4" applyBorder="1" applyProtection="1">
      <protection hidden="1"/>
    </xf>
    <xf numFmtId="0" fontId="1" fillId="3" borderId="30" xfId="4" applyBorder="1" applyProtection="1">
      <protection hidden="1"/>
    </xf>
    <xf numFmtId="0" fontId="1" fillId="3" borderId="14" xfId="4" applyBorder="1" applyProtection="1">
      <protection hidden="1"/>
    </xf>
    <xf numFmtId="0" fontId="1" fillId="3" borderId="31" xfId="4" applyBorder="1" applyProtection="1">
      <protection hidden="1"/>
    </xf>
    <xf numFmtId="0" fontId="0" fillId="0" borderId="0" xfId="0" applyFill="1" applyProtection="1">
      <protection hidden="1"/>
    </xf>
    <xf numFmtId="0" fontId="1" fillId="2" borderId="18" xfId="3" applyBorder="1" applyAlignment="1" applyProtection="1">
      <alignment horizontal="center" vertical="center"/>
      <protection hidden="1"/>
    </xf>
    <xf numFmtId="0" fontId="0" fillId="11" borderId="12" xfId="0" applyFont="1" applyFill="1" applyBorder="1" applyAlignment="1" applyProtection="1">
      <alignment horizontal="center" vertical="center"/>
      <protection hidden="1"/>
    </xf>
    <xf numFmtId="0" fontId="0" fillId="11" borderId="15" xfId="0" applyFont="1" applyFill="1" applyBorder="1" applyAlignment="1" applyProtection="1">
      <alignment horizontal="center" vertical="center"/>
      <protection hidden="1"/>
    </xf>
    <xf numFmtId="0" fontId="0" fillId="11" borderId="9" xfId="0" applyFont="1" applyFill="1" applyBorder="1" applyAlignment="1" applyProtection="1">
      <alignment horizontal="center" vertical="center"/>
      <protection hidden="1"/>
    </xf>
    <xf numFmtId="2" fontId="0" fillId="11" borderId="5" xfId="0" applyNumberFormat="1" applyFill="1" applyBorder="1" applyAlignment="1" applyProtection="1">
      <alignment horizontal="center" vertical="center"/>
      <protection hidden="1"/>
    </xf>
    <xf numFmtId="14" fontId="0" fillId="0" borderId="0" xfId="0" applyNumberFormat="1" applyAlignment="1" applyProtection="1">
      <alignment horizontal="center" vertical="center"/>
      <protection hidden="1"/>
    </xf>
    <xf numFmtId="0" fontId="0" fillId="11" borderId="11" xfId="0" applyFont="1" applyFill="1" applyBorder="1" applyAlignment="1" applyProtection="1">
      <alignment horizontal="center" vertical="center"/>
      <protection hidden="1"/>
    </xf>
    <xf numFmtId="2" fontId="0" fillId="0" borderId="0" xfId="0" applyNumberForma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1" fillId="3" borderId="20" xfId="4" applyFont="1" applyBorder="1" applyAlignment="1" applyProtection="1">
      <alignment horizontal="center"/>
      <protection hidden="1"/>
    </xf>
    <xf numFmtId="0" fontId="0" fillId="11" borderId="20" xfId="0" applyFont="1" applyFill="1" applyBorder="1" applyAlignment="1" applyProtection="1">
      <alignment horizontal="center" vertical="center"/>
      <protection hidden="1"/>
    </xf>
    <xf numFmtId="0" fontId="1" fillId="2" borderId="15" xfId="3" applyBorder="1" applyProtection="1">
      <protection hidden="1"/>
    </xf>
    <xf numFmtId="0" fontId="1" fillId="2" borderId="16" xfId="3" applyBorder="1" applyProtection="1">
      <protection hidden="1"/>
    </xf>
    <xf numFmtId="0" fontId="0" fillId="2" borderId="18" xfId="3" applyFont="1" applyBorder="1" applyAlignment="1" applyProtection="1">
      <alignment horizontal="center" vertical="center"/>
      <protection hidden="1"/>
    </xf>
    <xf numFmtId="1" fontId="0" fillId="11" borderId="5" xfId="0" applyNumberFormat="1" applyFill="1" applyBorder="1" applyAlignment="1" applyProtection="1">
      <alignment horizontal="center" vertical="center"/>
      <protection hidden="1"/>
    </xf>
    <xf numFmtId="0" fontId="0" fillId="0" borderId="0" xfId="0" applyFill="1" applyBorder="1" applyProtection="1">
      <protection hidden="1"/>
    </xf>
    <xf numFmtId="0" fontId="7" fillId="0" borderId="0" xfId="0" applyFont="1" applyProtection="1">
      <protection hidden="1"/>
    </xf>
    <xf numFmtId="0" fontId="1" fillId="3" borderId="20" xfId="4" applyBorder="1" applyAlignment="1" applyProtection="1">
      <alignment horizontal="center"/>
      <protection hidden="1"/>
    </xf>
    <xf numFmtId="0" fontId="7" fillId="0" borderId="23" xfId="0" applyFont="1" applyBorder="1" applyAlignment="1" applyProtection="1">
      <alignment horizontal="center" vertical="center"/>
      <protection hidden="1"/>
    </xf>
    <xf numFmtId="0" fontId="0" fillId="11" borderId="20" xfId="0" applyFill="1" applyBorder="1" applyAlignment="1" applyProtection="1">
      <alignment horizontal="center" vertical="center"/>
      <protection hidden="1"/>
    </xf>
    <xf numFmtId="49" fontId="0" fillId="0" borderId="0" xfId="0" applyNumberFormat="1" applyFill="1" applyBorder="1" applyAlignment="1" applyProtection="1">
      <alignment horizontal="center" vertical="center"/>
      <protection hidden="1"/>
    </xf>
    <xf numFmtId="0" fontId="0" fillId="11" borderId="20" xfId="0" applyFill="1" applyBorder="1" applyAlignment="1" applyProtection="1">
      <alignment horizontal="center" vertical="center"/>
      <protection locked="0" hidden="1"/>
    </xf>
    <xf numFmtId="0" fontId="1" fillId="3" borderId="20" xfId="4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11" borderId="20" xfId="0" applyFont="1" applyFill="1" applyBorder="1" applyAlignment="1" applyProtection="1">
      <alignment horizontal="center" vertical="center"/>
      <protection locked="0" hidden="1"/>
    </xf>
    <xf numFmtId="0" fontId="4" fillId="6" borderId="0" xfId="2" applyFont="1" applyFill="1" applyBorder="1" applyProtection="1">
      <protection hidden="1"/>
    </xf>
    <xf numFmtId="0" fontId="3" fillId="2" borderId="7" xfId="3" applyFont="1" applyBorder="1" applyProtection="1">
      <protection hidden="1"/>
    </xf>
    <xf numFmtId="0" fontId="3" fillId="2" borderId="10" xfId="3" applyFont="1" applyBorder="1" applyAlignment="1" applyProtection="1">
      <alignment horizontal="right"/>
      <protection hidden="1"/>
    </xf>
    <xf numFmtId="0" fontId="0" fillId="7" borderId="7" xfId="0" applyFill="1" applyBorder="1" applyProtection="1">
      <protection hidden="1"/>
    </xf>
    <xf numFmtId="0" fontId="0" fillId="7" borderId="10" xfId="0" applyFill="1" applyBorder="1" applyProtection="1">
      <protection hidden="1"/>
    </xf>
    <xf numFmtId="0" fontId="1" fillId="0" borderId="17" xfId="4" applyFill="1" applyBorder="1" applyAlignment="1" applyProtection="1">
      <alignment horizontal="center" vertical="center"/>
      <protection hidden="1"/>
    </xf>
    <xf numFmtId="0" fontId="1" fillId="0" borderId="25" xfId="3" applyFill="1" applyBorder="1" applyAlignment="1" applyProtection="1">
      <alignment horizontal="center" vertical="center"/>
      <protection hidden="1"/>
    </xf>
    <xf numFmtId="2" fontId="0" fillId="0" borderId="26" xfId="0" applyNumberFormat="1" applyFill="1" applyBorder="1" applyProtection="1">
      <protection hidden="1"/>
    </xf>
    <xf numFmtId="0" fontId="0" fillId="9" borderId="27" xfId="3" applyFont="1" applyFill="1" applyBorder="1" applyAlignment="1" applyProtection="1">
      <alignment horizontal="center" vertical="center"/>
      <protection hidden="1"/>
    </xf>
    <xf numFmtId="0" fontId="0" fillId="0" borderId="20" xfId="0" applyFill="1" applyBorder="1" applyAlignment="1" applyProtection="1">
      <alignment horizontal="center" vertical="center"/>
      <protection hidden="1"/>
    </xf>
    <xf numFmtId="0" fontId="0" fillId="0" borderId="28" xfId="0" applyFill="1" applyBorder="1" applyAlignment="1" applyProtection="1">
      <alignment horizontal="center" vertical="center"/>
      <protection hidden="1"/>
    </xf>
    <xf numFmtId="0" fontId="0" fillId="9" borderId="29" xfId="3" applyFont="1" applyFill="1" applyBorder="1" applyAlignment="1" applyProtection="1">
      <alignment horizontal="center" vertical="center"/>
      <protection hidden="1"/>
    </xf>
    <xf numFmtId="0" fontId="0" fillId="0" borderId="22" xfId="0" applyFill="1" applyBorder="1" applyAlignment="1" applyProtection="1">
      <alignment horizontal="center" vertical="center"/>
      <protection hidden="1"/>
    </xf>
    <xf numFmtId="0" fontId="0" fillId="9" borderId="25" xfId="3" applyFont="1" applyFill="1" applyBorder="1" applyAlignment="1" applyProtection="1">
      <alignment horizontal="center" vertical="center"/>
      <protection hidden="1"/>
    </xf>
    <xf numFmtId="0" fontId="1" fillId="0" borderId="5" xfId="6" applyFill="1" applyBorder="1" applyAlignment="1" applyProtection="1">
      <alignment horizontal="center" vertical="center"/>
      <protection hidden="1"/>
    </xf>
    <xf numFmtId="0" fontId="1" fillId="0" borderId="4" xfId="6" applyFill="1" applyBorder="1" applyAlignment="1" applyProtection="1">
      <alignment horizontal="center" vertical="center"/>
      <protection hidden="1"/>
    </xf>
    <xf numFmtId="0" fontId="0" fillId="9" borderId="20" xfId="3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center"/>
      <protection hidden="1"/>
    </xf>
    <xf numFmtId="0" fontId="1" fillId="0" borderId="25" xfId="3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0" fontId="0" fillId="7" borderId="20" xfId="0" applyFont="1" applyFill="1" applyBorder="1" applyAlignment="1" applyProtection="1">
      <alignment horizontal="center" vertical="center"/>
      <protection hidden="1"/>
    </xf>
    <xf numFmtId="0" fontId="0" fillId="0" borderId="20" xfId="0" applyBorder="1" applyAlignment="1" applyProtection="1">
      <alignment horizontal="center" vertical="center"/>
      <protection hidden="1"/>
    </xf>
    <xf numFmtId="49" fontId="0" fillId="0" borderId="20" xfId="0" applyNumberFormat="1" applyBorder="1" applyAlignment="1" applyProtection="1">
      <alignment horizontal="center" vertical="center"/>
      <protection hidden="1"/>
    </xf>
    <xf numFmtId="0" fontId="0" fillId="0" borderId="20" xfId="0" applyNumberFormat="1" applyBorder="1" applyAlignment="1" applyProtection="1">
      <alignment horizontal="center" vertical="center"/>
      <protection hidden="1"/>
    </xf>
    <xf numFmtId="0" fontId="0" fillId="0" borderId="24" xfId="0" applyFill="1" applyBorder="1" applyAlignment="1" applyProtection="1">
      <alignment horizontal="center" vertical="center"/>
      <protection hidden="1"/>
    </xf>
    <xf numFmtId="0" fontId="0" fillId="0" borderId="22" xfId="0" applyNumberFormat="1" applyFill="1" applyBorder="1" applyAlignment="1" applyProtection="1">
      <alignment horizontal="center" vertical="center"/>
      <protection hidden="1"/>
    </xf>
    <xf numFmtId="0" fontId="4" fillId="0" borderId="0" xfId="2" applyFont="1" applyFill="1" applyBorder="1" applyAlignment="1" applyProtection="1">
      <alignment horizontal="center"/>
      <protection hidden="1"/>
    </xf>
    <xf numFmtId="1" fontId="0" fillId="11" borderId="20" xfId="0" applyNumberFormat="1" applyFill="1" applyBorder="1" applyAlignment="1" applyProtection="1">
      <alignment horizontal="center" vertical="center"/>
      <protection hidden="1"/>
    </xf>
    <xf numFmtId="0" fontId="7" fillId="0" borderId="0" xfId="0" applyFont="1" applyFill="1" applyBorder="1" applyAlignment="1">
      <alignment horizontal="center" vertical="center"/>
    </xf>
    <xf numFmtId="0" fontId="0" fillId="7" borderId="15" xfId="0" applyFill="1" applyBorder="1" applyProtection="1">
      <protection hidden="1"/>
    </xf>
    <xf numFmtId="0" fontId="0" fillId="3" borderId="20" xfId="4" applyFont="1" applyBorder="1" applyAlignment="1" applyProtection="1">
      <alignment horizontal="center"/>
      <protection hidden="1"/>
    </xf>
    <xf numFmtId="0" fontId="0" fillId="0" borderId="25" xfId="0" applyBorder="1" applyAlignment="1" applyProtection="1">
      <alignment horizontal="center" vertical="center"/>
      <protection hidden="1"/>
    </xf>
    <xf numFmtId="0" fontId="1" fillId="2" borderId="43" xfId="3" applyBorder="1" applyProtection="1">
      <protection hidden="1"/>
    </xf>
    <xf numFmtId="164" fontId="6" fillId="0" borderId="5" xfId="0" applyNumberFormat="1" applyFont="1" applyBorder="1" applyAlignment="1" applyProtection="1">
      <alignment horizontal="center" vertical="center"/>
      <protection locked="0" hidden="1"/>
    </xf>
    <xf numFmtId="14" fontId="0" fillId="11" borderId="20" xfId="0" applyNumberFormat="1" applyFill="1" applyBorder="1" applyAlignment="1" applyProtection="1">
      <alignment horizontal="center" vertical="center"/>
      <protection locked="0" hidden="1"/>
    </xf>
    <xf numFmtId="0" fontId="1" fillId="0" borderId="32" xfId="4" applyFill="1" applyBorder="1" applyAlignment="1" applyProtection="1">
      <alignment horizontal="center" vertical="center"/>
      <protection hidden="1"/>
    </xf>
    <xf numFmtId="0" fontId="1" fillId="0" borderId="33" xfId="4" applyFill="1" applyBorder="1" applyAlignment="1" applyProtection="1">
      <alignment horizontal="center" vertical="center"/>
      <protection hidden="1"/>
    </xf>
    <xf numFmtId="0" fontId="1" fillId="0" borderId="15" xfId="3" applyFill="1" applyBorder="1" applyAlignment="1" applyProtection="1">
      <alignment horizontal="center" vertical="center"/>
      <protection hidden="1"/>
    </xf>
    <xf numFmtId="0" fontId="1" fillId="0" borderId="25" xfId="3" applyFill="1" applyBorder="1" applyAlignment="1" applyProtection="1">
      <alignment horizontal="center" vertical="center" wrapText="1"/>
      <protection hidden="1"/>
    </xf>
    <xf numFmtId="0" fontId="8" fillId="0" borderId="20" xfId="0" applyFont="1" applyFill="1" applyBorder="1" applyAlignment="1" applyProtection="1">
      <alignment horizontal="center" vertical="center"/>
      <protection hidden="1"/>
    </xf>
    <xf numFmtId="0" fontId="5" fillId="0" borderId="20" xfId="0" applyFont="1" applyFill="1" applyBorder="1" applyAlignment="1" applyProtection="1">
      <alignment horizontal="center" vertical="center"/>
      <protection hidden="1"/>
    </xf>
    <xf numFmtId="0" fontId="0" fillId="10" borderId="20" xfId="0" applyFill="1" applyBorder="1" applyAlignment="1" applyProtection="1">
      <alignment horizontal="center" vertical="center"/>
      <protection hidden="1"/>
    </xf>
    <xf numFmtId="0" fontId="0" fillId="10" borderId="20" xfId="0" applyFill="1" applyBorder="1" applyAlignment="1" applyProtection="1">
      <alignment horizontal="center"/>
      <protection hidden="1"/>
    </xf>
    <xf numFmtId="0" fontId="0" fillId="11" borderId="20" xfId="0" applyFill="1" applyBorder="1" applyAlignment="1" applyProtection="1">
      <alignment horizontal="center"/>
      <protection hidden="1"/>
    </xf>
    <xf numFmtId="0" fontId="0" fillId="11" borderId="20" xfId="1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Protection="1">
      <protection hidden="1"/>
    </xf>
    <xf numFmtId="1" fontId="0" fillId="0" borderId="0" xfId="0" applyNumberFormat="1" applyProtection="1">
      <protection hidden="1"/>
    </xf>
    <xf numFmtId="0" fontId="0" fillId="10" borderId="25" xfId="0" applyFill="1" applyBorder="1" applyAlignment="1" applyProtection="1">
      <alignment horizontal="center"/>
      <protection hidden="1"/>
    </xf>
    <xf numFmtId="0" fontId="0" fillId="10" borderId="25" xfId="0" applyFill="1" applyBorder="1" applyAlignment="1" applyProtection="1">
      <alignment horizontal="center" vertical="center"/>
      <protection hidden="1"/>
    </xf>
    <xf numFmtId="14" fontId="0" fillId="0" borderId="0" xfId="0" applyNumberFormat="1" applyFill="1" applyBorder="1" applyAlignment="1" applyProtection="1">
      <alignment horizontal="center"/>
      <protection hidden="1"/>
    </xf>
    <xf numFmtId="1" fontId="0" fillId="0" borderId="0" xfId="1" applyNumberFormat="1" applyFont="1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20" xfId="0" applyBorder="1" applyAlignment="1" applyProtection="1">
      <alignment horizontal="center"/>
      <protection hidden="1"/>
    </xf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164" fontId="6" fillId="0" borderId="0" xfId="0" applyNumberFormat="1" applyFont="1" applyFill="1" applyAlignment="1">
      <alignment horizontal="center"/>
    </xf>
    <xf numFmtId="2" fontId="0" fillId="0" borderId="0" xfId="0" applyNumberFormat="1" applyProtection="1">
      <protection hidden="1"/>
    </xf>
    <xf numFmtId="1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0" fontId="0" fillId="0" borderId="0" xfId="3" applyFont="1" applyFill="1" applyBorder="1" applyAlignment="1" applyProtection="1">
      <alignment horizontal="center" vertical="center"/>
      <protection hidden="1"/>
    </xf>
    <xf numFmtId="0" fontId="1" fillId="0" borderId="0" xfId="4" applyFill="1" applyBorder="1" applyAlignment="1" applyProtection="1">
      <alignment horizontal="center" vertical="center"/>
      <protection hidden="1"/>
    </xf>
    <xf numFmtId="0" fontId="1" fillId="0" borderId="0" xfId="3" applyFill="1" applyBorder="1" applyAlignment="1" applyProtection="1">
      <alignment horizontal="center" vertical="center" wrapText="1"/>
      <protection hidden="1"/>
    </xf>
    <xf numFmtId="0" fontId="8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0" fontId="0" fillId="0" borderId="0" xfId="3" applyFont="1" applyFill="1" applyBorder="1" applyAlignment="1" applyProtection="1">
      <alignment vertical="center" wrapText="1"/>
      <protection hidden="1"/>
    </xf>
    <xf numFmtId="0" fontId="1" fillId="0" borderId="0" xfId="3" applyFill="1" applyBorder="1" applyAlignment="1" applyProtection="1">
      <alignment vertical="center" wrapText="1"/>
      <protection hidden="1"/>
    </xf>
    <xf numFmtId="0" fontId="0" fillId="0" borderId="0" xfId="0" applyFill="1" applyBorder="1" applyAlignment="1" applyProtection="1">
      <alignment vertical="center"/>
      <protection hidden="1"/>
    </xf>
    <xf numFmtId="0" fontId="1" fillId="0" borderId="0" xfId="3" applyFill="1" applyBorder="1" applyAlignment="1" applyProtection="1">
      <alignment vertical="center"/>
      <protection hidden="1"/>
    </xf>
    <xf numFmtId="0" fontId="1" fillId="0" borderId="0" xfId="7" applyFill="1" applyBorder="1" applyAlignment="1" applyProtection="1">
      <alignment vertical="center"/>
      <protection hidden="1"/>
    </xf>
    <xf numFmtId="0" fontId="7" fillId="0" borderId="47" xfId="0" applyFont="1" applyBorder="1" applyAlignment="1" applyProtection="1">
      <alignment horizontal="center" vertical="center"/>
      <protection hidden="1"/>
    </xf>
    <xf numFmtId="0" fontId="0" fillId="0" borderId="46" xfId="0" applyBorder="1" applyAlignment="1" applyProtection="1">
      <alignment horizontal="center" vertical="center"/>
      <protection hidden="1"/>
    </xf>
    <xf numFmtId="14" fontId="6" fillId="11" borderId="23" xfId="0" applyNumberFormat="1" applyFont="1" applyFill="1" applyBorder="1" applyAlignment="1" applyProtection="1">
      <alignment horizontal="center" vertical="center"/>
      <protection locked="0" hidden="1"/>
    </xf>
    <xf numFmtId="49" fontId="0" fillId="0" borderId="0" xfId="0" applyNumberFormat="1"/>
    <xf numFmtId="14" fontId="0" fillId="0" borderId="0" xfId="0" applyNumberFormat="1"/>
    <xf numFmtId="1" fontId="0" fillId="9" borderId="46" xfId="0" applyNumberFormat="1" applyFill="1" applyBorder="1" applyAlignment="1">
      <alignment horizontal="center"/>
    </xf>
    <xf numFmtId="1" fontId="0" fillId="0" borderId="0" xfId="0" applyNumberFormat="1" applyAlignment="1" applyProtection="1">
      <alignment horizontal="center"/>
      <protection hidden="1"/>
    </xf>
    <xf numFmtId="1" fontId="0" fillId="11" borderId="20" xfId="0" applyNumberFormat="1" applyFill="1" applyBorder="1" applyAlignment="1" applyProtection="1">
      <alignment horizontal="center" vertical="center"/>
      <protection locked="0" hidden="1"/>
    </xf>
    <xf numFmtId="0" fontId="0" fillId="0" borderId="0" xfId="0" applyFill="1" applyBorder="1" applyAlignment="1" applyProtection="1">
      <alignment horizontal="center" vertical="center"/>
      <protection hidden="1"/>
    </xf>
    <xf numFmtId="14" fontId="11" fillId="0" borderId="5" xfId="0" applyNumberFormat="1" applyFont="1" applyFill="1" applyBorder="1" applyAlignment="1">
      <alignment horizontal="center" vertical="center"/>
    </xf>
    <xf numFmtId="164" fontId="12" fillId="0" borderId="5" xfId="0" applyNumberFormat="1" applyFont="1" applyFill="1" applyBorder="1" applyAlignment="1">
      <alignment horizontal="center" vertical="center"/>
    </xf>
    <xf numFmtId="165" fontId="12" fillId="0" borderId="5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14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64" fontId="11" fillId="0" borderId="5" xfId="0" applyNumberFormat="1" applyFont="1" applyFill="1" applyBorder="1" applyAlignment="1">
      <alignment horizontal="center" vertical="center"/>
    </xf>
    <xf numFmtId="165" fontId="11" fillId="0" borderId="5" xfId="0" applyNumberFormat="1" applyFont="1" applyFill="1" applyBorder="1" applyAlignment="1">
      <alignment horizontal="center" vertical="center"/>
    </xf>
    <xf numFmtId="2" fontId="11" fillId="0" borderId="5" xfId="0" applyNumberFormat="1" applyFont="1" applyFill="1" applyBorder="1" applyAlignment="1">
      <alignment horizontal="center" vertical="center"/>
    </xf>
    <xf numFmtId="0" fontId="0" fillId="13" borderId="0" xfId="0" applyFill="1" applyProtection="1">
      <protection hidden="1"/>
    </xf>
    <xf numFmtId="0" fontId="8" fillId="0" borderId="5" xfId="0" applyFont="1" applyFill="1" applyBorder="1" applyAlignment="1">
      <alignment horizontal="center" vertical="center"/>
    </xf>
    <xf numFmtId="14" fontId="6" fillId="16" borderId="5" xfId="0" applyNumberFormat="1" applyFont="1" applyFill="1" applyBorder="1" applyAlignment="1">
      <alignment horizontal="center" vertical="center"/>
    </xf>
    <xf numFmtId="0" fontId="6" fillId="16" borderId="5" xfId="0" applyFont="1" applyFill="1" applyBorder="1" applyAlignment="1">
      <alignment horizontal="center" vertical="center"/>
    </xf>
    <xf numFmtId="14" fontId="6" fillId="6" borderId="5" xfId="0" applyNumberFormat="1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164" fontId="6" fillId="6" borderId="5" xfId="0" applyNumberFormat="1" applyFont="1" applyFill="1" applyBorder="1" applyAlignment="1">
      <alignment horizontal="center" vertical="center"/>
    </xf>
    <xf numFmtId="2" fontId="6" fillId="6" borderId="5" xfId="0" applyNumberFormat="1" applyFont="1" applyFill="1" applyBorder="1" applyAlignment="1">
      <alignment horizontal="center" vertical="center"/>
    </xf>
    <xf numFmtId="49" fontId="0" fillId="17" borderId="0" xfId="0" applyNumberFormat="1" applyFill="1"/>
    <xf numFmtId="49" fontId="0" fillId="15" borderId="0" xfId="0" applyNumberFormat="1" applyFill="1"/>
    <xf numFmtId="49" fontId="0" fillId="18" borderId="0" xfId="0" applyNumberFormat="1" applyFill="1"/>
    <xf numFmtId="0" fontId="8" fillId="0" borderId="46" xfId="0" applyFont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14" fillId="0" borderId="0" xfId="0" applyFont="1" applyProtection="1">
      <protection hidden="1"/>
    </xf>
    <xf numFmtId="0" fontId="15" fillId="0" borderId="0" xfId="0" applyFont="1" applyProtection="1">
      <protection hidden="1"/>
    </xf>
    <xf numFmtId="0" fontId="14" fillId="8" borderId="20" xfId="0" applyFont="1" applyFill="1" applyBorder="1" applyAlignment="1" applyProtection="1">
      <alignment horizontal="center" vertical="center"/>
      <protection hidden="1"/>
    </xf>
    <xf numFmtId="0" fontId="14" fillId="10" borderId="0" xfId="0" applyFont="1" applyFill="1" applyProtection="1">
      <protection hidden="1"/>
    </xf>
    <xf numFmtId="14" fontId="16" fillId="0" borderId="0" xfId="8" applyNumberFormat="1" applyFont="1" applyAlignment="1">
      <alignment horizontal="center"/>
    </xf>
    <xf numFmtId="1" fontId="17" fillId="0" borderId="0" xfId="8" applyNumberFormat="1" applyFont="1" applyFill="1" applyAlignment="1">
      <alignment horizontal="center"/>
    </xf>
    <xf numFmtId="0" fontId="14" fillId="9" borderId="20" xfId="0" applyFont="1" applyFill="1" applyBorder="1" applyAlignment="1" applyProtection="1">
      <alignment horizontal="center" vertical="center"/>
      <protection hidden="1"/>
    </xf>
    <xf numFmtId="164" fontId="14" fillId="0" borderId="44" xfId="0" applyNumberFormat="1" applyFont="1" applyBorder="1" applyAlignment="1">
      <alignment horizontal="center"/>
    </xf>
    <xf numFmtId="0" fontId="14" fillId="9" borderId="20" xfId="0" applyFont="1" applyFill="1" applyBorder="1" applyAlignment="1" applyProtection="1">
      <alignment horizontal="center"/>
      <protection hidden="1"/>
    </xf>
    <xf numFmtId="0" fontId="14" fillId="11" borderId="20" xfId="0" applyFont="1" applyFill="1" applyBorder="1" applyAlignment="1" applyProtection="1">
      <alignment horizontal="center" vertical="center"/>
      <protection hidden="1"/>
    </xf>
    <xf numFmtId="0" fontId="14" fillId="8" borderId="20" xfId="0" applyFont="1" applyFill="1" applyBorder="1" applyProtection="1">
      <protection hidden="1"/>
    </xf>
    <xf numFmtId="2" fontId="14" fillId="11" borderId="20" xfId="0" applyNumberFormat="1" applyFont="1" applyFill="1" applyBorder="1" applyAlignment="1" applyProtection="1">
      <alignment horizontal="center" vertical="center"/>
      <protection hidden="1"/>
    </xf>
    <xf numFmtId="0" fontId="14" fillId="11" borderId="20" xfId="0" applyFont="1" applyFill="1" applyBorder="1" applyAlignment="1" applyProtection="1">
      <alignment horizontal="center" vertical="center"/>
      <protection locked="0" hidden="1"/>
    </xf>
    <xf numFmtId="0" fontId="14" fillId="0" borderId="0" xfId="0" applyFont="1" applyFill="1" applyBorder="1" applyAlignment="1" applyProtection="1">
      <alignment horizontal="center" vertical="center"/>
      <protection hidden="1"/>
    </xf>
    <xf numFmtId="0" fontId="14" fillId="3" borderId="20" xfId="4" applyFont="1" applyBorder="1" applyAlignment="1" applyProtection="1">
      <alignment horizontal="center"/>
      <protection hidden="1"/>
    </xf>
    <xf numFmtId="0" fontId="15" fillId="10" borderId="0" xfId="0" applyFont="1" applyFill="1" applyProtection="1">
      <protection hidden="1"/>
    </xf>
    <xf numFmtId="49" fontId="14" fillId="0" borderId="0" xfId="0" applyNumberFormat="1" applyFont="1" applyFill="1" applyBorder="1" applyAlignment="1" applyProtection="1">
      <alignment horizontal="center" vertical="center"/>
      <protection hidden="1"/>
    </xf>
    <xf numFmtId="164" fontId="17" fillId="14" borderId="45" xfId="9" applyNumberFormat="1" applyFont="1" applyFill="1" applyBorder="1" applyAlignment="1">
      <alignment horizontal="center"/>
    </xf>
    <xf numFmtId="9" fontId="14" fillId="0" borderId="0" xfId="1" applyFont="1" applyProtection="1">
      <protection hidden="1"/>
    </xf>
    <xf numFmtId="9" fontId="14" fillId="0" borderId="0" xfId="0" applyNumberFormat="1" applyFont="1" applyProtection="1">
      <protection hidden="1"/>
    </xf>
    <xf numFmtId="164" fontId="14" fillId="0" borderId="0" xfId="0" applyNumberFormat="1" applyFont="1" applyProtection="1">
      <protection hidden="1"/>
    </xf>
    <xf numFmtId="1" fontId="17" fillId="0" borderId="0" xfId="8" applyNumberFormat="1" applyFont="1" applyAlignment="1">
      <alignment horizontal="center"/>
    </xf>
    <xf numFmtId="0" fontId="0" fillId="13" borderId="0" xfId="0" applyFill="1" applyAlignment="1" applyProtection="1">
      <alignment horizontal="center" vertical="center"/>
      <protection hidden="1"/>
    </xf>
    <xf numFmtId="0" fontId="4" fillId="6" borderId="0" xfId="2" applyFont="1" applyFill="1" applyBorder="1" applyAlignment="1" applyProtection="1">
      <alignment horizontal="center"/>
      <protection hidden="1"/>
    </xf>
    <xf numFmtId="0" fontId="5" fillId="4" borderId="13" xfId="5" applyFont="1" applyBorder="1" applyAlignment="1" applyProtection="1">
      <alignment horizontal="center"/>
      <protection hidden="1"/>
    </xf>
    <xf numFmtId="0" fontId="5" fillId="4" borderId="43" xfId="5" applyFont="1" applyBorder="1" applyAlignment="1" applyProtection="1">
      <alignment horizontal="center"/>
      <protection hidden="1"/>
    </xf>
    <xf numFmtId="1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3" fillId="2" borderId="2" xfId="3" applyFont="1" applyBorder="1" applyAlignment="1" applyProtection="1">
      <alignment horizontal="center" vertical="center"/>
      <protection hidden="1"/>
    </xf>
    <xf numFmtId="0" fontId="3" fillId="2" borderId="3" xfId="3" applyFont="1" applyBorder="1" applyAlignment="1" applyProtection="1">
      <alignment horizontal="center" vertical="center"/>
      <protection hidden="1"/>
    </xf>
    <xf numFmtId="0" fontId="3" fillId="2" borderId="4" xfId="3" applyFont="1" applyBorder="1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/>
      <protection hidden="1"/>
    </xf>
    <xf numFmtId="14" fontId="0" fillId="0" borderId="0" xfId="0" applyNumberFormat="1" applyFill="1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14" fontId="0" fillId="0" borderId="0" xfId="0" applyNumberForma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0" fontId="0" fillId="0" borderId="36" xfId="0" applyFill="1" applyBorder="1" applyAlignment="1" applyProtection="1">
      <alignment horizontal="center" vertical="center"/>
      <protection hidden="1"/>
    </xf>
    <xf numFmtId="0" fontId="1" fillId="0" borderId="37" xfId="3" applyFill="1" applyBorder="1" applyAlignment="1" applyProtection="1">
      <alignment horizontal="center" vertical="center"/>
      <protection hidden="1"/>
    </xf>
    <xf numFmtId="0" fontId="1" fillId="0" borderId="39" xfId="3" applyFill="1" applyBorder="1" applyAlignment="1" applyProtection="1">
      <alignment horizontal="center" vertical="center"/>
      <protection hidden="1"/>
    </xf>
    <xf numFmtId="0" fontId="1" fillId="0" borderId="41" xfId="3" applyFill="1" applyBorder="1" applyAlignment="1" applyProtection="1">
      <alignment horizontal="center" vertical="center"/>
      <protection hidden="1"/>
    </xf>
    <xf numFmtId="0" fontId="0" fillId="0" borderId="38" xfId="0" applyFill="1" applyBorder="1" applyAlignment="1" applyProtection="1">
      <alignment horizontal="center" vertical="center"/>
      <protection hidden="1"/>
    </xf>
    <xf numFmtId="0" fontId="0" fillId="0" borderId="40" xfId="0" applyFill="1" applyBorder="1" applyAlignment="1" applyProtection="1">
      <alignment horizontal="center" vertical="center"/>
      <protection hidden="1"/>
    </xf>
    <xf numFmtId="0" fontId="0" fillId="0" borderId="42" xfId="0" applyFill="1" applyBorder="1" applyAlignment="1" applyProtection="1">
      <alignment horizontal="center" vertical="center"/>
      <protection hidden="1"/>
    </xf>
    <xf numFmtId="0" fontId="0" fillId="0" borderId="35" xfId="3" applyFont="1" applyFill="1" applyBorder="1" applyAlignment="1" applyProtection="1">
      <alignment horizontal="center" vertical="center" wrapText="1"/>
      <protection hidden="1"/>
    </xf>
    <xf numFmtId="0" fontId="1" fillId="0" borderId="10" xfId="3" applyFill="1" applyBorder="1" applyAlignment="1" applyProtection="1">
      <alignment horizontal="center" vertical="center" wrapText="1"/>
      <protection hidden="1"/>
    </xf>
    <xf numFmtId="0" fontId="1" fillId="0" borderId="15" xfId="3" applyFill="1" applyBorder="1" applyAlignment="1" applyProtection="1">
      <alignment horizontal="center" vertical="center" wrapText="1"/>
      <protection hidden="1"/>
    </xf>
    <xf numFmtId="0" fontId="1" fillId="0" borderId="34" xfId="7" applyFill="1" applyBorder="1" applyAlignment="1" applyProtection="1">
      <alignment horizontal="center" vertical="center"/>
      <protection hidden="1"/>
    </xf>
    <xf numFmtId="0" fontId="1" fillId="0" borderId="20" xfId="7" applyFill="1" applyBorder="1" applyAlignment="1" applyProtection="1">
      <alignment horizontal="center" vertical="center"/>
      <protection hidden="1"/>
    </xf>
    <xf numFmtId="0" fontId="1" fillId="0" borderId="19" xfId="7" applyFill="1" applyBorder="1" applyAlignment="1" applyProtection="1">
      <alignment horizontal="center" vertical="center"/>
      <protection hidden="1"/>
    </xf>
    <xf numFmtId="0" fontId="1" fillId="0" borderId="16" xfId="7" applyFill="1" applyBorder="1" applyAlignment="1" applyProtection="1">
      <alignment horizontal="center" vertical="center"/>
      <protection hidden="1"/>
    </xf>
    <xf numFmtId="0" fontId="1" fillId="0" borderId="35" xfId="3" applyFill="1" applyBorder="1" applyAlignment="1" applyProtection="1">
      <alignment horizontal="center" vertical="center"/>
      <protection hidden="1"/>
    </xf>
    <xf numFmtId="0" fontId="1" fillId="0" borderId="10" xfId="3" applyFill="1" applyBorder="1" applyAlignment="1" applyProtection="1">
      <alignment horizontal="center" vertical="center"/>
      <protection hidden="1"/>
    </xf>
    <xf numFmtId="0" fontId="1" fillId="0" borderId="15" xfId="3" applyFill="1" applyBorder="1" applyAlignment="1" applyProtection="1">
      <alignment horizontal="center" vertical="center"/>
      <protection hidden="1"/>
    </xf>
    <xf numFmtId="0" fontId="4" fillId="0" borderId="0" xfId="2" applyFont="1" applyFill="1" applyBorder="1" applyAlignment="1" applyProtection="1">
      <alignment horizontal="center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13" fillId="0" borderId="0" xfId="2" applyFont="1" applyFill="1" applyBorder="1" applyAlignment="1" applyProtection="1">
      <alignment horizontal="center"/>
      <protection hidden="1"/>
    </xf>
    <xf numFmtId="0" fontId="14" fillId="15" borderId="0" xfId="0" applyFont="1" applyFill="1" applyAlignment="1" applyProtection="1">
      <alignment horizontal="center" vertical="center"/>
      <protection hidden="1"/>
    </xf>
  </cellXfs>
  <cellStyles count="10">
    <cellStyle name="20% - Cor1" xfId="3" builtinId="30"/>
    <cellStyle name="20% - Cor6" xfId="6" builtinId="50"/>
    <cellStyle name="40% - Cor1" xfId="4" builtinId="31"/>
    <cellStyle name="40% - Cor5" xfId="5" builtinId="47"/>
    <cellStyle name="60% - Cor1" xfId="7" builtinId="32"/>
    <cellStyle name="Cabeçalho 1" xfId="2" builtinId="16"/>
    <cellStyle name="Normal" xfId="0" builtinId="0"/>
    <cellStyle name="Normal 2" xfId="8" xr:uid="{00000000-0005-0000-0000-000007000000}"/>
    <cellStyle name="Normal_P" xfId="9" xr:uid="{00000000-0005-0000-0000-000008000000}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DGAF!$Y$72:$Y$78</c:f>
              <c:numCache>
                <c:formatCode>General</c:formatCode>
                <c:ptCount val="7"/>
              </c:numCache>
            </c:numRef>
          </c:cat>
          <c:val>
            <c:numRef>
              <c:f>OQF!$AT$123:$AT$127</c:f>
              <c:numCache>
                <c:formatCode>0.00</c:formatCode>
                <c:ptCount val="5"/>
                <c:pt idx="0">
                  <c:v>1.8333333333333333</c:v>
                </c:pt>
                <c:pt idx="1">
                  <c:v>1.8333333333333333</c:v>
                </c:pt>
                <c:pt idx="2">
                  <c:v>2</c:v>
                </c:pt>
                <c:pt idx="3">
                  <c:v>2.0833333333333335</c:v>
                </c:pt>
                <c:pt idx="4">
                  <c:v>2.0833333333333335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4E-4B90-A5AB-AB46A4968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836792"/>
        <c:axId val="488837776"/>
      </c:lineChart>
      <c:dateAx>
        <c:axId val="488836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37776"/>
        <c:crosses val="autoZero"/>
        <c:auto val="0"/>
        <c:lblOffset val="100"/>
        <c:baseTimeUnit val="days"/>
      </c:dateAx>
      <c:valAx>
        <c:axId val="488837776"/>
        <c:scaling>
          <c:orientation val="minMax"/>
          <c:min val="2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Oil Quality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36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'Final Calculation'!$L$2:$L$16</c:f>
              <c:numCache>
                <c:formatCode>General</c:formatCode>
                <c:ptCount val="15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  <c:pt idx="4">
                  <c:v>2012</c:v>
                </c:pt>
                <c:pt idx="5">
                  <c:v>2011</c:v>
                </c:pt>
                <c:pt idx="6">
                  <c:v>2010</c:v>
                </c:pt>
                <c:pt idx="7">
                  <c:v>2009</c:v>
                </c:pt>
                <c:pt idx="8">
                  <c:v>2008</c:v>
                </c:pt>
                <c:pt idx="9">
                  <c:v>2007</c:v>
                </c:pt>
                <c:pt idx="10">
                  <c:v>2006</c:v>
                </c:pt>
                <c:pt idx="11">
                  <c:v>2005</c:v>
                </c:pt>
                <c:pt idx="12">
                  <c:v>2004</c:v>
                </c:pt>
                <c:pt idx="13">
                  <c:v>2003</c:v>
                </c:pt>
                <c:pt idx="14">
                  <c:v>2002</c:v>
                </c:pt>
              </c:numCache>
            </c:numRef>
          </c:xVal>
          <c:yVal>
            <c:numRef>
              <c:f>'Final Calculation'!$M$2:$M$16</c:f>
              <c:numCache>
                <c:formatCode>General</c:formatCode>
                <c:ptCount val="15"/>
                <c:pt idx="0">
                  <c:v>74</c:v>
                </c:pt>
                <c:pt idx="1">
                  <c:v>75</c:v>
                </c:pt>
                <c:pt idx="2">
                  <c:v>74</c:v>
                </c:pt>
                <c:pt idx="3">
                  <c:v>74</c:v>
                </c:pt>
                <c:pt idx="4">
                  <c:v>74</c:v>
                </c:pt>
                <c:pt idx="5">
                  <c:v>74</c:v>
                </c:pt>
                <c:pt idx="6">
                  <c:v>75</c:v>
                </c:pt>
                <c:pt idx="7">
                  <c:v>73</c:v>
                </c:pt>
                <c:pt idx="8">
                  <c:v>73</c:v>
                </c:pt>
                <c:pt idx="9">
                  <c:v>71</c:v>
                </c:pt>
                <c:pt idx="10">
                  <c:v>71</c:v>
                </c:pt>
                <c:pt idx="11">
                  <c:v>71</c:v>
                </c:pt>
                <c:pt idx="12">
                  <c:v>73</c:v>
                </c:pt>
                <c:pt idx="13">
                  <c:v>75</c:v>
                </c:pt>
                <c:pt idx="14">
                  <c:v>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D-42A1-A934-6EF5C5B68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763448"/>
        <c:axId val="442770336"/>
      </c:scatterChart>
      <c:valAx>
        <c:axId val="442763448"/>
        <c:scaling>
          <c:orientation val="minMax"/>
          <c:max val="2007"/>
          <c:min val="2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70336"/>
        <c:crosses val="autoZero"/>
        <c:crossBetween val="midCat"/>
      </c:valAx>
      <c:valAx>
        <c:axId val="4427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Health</a:t>
                </a:r>
                <a:r>
                  <a:rPr lang="pt-PT" baseline="0"/>
                  <a:t> Index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63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265884</xdr:colOff>
      <xdr:row>61</xdr:row>
      <xdr:rowOff>133452</xdr:rowOff>
    </xdr:from>
    <xdr:to>
      <xdr:col>34</xdr:col>
      <xdr:colOff>265885</xdr:colOff>
      <xdr:row>86</xdr:row>
      <xdr:rowOff>181339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058090A-7D37-4777-9C64-23C17978E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44766" y="12168570"/>
          <a:ext cx="2185148" cy="49560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87406</xdr:colOff>
      <xdr:row>104</xdr:row>
      <xdr:rowOff>6722</xdr:rowOff>
    </xdr:from>
    <xdr:to>
      <xdr:col>15</xdr:col>
      <xdr:colOff>531418</xdr:colOff>
      <xdr:row>105</xdr:row>
      <xdr:rowOff>96111</xdr:rowOff>
    </xdr:to>
    <xdr:sp macro="" textlink="">
      <xdr:nvSpPr>
        <xdr:cNvPr id="3" name="Pil høyre 2">
          <a:extLst>
            <a:ext uri="{FF2B5EF4-FFF2-40B4-BE49-F238E27FC236}">
              <a16:creationId xmlns:a16="http://schemas.microsoft.com/office/drawing/2014/main" id="{F620B25C-47FB-421D-9CC7-C80161C0EF85}"/>
            </a:ext>
          </a:extLst>
        </xdr:cNvPr>
        <xdr:cNvSpPr/>
      </xdr:nvSpPr>
      <xdr:spPr>
        <a:xfrm>
          <a:off x="9477935" y="3278840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103</xdr:row>
      <xdr:rowOff>104775</xdr:rowOff>
    </xdr:from>
    <xdr:to>
      <xdr:col>17</xdr:col>
      <xdr:colOff>117231</xdr:colOff>
      <xdr:row>105</xdr:row>
      <xdr:rowOff>139211</xdr:rowOff>
    </xdr:to>
    <xdr:sp macro="" textlink="">
      <xdr:nvSpPr>
        <xdr:cNvPr id="4" name="Pil ned 3">
          <a:extLst>
            <a:ext uri="{FF2B5EF4-FFF2-40B4-BE49-F238E27FC236}">
              <a16:creationId xmlns:a16="http://schemas.microsoft.com/office/drawing/2014/main" id="{BFEC7142-8E1B-404E-99D7-C115A129787A}"/>
            </a:ext>
          </a:extLst>
        </xdr:cNvPr>
        <xdr:cNvSpPr/>
      </xdr:nvSpPr>
      <xdr:spPr>
        <a:xfrm>
          <a:off x="12057185" y="2609850"/>
          <a:ext cx="337771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87406</xdr:colOff>
      <xdr:row>114</xdr:row>
      <xdr:rowOff>6722</xdr:rowOff>
    </xdr:from>
    <xdr:to>
      <xdr:col>15</xdr:col>
      <xdr:colOff>531418</xdr:colOff>
      <xdr:row>115</xdr:row>
      <xdr:rowOff>96111</xdr:rowOff>
    </xdr:to>
    <xdr:sp macro="" textlink="">
      <xdr:nvSpPr>
        <xdr:cNvPr id="8" name="Pil høyre 2">
          <a:extLst>
            <a:ext uri="{FF2B5EF4-FFF2-40B4-BE49-F238E27FC236}">
              <a16:creationId xmlns:a16="http://schemas.microsoft.com/office/drawing/2014/main" id="{4A4C1D6D-41C2-473F-8F5B-6FB44B250D81}"/>
            </a:ext>
          </a:extLst>
        </xdr:cNvPr>
        <xdr:cNvSpPr/>
      </xdr:nvSpPr>
      <xdr:spPr>
        <a:xfrm>
          <a:off x="3673288" y="589428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113</xdr:row>
      <xdr:rowOff>104775</xdr:rowOff>
    </xdr:from>
    <xdr:to>
      <xdr:col>17</xdr:col>
      <xdr:colOff>117231</xdr:colOff>
      <xdr:row>115</xdr:row>
      <xdr:rowOff>139211</xdr:rowOff>
    </xdr:to>
    <xdr:sp macro="" textlink="">
      <xdr:nvSpPr>
        <xdr:cNvPr id="9" name="Pil ned 3">
          <a:extLst>
            <a:ext uri="{FF2B5EF4-FFF2-40B4-BE49-F238E27FC236}">
              <a16:creationId xmlns:a16="http://schemas.microsoft.com/office/drawing/2014/main" id="{ECEF0E00-A591-4330-BE83-62B5734EE9B2}"/>
            </a:ext>
          </a:extLst>
        </xdr:cNvPr>
        <xdr:cNvSpPr/>
      </xdr:nvSpPr>
      <xdr:spPr>
        <a:xfrm>
          <a:off x="4694360" y="496981"/>
          <a:ext cx="398283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87406</xdr:colOff>
      <xdr:row>124</xdr:row>
      <xdr:rowOff>6722</xdr:rowOff>
    </xdr:from>
    <xdr:to>
      <xdr:col>15</xdr:col>
      <xdr:colOff>531418</xdr:colOff>
      <xdr:row>125</xdr:row>
      <xdr:rowOff>96111</xdr:rowOff>
    </xdr:to>
    <xdr:sp macro="" textlink="">
      <xdr:nvSpPr>
        <xdr:cNvPr id="10" name="Pil høyre 2">
          <a:extLst>
            <a:ext uri="{FF2B5EF4-FFF2-40B4-BE49-F238E27FC236}">
              <a16:creationId xmlns:a16="http://schemas.microsoft.com/office/drawing/2014/main" id="{F45415CF-DBEC-40C0-A630-53851B4A48EF}"/>
            </a:ext>
          </a:extLst>
        </xdr:cNvPr>
        <xdr:cNvSpPr/>
      </xdr:nvSpPr>
      <xdr:spPr>
        <a:xfrm>
          <a:off x="3673288" y="2516840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123</xdr:row>
      <xdr:rowOff>104775</xdr:rowOff>
    </xdr:from>
    <xdr:to>
      <xdr:col>17</xdr:col>
      <xdr:colOff>117231</xdr:colOff>
      <xdr:row>125</xdr:row>
      <xdr:rowOff>139211</xdr:rowOff>
    </xdr:to>
    <xdr:sp macro="" textlink="">
      <xdr:nvSpPr>
        <xdr:cNvPr id="11" name="Pil ned 3">
          <a:extLst>
            <a:ext uri="{FF2B5EF4-FFF2-40B4-BE49-F238E27FC236}">
              <a16:creationId xmlns:a16="http://schemas.microsoft.com/office/drawing/2014/main" id="{FE79238B-E49A-418C-A8E4-53BC33EB0A10}"/>
            </a:ext>
          </a:extLst>
        </xdr:cNvPr>
        <xdr:cNvSpPr/>
      </xdr:nvSpPr>
      <xdr:spPr>
        <a:xfrm>
          <a:off x="4694360" y="2424393"/>
          <a:ext cx="398283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87406</xdr:colOff>
      <xdr:row>134</xdr:row>
      <xdr:rowOff>6722</xdr:rowOff>
    </xdr:from>
    <xdr:to>
      <xdr:col>15</xdr:col>
      <xdr:colOff>531418</xdr:colOff>
      <xdr:row>135</xdr:row>
      <xdr:rowOff>96111</xdr:rowOff>
    </xdr:to>
    <xdr:sp macro="" textlink="">
      <xdr:nvSpPr>
        <xdr:cNvPr id="12" name="Pil høyre 2">
          <a:extLst>
            <a:ext uri="{FF2B5EF4-FFF2-40B4-BE49-F238E27FC236}">
              <a16:creationId xmlns:a16="http://schemas.microsoft.com/office/drawing/2014/main" id="{9C9C2D1B-9BBD-4D12-862F-0B9041F71661}"/>
            </a:ext>
          </a:extLst>
        </xdr:cNvPr>
        <xdr:cNvSpPr/>
      </xdr:nvSpPr>
      <xdr:spPr>
        <a:xfrm>
          <a:off x="3673288" y="4444251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133</xdr:row>
      <xdr:rowOff>104775</xdr:rowOff>
    </xdr:from>
    <xdr:to>
      <xdr:col>17</xdr:col>
      <xdr:colOff>117231</xdr:colOff>
      <xdr:row>135</xdr:row>
      <xdr:rowOff>139211</xdr:rowOff>
    </xdr:to>
    <xdr:sp macro="" textlink="">
      <xdr:nvSpPr>
        <xdr:cNvPr id="13" name="Pil ned 3">
          <a:extLst>
            <a:ext uri="{FF2B5EF4-FFF2-40B4-BE49-F238E27FC236}">
              <a16:creationId xmlns:a16="http://schemas.microsoft.com/office/drawing/2014/main" id="{58C11A62-14EF-47FA-863F-13DE22969D6A}"/>
            </a:ext>
          </a:extLst>
        </xdr:cNvPr>
        <xdr:cNvSpPr/>
      </xdr:nvSpPr>
      <xdr:spPr>
        <a:xfrm>
          <a:off x="4694360" y="4351804"/>
          <a:ext cx="398283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87406</xdr:colOff>
      <xdr:row>144</xdr:row>
      <xdr:rowOff>6722</xdr:rowOff>
    </xdr:from>
    <xdr:to>
      <xdr:col>15</xdr:col>
      <xdr:colOff>531418</xdr:colOff>
      <xdr:row>145</xdr:row>
      <xdr:rowOff>96111</xdr:rowOff>
    </xdr:to>
    <xdr:sp macro="" textlink="">
      <xdr:nvSpPr>
        <xdr:cNvPr id="18" name="Pil høyre 2">
          <a:extLst>
            <a:ext uri="{FF2B5EF4-FFF2-40B4-BE49-F238E27FC236}">
              <a16:creationId xmlns:a16="http://schemas.microsoft.com/office/drawing/2014/main" id="{E7F283E5-AD8A-4B1F-BB59-1370C3254AAA}"/>
            </a:ext>
          </a:extLst>
        </xdr:cNvPr>
        <xdr:cNvSpPr/>
      </xdr:nvSpPr>
      <xdr:spPr>
        <a:xfrm>
          <a:off x="3611656" y="8198222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503360</xdr:colOff>
      <xdr:row>143</xdr:row>
      <xdr:rowOff>104775</xdr:rowOff>
    </xdr:from>
    <xdr:to>
      <xdr:col>17</xdr:col>
      <xdr:colOff>117231</xdr:colOff>
      <xdr:row>145</xdr:row>
      <xdr:rowOff>139211</xdr:rowOff>
    </xdr:to>
    <xdr:sp macro="" textlink="">
      <xdr:nvSpPr>
        <xdr:cNvPr id="19" name="Pil ned 3">
          <a:extLst>
            <a:ext uri="{FF2B5EF4-FFF2-40B4-BE49-F238E27FC236}">
              <a16:creationId xmlns:a16="http://schemas.microsoft.com/office/drawing/2014/main" id="{1D366310-4DA2-461D-B5D5-D7895734D1A1}"/>
            </a:ext>
          </a:extLst>
        </xdr:cNvPr>
        <xdr:cNvSpPr/>
      </xdr:nvSpPr>
      <xdr:spPr>
        <a:xfrm>
          <a:off x="4599110" y="20869275"/>
          <a:ext cx="375871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76265</xdr:colOff>
      <xdr:row>132</xdr:row>
      <xdr:rowOff>83688</xdr:rowOff>
    </xdr:from>
    <xdr:to>
      <xdr:col>48</xdr:col>
      <xdr:colOff>511261</xdr:colOff>
      <xdr:row>146</xdr:row>
      <xdr:rowOff>138413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1520AF3A-4BA9-4C6E-9C35-B696EABFA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87406</xdr:colOff>
      <xdr:row>103</xdr:row>
      <xdr:rowOff>6722</xdr:rowOff>
    </xdr:from>
    <xdr:to>
      <xdr:col>4</xdr:col>
      <xdr:colOff>531418</xdr:colOff>
      <xdr:row>104</xdr:row>
      <xdr:rowOff>96111</xdr:rowOff>
    </xdr:to>
    <xdr:sp macro="" textlink="">
      <xdr:nvSpPr>
        <xdr:cNvPr id="16" name="Pil høyre 2">
          <a:extLst>
            <a:ext uri="{FF2B5EF4-FFF2-40B4-BE49-F238E27FC236}">
              <a16:creationId xmlns:a16="http://schemas.microsoft.com/office/drawing/2014/main" id="{506DF3D0-3206-4506-8048-907DA09FD8E8}"/>
            </a:ext>
          </a:extLst>
        </xdr:cNvPr>
        <xdr:cNvSpPr/>
      </xdr:nvSpPr>
      <xdr:spPr>
        <a:xfrm>
          <a:off x="3672270" y="13359040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102</xdr:row>
      <xdr:rowOff>104775</xdr:rowOff>
    </xdr:from>
    <xdr:to>
      <xdr:col>6</xdr:col>
      <xdr:colOff>117231</xdr:colOff>
      <xdr:row>104</xdr:row>
      <xdr:rowOff>139211</xdr:rowOff>
    </xdr:to>
    <xdr:sp macro="" textlink="">
      <xdr:nvSpPr>
        <xdr:cNvPr id="17" name="Pil ned 3">
          <a:extLst>
            <a:ext uri="{FF2B5EF4-FFF2-40B4-BE49-F238E27FC236}">
              <a16:creationId xmlns:a16="http://schemas.microsoft.com/office/drawing/2014/main" id="{63C2B0D9-2BB8-4AB5-8676-9844AA0AF71C}"/>
            </a:ext>
          </a:extLst>
        </xdr:cNvPr>
        <xdr:cNvSpPr/>
      </xdr:nvSpPr>
      <xdr:spPr>
        <a:xfrm>
          <a:off x="4694360" y="13266593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113</xdr:row>
      <xdr:rowOff>6722</xdr:rowOff>
    </xdr:from>
    <xdr:to>
      <xdr:col>4</xdr:col>
      <xdr:colOff>531418</xdr:colOff>
      <xdr:row>114</xdr:row>
      <xdr:rowOff>96111</xdr:rowOff>
    </xdr:to>
    <xdr:sp macro="" textlink="">
      <xdr:nvSpPr>
        <xdr:cNvPr id="20" name="Pil høyre 2">
          <a:extLst>
            <a:ext uri="{FF2B5EF4-FFF2-40B4-BE49-F238E27FC236}">
              <a16:creationId xmlns:a16="http://schemas.microsoft.com/office/drawing/2014/main" id="{9F5E20BC-549E-4685-8A08-D5120FF8D74E}"/>
            </a:ext>
          </a:extLst>
        </xdr:cNvPr>
        <xdr:cNvSpPr/>
      </xdr:nvSpPr>
      <xdr:spPr>
        <a:xfrm>
          <a:off x="3672270" y="15298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112</xdr:row>
      <xdr:rowOff>104775</xdr:rowOff>
    </xdr:from>
    <xdr:to>
      <xdr:col>6</xdr:col>
      <xdr:colOff>117231</xdr:colOff>
      <xdr:row>114</xdr:row>
      <xdr:rowOff>139211</xdr:rowOff>
    </xdr:to>
    <xdr:sp macro="" textlink="">
      <xdr:nvSpPr>
        <xdr:cNvPr id="21" name="Pil ned 3">
          <a:extLst>
            <a:ext uri="{FF2B5EF4-FFF2-40B4-BE49-F238E27FC236}">
              <a16:creationId xmlns:a16="http://schemas.microsoft.com/office/drawing/2014/main" id="{522C466E-1D5F-4036-9ECA-D54ADEBB28F0}"/>
            </a:ext>
          </a:extLst>
        </xdr:cNvPr>
        <xdr:cNvSpPr/>
      </xdr:nvSpPr>
      <xdr:spPr>
        <a:xfrm>
          <a:off x="4694360" y="15206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123</xdr:row>
      <xdr:rowOff>6722</xdr:rowOff>
    </xdr:from>
    <xdr:to>
      <xdr:col>4</xdr:col>
      <xdr:colOff>531418</xdr:colOff>
      <xdr:row>124</xdr:row>
      <xdr:rowOff>96111</xdr:rowOff>
    </xdr:to>
    <xdr:sp macro="" textlink="">
      <xdr:nvSpPr>
        <xdr:cNvPr id="31" name="Pil høyre 2">
          <a:extLst>
            <a:ext uri="{FF2B5EF4-FFF2-40B4-BE49-F238E27FC236}">
              <a16:creationId xmlns:a16="http://schemas.microsoft.com/office/drawing/2014/main" id="{E3A3960B-DA44-40E3-8FB5-9C5288920A80}"/>
            </a:ext>
          </a:extLst>
        </xdr:cNvPr>
        <xdr:cNvSpPr/>
      </xdr:nvSpPr>
      <xdr:spPr>
        <a:xfrm>
          <a:off x="3672270" y="2344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122</xdr:row>
      <xdr:rowOff>104775</xdr:rowOff>
    </xdr:from>
    <xdr:to>
      <xdr:col>6</xdr:col>
      <xdr:colOff>117231</xdr:colOff>
      <xdr:row>124</xdr:row>
      <xdr:rowOff>139211</xdr:rowOff>
    </xdr:to>
    <xdr:sp macro="" textlink="">
      <xdr:nvSpPr>
        <xdr:cNvPr id="32" name="Pil ned 3">
          <a:extLst>
            <a:ext uri="{FF2B5EF4-FFF2-40B4-BE49-F238E27FC236}">
              <a16:creationId xmlns:a16="http://schemas.microsoft.com/office/drawing/2014/main" id="{FC89D422-1F2F-4942-8461-62F0E875EB38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133</xdr:row>
      <xdr:rowOff>6722</xdr:rowOff>
    </xdr:from>
    <xdr:to>
      <xdr:col>4</xdr:col>
      <xdr:colOff>531418</xdr:colOff>
      <xdr:row>134</xdr:row>
      <xdr:rowOff>96111</xdr:rowOff>
    </xdr:to>
    <xdr:sp macro="" textlink="">
      <xdr:nvSpPr>
        <xdr:cNvPr id="33" name="Pil høyre 2">
          <a:extLst>
            <a:ext uri="{FF2B5EF4-FFF2-40B4-BE49-F238E27FC236}">
              <a16:creationId xmlns:a16="http://schemas.microsoft.com/office/drawing/2014/main" id="{80C00E47-AB6D-4A6F-89FB-2BBAF0461A4E}"/>
            </a:ext>
          </a:extLst>
        </xdr:cNvPr>
        <xdr:cNvSpPr/>
      </xdr:nvSpPr>
      <xdr:spPr>
        <a:xfrm>
          <a:off x="3672270" y="2344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132</xdr:row>
      <xdr:rowOff>104775</xdr:rowOff>
    </xdr:from>
    <xdr:to>
      <xdr:col>6</xdr:col>
      <xdr:colOff>117231</xdr:colOff>
      <xdr:row>134</xdr:row>
      <xdr:rowOff>139211</xdr:rowOff>
    </xdr:to>
    <xdr:sp macro="" textlink="">
      <xdr:nvSpPr>
        <xdr:cNvPr id="34" name="Pil ned 3">
          <a:extLst>
            <a:ext uri="{FF2B5EF4-FFF2-40B4-BE49-F238E27FC236}">
              <a16:creationId xmlns:a16="http://schemas.microsoft.com/office/drawing/2014/main" id="{FD381545-F0A2-49E1-A22F-7CD1E729FF76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143</xdr:row>
      <xdr:rowOff>6722</xdr:rowOff>
    </xdr:from>
    <xdr:to>
      <xdr:col>4</xdr:col>
      <xdr:colOff>531418</xdr:colOff>
      <xdr:row>144</xdr:row>
      <xdr:rowOff>96111</xdr:rowOff>
    </xdr:to>
    <xdr:sp macro="" textlink="">
      <xdr:nvSpPr>
        <xdr:cNvPr id="35" name="Pil høyre 2">
          <a:extLst>
            <a:ext uri="{FF2B5EF4-FFF2-40B4-BE49-F238E27FC236}">
              <a16:creationId xmlns:a16="http://schemas.microsoft.com/office/drawing/2014/main" id="{40D9BDA3-5821-44E7-8998-BA9FCC7B812C}"/>
            </a:ext>
          </a:extLst>
        </xdr:cNvPr>
        <xdr:cNvSpPr/>
      </xdr:nvSpPr>
      <xdr:spPr>
        <a:xfrm>
          <a:off x="3672270" y="2344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142</xdr:row>
      <xdr:rowOff>104775</xdr:rowOff>
    </xdr:from>
    <xdr:to>
      <xdr:col>6</xdr:col>
      <xdr:colOff>117231</xdr:colOff>
      <xdr:row>144</xdr:row>
      <xdr:rowOff>139211</xdr:rowOff>
    </xdr:to>
    <xdr:sp macro="" textlink="">
      <xdr:nvSpPr>
        <xdr:cNvPr id="36" name="Pil ned 3">
          <a:extLst>
            <a:ext uri="{FF2B5EF4-FFF2-40B4-BE49-F238E27FC236}">
              <a16:creationId xmlns:a16="http://schemas.microsoft.com/office/drawing/2014/main" id="{B04BC516-1ADB-47EA-AD96-54C7C0666490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153</xdr:row>
      <xdr:rowOff>6722</xdr:rowOff>
    </xdr:from>
    <xdr:to>
      <xdr:col>4</xdr:col>
      <xdr:colOff>531418</xdr:colOff>
      <xdr:row>154</xdr:row>
      <xdr:rowOff>96111</xdr:rowOff>
    </xdr:to>
    <xdr:sp macro="" textlink="">
      <xdr:nvSpPr>
        <xdr:cNvPr id="37" name="Pil høyre 2">
          <a:extLst>
            <a:ext uri="{FF2B5EF4-FFF2-40B4-BE49-F238E27FC236}">
              <a16:creationId xmlns:a16="http://schemas.microsoft.com/office/drawing/2014/main" id="{6AE9F9B1-0ADB-4675-BC48-64E9C213BE50}"/>
            </a:ext>
          </a:extLst>
        </xdr:cNvPr>
        <xdr:cNvSpPr/>
      </xdr:nvSpPr>
      <xdr:spPr>
        <a:xfrm>
          <a:off x="3672270" y="234467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152</xdr:row>
      <xdr:rowOff>104775</xdr:rowOff>
    </xdr:from>
    <xdr:to>
      <xdr:col>6</xdr:col>
      <xdr:colOff>117231</xdr:colOff>
      <xdr:row>154</xdr:row>
      <xdr:rowOff>139211</xdr:rowOff>
    </xdr:to>
    <xdr:sp macro="" textlink="">
      <xdr:nvSpPr>
        <xdr:cNvPr id="38" name="Pil ned 3">
          <a:extLst>
            <a:ext uri="{FF2B5EF4-FFF2-40B4-BE49-F238E27FC236}">
              <a16:creationId xmlns:a16="http://schemas.microsoft.com/office/drawing/2014/main" id="{80C49966-DD28-40A0-A32F-AF2FCE03995B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163</xdr:row>
      <xdr:rowOff>6722</xdr:rowOff>
    </xdr:from>
    <xdr:to>
      <xdr:col>4</xdr:col>
      <xdr:colOff>531418</xdr:colOff>
      <xdr:row>164</xdr:row>
      <xdr:rowOff>96111</xdr:rowOff>
    </xdr:to>
    <xdr:sp macro="" textlink="">
      <xdr:nvSpPr>
        <xdr:cNvPr id="39" name="Pil høyre 2">
          <a:extLst>
            <a:ext uri="{FF2B5EF4-FFF2-40B4-BE49-F238E27FC236}">
              <a16:creationId xmlns:a16="http://schemas.microsoft.com/office/drawing/2014/main" id="{4161CA6B-023D-4738-AB45-CB68774A8933}"/>
            </a:ext>
          </a:extLst>
        </xdr:cNvPr>
        <xdr:cNvSpPr/>
      </xdr:nvSpPr>
      <xdr:spPr>
        <a:xfrm>
          <a:off x="3611656" y="11817722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162</xdr:row>
      <xdr:rowOff>104775</xdr:rowOff>
    </xdr:from>
    <xdr:to>
      <xdr:col>6</xdr:col>
      <xdr:colOff>117231</xdr:colOff>
      <xdr:row>164</xdr:row>
      <xdr:rowOff>139211</xdr:rowOff>
    </xdr:to>
    <xdr:sp macro="" textlink="">
      <xdr:nvSpPr>
        <xdr:cNvPr id="40" name="Pil ned 3">
          <a:extLst>
            <a:ext uri="{FF2B5EF4-FFF2-40B4-BE49-F238E27FC236}">
              <a16:creationId xmlns:a16="http://schemas.microsoft.com/office/drawing/2014/main" id="{FCD80E67-3692-4089-995B-EF651AEB5280}"/>
            </a:ext>
          </a:extLst>
        </xdr:cNvPr>
        <xdr:cNvSpPr/>
      </xdr:nvSpPr>
      <xdr:spPr>
        <a:xfrm>
          <a:off x="4694360" y="225223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173</xdr:row>
      <xdr:rowOff>6722</xdr:rowOff>
    </xdr:from>
    <xdr:to>
      <xdr:col>4</xdr:col>
      <xdr:colOff>531418</xdr:colOff>
      <xdr:row>174</xdr:row>
      <xdr:rowOff>96111</xdr:rowOff>
    </xdr:to>
    <xdr:sp macro="" textlink="">
      <xdr:nvSpPr>
        <xdr:cNvPr id="44" name="Pil høyre 2">
          <a:extLst>
            <a:ext uri="{FF2B5EF4-FFF2-40B4-BE49-F238E27FC236}">
              <a16:creationId xmlns:a16="http://schemas.microsoft.com/office/drawing/2014/main" id="{D79A15DE-E7D2-4DF1-8AEA-2236DB358197}"/>
            </a:ext>
          </a:extLst>
        </xdr:cNvPr>
        <xdr:cNvSpPr/>
      </xdr:nvSpPr>
      <xdr:spPr>
        <a:xfrm>
          <a:off x="3672270" y="1214676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172</xdr:row>
      <xdr:rowOff>104775</xdr:rowOff>
    </xdr:from>
    <xdr:to>
      <xdr:col>6</xdr:col>
      <xdr:colOff>117231</xdr:colOff>
      <xdr:row>174</xdr:row>
      <xdr:rowOff>139211</xdr:rowOff>
    </xdr:to>
    <xdr:sp macro="" textlink="">
      <xdr:nvSpPr>
        <xdr:cNvPr id="45" name="Pil ned 3">
          <a:extLst>
            <a:ext uri="{FF2B5EF4-FFF2-40B4-BE49-F238E27FC236}">
              <a16:creationId xmlns:a16="http://schemas.microsoft.com/office/drawing/2014/main" id="{99626638-F41B-47E4-AB33-9F68B1E462D4}"/>
            </a:ext>
          </a:extLst>
        </xdr:cNvPr>
        <xdr:cNvSpPr/>
      </xdr:nvSpPr>
      <xdr:spPr>
        <a:xfrm>
          <a:off x="4694360" y="1205432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183</xdr:row>
      <xdr:rowOff>6722</xdr:rowOff>
    </xdr:from>
    <xdr:to>
      <xdr:col>4</xdr:col>
      <xdr:colOff>531418</xdr:colOff>
      <xdr:row>184</xdr:row>
      <xdr:rowOff>96111</xdr:rowOff>
    </xdr:to>
    <xdr:sp macro="" textlink="">
      <xdr:nvSpPr>
        <xdr:cNvPr id="46" name="Pil høyre 2">
          <a:extLst>
            <a:ext uri="{FF2B5EF4-FFF2-40B4-BE49-F238E27FC236}">
              <a16:creationId xmlns:a16="http://schemas.microsoft.com/office/drawing/2014/main" id="{522C01A8-09CF-4206-9753-397DED390E37}"/>
            </a:ext>
          </a:extLst>
        </xdr:cNvPr>
        <xdr:cNvSpPr/>
      </xdr:nvSpPr>
      <xdr:spPr>
        <a:xfrm>
          <a:off x="3672270" y="1214676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182</xdr:row>
      <xdr:rowOff>104775</xdr:rowOff>
    </xdr:from>
    <xdr:to>
      <xdr:col>6</xdr:col>
      <xdr:colOff>117231</xdr:colOff>
      <xdr:row>184</xdr:row>
      <xdr:rowOff>139211</xdr:rowOff>
    </xdr:to>
    <xdr:sp macro="" textlink="">
      <xdr:nvSpPr>
        <xdr:cNvPr id="47" name="Pil ned 3">
          <a:extLst>
            <a:ext uri="{FF2B5EF4-FFF2-40B4-BE49-F238E27FC236}">
              <a16:creationId xmlns:a16="http://schemas.microsoft.com/office/drawing/2014/main" id="{89D15647-2CDF-444F-9BEF-2CFEC571C468}"/>
            </a:ext>
          </a:extLst>
        </xdr:cNvPr>
        <xdr:cNvSpPr/>
      </xdr:nvSpPr>
      <xdr:spPr>
        <a:xfrm>
          <a:off x="4694360" y="1205432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193</xdr:row>
      <xdr:rowOff>6722</xdr:rowOff>
    </xdr:from>
    <xdr:to>
      <xdr:col>4</xdr:col>
      <xdr:colOff>531418</xdr:colOff>
      <xdr:row>194</xdr:row>
      <xdr:rowOff>96111</xdr:rowOff>
    </xdr:to>
    <xdr:sp macro="" textlink="">
      <xdr:nvSpPr>
        <xdr:cNvPr id="48" name="Pil høyre 2">
          <a:extLst>
            <a:ext uri="{FF2B5EF4-FFF2-40B4-BE49-F238E27FC236}">
              <a16:creationId xmlns:a16="http://schemas.microsoft.com/office/drawing/2014/main" id="{D0CCDE72-AADB-4D6D-8AAC-318F2206FE70}"/>
            </a:ext>
          </a:extLst>
        </xdr:cNvPr>
        <xdr:cNvSpPr/>
      </xdr:nvSpPr>
      <xdr:spPr>
        <a:xfrm>
          <a:off x="3672270" y="1214676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192</xdr:row>
      <xdr:rowOff>104775</xdr:rowOff>
    </xdr:from>
    <xdr:to>
      <xdr:col>6</xdr:col>
      <xdr:colOff>117231</xdr:colOff>
      <xdr:row>194</xdr:row>
      <xdr:rowOff>139211</xdr:rowOff>
    </xdr:to>
    <xdr:sp macro="" textlink="">
      <xdr:nvSpPr>
        <xdr:cNvPr id="49" name="Pil ned 3">
          <a:extLst>
            <a:ext uri="{FF2B5EF4-FFF2-40B4-BE49-F238E27FC236}">
              <a16:creationId xmlns:a16="http://schemas.microsoft.com/office/drawing/2014/main" id="{F20D6E7A-0BB2-46EB-9BCB-440EF63BB252}"/>
            </a:ext>
          </a:extLst>
        </xdr:cNvPr>
        <xdr:cNvSpPr/>
      </xdr:nvSpPr>
      <xdr:spPr>
        <a:xfrm>
          <a:off x="4694360" y="1205432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203</xdr:row>
      <xdr:rowOff>6722</xdr:rowOff>
    </xdr:from>
    <xdr:to>
      <xdr:col>4</xdr:col>
      <xdr:colOff>531418</xdr:colOff>
      <xdr:row>204</xdr:row>
      <xdr:rowOff>96111</xdr:rowOff>
    </xdr:to>
    <xdr:sp macro="" textlink="">
      <xdr:nvSpPr>
        <xdr:cNvPr id="50" name="Pil høyre 2">
          <a:extLst>
            <a:ext uri="{FF2B5EF4-FFF2-40B4-BE49-F238E27FC236}">
              <a16:creationId xmlns:a16="http://schemas.microsoft.com/office/drawing/2014/main" id="{FAD00DE1-2EDB-4130-88FB-50B46BF265DE}"/>
            </a:ext>
          </a:extLst>
        </xdr:cNvPr>
        <xdr:cNvSpPr/>
      </xdr:nvSpPr>
      <xdr:spPr>
        <a:xfrm>
          <a:off x="3672270" y="12146767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202</xdr:row>
      <xdr:rowOff>104775</xdr:rowOff>
    </xdr:from>
    <xdr:to>
      <xdr:col>6</xdr:col>
      <xdr:colOff>117231</xdr:colOff>
      <xdr:row>204</xdr:row>
      <xdr:rowOff>139211</xdr:rowOff>
    </xdr:to>
    <xdr:sp macro="" textlink="">
      <xdr:nvSpPr>
        <xdr:cNvPr id="51" name="Pil ned 3">
          <a:extLst>
            <a:ext uri="{FF2B5EF4-FFF2-40B4-BE49-F238E27FC236}">
              <a16:creationId xmlns:a16="http://schemas.microsoft.com/office/drawing/2014/main" id="{CADCDCCC-EBC5-436F-8B28-C60D9C706591}"/>
            </a:ext>
          </a:extLst>
        </xdr:cNvPr>
        <xdr:cNvSpPr/>
      </xdr:nvSpPr>
      <xdr:spPr>
        <a:xfrm>
          <a:off x="4694360" y="12054320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213</xdr:row>
      <xdr:rowOff>6722</xdr:rowOff>
    </xdr:from>
    <xdr:to>
      <xdr:col>4</xdr:col>
      <xdr:colOff>531418</xdr:colOff>
      <xdr:row>214</xdr:row>
      <xdr:rowOff>96111</xdr:rowOff>
    </xdr:to>
    <xdr:sp macro="" textlink="">
      <xdr:nvSpPr>
        <xdr:cNvPr id="52" name="Pil høyre 2">
          <a:extLst>
            <a:ext uri="{FF2B5EF4-FFF2-40B4-BE49-F238E27FC236}">
              <a16:creationId xmlns:a16="http://schemas.microsoft.com/office/drawing/2014/main" id="{2BF45DB1-58A2-4E5E-AB52-048096E4605D}"/>
            </a:ext>
          </a:extLst>
        </xdr:cNvPr>
        <xdr:cNvSpPr/>
      </xdr:nvSpPr>
      <xdr:spPr>
        <a:xfrm>
          <a:off x="3672270" y="1990531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212</xdr:row>
      <xdr:rowOff>104775</xdr:rowOff>
    </xdr:from>
    <xdr:to>
      <xdr:col>6</xdr:col>
      <xdr:colOff>117231</xdr:colOff>
      <xdr:row>214</xdr:row>
      <xdr:rowOff>139211</xdr:rowOff>
    </xdr:to>
    <xdr:sp macro="" textlink="">
      <xdr:nvSpPr>
        <xdr:cNvPr id="53" name="Pil ned 3">
          <a:extLst>
            <a:ext uri="{FF2B5EF4-FFF2-40B4-BE49-F238E27FC236}">
              <a16:creationId xmlns:a16="http://schemas.microsoft.com/office/drawing/2014/main" id="{E3BE8FA9-0E6F-4561-B691-0F764E2EFE17}"/>
            </a:ext>
          </a:extLst>
        </xdr:cNvPr>
        <xdr:cNvSpPr/>
      </xdr:nvSpPr>
      <xdr:spPr>
        <a:xfrm>
          <a:off x="4694360" y="19812866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223</xdr:row>
      <xdr:rowOff>6722</xdr:rowOff>
    </xdr:from>
    <xdr:to>
      <xdr:col>4</xdr:col>
      <xdr:colOff>531418</xdr:colOff>
      <xdr:row>224</xdr:row>
      <xdr:rowOff>96111</xdr:rowOff>
    </xdr:to>
    <xdr:sp macro="" textlink="">
      <xdr:nvSpPr>
        <xdr:cNvPr id="54" name="Pil høyre 2">
          <a:extLst>
            <a:ext uri="{FF2B5EF4-FFF2-40B4-BE49-F238E27FC236}">
              <a16:creationId xmlns:a16="http://schemas.microsoft.com/office/drawing/2014/main" id="{B00FC8E6-6958-417A-8BED-44E0CA38F17A}"/>
            </a:ext>
          </a:extLst>
        </xdr:cNvPr>
        <xdr:cNvSpPr/>
      </xdr:nvSpPr>
      <xdr:spPr>
        <a:xfrm>
          <a:off x="3672270" y="1990531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222</xdr:row>
      <xdr:rowOff>104775</xdr:rowOff>
    </xdr:from>
    <xdr:to>
      <xdr:col>6</xdr:col>
      <xdr:colOff>117231</xdr:colOff>
      <xdr:row>224</xdr:row>
      <xdr:rowOff>139211</xdr:rowOff>
    </xdr:to>
    <xdr:sp macro="" textlink="">
      <xdr:nvSpPr>
        <xdr:cNvPr id="55" name="Pil ned 3">
          <a:extLst>
            <a:ext uri="{FF2B5EF4-FFF2-40B4-BE49-F238E27FC236}">
              <a16:creationId xmlns:a16="http://schemas.microsoft.com/office/drawing/2014/main" id="{7575CE46-FC6B-4A26-8517-D7CE9B9E56B8}"/>
            </a:ext>
          </a:extLst>
        </xdr:cNvPr>
        <xdr:cNvSpPr/>
      </xdr:nvSpPr>
      <xdr:spPr>
        <a:xfrm>
          <a:off x="4694360" y="19812866"/>
          <a:ext cx="39318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233</xdr:row>
      <xdr:rowOff>6722</xdr:rowOff>
    </xdr:from>
    <xdr:to>
      <xdr:col>4</xdr:col>
      <xdr:colOff>531418</xdr:colOff>
      <xdr:row>234</xdr:row>
      <xdr:rowOff>96111</xdr:rowOff>
    </xdr:to>
    <xdr:sp macro="" textlink="">
      <xdr:nvSpPr>
        <xdr:cNvPr id="56" name="Pil høyre 2">
          <a:extLst>
            <a:ext uri="{FF2B5EF4-FFF2-40B4-BE49-F238E27FC236}">
              <a16:creationId xmlns:a16="http://schemas.microsoft.com/office/drawing/2014/main" id="{9B59CF72-4A08-4614-B41A-D2136E75CADD}"/>
            </a:ext>
          </a:extLst>
        </xdr:cNvPr>
        <xdr:cNvSpPr/>
      </xdr:nvSpPr>
      <xdr:spPr>
        <a:xfrm>
          <a:off x="3693299" y="2290754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232</xdr:row>
      <xdr:rowOff>104775</xdr:rowOff>
    </xdr:from>
    <xdr:to>
      <xdr:col>6</xdr:col>
      <xdr:colOff>117231</xdr:colOff>
      <xdr:row>234</xdr:row>
      <xdr:rowOff>139211</xdr:rowOff>
    </xdr:to>
    <xdr:sp macro="" textlink="">
      <xdr:nvSpPr>
        <xdr:cNvPr id="57" name="Pil ned 3">
          <a:extLst>
            <a:ext uri="{FF2B5EF4-FFF2-40B4-BE49-F238E27FC236}">
              <a16:creationId xmlns:a16="http://schemas.microsoft.com/office/drawing/2014/main" id="{9B1646E6-A4EA-4348-9BAD-767CCC839DFF}"/>
            </a:ext>
          </a:extLst>
        </xdr:cNvPr>
        <xdr:cNvSpPr/>
      </xdr:nvSpPr>
      <xdr:spPr>
        <a:xfrm>
          <a:off x="4721574" y="22815096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243</xdr:row>
      <xdr:rowOff>6722</xdr:rowOff>
    </xdr:from>
    <xdr:to>
      <xdr:col>4</xdr:col>
      <xdr:colOff>531418</xdr:colOff>
      <xdr:row>244</xdr:row>
      <xdr:rowOff>96111</xdr:rowOff>
    </xdr:to>
    <xdr:sp macro="" textlink="">
      <xdr:nvSpPr>
        <xdr:cNvPr id="58" name="Pil høyre 2">
          <a:extLst>
            <a:ext uri="{FF2B5EF4-FFF2-40B4-BE49-F238E27FC236}">
              <a16:creationId xmlns:a16="http://schemas.microsoft.com/office/drawing/2014/main" id="{15016E8A-DB82-4691-8E0C-4E476EA91A9D}"/>
            </a:ext>
          </a:extLst>
        </xdr:cNvPr>
        <xdr:cNvSpPr/>
      </xdr:nvSpPr>
      <xdr:spPr>
        <a:xfrm>
          <a:off x="3693299" y="2290754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242</xdr:row>
      <xdr:rowOff>104775</xdr:rowOff>
    </xdr:from>
    <xdr:to>
      <xdr:col>6</xdr:col>
      <xdr:colOff>117231</xdr:colOff>
      <xdr:row>244</xdr:row>
      <xdr:rowOff>139211</xdr:rowOff>
    </xdr:to>
    <xdr:sp macro="" textlink="">
      <xdr:nvSpPr>
        <xdr:cNvPr id="59" name="Pil ned 3">
          <a:extLst>
            <a:ext uri="{FF2B5EF4-FFF2-40B4-BE49-F238E27FC236}">
              <a16:creationId xmlns:a16="http://schemas.microsoft.com/office/drawing/2014/main" id="{D127E292-1844-468C-8738-50A37C255D48}"/>
            </a:ext>
          </a:extLst>
        </xdr:cNvPr>
        <xdr:cNvSpPr/>
      </xdr:nvSpPr>
      <xdr:spPr>
        <a:xfrm>
          <a:off x="4721574" y="22815096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253</xdr:row>
      <xdr:rowOff>6722</xdr:rowOff>
    </xdr:from>
    <xdr:to>
      <xdr:col>4</xdr:col>
      <xdr:colOff>531418</xdr:colOff>
      <xdr:row>254</xdr:row>
      <xdr:rowOff>96111</xdr:rowOff>
    </xdr:to>
    <xdr:sp macro="" textlink="">
      <xdr:nvSpPr>
        <xdr:cNvPr id="60" name="Pil høyre 2">
          <a:extLst>
            <a:ext uri="{FF2B5EF4-FFF2-40B4-BE49-F238E27FC236}">
              <a16:creationId xmlns:a16="http://schemas.microsoft.com/office/drawing/2014/main" id="{ED5BA10A-1273-4E08-92E0-CC46C6B550F8}"/>
            </a:ext>
          </a:extLst>
        </xdr:cNvPr>
        <xdr:cNvSpPr/>
      </xdr:nvSpPr>
      <xdr:spPr>
        <a:xfrm>
          <a:off x="3693299" y="2290754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252</xdr:row>
      <xdr:rowOff>104775</xdr:rowOff>
    </xdr:from>
    <xdr:to>
      <xdr:col>6</xdr:col>
      <xdr:colOff>117231</xdr:colOff>
      <xdr:row>254</xdr:row>
      <xdr:rowOff>139211</xdr:rowOff>
    </xdr:to>
    <xdr:sp macro="" textlink="">
      <xdr:nvSpPr>
        <xdr:cNvPr id="61" name="Pil ned 3">
          <a:extLst>
            <a:ext uri="{FF2B5EF4-FFF2-40B4-BE49-F238E27FC236}">
              <a16:creationId xmlns:a16="http://schemas.microsoft.com/office/drawing/2014/main" id="{08E4A655-9AAA-4024-A7D1-AF2A18A678D8}"/>
            </a:ext>
          </a:extLst>
        </xdr:cNvPr>
        <xdr:cNvSpPr/>
      </xdr:nvSpPr>
      <xdr:spPr>
        <a:xfrm>
          <a:off x="4721574" y="22815096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263</xdr:row>
      <xdr:rowOff>6722</xdr:rowOff>
    </xdr:from>
    <xdr:to>
      <xdr:col>4</xdr:col>
      <xdr:colOff>531418</xdr:colOff>
      <xdr:row>264</xdr:row>
      <xdr:rowOff>96111</xdr:rowOff>
    </xdr:to>
    <xdr:sp macro="" textlink="">
      <xdr:nvSpPr>
        <xdr:cNvPr id="62" name="Pil høyre 2">
          <a:extLst>
            <a:ext uri="{FF2B5EF4-FFF2-40B4-BE49-F238E27FC236}">
              <a16:creationId xmlns:a16="http://schemas.microsoft.com/office/drawing/2014/main" id="{C05F7DA6-9615-4EB9-8B17-C086C933A4A6}"/>
            </a:ext>
          </a:extLst>
        </xdr:cNvPr>
        <xdr:cNvSpPr/>
      </xdr:nvSpPr>
      <xdr:spPr>
        <a:xfrm>
          <a:off x="3693299" y="27561186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262</xdr:row>
      <xdr:rowOff>104775</xdr:rowOff>
    </xdr:from>
    <xdr:to>
      <xdr:col>6</xdr:col>
      <xdr:colOff>117231</xdr:colOff>
      <xdr:row>264</xdr:row>
      <xdr:rowOff>139211</xdr:rowOff>
    </xdr:to>
    <xdr:sp macro="" textlink="">
      <xdr:nvSpPr>
        <xdr:cNvPr id="63" name="Pil ned 3">
          <a:extLst>
            <a:ext uri="{FF2B5EF4-FFF2-40B4-BE49-F238E27FC236}">
              <a16:creationId xmlns:a16="http://schemas.microsoft.com/office/drawing/2014/main" id="{5BCEA17C-E902-4400-8CC3-20E5F507E4CB}"/>
            </a:ext>
          </a:extLst>
        </xdr:cNvPr>
        <xdr:cNvSpPr/>
      </xdr:nvSpPr>
      <xdr:spPr>
        <a:xfrm>
          <a:off x="4721574" y="27468739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273</xdr:row>
      <xdr:rowOff>6722</xdr:rowOff>
    </xdr:from>
    <xdr:to>
      <xdr:col>4</xdr:col>
      <xdr:colOff>531418</xdr:colOff>
      <xdr:row>274</xdr:row>
      <xdr:rowOff>96111</xdr:rowOff>
    </xdr:to>
    <xdr:sp macro="" textlink="">
      <xdr:nvSpPr>
        <xdr:cNvPr id="64" name="Pil høyre 2">
          <a:extLst>
            <a:ext uri="{FF2B5EF4-FFF2-40B4-BE49-F238E27FC236}">
              <a16:creationId xmlns:a16="http://schemas.microsoft.com/office/drawing/2014/main" id="{7F234E69-0771-4E05-AA11-8FEA245A44AF}"/>
            </a:ext>
          </a:extLst>
        </xdr:cNvPr>
        <xdr:cNvSpPr/>
      </xdr:nvSpPr>
      <xdr:spPr>
        <a:xfrm>
          <a:off x="3693299" y="27561186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272</xdr:row>
      <xdr:rowOff>104775</xdr:rowOff>
    </xdr:from>
    <xdr:to>
      <xdr:col>6</xdr:col>
      <xdr:colOff>117231</xdr:colOff>
      <xdr:row>274</xdr:row>
      <xdr:rowOff>139211</xdr:rowOff>
    </xdr:to>
    <xdr:sp macro="" textlink="">
      <xdr:nvSpPr>
        <xdr:cNvPr id="65" name="Pil ned 3">
          <a:extLst>
            <a:ext uri="{FF2B5EF4-FFF2-40B4-BE49-F238E27FC236}">
              <a16:creationId xmlns:a16="http://schemas.microsoft.com/office/drawing/2014/main" id="{E5C185AE-A8D4-4037-BAE1-C2D67F4A5DA1}"/>
            </a:ext>
          </a:extLst>
        </xdr:cNvPr>
        <xdr:cNvSpPr/>
      </xdr:nvSpPr>
      <xdr:spPr>
        <a:xfrm>
          <a:off x="4721574" y="27468739"/>
          <a:ext cx="389478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3</xdr:row>
      <xdr:rowOff>6722</xdr:rowOff>
    </xdr:from>
    <xdr:to>
      <xdr:col>4</xdr:col>
      <xdr:colOff>531418</xdr:colOff>
      <xdr:row>4</xdr:row>
      <xdr:rowOff>96111</xdr:rowOff>
    </xdr:to>
    <xdr:sp macro="" textlink="">
      <xdr:nvSpPr>
        <xdr:cNvPr id="66" name="Pil høyre 2">
          <a:extLst>
            <a:ext uri="{FF2B5EF4-FFF2-40B4-BE49-F238E27FC236}">
              <a16:creationId xmlns:a16="http://schemas.microsoft.com/office/drawing/2014/main" id="{59ABE32A-CA19-4653-B4BD-16618395464C}"/>
            </a:ext>
          </a:extLst>
        </xdr:cNvPr>
        <xdr:cNvSpPr/>
      </xdr:nvSpPr>
      <xdr:spPr>
        <a:xfrm>
          <a:off x="3693299" y="14130936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2</xdr:row>
      <xdr:rowOff>104775</xdr:rowOff>
    </xdr:from>
    <xdr:to>
      <xdr:col>6</xdr:col>
      <xdr:colOff>117231</xdr:colOff>
      <xdr:row>4</xdr:row>
      <xdr:rowOff>139211</xdr:rowOff>
    </xdr:to>
    <xdr:sp macro="" textlink="">
      <xdr:nvSpPr>
        <xdr:cNvPr id="67" name="Pil ned 3">
          <a:extLst>
            <a:ext uri="{FF2B5EF4-FFF2-40B4-BE49-F238E27FC236}">
              <a16:creationId xmlns:a16="http://schemas.microsoft.com/office/drawing/2014/main" id="{C34F2F4F-F3A7-46FB-A5FB-1131A68B2509}"/>
            </a:ext>
          </a:extLst>
        </xdr:cNvPr>
        <xdr:cNvSpPr/>
      </xdr:nvSpPr>
      <xdr:spPr>
        <a:xfrm>
          <a:off x="4721574" y="14024882"/>
          <a:ext cx="389478" cy="429043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13</xdr:row>
      <xdr:rowOff>6722</xdr:rowOff>
    </xdr:from>
    <xdr:to>
      <xdr:col>4</xdr:col>
      <xdr:colOff>531418</xdr:colOff>
      <xdr:row>14</xdr:row>
      <xdr:rowOff>96111</xdr:rowOff>
    </xdr:to>
    <xdr:sp macro="" textlink="">
      <xdr:nvSpPr>
        <xdr:cNvPr id="72" name="Pil høyre 2">
          <a:extLst>
            <a:ext uri="{FF2B5EF4-FFF2-40B4-BE49-F238E27FC236}">
              <a16:creationId xmlns:a16="http://schemas.microsoft.com/office/drawing/2014/main" id="{C0C7F85C-9320-4590-8EE9-6E71ADA39B9D}"/>
            </a:ext>
          </a:extLst>
        </xdr:cNvPr>
        <xdr:cNvSpPr/>
      </xdr:nvSpPr>
      <xdr:spPr>
        <a:xfrm>
          <a:off x="3693299" y="14158151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12</xdr:row>
      <xdr:rowOff>104775</xdr:rowOff>
    </xdr:from>
    <xdr:to>
      <xdr:col>6</xdr:col>
      <xdr:colOff>117231</xdr:colOff>
      <xdr:row>14</xdr:row>
      <xdr:rowOff>139211</xdr:rowOff>
    </xdr:to>
    <xdr:sp macro="" textlink="">
      <xdr:nvSpPr>
        <xdr:cNvPr id="73" name="Pil ned 3">
          <a:extLst>
            <a:ext uri="{FF2B5EF4-FFF2-40B4-BE49-F238E27FC236}">
              <a16:creationId xmlns:a16="http://schemas.microsoft.com/office/drawing/2014/main" id="{64C657AB-3F6F-4F9E-9CCB-BA8FD0D0A434}"/>
            </a:ext>
          </a:extLst>
        </xdr:cNvPr>
        <xdr:cNvSpPr/>
      </xdr:nvSpPr>
      <xdr:spPr>
        <a:xfrm>
          <a:off x="4721574" y="14052096"/>
          <a:ext cx="389478" cy="429044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23</xdr:row>
      <xdr:rowOff>6722</xdr:rowOff>
    </xdr:from>
    <xdr:to>
      <xdr:col>4</xdr:col>
      <xdr:colOff>531418</xdr:colOff>
      <xdr:row>24</xdr:row>
      <xdr:rowOff>96111</xdr:rowOff>
    </xdr:to>
    <xdr:sp macro="" textlink="">
      <xdr:nvSpPr>
        <xdr:cNvPr id="74" name="Pil høyre 2">
          <a:extLst>
            <a:ext uri="{FF2B5EF4-FFF2-40B4-BE49-F238E27FC236}">
              <a16:creationId xmlns:a16="http://schemas.microsoft.com/office/drawing/2014/main" id="{CF1CAA6B-1D46-4D6F-B64E-C8B56200CB1D}"/>
            </a:ext>
          </a:extLst>
        </xdr:cNvPr>
        <xdr:cNvSpPr/>
      </xdr:nvSpPr>
      <xdr:spPr>
        <a:xfrm>
          <a:off x="3693299" y="14185365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22</xdr:row>
      <xdr:rowOff>104775</xdr:rowOff>
    </xdr:from>
    <xdr:to>
      <xdr:col>6</xdr:col>
      <xdr:colOff>117231</xdr:colOff>
      <xdr:row>24</xdr:row>
      <xdr:rowOff>139211</xdr:rowOff>
    </xdr:to>
    <xdr:sp macro="" textlink="">
      <xdr:nvSpPr>
        <xdr:cNvPr id="75" name="Pil ned 3">
          <a:extLst>
            <a:ext uri="{FF2B5EF4-FFF2-40B4-BE49-F238E27FC236}">
              <a16:creationId xmlns:a16="http://schemas.microsoft.com/office/drawing/2014/main" id="{F418C074-5692-4649-9385-A7CF2E768D37}"/>
            </a:ext>
          </a:extLst>
        </xdr:cNvPr>
        <xdr:cNvSpPr/>
      </xdr:nvSpPr>
      <xdr:spPr>
        <a:xfrm>
          <a:off x="4721574" y="14079311"/>
          <a:ext cx="389478" cy="429043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33</xdr:row>
      <xdr:rowOff>6722</xdr:rowOff>
    </xdr:from>
    <xdr:to>
      <xdr:col>4</xdr:col>
      <xdr:colOff>531418</xdr:colOff>
      <xdr:row>34</xdr:row>
      <xdr:rowOff>96111</xdr:rowOff>
    </xdr:to>
    <xdr:sp macro="" textlink="">
      <xdr:nvSpPr>
        <xdr:cNvPr id="76" name="Pil høyre 2">
          <a:extLst>
            <a:ext uri="{FF2B5EF4-FFF2-40B4-BE49-F238E27FC236}">
              <a16:creationId xmlns:a16="http://schemas.microsoft.com/office/drawing/2014/main" id="{F119C25F-443E-4AE6-BBDE-F6434E7941CA}"/>
            </a:ext>
          </a:extLst>
        </xdr:cNvPr>
        <xdr:cNvSpPr/>
      </xdr:nvSpPr>
      <xdr:spPr>
        <a:xfrm>
          <a:off x="3693299" y="14212579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32</xdr:row>
      <xdr:rowOff>104775</xdr:rowOff>
    </xdr:from>
    <xdr:to>
      <xdr:col>6</xdr:col>
      <xdr:colOff>117231</xdr:colOff>
      <xdr:row>34</xdr:row>
      <xdr:rowOff>139211</xdr:rowOff>
    </xdr:to>
    <xdr:sp macro="" textlink="">
      <xdr:nvSpPr>
        <xdr:cNvPr id="77" name="Pil ned 3">
          <a:extLst>
            <a:ext uri="{FF2B5EF4-FFF2-40B4-BE49-F238E27FC236}">
              <a16:creationId xmlns:a16="http://schemas.microsoft.com/office/drawing/2014/main" id="{DE59F9C7-5E3F-47EF-860F-A5FE8D86F769}"/>
            </a:ext>
          </a:extLst>
        </xdr:cNvPr>
        <xdr:cNvSpPr/>
      </xdr:nvSpPr>
      <xdr:spPr>
        <a:xfrm>
          <a:off x="4721574" y="14106525"/>
          <a:ext cx="389478" cy="429043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43</xdr:row>
      <xdr:rowOff>6722</xdr:rowOff>
    </xdr:from>
    <xdr:to>
      <xdr:col>4</xdr:col>
      <xdr:colOff>531418</xdr:colOff>
      <xdr:row>44</xdr:row>
      <xdr:rowOff>96111</xdr:rowOff>
    </xdr:to>
    <xdr:sp macro="" textlink="">
      <xdr:nvSpPr>
        <xdr:cNvPr id="78" name="Pil høyre 2">
          <a:extLst>
            <a:ext uri="{FF2B5EF4-FFF2-40B4-BE49-F238E27FC236}">
              <a16:creationId xmlns:a16="http://schemas.microsoft.com/office/drawing/2014/main" id="{F6E8E2F2-B120-4CCD-B99F-598EDA3E0D21}"/>
            </a:ext>
          </a:extLst>
        </xdr:cNvPr>
        <xdr:cNvSpPr/>
      </xdr:nvSpPr>
      <xdr:spPr>
        <a:xfrm>
          <a:off x="3693299" y="1423979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42</xdr:row>
      <xdr:rowOff>104775</xdr:rowOff>
    </xdr:from>
    <xdr:to>
      <xdr:col>6</xdr:col>
      <xdr:colOff>117231</xdr:colOff>
      <xdr:row>44</xdr:row>
      <xdr:rowOff>139211</xdr:rowOff>
    </xdr:to>
    <xdr:sp macro="" textlink="">
      <xdr:nvSpPr>
        <xdr:cNvPr id="79" name="Pil ned 3">
          <a:extLst>
            <a:ext uri="{FF2B5EF4-FFF2-40B4-BE49-F238E27FC236}">
              <a16:creationId xmlns:a16="http://schemas.microsoft.com/office/drawing/2014/main" id="{C6513A11-55B6-4F8B-82B8-36910CC6CF80}"/>
            </a:ext>
          </a:extLst>
        </xdr:cNvPr>
        <xdr:cNvSpPr/>
      </xdr:nvSpPr>
      <xdr:spPr>
        <a:xfrm>
          <a:off x="4721574" y="14133739"/>
          <a:ext cx="389478" cy="429043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53</xdr:row>
      <xdr:rowOff>6722</xdr:rowOff>
    </xdr:from>
    <xdr:to>
      <xdr:col>4</xdr:col>
      <xdr:colOff>531418</xdr:colOff>
      <xdr:row>54</xdr:row>
      <xdr:rowOff>96111</xdr:rowOff>
    </xdr:to>
    <xdr:sp macro="" textlink="">
      <xdr:nvSpPr>
        <xdr:cNvPr id="80" name="Pil høyre 2">
          <a:extLst>
            <a:ext uri="{FF2B5EF4-FFF2-40B4-BE49-F238E27FC236}">
              <a16:creationId xmlns:a16="http://schemas.microsoft.com/office/drawing/2014/main" id="{FF133859-76A9-401B-AB5C-BFEEFB3E8415}"/>
            </a:ext>
          </a:extLst>
        </xdr:cNvPr>
        <xdr:cNvSpPr/>
      </xdr:nvSpPr>
      <xdr:spPr>
        <a:xfrm>
          <a:off x="4305620" y="9069079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52</xdr:row>
      <xdr:rowOff>104775</xdr:rowOff>
    </xdr:from>
    <xdr:to>
      <xdr:col>6</xdr:col>
      <xdr:colOff>117231</xdr:colOff>
      <xdr:row>54</xdr:row>
      <xdr:rowOff>139211</xdr:rowOff>
    </xdr:to>
    <xdr:sp macro="" textlink="">
      <xdr:nvSpPr>
        <xdr:cNvPr id="81" name="Pil ned 3">
          <a:extLst>
            <a:ext uri="{FF2B5EF4-FFF2-40B4-BE49-F238E27FC236}">
              <a16:creationId xmlns:a16="http://schemas.microsoft.com/office/drawing/2014/main" id="{BAE0E7C8-EF53-4BCE-BAB3-67012E9FA884}"/>
            </a:ext>
          </a:extLst>
        </xdr:cNvPr>
        <xdr:cNvSpPr/>
      </xdr:nvSpPr>
      <xdr:spPr>
        <a:xfrm>
          <a:off x="5497181" y="8976632"/>
          <a:ext cx="38947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63</xdr:row>
      <xdr:rowOff>6722</xdr:rowOff>
    </xdr:from>
    <xdr:to>
      <xdr:col>4</xdr:col>
      <xdr:colOff>531418</xdr:colOff>
      <xdr:row>64</xdr:row>
      <xdr:rowOff>96111</xdr:rowOff>
    </xdr:to>
    <xdr:sp macro="" textlink="">
      <xdr:nvSpPr>
        <xdr:cNvPr id="82" name="Pil høyre 2">
          <a:extLst>
            <a:ext uri="{FF2B5EF4-FFF2-40B4-BE49-F238E27FC236}">
              <a16:creationId xmlns:a16="http://schemas.microsoft.com/office/drawing/2014/main" id="{6AEE32FC-2FDA-4B68-B1D4-633956B90A67}"/>
            </a:ext>
          </a:extLst>
        </xdr:cNvPr>
        <xdr:cNvSpPr/>
      </xdr:nvSpPr>
      <xdr:spPr>
        <a:xfrm>
          <a:off x="4305620" y="11191793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62</xdr:row>
      <xdr:rowOff>104775</xdr:rowOff>
    </xdr:from>
    <xdr:to>
      <xdr:col>6</xdr:col>
      <xdr:colOff>117231</xdr:colOff>
      <xdr:row>64</xdr:row>
      <xdr:rowOff>139211</xdr:rowOff>
    </xdr:to>
    <xdr:sp macro="" textlink="">
      <xdr:nvSpPr>
        <xdr:cNvPr id="83" name="Pil ned 3">
          <a:extLst>
            <a:ext uri="{FF2B5EF4-FFF2-40B4-BE49-F238E27FC236}">
              <a16:creationId xmlns:a16="http://schemas.microsoft.com/office/drawing/2014/main" id="{99042F41-B5FB-4C4B-B310-646A43C2C995}"/>
            </a:ext>
          </a:extLst>
        </xdr:cNvPr>
        <xdr:cNvSpPr/>
      </xdr:nvSpPr>
      <xdr:spPr>
        <a:xfrm>
          <a:off x="5497181" y="11099346"/>
          <a:ext cx="38947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73</xdr:row>
      <xdr:rowOff>6722</xdr:rowOff>
    </xdr:from>
    <xdr:to>
      <xdr:col>4</xdr:col>
      <xdr:colOff>531418</xdr:colOff>
      <xdr:row>74</xdr:row>
      <xdr:rowOff>96111</xdr:rowOff>
    </xdr:to>
    <xdr:sp macro="" textlink="">
      <xdr:nvSpPr>
        <xdr:cNvPr id="84" name="Pil høyre 2">
          <a:extLst>
            <a:ext uri="{FF2B5EF4-FFF2-40B4-BE49-F238E27FC236}">
              <a16:creationId xmlns:a16="http://schemas.microsoft.com/office/drawing/2014/main" id="{AEA7DC09-39F8-4385-A33F-890C2442ADB8}"/>
            </a:ext>
          </a:extLst>
        </xdr:cNvPr>
        <xdr:cNvSpPr/>
      </xdr:nvSpPr>
      <xdr:spPr>
        <a:xfrm>
          <a:off x="4305620" y="13505008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72</xdr:row>
      <xdr:rowOff>104775</xdr:rowOff>
    </xdr:from>
    <xdr:to>
      <xdr:col>6</xdr:col>
      <xdr:colOff>117231</xdr:colOff>
      <xdr:row>74</xdr:row>
      <xdr:rowOff>139211</xdr:rowOff>
    </xdr:to>
    <xdr:sp macro="" textlink="">
      <xdr:nvSpPr>
        <xdr:cNvPr id="85" name="Pil ned 3">
          <a:extLst>
            <a:ext uri="{FF2B5EF4-FFF2-40B4-BE49-F238E27FC236}">
              <a16:creationId xmlns:a16="http://schemas.microsoft.com/office/drawing/2014/main" id="{592B996A-AEBA-4C1E-B13E-626A3EF82FA3}"/>
            </a:ext>
          </a:extLst>
        </xdr:cNvPr>
        <xdr:cNvSpPr/>
      </xdr:nvSpPr>
      <xdr:spPr>
        <a:xfrm>
          <a:off x="5497181" y="13412561"/>
          <a:ext cx="38947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83</xdr:row>
      <xdr:rowOff>6722</xdr:rowOff>
    </xdr:from>
    <xdr:to>
      <xdr:col>4</xdr:col>
      <xdr:colOff>531418</xdr:colOff>
      <xdr:row>84</xdr:row>
      <xdr:rowOff>96111</xdr:rowOff>
    </xdr:to>
    <xdr:sp macro="" textlink="">
      <xdr:nvSpPr>
        <xdr:cNvPr id="86" name="Pil høyre 2">
          <a:extLst>
            <a:ext uri="{FF2B5EF4-FFF2-40B4-BE49-F238E27FC236}">
              <a16:creationId xmlns:a16="http://schemas.microsoft.com/office/drawing/2014/main" id="{CEC85B4A-CC3F-4BAD-9DC3-8AF7A69C71FC}"/>
            </a:ext>
          </a:extLst>
        </xdr:cNvPr>
        <xdr:cNvSpPr/>
      </xdr:nvSpPr>
      <xdr:spPr>
        <a:xfrm>
          <a:off x="4305620" y="13505008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82</xdr:row>
      <xdr:rowOff>104775</xdr:rowOff>
    </xdr:from>
    <xdr:to>
      <xdr:col>6</xdr:col>
      <xdr:colOff>117231</xdr:colOff>
      <xdr:row>84</xdr:row>
      <xdr:rowOff>139211</xdr:rowOff>
    </xdr:to>
    <xdr:sp macro="" textlink="">
      <xdr:nvSpPr>
        <xdr:cNvPr id="87" name="Pil ned 3">
          <a:extLst>
            <a:ext uri="{FF2B5EF4-FFF2-40B4-BE49-F238E27FC236}">
              <a16:creationId xmlns:a16="http://schemas.microsoft.com/office/drawing/2014/main" id="{75B5F611-6808-424B-85A8-7F8BCF044C03}"/>
            </a:ext>
          </a:extLst>
        </xdr:cNvPr>
        <xdr:cNvSpPr/>
      </xdr:nvSpPr>
      <xdr:spPr>
        <a:xfrm>
          <a:off x="5497181" y="13412561"/>
          <a:ext cx="38947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87406</xdr:colOff>
      <xdr:row>93</xdr:row>
      <xdr:rowOff>6722</xdr:rowOff>
    </xdr:from>
    <xdr:to>
      <xdr:col>4</xdr:col>
      <xdr:colOff>531418</xdr:colOff>
      <xdr:row>94</xdr:row>
      <xdr:rowOff>96111</xdr:rowOff>
    </xdr:to>
    <xdr:sp macro="" textlink="">
      <xdr:nvSpPr>
        <xdr:cNvPr id="88" name="Pil høyre 2">
          <a:extLst>
            <a:ext uri="{FF2B5EF4-FFF2-40B4-BE49-F238E27FC236}">
              <a16:creationId xmlns:a16="http://schemas.microsoft.com/office/drawing/2014/main" id="{28132E63-EEA4-48F3-B8A1-7A1A31243277}"/>
            </a:ext>
          </a:extLst>
        </xdr:cNvPr>
        <xdr:cNvSpPr/>
      </xdr:nvSpPr>
      <xdr:spPr>
        <a:xfrm>
          <a:off x="4305620" y="13505008"/>
          <a:ext cx="444012" cy="279889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503360</xdr:colOff>
      <xdr:row>92</xdr:row>
      <xdr:rowOff>104775</xdr:rowOff>
    </xdr:from>
    <xdr:to>
      <xdr:col>6</xdr:col>
      <xdr:colOff>117231</xdr:colOff>
      <xdr:row>94</xdr:row>
      <xdr:rowOff>139211</xdr:rowOff>
    </xdr:to>
    <xdr:sp macro="" textlink="">
      <xdr:nvSpPr>
        <xdr:cNvPr id="89" name="Pil ned 3">
          <a:extLst>
            <a:ext uri="{FF2B5EF4-FFF2-40B4-BE49-F238E27FC236}">
              <a16:creationId xmlns:a16="http://schemas.microsoft.com/office/drawing/2014/main" id="{1E97E6F6-24CA-4702-AD84-B0E63287A695}"/>
            </a:ext>
          </a:extLst>
        </xdr:cNvPr>
        <xdr:cNvSpPr/>
      </xdr:nvSpPr>
      <xdr:spPr>
        <a:xfrm>
          <a:off x="5497181" y="13412561"/>
          <a:ext cx="389479" cy="415436"/>
        </a:xfrm>
        <a:prstGeom prst="down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1996276</xdr:colOff>
      <xdr:row>18</xdr:row>
      <xdr:rowOff>158512</xdr:rowOff>
    </xdr:from>
    <xdr:to>
      <xdr:col>15</xdr:col>
      <xdr:colOff>696394</xdr:colOff>
      <xdr:row>33</xdr:row>
      <xdr:rowOff>44212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B28472A-4B0A-4C6D-96BA-7CF8BE716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3"/>
  <sheetViews>
    <sheetView zoomScale="85" zoomScaleNormal="85" workbookViewId="0">
      <selection activeCell="G11" sqref="G11"/>
    </sheetView>
  </sheetViews>
  <sheetFormatPr defaultColWidth="9.140625" defaultRowHeight="15" x14ac:dyDescent="0.25"/>
  <cols>
    <col min="1" max="1" width="9.140625" style="1"/>
    <col min="2" max="2" width="18.28515625" style="1" bestFit="1" customWidth="1"/>
    <col min="3" max="3" width="7.140625" style="1" bestFit="1" customWidth="1"/>
    <col min="4" max="8" width="11.5703125" style="1" bestFit="1" customWidth="1"/>
    <col min="9" max="9" width="19.28515625" style="1" bestFit="1" customWidth="1"/>
    <col min="10" max="10" width="16.7109375" style="1" bestFit="1" customWidth="1"/>
    <col min="11" max="11" width="22.5703125" style="1" bestFit="1" customWidth="1"/>
    <col min="12" max="12" width="14.42578125" style="1" bestFit="1" customWidth="1"/>
    <col min="13" max="26" width="11.5703125" style="1" bestFit="1" customWidth="1"/>
    <col min="27" max="27" width="17.28515625" style="1" bestFit="1" customWidth="1"/>
    <col min="28" max="28" width="13.140625" style="1" bestFit="1" customWidth="1"/>
    <col min="29" max="29" width="21.7109375" style="1" bestFit="1" customWidth="1"/>
    <col min="30" max="35" width="11.5703125" style="1" bestFit="1" customWidth="1"/>
    <col min="36" max="16384" width="9.140625" style="1"/>
  </cols>
  <sheetData>
    <row r="1" spans="1:35" ht="36.75" thickBot="1" x14ac:dyDescent="0.6">
      <c r="A1" s="175" t="s">
        <v>16</v>
      </c>
      <c r="B1" s="175"/>
      <c r="C1" s="175"/>
      <c r="D1" s="175"/>
    </row>
    <row r="2" spans="1:35" ht="15.75" thickBot="1" x14ac:dyDescent="0.3">
      <c r="A2" s="2"/>
      <c r="B2" s="2"/>
      <c r="C2" s="3"/>
      <c r="D2" s="176" t="s">
        <v>0</v>
      </c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38"/>
      <c r="AC2" s="138"/>
      <c r="AD2" s="138"/>
      <c r="AE2" s="138"/>
      <c r="AF2" s="138"/>
      <c r="AG2" s="138"/>
      <c r="AH2" s="138"/>
      <c r="AI2" s="138"/>
    </row>
    <row r="3" spans="1:35" ht="15.75" thickBot="1" x14ac:dyDescent="0.3">
      <c r="A3" s="4"/>
      <c r="B3" s="5"/>
      <c r="C3" s="6" t="s">
        <v>106</v>
      </c>
      <c r="D3" s="140">
        <v>42180.323611111111</v>
      </c>
      <c r="E3" s="142">
        <v>41773</v>
      </c>
      <c r="F3" s="140">
        <v>41045</v>
      </c>
      <c r="G3" s="142">
        <v>40463</v>
      </c>
      <c r="H3" s="142">
        <v>40234</v>
      </c>
      <c r="I3" s="142">
        <v>40098</v>
      </c>
      <c r="J3" s="142">
        <v>39876</v>
      </c>
      <c r="K3" s="142">
        <v>39714</v>
      </c>
      <c r="L3" s="142">
        <v>39470</v>
      </c>
      <c r="M3" s="142">
        <v>39352</v>
      </c>
      <c r="N3" s="142">
        <v>39141</v>
      </c>
      <c r="O3" s="142">
        <v>38888</v>
      </c>
      <c r="P3" s="142">
        <v>38748</v>
      </c>
      <c r="Q3" s="142">
        <v>38547</v>
      </c>
      <c r="R3" s="142">
        <v>38384</v>
      </c>
      <c r="S3" s="142">
        <v>38163</v>
      </c>
      <c r="T3" s="142">
        <v>37994</v>
      </c>
      <c r="U3" s="142">
        <v>37868</v>
      </c>
      <c r="V3" s="142">
        <v>37621</v>
      </c>
      <c r="W3" s="142">
        <v>37498</v>
      </c>
      <c r="X3" s="142">
        <v>37274</v>
      </c>
      <c r="Y3" s="142">
        <v>37062</v>
      </c>
      <c r="Z3" s="142">
        <v>36924</v>
      </c>
      <c r="AA3" s="142">
        <v>36682</v>
      </c>
      <c r="AB3" s="142">
        <v>36531</v>
      </c>
      <c r="AC3" s="142">
        <v>36369</v>
      </c>
      <c r="AD3" s="142">
        <v>36167</v>
      </c>
      <c r="AE3" s="142">
        <v>36000</v>
      </c>
      <c r="AF3" s="142">
        <v>35839</v>
      </c>
      <c r="AG3" s="142">
        <v>35599</v>
      </c>
      <c r="AH3" s="142">
        <v>35459</v>
      </c>
      <c r="AI3" s="142">
        <v>35264</v>
      </c>
    </row>
    <row r="4" spans="1:35" ht="15.75" thickBot="1" x14ac:dyDescent="0.3">
      <c r="A4" s="7" t="s">
        <v>17</v>
      </c>
      <c r="B4" s="8" t="s">
        <v>1</v>
      </c>
      <c r="C4" s="9" t="s">
        <v>2</v>
      </c>
      <c r="D4" s="141">
        <v>23</v>
      </c>
      <c r="E4" s="143">
        <v>41</v>
      </c>
      <c r="F4" s="141">
        <v>60.9</v>
      </c>
      <c r="G4" s="143">
        <v>29.4</v>
      </c>
      <c r="H4" s="144">
        <v>29.9</v>
      </c>
      <c r="I4" s="144">
        <v>38.1</v>
      </c>
      <c r="J4" s="144">
        <v>38.6</v>
      </c>
      <c r="K4" s="144">
        <v>43</v>
      </c>
      <c r="L4" s="144">
        <v>36.799999999999997</v>
      </c>
      <c r="M4" s="144">
        <v>45.5</v>
      </c>
      <c r="N4" s="144">
        <v>50.7</v>
      </c>
      <c r="O4" s="144">
        <v>61.7</v>
      </c>
      <c r="P4" s="144">
        <v>66.400000000000006</v>
      </c>
      <c r="Q4" s="144">
        <v>56</v>
      </c>
      <c r="R4" s="144">
        <v>43.5</v>
      </c>
      <c r="S4" s="144">
        <v>31.4</v>
      </c>
      <c r="T4" s="144">
        <v>29.8</v>
      </c>
      <c r="U4" s="144">
        <v>78.599999999999994</v>
      </c>
      <c r="V4" s="144">
        <v>59.4</v>
      </c>
      <c r="W4" s="144">
        <v>33.700000000000003</v>
      </c>
      <c r="X4" s="144">
        <v>34.200000000000003</v>
      </c>
      <c r="Y4" s="144">
        <v>23</v>
      </c>
      <c r="Z4" s="144">
        <v>37.299999999999997</v>
      </c>
      <c r="AA4" s="144">
        <v>18.7</v>
      </c>
      <c r="AB4" s="144">
        <v>36.700000000000003</v>
      </c>
      <c r="AC4" s="144">
        <v>40</v>
      </c>
      <c r="AD4" s="144">
        <v>59</v>
      </c>
      <c r="AE4" s="144">
        <v>7</v>
      </c>
      <c r="AF4" s="144">
        <v>57</v>
      </c>
      <c r="AG4" s="144">
        <v>24</v>
      </c>
      <c r="AH4" s="144">
        <v>40</v>
      </c>
      <c r="AI4" s="144">
        <v>34</v>
      </c>
    </row>
    <row r="5" spans="1:35" ht="15.75" thickBot="1" x14ac:dyDescent="0.3">
      <c r="A5" s="10" t="s">
        <v>17</v>
      </c>
      <c r="B5" s="11" t="s">
        <v>4</v>
      </c>
      <c r="C5" s="12" t="s">
        <v>5</v>
      </c>
      <c r="D5" s="141">
        <v>456</v>
      </c>
      <c r="E5" s="143">
        <v>726.5</v>
      </c>
      <c r="F5" s="141">
        <v>703.2</v>
      </c>
      <c r="G5" s="143">
        <v>435.1</v>
      </c>
      <c r="H5" s="144">
        <v>521</v>
      </c>
      <c r="I5" s="144">
        <v>561</v>
      </c>
      <c r="J5" s="144">
        <v>578.4</v>
      </c>
      <c r="K5" s="144">
        <v>516.79999999999995</v>
      </c>
      <c r="L5" s="144">
        <v>577.9</v>
      </c>
      <c r="M5" s="144">
        <v>629.29999999999995</v>
      </c>
      <c r="N5" s="144">
        <v>642.70000000000005</v>
      </c>
      <c r="O5" s="144">
        <v>701.7</v>
      </c>
      <c r="P5" s="144">
        <v>761.2</v>
      </c>
      <c r="Q5" s="144">
        <v>578</v>
      </c>
      <c r="R5" s="144">
        <v>528.70000000000005</v>
      </c>
      <c r="S5" s="144">
        <v>271.5</v>
      </c>
      <c r="T5" s="144">
        <v>245</v>
      </c>
      <c r="U5" s="144">
        <v>480.2</v>
      </c>
      <c r="V5" s="144">
        <v>400</v>
      </c>
      <c r="W5" s="144">
        <v>356.7</v>
      </c>
      <c r="X5" s="144">
        <v>379.4</v>
      </c>
      <c r="Y5" s="144">
        <v>258</v>
      </c>
      <c r="Z5" s="144">
        <v>339</v>
      </c>
      <c r="AA5" s="144">
        <v>274.39999999999998</v>
      </c>
      <c r="AB5" s="144">
        <v>320.8</v>
      </c>
      <c r="AC5" s="144">
        <v>456</v>
      </c>
      <c r="AD5" s="144">
        <v>606.29999999999995</v>
      </c>
      <c r="AE5" s="144">
        <v>396</v>
      </c>
      <c r="AF5" s="144">
        <v>504</v>
      </c>
      <c r="AG5" s="144">
        <v>300</v>
      </c>
      <c r="AH5" s="144">
        <v>358</v>
      </c>
      <c r="AI5" s="144">
        <v>309</v>
      </c>
    </row>
    <row r="6" spans="1:35" ht="15.75" thickBot="1" x14ac:dyDescent="0.3">
      <c r="A6" s="10" t="s">
        <v>17</v>
      </c>
      <c r="B6" s="11" t="s">
        <v>6</v>
      </c>
      <c r="C6" s="12" t="s">
        <v>7</v>
      </c>
      <c r="D6" s="141">
        <v>9.76</v>
      </c>
      <c r="E6" s="143">
        <v>15.41</v>
      </c>
      <c r="F6" s="141">
        <v>13.08</v>
      </c>
      <c r="G6" s="143">
        <v>14.03</v>
      </c>
      <c r="H6" s="145">
        <v>15.82</v>
      </c>
      <c r="I6" s="145">
        <v>17.96</v>
      </c>
      <c r="J6" s="145">
        <v>18.28</v>
      </c>
      <c r="K6" s="145">
        <v>18.760000000000002</v>
      </c>
      <c r="L6" s="145">
        <v>19.96</v>
      </c>
      <c r="M6" s="145">
        <v>19.68</v>
      </c>
      <c r="N6" s="145">
        <v>19.47</v>
      </c>
      <c r="O6" s="145">
        <v>17.73</v>
      </c>
      <c r="P6" s="145">
        <v>17.73</v>
      </c>
      <c r="Q6" s="145">
        <v>10.34</v>
      </c>
      <c r="R6" s="145">
        <v>12.37</v>
      </c>
      <c r="S6" s="145">
        <v>4.95</v>
      </c>
      <c r="T6" s="145">
        <v>7.11</v>
      </c>
      <c r="U6" s="145">
        <v>7.39</v>
      </c>
      <c r="V6" s="145">
        <v>7.89</v>
      </c>
      <c r="W6" s="145">
        <v>11.49</v>
      </c>
      <c r="X6" s="145">
        <v>8.9600000000000009</v>
      </c>
      <c r="Y6" s="145">
        <v>7.1</v>
      </c>
      <c r="Z6" s="145">
        <v>8.43</v>
      </c>
      <c r="AA6" s="145">
        <v>7.43</v>
      </c>
      <c r="AB6" s="145">
        <v>7.55</v>
      </c>
      <c r="AC6" s="145">
        <v>9.6</v>
      </c>
      <c r="AD6" s="145">
        <v>10.88</v>
      </c>
      <c r="AE6" s="145">
        <v>6.9</v>
      </c>
      <c r="AF6" s="145">
        <v>6</v>
      </c>
      <c r="AG6" s="145">
        <v>5.7</v>
      </c>
      <c r="AH6" s="145">
        <v>4.8</v>
      </c>
      <c r="AI6" s="145">
        <v>4.8</v>
      </c>
    </row>
    <row r="7" spans="1:35" ht="15.75" thickBot="1" x14ac:dyDescent="0.3">
      <c r="A7" s="10" t="s">
        <v>17</v>
      </c>
      <c r="B7" s="11" t="s">
        <v>8</v>
      </c>
      <c r="C7" s="12" t="s">
        <v>9</v>
      </c>
      <c r="D7" s="141">
        <v>7</v>
      </c>
      <c r="E7" s="143">
        <v>11.9</v>
      </c>
      <c r="F7" s="141">
        <v>11.5</v>
      </c>
      <c r="G7" s="143">
        <v>6.7</v>
      </c>
      <c r="H7" s="144">
        <v>8.3000000000000007</v>
      </c>
      <c r="I7" s="144">
        <v>9.1</v>
      </c>
      <c r="J7" s="144">
        <v>9.3000000000000007</v>
      </c>
      <c r="K7" s="144">
        <v>9.4</v>
      </c>
      <c r="L7" s="144">
        <v>9.6999999999999993</v>
      </c>
      <c r="M7" s="144">
        <v>9.8000000000000007</v>
      </c>
      <c r="N7" s="144">
        <v>11.9</v>
      </c>
      <c r="O7" s="144">
        <v>10.1</v>
      </c>
      <c r="P7" s="144">
        <v>12.4</v>
      </c>
      <c r="Q7" s="144">
        <v>10.4</v>
      </c>
      <c r="R7" s="144">
        <v>10</v>
      </c>
      <c r="S7" s="144">
        <v>7.8</v>
      </c>
      <c r="T7" s="144">
        <v>6.4</v>
      </c>
      <c r="U7" s="144">
        <v>14.1</v>
      </c>
      <c r="V7" s="144">
        <v>14.9</v>
      </c>
      <c r="W7" s="144">
        <v>8.6999999999999993</v>
      </c>
      <c r="X7" s="144">
        <v>10.4</v>
      </c>
      <c r="Y7" s="144">
        <v>7.2</v>
      </c>
      <c r="Z7" s="144">
        <v>9.4</v>
      </c>
      <c r="AA7" s="144">
        <v>10.1</v>
      </c>
      <c r="AB7" s="144">
        <v>12.7</v>
      </c>
      <c r="AC7" s="144">
        <v>17</v>
      </c>
      <c r="AD7" s="144">
        <v>16</v>
      </c>
      <c r="AE7" s="144">
        <v>11.6</v>
      </c>
      <c r="AF7" s="144">
        <v>17</v>
      </c>
      <c r="AG7" s="144">
        <v>11</v>
      </c>
      <c r="AH7" s="144">
        <v>12</v>
      </c>
      <c r="AI7" s="144">
        <v>10</v>
      </c>
    </row>
    <row r="8" spans="1:35" ht="15.75" thickBot="1" x14ac:dyDescent="0.3">
      <c r="A8" s="10" t="s">
        <v>17</v>
      </c>
      <c r="B8" s="11" t="s">
        <v>10</v>
      </c>
      <c r="C8" s="12" t="s">
        <v>11</v>
      </c>
      <c r="D8" s="141">
        <v>7</v>
      </c>
      <c r="E8" s="143">
        <v>14.2</v>
      </c>
      <c r="F8" s="141">
        <v>17</v>
      </c>
      <c r="G8" s="143">
        <v>9.3000000000000007</v>
      </c>
      <c r="H8" s="144">
        <v>12.3</v>
      </c>
      <c r="I8" s="144">
        <v>13.4</v>
      </c>
      <c r="J8" s="144">
        <v>14.7</v>
      </c>
      <c r="K8" s="144">
        <v>16</v>
      </c>
      <c r="L8" s="144">
        <v>14.4</v>
      </c>
      <c r="M8" s="144">
        <v>13.1</v>
      </c>
      <c r="N8" s="144">
        <v>16.3</v>
      </c>
      <c r="O8" s="144">
        <v>15.3</v>
      </c>
      <c r="P8" s="144">
        <v>18</v>
      </c>
      <c r="Q8" s="144">
        <v>12</v>
      </c>
      <c r="R8" s="144">
        <v>14.3</v>
      </c>
      <c r="S8" s="144">
        <v>12.3</v>
      </c>
      <c r="T8" s="144">
        <v>16.8</v>
      </c>
      <c r="U8" s="144">
        <v>18.2</v>
      </c>
      <c r="V8" s="144">
        <v>18.600000000000001</v>
      </c>
      <c r="W8" s="144">
        <v>15.6</v>
      </c>
      <c r="X8" s="144">
        <v>13</v>
      </c>
      <c r="Y8" s="144">
        <v>6.8</v>
      </c>
      <c r="Z8" s="144">
        <v>8.1</v>
      </c>
      <c r="AA8" s="144">
        <v>9.1999999999999993</v>
      </c>
      <c r="AB8" s="144">
        <v>10.3</v>
      </c>
      <c r="AC8" s="144">
        <v>13</v>
      </c>
      <c r="AD8" s="144">
        <v>6.6</v>
      </c>
      <c r="AE8" s="144">
        <v>5.7</v>
      </c>
      <c r="AF8" s="144">
        <v>6</v>
      </c>
      <c r="AG8" s="144">
        <v>5</v>
      </c>
      <c r="AH8" s="144">
        <v>3</v>
      </c>
      <c r="AI8" s="144">
        <v>3</v>
      </c>
    </row>
    <row r="9" spans="1:35" ht="15.75" thickBot="1" x14ac:dyDescent="0.3">
      <c r="A9" s="10" t="s">
        <v>17</v>
      </c>
      <c r="B9" s="11" t="s">
        <v>12</v>
      </c>
      <c r="C9" s="12" t="s">
        <v>13</v>
      </c>
      <c r="D9" s="141">
        <v>11</v>
      </c>
      <c r="E9" s="143">
        <v>14.3</v>
      </c>
      <c r="F9" s="141">
        <v>17.5</v>
      </c>
      <c r="G9" s="143">
        <v>14.4</v>
      </c>
      <c r="H9" s="144">
        <v>18.399999999999999</v>
      </c>
      <c r="I9" s="144">
        <v>18.899999999999999</v>
      </c>
      <c r="J9" s="144">
        <v>21.1</v>
      </c>
      <c r="K9" s="144">
        <v>23.1</v>
      </c>
      <c r="L9" s="144">
        <v>22.5</v>
      </c>
      <c r="M9" s="144">
        <v>21.5</v>
      </c>
      <c r="N9" s="144">
        <v>26.5</v>
      </c>
      <c r="O9" s="144">
        <v>23.6</v>
      </c>
      <c r="P9" s="144">
        <v>25.6</v>
      </c>
      <c r="Q9" s="144">
        <v>24.1</v>
      </c>
      <c r="R9" s="144">
        <v>30.1</v>
      </c>
      <c r="S9" s="144">
        <v>20.399999999999999</v>
      </c>
      <c r="T9" s="144">
        <v>19.8</v>
      </c>
      <c r="U9" s="144">
        <v>29.5</v>
      </c>
      <c r="V9" s="144">
        <v>29</v>
      </c>
      <c r="W9" s="144">
        <v>27</v>
      </c>
      <c r="X9" s="144">
        <v>28.1</v>
      </c>
      <c r="Y9" s="144">
        <v>24</v>
      </c>
      <c r="Z9" s="144">
        <v>25.1</v>
      </c>
      <c r="AA9" s="144">
        <v>27.1</v>
      </c>
      <c r="AB9" s="144">
        <v>27.6</v>
      </c>
      <c r="AC9" s="144">
        <v>34</v>
      </c>
      <c r="AD9" s="144">
        <v>34.9</v>
      </c>
      <c r="AE9" s="144">
        <v>28.9</v>
      </c>
      <c r="AF9" s="144">
        <v>32</v>
      </c>
      <c r="AG9" s="144">
        <v>27</v>
      </c>
      <c r="AH9" s="144">
        <v>24</v>
      </c>
      <c r="AI9" s="144">
        <v>22</v>
      </c>
    </row>
    <row r="10" spans="1:35" ht="15.75" thickBot="1" x14ac:dyDescent="0.3">
      <c r="A10" s="13" t="s">
        <v>17</v>
      </c>
      <c r="B10" s="14" t="s">
        <v>14</v>
      </c>
      <c r="C10" s="78" t="s">
        <v>15</v>
      </c>
      <c r="D10" s="141">
        <v>3</v>
      </c>
      <c r="E10" s="143">
        <v>10.1</v>
      </c>
      <c r="F10" s="141">
        <v>25</v>
      </c>
      <c r="G10" s="143">
        <v>13.1</v>
      </c>
      <c r="H10" s="144">
        <v>14.1</v>
      </c>
      <c r="I10" s="144">
        <v>16.2</v>
      </c>
      <c r="J10" s="144">
        <v>15.2</v>
      </c>
      <c r="K10" s="144">
        <v>19.100000000000001</v>
      </c>
      <c r="L10" s="144">
        <v>15.2</v>
      </c>
      <c r="M10" s="144">
        <v>15.4</v>
      </c>
      <c r="N10" s="144">
        <v>17</v>
      </c>
      <c r="O10" s="144">
        <v>16.8</v>
      </c>
      <c r="P10" s="144">
        <v>19</v>
      </c>
      <c r="Q10" s="144">
        <v>20.399999999999999</v>
      </c>
      <c r="R10" s="144">
        <v>27.1</v>
      </c>
      <c r="S10" s="144">
        <v>15.7</v>
      </c>
      <c r="T10" s="144">
        <v>11.6</v>
      </c>
      <c r="U10" s="144">
        <v>22.3</v>
      </c>
      <c r="V10" s="144">
        <v>24.7</v>
      </c>
      <c r="W10" s="144">
        <v>12.5</v>
      </c>
      <c r="X10" s="144">
        <v>9.1999999999999993</v>
      </c>
      <c r="Y10" s="144">
        <v>5.4</v>
      </c>
      <c r="Z10" s="144">
        <v>5.4</v>
      </c>
      <c r="AA10" s="144">
        <v>6.7</v>
      </c>
      <c r="AB10" s="144">
        <v>7</v>
      </c>
      <c r="AC10" s="144">
        <v>9</v>
      </c>
      <c r="AD10" s="144">
        <v>1.3</v>
      </c>
      <c r="AE10" s="144">
        <v>1.3</v>
      </c>
      <c r="AF10" s="144">
        <v>2</v>
      </c>
      <c r="AG10" s="144">
        <v>2</v>
      </c>
      <c r="AH10" s="144">
        <v>0</v>
      </c>
      <c r="AI10" s="144">
        <v>0</v>
      </c>
    </row>
    <row r="12" spans="1:35" x14ac:dyDescent="0.25">
      <c r="A12" s="29"/>
      <c r="B12" s="15"/>
    </row>
    <row r="13" spans="1:35" x14ac:dyDescent="0.25">
      <c r="F13" s="104"/>
      <c r="G13" s="20"/>
    </row>
  </sheetData>
  <mergeCells count="2">
    <mergeCell ref="A1:D1"/>
    <mergeCell ref="D2:AA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36"/>
  <sheetViews>
    <sheetView zoomScale="85" zoomScaleNormal="85" workbookViewId="0">
      <selection activeCell="M3" sqref="M3"/>
    </sheetView>
  </sheetViews>
  <sheetFormatPr defaultColWidth="9.140625" defaultRowHeight="15" x14ac:dyDescent="0.25"/>
  <cols>
    <col min="1" max="1" width="17.28515625" style="1" bestFit="1" customWidth="1"/>
    <col min="2" max="2" width="6.5703125" style="1" bestFit="1" customWidth="1"/>
    <col min="3" max="3" width="11.7109375" style="1" customWidth="1"/>
    <col min="4" max="4" width="8.7109375" style="1" customWidth="1"/>
    <col min="5" max="5" width="13.7109375" style="1" bestFit="1" customWidth="1"/>
    <col min="6" max="6" width="9.28515625" style="1" customWidth="1"/>
    <col min="7" max="7" width="9.140625" style="1"/>
    <col min="8" max="8" width="12" style="1" bestFit="1" customWidth="1"/>
    <col min="9" max="9" width="12.28515625" style="1" bestFit="1" customWidth="1"/>
    <col min="10" max="10" width="30.28515625" style="1" bestFit="1" customWidth="1"/>
    <col min="11" max="11" width="13" style="1" customWidth="1"/>
    <col min="12" max="12" width="12.28515625" style="1" customWidth="1"/>
    <col min="13" max="13" width="13.28515625" style="1" customWidth="1"/>
    <col min="14" max="14" width="10.140625" style="1" customWidth="1"/>
    <col min="15" max="15" width="9.140625" style="1"/>
    <col min="16" max="16" width="10.7109375" style="1" customWidth="1"/>
    <col min="17" max="17" width="9.140625" style="1"/>
    <col min="18" max="18" width="10.5703125" style="1" bestFit="1" customWidth="1"/>
    <col min="19" max="19" width="12.85546875" style="1" bestFit="1" customWidth="1"/>
    <col min="20" max="20" width="7.140625" style="1" bestFit="1" customWidth="1"/>
    <col min="21" max="21" width="6.28515625" style="1" customWidth="1"/>
    <col min="22" max="22" width="12.42578125" style="1" bestFit="1" customWidth="1"/>
    <col min="23" max="23" width="8.42578125" style="1" bestFit="1" customWidth="1"/>
    <col min="24" max="24" width="9.140625" style="1"/>
    <col min="25" max="25" width="13.140625" style="1" bestFit="1" customWidth="1"/>
    <col min="26" max="27" width="9.140625" style="1"/>
    <col min="28" max="28" width="13.7109375" style="1" bestFit="1" customWidth="1"/>
    <col min="29" max="16384" width="9.140625" style="1"/>
  </cols>
  <sheetData>
    <row r="1" spans="1:29" ht="36" x14ac:dyDescent="0.55000000000000004">
      <c r="A1" s="206" t="s">
        <v>81</v>
      </c>
      <c r="B1" s="206"/>
      <c r="C1" s="206"/>
    </row>
    <row r="2" spans="1:29" x14ac:dyDescent="0.25">
      <c r="L2" s="121">
        <v>2016</v>
      </c>
      <c r="M2" s="149">
        <v>74</v>
      </c>
      <c r="N2" s="98" t="s">
        <v>82</v>
      </c>
      <c r="O2" s="1" t="s">
        <v>177</v>
      </c>
      <c r="S2" s="91">
        <f>'2-FAL'!A4</f>
        <v>35599</v>
      </c>
      <c r="T2" s="1">
        <f>'2-FAL'!D4</f>
        <v>4</v>
      </c>
      <c r="V2" s="91">
        <f>PF!A7</f>
        <v>35569</v>
      </c>
      <c r="W2" s="92">
        <f>PF!B4</f>
        <v>1</v>
      </c>
      <c r="Y2" s="91">
        <f>GOT!AH3</f>
        <v>35264</v>
      </c>
      <c r="Z2" s="1">
        <f>OQF!G6</f>
        <v>2</v>
      </c>
      <c r="AB2" s="91">
        <f>DGA!AI3</f>
        <v>35264</v>
      </c>
      <c r="AC2" s="92">
        <f>DGAF!B12</f>
        <v>2</v>
      </c>
    </row>
    <row r="3" spans="1:29" x14ac:dyDescent="0.25">
      <c r="B3" s="87" t="s">
        <v>84</v>
      </c>
      <c r="C3" s="29"/>
      <c r="D3" s="65"/>
      <c r="E3" s="87" t="s">
        <v>106</v>
      </c>
      <c r="L3" s="121">
        <v>2015</v>
      </c>
      <c r="M3" s="149">
        <v>75</v>
      </c>
      <c r="S3" s="91">
        <f>'2-FAL'!A5</f>
        <v>35839</v>
      </c>
      <c r="T3" s="1">
        <f>'2-FAL'!D5</f>
        <v>4</v>
      </c>
      <c r="Y3" s="91">
        <f>GOT!AG3</f>
        <v>35459</v>
      </c>
      <c r="Z3" s="1">
        <f>OQF!G16</f>
        <v>2</v>
      </c>
      <c r="AB3" s="91">
        <f>DGA!AH3</f>
        <v>35459</v>
      </c>
      <c r="AC3" s="92">
        <f>DGAF!B27</f>
        <v>4</v>
      </c>
    </row>
    <row r="4" spans="1:29" x14ac:dyDescent="0.25">
      <c r="A4" s="93" t="s">
        <v>22</v>
      </c>
      <c r="B4" s="73">
        <f>$AC$35</f>
        <v>3</v>
      </c>
      <c r="C4" s="1">
        <f>B4*10</f>
        <v>30</v>
      </c>
      <c r="D4" s="1">
        <f>10*4</f>
        <v>40</v>
      </c>
      <c r="E4" s="80">
        <v>42180.323611111111</v>
      </c>
      <c r="L4" s="121">
        <v>2014</v>
      </c>
      <c r="M4" s="149">
        <v>74</v>
      </c>
      <c r="S4" s="91">
        <f>'2-FAL'!A6</f>
        <v>36000</v>
      </c>
      <c r="T4" s="1">
        <f>'2-FAL'!D6</f>
        <v>4</v>
      </c>
      <c r="V4" s="88" t="s">
        <v>149</v>
      </c>
      <c r="W4" s="1">
        <f>VLOOKUP($E$6,$V$2:$W$2,2)</f>
        <v>1</v>
      </c>
      <c r="Y4" s="91">
        <f>GOT!AF3</f>
        <v>35599</v>
      </c>
      <c r="Z4" s="1">
        <f>OQF!G26</f>
        <v>2</v>
      </c>
      <c r="AB4" s="91">
        <f>DGA!AG3</f>
        <v>35599</v>
      </c>
      <c r="AC4" s="92">
        <f>DGAF!B42</f>
        <v>4</v>
      </c>
    </row>
    <row r="5" spans="1:29" x14ac:dyDescent="0.25">
      <c r="A5" s="93" t="s">
        <v>91</v>
      </c>
      <c r="B5" s="73">
        <f>Load!I6</f>
        <v>4</v>
      </c>
      <c r="C5" s="1">
        <f>B5*10</f>
        <v>40</v>
      </c>
      <c r="D5" s="1">
        <f>10*4</f>
        <v>40</v>
      </c>
      <c r="E5" s="26"/>
      <c r="L5" s="121">
        <v>2013</v>
      </c>
      <c r="M5" s="149">
        <v>74</v>
      </c>
      <c r="N5" s="1" t="s">
        <v>176</v>
      </c>
      <c r="S5" s="91">
        <f>'2-FAL'!A7</f>
        <v>36167</v>
      </c>
      <c r="T5" s="1">
        <f>'2-FAL'!D7</f>
        <v>4</v>
      </c>
      <c r="V5" s="91"/>
      <c r="W5" s="92"/>
      <c r="Y5" s="91">
        <f>GOT!AE3</f>
        <v>35839</v>
      </c>
      <c r="Z5" s="1">
        <f>OQF!G36</f>
        <v>2</v>
      </c>
      <c r="AB5" s="91">
        <f>DGA!AF3</f>
        <v>35839</v>
      </c>
      <c r="AC5" s="92">
        <f>DGAF!B57</f>
        <v>4</v>
      </c>
    </row>
    <row r="6" spans="1:29" x14ac:dyDescent="0.25">
      <c r="A6" s="93" t="s">
        <v>94</v>
      </c>
      <c r="B6" s="40">
        <f>$W$4</f>
        <v>1</v>
      </c>
      <c r="C6" s="1">
        <f>B6*10</f>
        <v>10</v>
      </c>
      <c r="D6" s="1">
        <f>10*4</f>
        <v>40</v>
      </c>
      <c r="E6" s="80">
        <v>35569</v>
      </c>
      <c r="L6" s="121">
        <v>2012</v>
      </c>
      <c r="M6" s="149">
        <v>74</v>
      </c>
      <c r="S6" s="91">
        <f>'2-FAL'!A8</f>
        <v>36369</v>
      </c>
      <c r="T6" s="1">
        <f>'2-FAL'!D8</f>
        <v>4</v>
      </c>
      <c r="V6" s="126">
        <f>'Overall Condition'!C12</f>
        <v>2002</v>
      </c>
      <c r="W6" s="92">
        <f>'Overall Condition'!A12</f>
        <v>4</v>
      </c>
      <c r="Y6" s="91">
        <f>GOT!AD3</f>
        <v>36000</v>
      </c>
      <c r="Z6" s="1">
        <f>OQF!G46</f>
        <v>2</v>
      </c>
      <c r="AB6" s="91">
        <f>DGA!AE3</f>
        <v>36000</v>
      </c>
      <c r="AC6" s="92">
        <f>DGAF!B72</f>
        <v>4</v>
      </c>
    </row>
    <row r="7" spans="1:29" x14ac:dyDescent="0.25">
      <c r="A7" s="93" t="s">
        <v>97</v>
      </c>
      <c r="B7" s="40">
        <f>Maintenance!E10</f>
        <v>4</v>
      </c>
      <c r="C7" s="1">
        <f>B7*10</f>
        <v>40</v>
      </c>
      <c r="D7" s="1">
        <f>10*4</f>
        <v>40</v>
      </c>
      <c r="E7" s="26"/>
      <c r="L7" s="121">
        <v>2011</v>
      </c>
      <c r="M7" s="149">
        <v>74</v>
      </c>
      <c r="N7" s="1" t="s">
        <v>175</v>
      </c>
      <c r="S7" s="91">
        <f>'2-FAL'!A9</f>
        <v>36531</v>
      </c>
      <c r="T7" s="1">
        <f>'2-FAL'!D9</f>
        <v>4</v>
      </c>
      <c r="V7" s="126">
        <f>'Overall Condition'!C13</f>
        <v>2003</v>
      </c>
      <c r="W7" s="92">
        <f>'Overall Condition'!A13</f>
        <v>3</v>
      </c>
      <c r="Y7" s="91">
        <f>GOT!AC3</f>
        <v>36167</v>
      </c>
      <c r="Z7" s="1">
        <f>OQF!G56</f>
        <v>2</v>
      </c>
      <c r="AB7" s="91">
        <f>DGA!AD3</f>
        <v>36167</v>
      </c>
      <c r="AC7" s="92">
        <f>DGAF!B87</f>
        <v>4</v>
      </c>
    </row>
    <row r="8" spans="1:29" x14ac:dyDescent="0.25">
      <c r="A8" s="93" t="s">
        <v>100</v>
      </c>
      <c r="B8" s="40">
        <f>$Z$36</f>
        <v>1</v>
      </c>
      <c r="C8" s="1">
        <f>B8*6</f>
        <v>6</v>
      </c>
      <c r="D8" s="1">
        <f>6*4</f>
        <v>24</v>
      </c>
      <c r="E8" s="80">
        <v>42180.323611111111</v>
      </c>
      <c r="L8" s="121">
        <v>2010</v>
      </c>
      <c r="M8" s="121">
        <v>75</v>
      </c>
      <c r="S8" s="91">
        <f>'2-FAL'!A10</f>
        <v>36682</v>
      </c>
      <c r="T8" s="1">
        <f>'2-FAL'!D10</f>
        <v>4</v>
      </c>
      <c r="V8" s="126">
        <f>'Overall Condition'!C14</f>
        <v>2004</v>
      </c>
      <c r="W8" s="92">
        <f>'Overall Condition'!A14</f>
        <v>3</v>
      </c>
      <c r="Y8" s="91">
        <f>GOT!AB3</f>
        <v>36369</v>
      </c>
      <c r="Z8" s="1">
        <f>OQF!G66</f>
        <v>2</v>
      </c>
      <c r="AB8" s="91">
        <f>DGA!AC3</f>
        <v>36369</v>
      </c>
      <c r="AC8" s="92">
        <f>DGAF!B102</f>
        <v>2</v>
      </c>
    </row>
    <row r="9" spans="1:29" x14ac:dyDescent="0.25">
      <c r="A9" s="93" t="s">
        <v>101</v>
      </c>
      <c r="B9" s="40">
        <f>$W$23</f>
        <v>3</v>
      </c>
      <c r="C9" s="1">
        <f>B9*8</f>
        <v>24</v>
      </c>
      <c r="D9" s="1">
        <f>8*4</f>
        <v>32</v>
      </c>
      <c r="E9" s="127">
        <v>2016</v>
      </c>
      <c r="L9" s="121">
        <v>2009</v>
      </c>
      <c r="M9" s="121">
        <v>73</v>
      </c>
      <c r="S9" s="91">
        <f>'2-FAL'!A11</f>
        <v>36924</v>
      </c>
      <c r="T9" s="1">
        <f>'2-FAL'!D11</f>
        <v>4</v>
      </c>
      <c r="V9" s="126">
        <f>'Overall Condition'!C15</f>
        <v>2005</v>
      </c>
      <c r="W9" s="92">
        <f>'Overall Condition'!A15</f>
        <v>2</v>
      </c>
      <c r="Y9" s="91">
        <f>GOT!AA3</f>
        <v>36531</v>
      </c>
      <c r="Z9" s="1">
        <f>OQF!G76</f>
        <v>2</v>
      </c>
      <c r="AB9" s="91">
        <f>DGA!AB3</f>
        <v>36531</v>
      </c>
      <c r="AC9" s="92">
        <f>DGAF!B117</f>
        <v>2</v>
      </c>
    </row>
    <row r="10" spans="1:29" x14ac:dyDescent="0.25">
      <c r="A10" s="93" t="s">
        <v>102</v>
      </c>
      <c r="B10" s="40">
        <f>$T$23</f>
        <v>4</v>
      </c>
      <c r="C10" s="1">
        <f>B10*5</f>
        <v>20</v>
      </c>
      <c r="D10" s="1">
        <f>5*4</f>
        <v>20</v>
      </c>
      <c r="E10" s="80">
        <v>40234</v>
      </c>
      <c r="H10" s="87" t="s">
        <v>82</v>
      </c>
      <c r="I10" s="44"/>
      <c r="J10" s="88" t="s">
        <v>24</v>
      </c>
      <c r="L10" s="121">
        <v>2008</v>
      </c>
      <c r="M10" s="121">
        <v>73</v>
      </c>
      <c r="S10" s="91">
        <f>'2-FAL'!A12</f>
        <v>37062</v>
      </c>
      <c r="T10" s="1">
        <f>'2-FAL'!D12</f>
        <v>4</v>
      </c>
      <c r="V10" s="126">
        <f>'Overall Condition'!C16</f>
        <v>2006</v>
      </c>
      <c r="W10" s="92">
        <f>'Overall Condition'!A16</f>
        <v>2</v>
      </c>
      <c r="Y10" s="91">
        <f>GOT!Z3</f>
        <v>36682</v>
      </c>
      <c r="Z10" s="1">
        <f>OQF!G86</f>
        <v>2</v>
      </c>
      <c r="AB10" s="91">
        <f>DGA!AA3</f>
        <v>36682</v>
      </c>
      <c r="AC10" s="92">
        <f>DGAF!B132</f>
        <v>3</v>
      </c>
    </row>
    <row r="11" spans="1:29" x14ac:dyDescent="0.25">
      <c r="A11" s="94" t="s">
        <v>52</v>
      </c>
      <c r="B11" s="40">
        <f>Maintenance!B10</f>
        <v>3</v>
      </c>
      <c r="C11" s="1">
        <f>B11*5</f>
        <v>15</v>
      </c>
      <c r="D11" s="1">
        <f>5*4</f>
        <v>20</v>
      </c>
      <c r="E11" s="26"/>
      <c r="H11" s="89">
        <f>SUM(C4:C20)/SUM(D4:D20)</f>
        <v>0.7466666666666667</v>
      </c>
      <c r="I11" s="90">
        <f>H11*100</f>
        <v>74.666666666666671</v>
      </c>
      <c r="J11" s="89" t="str">
        <f>IF(I11&lt;30,$I$18,IF($I$11&lt;50,$I$17,IF($I$11&lt;70,$I$16,IF($I$11&lt;85,$I$15,IF($I$11&lt;100,$I$14)))))</f>
        <v>Good</v>
      </c>
      <c r="L11" s="55">
        <v>2007</v>
      </c>
      <c r="M11" s="55">
        <v>71</v>
      </c>
      <c r="S11" s="91">
        <f>'2-FAL'!A13</f>
        <v>37274</v>
      </c>
      <c r="T11" s="1">
        <f>'2-FAL'!D13</f>
        <v>4</v>
      </c>
      <c r="V11" s="126">
        <f>'Overall Condition'!C17</f>
        <v>2007</v>
      </c>
      <c r="W11" s="92">
        <f>'Overall Condition'!A17</f>
        <v>3</v>
      </c>
      <c r="Y11" s="91">
        <f>GOT!Y3</f>
        <v>36924</v>
      </c>
      <c r="Z11" s="1">
        <f>OQF!G96</f>
        <v>2</v>
      </c>
      <c r="AB11" s="91">
        <f>DGA!Z3</f>
        <v>36924</v>
      </c>
      <c r="AC11" s="92">
        <f>DGAF!B147</f>
        <v>3</v>
      </c>
    </row>
    <row r="12" spans="1:29" x14ac:dyDescent="0.25">
      <c r="A12" s="94" t="s">
        <v>53</v>
      </c>
      <c r="B12" s="40">
        <f>Maintenance!C10</f>
        <v>3</v>
      </c>
      <c r="C12" s="1">
        <f>B12*1</f>
        <v>3</v>
      </c>
      <c r="D12" s="1">
        <f>1*4</f>
        <v>4</v>
      </c>
      <c r="E12" s="26"/>
      <c r="L12" s="55">
        <v>2006</v>
      </c>
      <c r="M12" s="99">
        <v>71</v>
      </c>
      <c r="R12" s="91"/>
      <c r="S12" s="91">
        <f>'2-FAL'!A14</f>
        <v>37498</v>
      </c>
      <c r="T12" s="1">
        <f>'2-FAL'!D14</f>
        <v>4</v>
      </c>
      <c r="V12" s="126">
        <f>'Overall Condition'!C18</f>
        <v>2008</v>
      </c>
      <c r="W12" s="92">
        <f>'Overall Condition'!A18</f>
        <v>3</v>
      </c>
      <c r="Y12" s="91">
        <f>GOT!X3</f>
        <v>37062</v>
      </c>
      <c r="Z12" s="1">
        <f>OQF!$G$106</f>
        <v>2</v>
      </c>
      <c r="AB12" s="91">
        <f>DGA!Y3</f>
        <v>37062</v>
      </c>
      <c r="AC12" s="92">
        <f>DGAF!B162</f>
        <v>3</v>
      </c>
    </row>
    <row r="13" spans="1:29" x14ac:dyDescent="0.25">
      <c r="A13" s="94" t="s">
        <v>54</v>
      </c>
      <c r="B13" s="40">
        <f>Maintenance!D10</f>
        <v>4</v>
      </c>
      <c r="C13" s="1">
        <f>B13*1</f>
        <v>4</v>
      </c>
      <c r="D13" s="1">
        <f>1*4</f>
        <v>4</v>
      </c>
      <c r="E13" s="26"/>
      <c r="H13" s="87" t="s">
        <v>82</v>
      </c>
      <c r="I13" s="87" t="s">
        <v>24</v>
      </c>
      <c r="J13" s="87" t="s">
        <v>83</v>
      </c>
      <c r="L13" s="55">
        <v>2005</v>
      </c>
      <c r="M13" s="55">
        <v>71</v>
      </c>
      <c r="R13" s="91"/>
      <c r="S13" s="91">
        <f>'2-FAL'!A15</f>
        <v>37621</v>
      </c>
      <c r="T13" s="1">
        <f>'2-FAL'!D15</f>
        <v>4</v>
      </c>
      <c r="V13" s="126">
        <f>'Overall Condition'!C19</f>
        <v>2009</v>
      </c>
      <c r="W13" s="92">
        <f>'Overall Condition'!A19</f>
        <v>3</v>
      </c>
      <c r="Y13" s="91">
        <f>GOT!W3</f>
        <v>37274</v>
      </c>
      <c r="Z13" s="1">
        <f>OQF!$G$116</f>
        <v>2</v>
      </c>
      <c r="AB13" s="91">
        <f>DGA!X3</f>
        <v>37274</v>
      </c>
      <c r="AC13" s="92">
        <f>DGAF!B177</f>
        <v>2</v>
      </c>
    </row>
    <row r="14" spans="1:29" x14ac:dyDescent="0.25">
      <c r="A14" s="94" t="s">
        <v>56</v>
      </c>
      <c r="B14" s="40">
        <f>Maintenance!F10</f>
        <v>4</v>
      </c>
      <c r="C14" s="1">
        <f>B14*2</f>
        <v>8</v>
      </c>
      <c r="D14" s="1">
        <f>2*4</f>
        <v>8</v>
      </c>
      <c r="E14" s="26"/>
      <c r="H14" s="89" t="s">
        <v>86</v>
      </c>
      <c r="I14" s="89" t="s">
        <v>87</v>
      </c>
      <c r="J14" s="89" t="s">
        <v>88</v>
      </c>
      <c r="L14" s="55">
        <v>2004</v>
      </c>
      <c r="M14" s="55">
        <v>73</v>
      </c>
      <c r="R14" s="91"/>
      <c r="S14" s="91">
        <f>'2-FAL'!A16</f>
        <v>37994</v>
      </c>
      <c r="T14" s="1">
        <f>'2-FAL'!D16</f>
        <v>4</v>
      </c>
      <c r="V14" s="126">
        <f>'Overall Condition'!C20</f>
        <v>2010</v>
      </c>
      <c r="W14" s="92">
        <f>'Overall Condition'!A20</f>
        <v>4</v>
      </c>
      <c r="Y14" s="91">
        <f>GOT!V3</f>
        <v>37621</v>
      </c>
      <c r="Z14" s="1">
        <f>OQF!$G$126</f>
        <v>2</v>
      </c>
      <c r="AB14" s="91">
        <f>DGA!W3</f>
        <v>37498</v>
      </c>
      <c r="AC14" s="92">
        <f>DGAF!B192</f>
        <v>2</v>
      </c>
    </row>
    <row r="15" spans="1:29" x14ac:dyDescent="0.25">
      <c r="A15" s="94" t="s">
        <v>57</v>
      </c>
      <c r="B15" s="40">
        <f>Maintenance!G10</f>
        <v>3</v>
      </c>
      <c r="C15" s="1">
        <f>B15*2</f>
        <v>6</v>
      </c>
      <c r="D15" s="1">
        <f>2*4</f>
        <v>8</v>
      </c>
      <c r="E15" s="26"/>
      <c r="H15" s="89" t="s">
        <v>89</v>
      </c>
      <c r="I15" s="89" t="s">
        <v>26</v>
      </c>
      <c r="J15" s="89" t="s">
        <v>90</v>
      </c>
      <c r="L15" s="55">
        <v>2003</v>
      </c>
      <c r="M15" s="55">
        <v>75</v>
      </c>
      <c r="N15" s="1" t="s">
        <v>174</v>
      </c>
      <c r="R15" s="91"/>
      <c r="S15" s="91">
        <f>'2-FAL'!A17</f>
        <v>38384</v>
      </c>
      <c r="T15" s="1">
        <f>'2-FAL'!D17</f>
        <v>4</v>
      </c>
      <c r="V15" s="126">
        <f>'Overall Condition'!C21</f>
        <v>2011</v>
      </c>
      <c r="W15" s="92">
        <f>'Overall Condition'!A21</f>
        <v>4</v>
      </c>
      <c r="Y15" s="91">
        <f>GOT!U3</f>
        <v>37868</v>
      </c>
      <c r="Z15" s="1">
        <f>OQF!$G$136</f>
        <v>2</v>
      </c>
      <c r="AB15" s="91">
        <f>DGA!V3</f>
        <v>37621</v>
      </c>
      <c r="AC15" s="92">
        <f>DGAF!B207</f>
        <v>2</v>
      </c>
    </row>
    <row r="16" spans="1:29" x14ac:dyDescent="0.25">
      <c r="A16" s="94" t="s">
        <v>58</v>
      </c>
      <c r="B16" s="40">
        <f>Maintenance!H10</f>
        <v>3</v>
      </c>
      <c r="C16" s="1">
        <f>B16*1</f>
        <v>3</v>
      </c>
      <c r="D16" s="1">
        <f>1*4</f>
        <v>4</v>
      </c>
      <c r="E16" s="26"/>
      <c r="H16" s="89" t="s">
        <v>92</v>
      </c>
      <c r="I16" s="89" t="s">
        <v>85</v>
      </c>
      <c r="J16" s="89" t="s">
        <v>93</v>
      </c>
      <c r="L16" s="55">
        <v>2002</v>
      </c>
      <c r="M16" s="55">
        <v>77</v>
      </c>
      <c r="S16" s="91">
        <f>'2-FAL'!A18</f>
        <v>38748</v>
      </c>
      <c r="T16" s="1">
        <f>'2-FAL'!D18</f>
        <v>4</v>
      </c>
      <c r="V16" s="126">
        <f>'Overall Condition'!C22</f>
        <v>2012</v>
      </c>
      <c r="W16" s="92">
        <f>'Overall Condition'!A22</f>
        <v>4</v>
      </c>
      <c r="Y16" s="91">
        <f>GOT!T3</f>
        <v>37994</v>
      </c>
      <c r="Z16" s="1">
        <f>OQF!$G$146</f>
        <v>2</v>
      </c>
      <c r="AB16" s="91">
        <f>DGA!U3</f>
        <v>37868</v>
      </c>
      <c r="AC16" s="92">
        <f>DGAF!B222</f>
        <v>2</v>
      </c>
    </row>
    <row r="17" spans="1:29" x14ac:dyDescent="0.25">
      <c r="A17" s="94" t="s">
        <v>59</v>
      </c>
      <c r="B17" s="40">
        <f>Maintenance!I10</f>
        <v>3</v>
      </c>
      <c r="C17" s="1">
        <f>B17*1</f>
        <v>3</v>
      </c>
      <c r="D17" s="1">
        <f>1*4</f>
        <v>4</v>
      </c>
      <c r="E17" s="26"/>
      <c r="H17" s="89" t="s">
        <v>95</v>
      </c>
      <c r="I17" s="89" t="s">
        <v>30</v>
      </c>
      <c r="J17" s="89" t="s">
        <v>96</v>
      </c>
      <c r="S17" s="91">
        <f>'2-FAL'!A19</f>
        <v>39141</v>
      </c>
      <c r="T17" s="1">
        <f>'2-FAL'!D19</f>
        <v>4</v>
      </c>
      <c r="V17" s="126">
        <f>'Overall Condition'!C23</f>
        <v>2013</v>
      </c>
      <c r="W17" s="92">
        <f>'Overall Condition'!A23</f>
        <v>4</v>
      </c>
      <c r="Y17" s="91">
        <f>GOT!S3</f>
        <v>38163</v>
      </c>
      <c r="Z17" s="1">
        <f>OQF!$G$156</f>
        <v>2</v>
      </c>
      <c r="AB17" s="91">
        <f>DGA!T3</f>
        <v>37994</v>
      </c>
      <c r="AC17" s="92">
        <f>DGAF!B237</f>
        <v>2</v>
      </c>
    </row>
    <row r="18" spans="1:29" x14ac:dyDescent="0.25">
      <c r="A18" s="94" t="s">
        <v>60</v>
      </c>
      <c r="B18" s="40">
        <f>Maintenance!J10</f>
        <v>4</v>
      </c>
      <c r="C18" s="1">
        <f>B18*1</f>
        <v>4</v>
      </c>
      <c r="D18" s="1">
        <f>1*4</f>
        <v>4</v>
      </c>
      <c r="E18" s="26"/>
      <c r="H18" s="89" t="s">
        <v>98</v>
      </c>
      <c r="I18" s="89" t="s">
        <v>32</v>
      </c>
      <c r="J18" s="89" t="s">
        <v>99</v>
      </c>
      <c r="S18" s="91">
        <f>'2-FAL'!A20</f>
        <v>39470</v>
      </c>
      <c r="T18" s="1">
        <f>'2-FAL'!D20</f>
        <v>4</v>
      </c>
      <c r="V18" s="126">
        <f>'Overall Condition'!C24</f>
        <v>2014</v>
      </c>
      <c r="W18" s="92">
        <f>'Overall Condition'!A24</f>
        <v>4</v>
      </c>
      <c r="Y18" s="91">
        <f>GOT!R3</f>
        <v>38384</v>
      </c>
      <c r="Z18" s="1">
        <f>OQF!$G$166</f>
        <v>2</v>
      </c>
      <c r="AB18" s="91">
        <f>DGA!S3</f>
        <v>38163</v>
      </c>
      <c r="AC18" s="92">
        <f>DGAF!B252</f>
        <v>2</v>
      </c>
    </row>
    <row r="19" spans="1:29" x14ac:dyDescent="0.25">
      <c r="A19" s="94" t="s">
        <v>61</v>
      </c>
      <c r="B19" s="40">
        <f>Maintenance!K10</f>
        <v>4</v>
      </c>
      <c r="C19" s="1">
        <f>B19*1</f>
        <v>4</v>
      </c>
      <c r="D19" s="1">
        <f>1*4</f>
        <v>4</v>
      </c>
      <c r="E19" s="26"/>
      <c r="S19" s="91">
        <f>'2-FAL'!A21</f>
        <v>39876</v>
      </c>
      <c r="T19" s="1">
        <f>'2-FAL'!D21</f>
        <v>4</v>
      </c>
      <c r="V19" s="126">
        <f>'Overall Condition'!C25</f>
        <v>2015</v>
      </c>
      <c r="W19" s="92">
        <f>'Overall Condition'!A25</f>
        <v>4</v>
      </c>
      <c r="Y19" s="91">
        <f>GOT!Q3</f>
        <v>38547</v>
      </c>
      <c r="Z19" s="1">
        <f>OQF!$G$176</f>
        <v>1</v>
      </c>
      <c r="AB19" s="91">
        <f>DGA!R3</f>
        <v>38384</v>
      </c>
      <c r="AC19" s="92">
        <f>DGAF!B267</f>
        <v>2</v>
      </c>
    </row>
    <row r="20" spans="1:29" x14ac:dyDescent="0.25">
      <c r="A20" s="94" t="s">
        <v>62</v>
      </c>
      <c r="B20" s="40">
        <f>Maintenance!L10</f>
        <v>4</v>
      </c>
      <c r="C20" s="1">
        <f>B20*1</f>
        <v>4</v>
      </c>
      <c r="D20" s="1">
        <f>1*4</f>
        <v>4</v>
      </c>
      <c r="E20" s="26"/>
      <c r="S20" s="91">
        <f>'2-FAL'!A22</f>
        <v>40234</v>
      </c>
      <c r="T20" s="1">
        <f>'2-FAL'!D22</f>
        <v>4</v>
      </c>
      <c r="V20" s="126">
        <f>'Overall Condition'!C26</f>
        <v>2016</v>
      </c>
      <c r="W20" s="92">
        <f>'Overall Condition'!A26</f>
        <v>3</v>
      </c>
      <c r="Y20" s="91">
        <f>GOT!P3</f>
        <v>38602</v>
      </c>
      <c r="Z20" s="1">
        <f>OQF!$G$186</f>
        <v>2</v>
      </c>
      <c r="AB20" s="91">
        <f>DGA!Q3</f>
        <v>38547</v>
      </c>
      <c r="AC20" s="92">
        <f>DGAF!B282</f>
        <v>2</v>
      </c>
    </row>
    <row r="21" spans="1:29" x14ac:dyDescent="0.25">
      <c r="I21" s="95"/>
      <c r="J21" s="63"/>
      <c r="S21" s="91"/>
      <c r="V21" s="126">
        <f>'Overall Condition'!C27</f>
        <v>2017</v>
      </c>
      <c r="W21" s="92">
        <f>'Overall Condition'!A27</f>
        <v>3</v>
      </c>
      <c r="Y21" s="91">
        <f>GOT!O3</f>
        <v>38698</v>
      </c>
      <c r="Z21" s="1">
        <f>OQF!$G$196</f>
        <v>2</v>
      </c>
      <c r="AB21" s="91">
        <f>DGA!P3</f>
        <v>38748</v>
      </c>
      <c r="AC21" s="92">
        <f>DGAF!B297</f>
        <v>2</v>
      </c>
    </row>
    <row r="22" spans="1:29" x14ac:dyDescent="0.25">
      <c r="I22" s="65"/>
      <c r="J22" s="63"/>
      <c r="S22" s="91"/>
      <c r="Y22" s="91">
        <f>GOT!N3</f>
        <v>38748</v>
      </c>
      <c r="Z22" s="1">
        <f>OQF!$G$206</f>
        <v>2</v>
      </c>
      <c r="AB22" s="91">
        <f>DGA!O3</f>
        <v>38888</v>
      </c>
      <c r="AC22" s="92">
        <f>DGAF!B312</f>
        <v>2</v>
      </c>
    </row>
    <row r="23" spans="1:29" x14ac:dyDescent="0.25">
      <c r="I23" s="96"/>
      <c r="J23" s="63"/>
      <c r="S23" s="88" t="s">
        <v>102</v>
      </c>
      <c r="T23" s="1">
        <f>VLOOKUP(E10,$S$2:$T$20,2,FALSE)</f>
        <v>4</v>
      </c>
      <c r="V23" s="88" t="s">
        <v>156</v>
      </c>
      <c r="W23" s="1">
        <f>VLOOKUP($E$9,$V$6:$W$21,2,FALSE)</f>
        <v>3</v>
      </c>
      <c r="Y23" s="91">
        <f>GOT!M3</f>
        <v>38888</v>
      </c>
      <c r="Z23" s="1">
        <f>OQF!$G$216</f>
        <v>2</v>
      </c>
      <c r="AB23" s="91">
        <f>DGA!N3</f>
        <v>39141</v>
      </c>
      <c r="AC23" s="92">
        <f>DGAF!B327</f>
        <v>2</v>
      </c>
    </row>
    <row r="24" spans="1:29" x14ac:dyDescent="0.25">
      <c r="L24" s="109"/>
      <c r="M24" s="109"/>
      <c r="Y24" s="91">
        <f>GOT!L3</f>
        <v>39141</v>
      </c>
      <c r="Z24" s="1">
        <f>OQF!$G$226</f>
        <v>1</v>
      </c>
      <c r="AB24" s="91">
        <f>DGA!M3</f>
        <v>39352</v>
      </c>
      <c r="AC24" s="92">
        <f>DGAF!B342</f>
        <v>2</v>
      </c>
    </row>
    <row r="25" spans="1:29" x14ac:dyDescent="0.25">
      <c r="Y25" s="91">
        <f>GOT!K3</f>
        <v>39352</v>
      </c>
      <c r="Z25" s="1">
        <f>OQF!$G$236</f>
        <v>1</v>
      </c>
      <c r="AB25" s="91">
        <f>DGA!L3</f>
        <v>39470</v>
      </c>
      <c r="AC25" s="92">
        <f>DGAF!B357</f>
        <v>2</v>
      </c>
    </row>
    <row r="26" spans="1:29" x14ac:dyDescent="0.25">
      <c r="Y26" s="91">
        <f>GOT!J3</f>
        <v>39470</v>
      </c>
      <c r="Z26" s="1">
        <f>OQF!$G$246</f>
        <v>2</v>
      </c>
      <c r="AB26" s="91">
        <f>DGA!K3</f>
        <v>39714</v>
      </c>
      <c r="AC26" s="92">
        <f>DGAF!B372</f>
        <v>2</v>
      </c>
    </row>
    <row r="27" spans="1:29" x14ac:dyDescent="0.25">
      <c r="Y27" s="91">
        <f>GOT!I3</f>
        <v>39714</v>
      </c>
      <c r="Z27" s="1">
        <f>OQF!$G$256</f>
        <v>2</v>
      </c>
      <c r="AB27" s="91">
        <f>DGA!J3</f>
        <v>39876</v>
      </c>
      <c r="AC27" s="92">
        <f>DGAF!B387</f>
        <v>2</v>
      </c>
    </row>
    <row r="28" spans="1:29" x14ac:dyDescent="0.25">
      <c r="Y28" s="91">
        <f>GOT!H3</f>
        <v>39876</v>
      </c>
      <c r="Z28" s="1">
        <f>OQF!$G$266</f>
        <v>2</v>
      </c>
      <c r="AB28" s="91">
        <f>DGA!I3</f>
        <v>40098</v>
      </c>
      <c r="AC28" s="92">
        <f>DGAF!B402</f>
        <v>2</v>
      </c>
    </row>
    <row r="29" spans="1:29" x14ac:dyDescent="0.25">
      <c r="Y29" s="91">
        <f>GOT!G3</f>
        <v>40098</v>
      </c>
      <c r="Z29" s="1">
        <f>OQF!$G$276</f>
        <v>2</v>
      </c>
      <c r="AB29" s="91">
        <f>DGA!H3</f>
        <v>40234</v>
      </c>
      <c r="AC29" s="92">
        <f>DGAF!M18</f>
        <v>3</v>
      </c>
    </row>
    <row r="30" spans="1:29" x14ac:dyDescent="0.25">
      <c r="Y30" s="91">
        <f>GOT!F3</f>
        <v>40234</v>
      </c>
      <c r="Z30" s="92">
        <f>OQF!$R$107</f>
        <v>2</v>
      </c>
      <c r="AB30" s="91">
        <f>DGA!G3</f>
        <v>40463</v>
      </c>
      <c r="AC30" s="92">
        <f>DGAF!M33</f>
        <v>2</v>
      </c>
    </row>
    <row r="31" spans="1:29" x14ac:dyDescent="0.25">
      <c r="Y31" s="91">
        <f>GOT!E3</f>
        <v>40463</v>
      </c>
      <c r="Z31" s="92">
        <f>OQF!$R$117</f>
        <v>2</v>
      </c>
      <c r="AB31" s="91">
        <f>DGA!F3</f>
        <v>41045</v>
      </c>
      <c r="AC31" s="92">
        <f>DGAF!M48</f>
        <v>2</v>
      </c>
    </row>
    <row r="32" spans="1:29" x14ac:dyDescent="0.25">
      <c r="Y32" s="91">
        <f>GOT!D3</f>
        <v>41045</v>
      </c>
      <c r="Z32" s="92">
        <f>OQF!$R$127</f>
        <v>1</v>
      </c>
      <c r="AB32" s="91">
        <f>DGA!E3</f>
        <v>41773</v>
      </c>
      <c r="AC32" s="92">
        <f>DGAF!M63</f>
        <v>2</v>
      </c>
    </row>
    <row r="33" spans="25:29" x14ac:dyDescent="0.25">
      <c r="Y33" s="91">
        <f>GOT!C3</f>
        <v>41773</v>
      </c>
      <c r="Z33" s="92">
        <f>OQF!$R$137</f>
        <v>1</v>
      </c>
      <c r="AB33" s="91">
        <f>DGA!D3</f>
        <v>42180.323611111111</v>
      </c>
      <c r="AC33" s="92">
        <f>DGAF!M78</f>
        <v>3</v>
      </c>
    </row>
    <row r="34" spans="25:29" x14ac:dyDescent="0.25">
      <c r="Y34" s="91">
        <f>GOT!B3</f>
        <v>42180.323611111111</v>
      </c>
      <c r="Z34" s="92">
        <f>OQF!$R$147</f>
        <v>1</v>
      </c>
    </row>
    <row r="35" spans="25:29" x14ac:dyDescent="0.25">
      <c r="AB35" s="88" t="s">
        <v>22</v>
      </c>
      <c r="AC35" s="1">
        <f>VLOOKUP($E$4,$AB$2:$AC$33,2,FALSE)</f>
        <v>3</v>
      </c>
    </row>
    <row r="36" spans="25:29" x14ac:dyDescent="0.25">
      <c r="Y36" s="88" t="s">
        <v>100</v>
      </c>
      <c r="Z36" s="1">
        <f>VLOOKUP($E$8,$Y$2:$Z$34,2,FALSE)</f>
        <v>1</v>
      </c>
    </row>
  </sheetData>
  <sortState xmlns:xlrd2="http://schemas.microsoft.com/office/spreadsheetml/2017/richdata2" ref="AB11:AC33">
    <sortCondition ref="AB11:AB33"/>
  </sortState>
  <dataConsolidate/>
  <mergeCells count="1">
    <mergeCell ref="A1:C1"/>
  </mergeCells>
  <dataValidations count="5">
    <dataValidation type="list" allowBlank="1" showInputMessage="1" showErrorMessage="1" sqref="E10" xr:uid="{00000000-0002-0000-0900-000000000000}">
      <formula1>$S$2:$S$20</formula1>
    </dataValidation>
    <dataValidation type="list" allowBlank="1" showInputMessage="1" showErrorMessage="1" sqref="E9" xr:uid="{00000000-0002-0000-0900-000001000000}">
      <formula1>$V$6:$V$21</formula1>
    </dataValidation>
    <dataValidation type="list" allowBlank="1" showInputMessage="1" showErrorMessage="1" sqref="E6" xr:uid="{00000000-0002-0000-0900-000002000000}">
      <formula1>$V$2</formula1>
    </dataValidation>
    <dataValidation type="list" allowBlank="1" showInputMessage="1" showErrorMessage="1" sqref="E4" xr:uid="{00000000-0002-0000-0900-000003000000}">
      <formula1>$AB$2:$AB$33</formula1>
    </dataValidation>
    <dataValidation type="list" allowBlank="1" showInputMessage="1" showErrorMessage="1" sqref="E8" xr:uid="{00000000-0002-0000-0900-000004000000}">
      <formula1>$Y$2:$Y$34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402"/>
  <sheetViews>
    <sheetView topLeftCell="K64" zoomScale="85" zoomScaleNormal="85" workbookViewId="0">
      <selection activeCell="AI87" sqref="AI87"/>
    </sheetView>
  </sheetViews>
  <sheetFormatPr defaultColWidth="9.140625" defaultRowHeight="15" x14ac:dyDescent="0.25"/>
  <cols>
    <col min="1" max="1" width="18.28515625" style="1" bestFit="1" customWidth="1"/>
    <col min="2" max="2" width="8.28515625" style="1" bestFit="1" customWidth="1"/>
    <col min="3" max="3" width="10.7109375" style="1" bestFit="1" customWidth="1"/>
    <col min="4" max="4" width="12" style="1" bestFit="1" customWidth="1"/>
    <col min="5" max="5" width="17.28515625" style="1" bestFit="1" customWidth="1"/>
    <col min="6" max="6" width="9.140625" style="1"/>
    <col min="7" max="7" width="13" style="1" bestFit="1" customWidth="1"/>
    <col min="8" max="8" width="9.140625" style="1"/>
    <col min="9" max="9" width="13.7109375" style="1" bestFit="1" customWidth="1"/>
    <col min="10" max="15" width="13.7109375" style="1" customWidth="1"/>
    <col min="16" max="16" width="17.85546875" style="1" bestFit="1" customWidth="1"/>
    <col min="17" max="20" width="13.7109375" style="1" customWidth="1"/>
    <col min="21" max="26" width="9.140625" style="1"/>
    <col min="27" max="27" width="13.7109375" style="1" bestFit="1" customWidth="1"/>
    <col min="28" max="28" width="6.85546875" style="1" bestFit="1" customWidth="1"/>
    <col min="29" max="29" width="14.42578125" style="1" bestFit="1" customWidth="1"/>
    <col min="30" max="32" width="6.85546875" style="1" bestFit="1" customWidth="1"/>
    <col min="33" max="33" width="7.7109375" style="1" bestFit="1" customWidth="1"/>
    <col min="34" max="34" width="4.28515625" style="1" bestFit="1" customWidth="1"/>
    <col min="35" max="35" width="7.42578125" style="1" customWidth="1"/>
    <col min="36" max="36" width="7.140625" style="1" bestFit="1" customWidth="1"/>
    <col min="37" max="41" width="6.85546875" style="1" bestFit="1" customWidth="1"/>
    <col min="42" max="42" width="7.7109375" style="1" bestFit="1" customWidth="1"/>
    <col min="43" max="43" width="4.28515625" style="1" bestFit="1" customWidth="1"/>
    <col min="44" max="16384" width="9.140625" style="1"/>
  </cols>
  <sheetData>
    <row r="1" spans="1:30" ht="15.75" thickBot="1" x14ac:dyDescent="0.3"/>
    <row r="2" spans="1:30" ht="15.75" thickBot="1" x14ac:dyDescent="0.3">
      <c r="A2" s="16" t="s">
        <v>18</v>
      </c>
      <c r="B2" s="17"/>
      <c r="C2" s="18" t="s">
        <v>19</v>
      </c>
      <c r="D2" s="18" t="s">
        <v>20</v>
      </c>
      <c r="E2" s="19" t="s">
        <v>21</v>
      </c>
      <c r="F2" s="20"/>
      <c r="G2" s="21" t="s">
        <v>22</v>
      </c>
    </row>
    <row r="3" spans="1:30" ht="15.75" thickBot="1" x14ac:dyDescent="0.3">
      <c r="A3" s="8" t="s">
        <v>1</v>
      </c>
      <c r="B3" s="9" t="s">
        <v>2</v>
      </c>
      <c r="C3" s="22">
        <v>2</v>
      </c>
      <c r="D3" s="23">
        <f>IF(DGA!$AI$4&lt;$X$10,$X$9,IF(DGA!$AA$4&lt;$Y$10,$Y$9,IF(DGA!$AA$4&lt;$Z$10,$Z$9,IF(DGA!$AA$4&lt;$AA$10,$AA$9,IF(DGA!$AA$4&lt;$AB$10,$AB$9,IF(DGA!$AA$4&gt;=$AB$10,$AC$9))))))</f>
        <v>1</v>
      </c>
      <c r="E3" s="24">
        <f t="shared" ref="E3:E9" si="0">D3*C3</f>
        <v>2</v>
      </c>
      <c r="F3" s="20"/>
      <c r="G3" s="25">
        <f>SUM(E3:E9)/SUM(C3:C9)</f>
        <v>1.5555555555555556</v>
      </c>
      <c r="I3" s="178">
        <f>DGA!$AI$3</f>
        <v>35264</v>
      </c>
    </row>
    <row r="4" spans="1:30" x14ac:dyDescent="0.25">
      <c r="A4" s="11" t="s">
        <v>4</v>
      </c>
      <c r="B4" s="12" t="s">
        <v>5</v>
      </c>
      <c r="C4" s="27">
        <v>1</v>
      </c>
      <c r="D4" s="23">
        <f>IF(DGA!$AI$4&lt;$X$11,$X$9,IF(DGA!$AA$4&lt;$Y$11,$Y$9,IF(DGA!$AA$4&lt;$Z$11,$Z$9,IF(DGA!$AA$4&lt;$AA$11,$AA$9,IF(DGA!$AA$4&lt;$AB$11,$AB$9,IF(DGA!$AA$4&gt;=$AB$11,$AC$9))))))</f>
        <v>1</v>
      </c>
      <c r="E4" s="27">
        <f t="shared" si="0"/>
        <v>1</v>
      </c>
      <c r="F4" s="20"/>
      <c r="G4" s="28"/>
      <c r="I4" s="178"/>
    </row>
    <row r="5" spans="1:30" x14ac:dyDescent="0.25">
      <c r="A5" s="11" t="s">
        <v>6</v>
      </c>
      <c r="B5" s="12" t="s">
        <v>7</v>
      </c>
      <c r="C5" s="27">
        <v>1</v>
      </c>
      <c r="D5" s="23">
        <f>IF(DGA!$AI$4&lt;$X$12,$X$9,IF(DGA!$AA$4&lt;$Y$12,$Y$9,IF(DGA!$AA$4&lt;$Z$12,$Z$9,IF(DGA!$AA$4&lt;$AA$12,$AA$9,IF(DGA!$AA$4&lt;$AB$12,$AB$9,IF(DGA!$AA$4&gt;=$AB$12,$AC$9))))))</f>
        <v>1</v>
      </c>
      <c r="E5" s="27">
        <f t="shared" si="0"/>
        <v>1</v>
      </c>
      <c r="F5" s="20"/>
      <c r="I5" s="178"/>
    </row>
    <row r="6" spans="1:30" x14ac:dyDescent="0.25">
      <c r="A6" s="11" t="s">
        <v>8</v>
      </c>
      <c r="B6" s="12" t="s">
        <v>9</v>
      </c>
      <c r="C6" s="27">
        <v>3</v>
      </c>
      <c r="D6" s="23">
        <f>IF(DGA!$AI$4&lt;$X$13,$X$9,IF(DGA!$AA$4&lt;$Y$13,$Y$9,IF(DGA!$AA$4&lt;$Z$13,$Z$9,IF(DGA!$AA$4&lt;$AA$13,$AA$9,IF(DGA!$AA$4&lt;$AB$13,$AB$9,IF(DGA!$AA$4&gt;=$AB$13,$AC$9))))))</f>
        <v>1</v>
      </c>
      <c r="E6" s="27">
        <f t="shared" si="0"/>
        <v>3</v>
      </c>
      <c r="F6" s="20"/>
      <c r="I6" s="178"/>
    </row>
    <row r="7" spans="1:30" ht="15.75" thickBot="1" x14ac:dyDescent="0.3">
      <c r="A7" s="11" t="s">
        <v>10</v>
      </c>
      <c r="B7" s="12" t="s">
        <v>11</v>
      </c>
      <c r="C7" s="27">
        <v>3</v>
      </c>
      <c r="D7" s="23">
        <f>IF(DGA!$AI$4&lt;$X$14,$X$9,IF(DGA!$AA$4&lt;$Y$14,$Y$9,IF(DGA!$AA$4&lt;$Z$14,$Z$9,IF(DGA!$AA$4&lt;$AA$14,$AA$9,IF(DGA!$AA$4&lt;$AB$14,$AB$9,IF(DGA!$AA$4&gt;=$AB$14,$AC$9))))))</f>
        <v>1</v>
      </c>
      <c r="E7" s="27">
        <f t="shared" si="0"/>
        <v>3</v>
      </c>
      <c r="F7" s="20"/>
      <c r="I7" s="178"/>
    </row>
    <row r="8" spans="1:30" ht="15.75" thickBot="1" x14ac:dyDescent="0.3">
      <c r="A8" s="11" t="s">
        <v>12</v>
      </c>
      <c r="B8" s="12" t="s">
        <v>13</v>
      </c>
      <c r="C8" s="27">
        <v>3</v>
      </c>
      <c r="D8" s="23">
        <f>IF(DGA!$AI$4&lt;$X$10,$X$9,IF(DGA!$AA$4&lt;$Y$10,$Y$9,IF(DGA!$AA$4&lt;$Z$10,$Z$9,IF(DGA!$AA$4&lt;$AA$10,$AA$9,IF(DGA!$AA$4&lt;$AB$10,$AB$9,IF(DGA!$AA$4&gt;=$AB$10,$AC$9))))))</f>
        <v>1</v>
      </c>
      <c r="E8" s="27">
        <f t="shared" si="0"/>
        <v>3</v>
      </c>
      <c r="F8" s="20"/>
      <c r="I8" s="178"/>
      <c r="L8" s="16" t="s">
        <v>18</v>
      </c>
      <c r="M8" s="17"/>
      <c r="N8" s="18" t="s">
        <v>19</v>
      </c>
      <c r="O8" s="18" t="s">
        <v>20</v>
      </c>
      <c r="P8" s="19" t="s">
        <v>21</v>
      </c>
      <c r="Q8" s="20"/>
      <c r="R8" s="21" t="s">
        <v>22</v>
      </c>
      <c r="W8" s="107"/>
      <c r="X8" s="107"/>
      <c r="Y8" s="107"/>
      <c r="Z8" s="107"/>
      <c r="AA8" s="107"/>
      <c r="AB8" s="107"/>
      <c r="AC8" s="107"/>
      <c r="AD8" s="107"/>
    </row>
    <row r="9" spans="1:30" ht="15.75" thickBot="1" x14ac:dyDescent="0.3">
      <c r="A9" s="32" t="s">
        <v>14</v>
      </c>
      <c r="B9" s="33" t="s">
        <v>15</v>
      </c>
      <c r="C9" s="27">
        <v>5</v>
      </c>
      <c r="D9" s="23">
        <f>IF(DGA!$AI$4&lt;$X$16,$X$9,IF(DGA!$AA$4&lt;$Y$16,$Y$9,IF(DGA!$AA$4&lt;$Z$16,$Z$9,IF(DGA!$AA$4&lt;$AA$16,$AA$9,IF(DGA!$AA$4&lt;$AB$16,$AB$9,IF(DGA!$AA$4&gt;=$AB$16,$AC$9))))))</f>
        <v>3</v>
      </c>
      <c r="E9" s="27">
        <f t="shared" si="0"/>
        <v>15</v>
      </c>
      <c r="F9" s="20"/>
      <c r="I9" s="178"/>
      <c r="K9" s="106"/>
      <c r="L9" s="8" t="s">
        <v>1</v>
      </c>
      <c r="M9" s="9" t="s">
        <v>2</v>
      </c>
      <c r="N9" s="22">
        <v>2</v>
      </c>
      <c r="O9" s="23">
        <f>IF(DGA!H4&lt;$X$10,$X$9,IF(DGA!H4&lt;$Y$10,$Y$9,IF(DGA!H4&lt;$Z$10,$Z$9,IF(DGA!H4&lt;$AA$10,$AA$9,IF(DGA!H4&lt;$AB$10,$AB$9,IF(DGA!H4&gt;=$AB$10,$AC$9))))))</f>
        <v>1</v>
      </c>
      <c r="P9" s="24">
        <f t="shared" ref="P9:P15" si="1">O9*N9</f>
        <v>2</v>
      </c>
      <c r="Q9" s="20"/>
      <c r="R9" s="25">
        <f>SUM(P9:P15)/SUM(N9:N15)</f>
        <v>1.2222222222222223</v>
      </c>
      <c r="T9" s="178">
        <f>DGA!H3</f>
        <v>40234</v>
      </c>
      <c r="W9" s="29"/>
      <c r="X9" s="31">
        <v>1</v>
      </c>
      <c r="Y9" s="31">
        <v>2</v>
      </c>
      <c r="Z9" s="31">
        <v>3</v>
      </c>
      <c r="AA9" s="31">
        <v>4</v>
      </c>
      <c r="AB9" s="31">
        <v>5</v>
      </c>
      <c r="AC9" s="31">
        <v>6</v>
      </c>
      <c r="AD9" s="67" t="s">
        <v>141</v>
      </c>
    </row>
    <row r="10" spans="1:30" ht="15.75" thickBot="1" x14ac:dyDescent="0.3">
      <c r="K10" s="107"/>
      <c r="L10" s="11" t="s">
        <v>4</v>
      </c>
      <c r="M10" s="12" t="s">
        <v>5</v>
      </c>
      <c r="N10" s="27">
        <v>1</v>
      </c>
      <c r="O10" s="23">
        <f>IF(DGA!H5&lt;$X$10,$X$9,IF(DGA!H5&lt;$Y$10,$Y$9,IF(DGA!H5&lt;$Z$10,$Z$9,IF(DGA!H5&lt;$AA$10,$AA$9,IF(DGA!H5&lt;$AB$10,$AB$9,IF(DGA!H5&gt;=$AB$10,$AC$9))))))</f>
        <v>5</v>
      </c>
      <c r="P10" s="27">
        <f t="shared" si="1"/>
        <v>5</v>
      </c>
      <c r="Q10" s="20"/>
      <c r="R10" s="28"/>
      <c r="T10" s="179"/>
      <c r="W10" s="31" t="s">
        <v>2</v>
      </c>
      <c r="X10" s="67">
        <v>100</v>
      </c>
      <c r="Y10" s="67">
        <v>200</v>
      </c>
      <c r="Z10" s="67">
        <v>300</v>
      </c>
      <c r="AA10" s="67">
        <v>500</v>
      </c>
      <c r="AB10" s="67">
        <v>700</v>
      </c>
      <c r="AC10" s="77" t="s">
        <v>142</v>
      </c>
      <c r="AD10" s="31">
        <v>2</v>
      </c>
    </row>
    <row r="11" spans="1:30" ht="15.75" thickBot="1" x14ac:dyDescent="0.3">
      <c r="A11" s="34" t="s">
        <v>33</v>
      </c>
      <c r="B11" s="34" t="s">
        <v>34</v>
      </c>
      <c r="K11" s="107"/>
      <c r="L11" s="11" t="s">
        <v>6</v>
      </c>
      <c r="M11" s="12" t="s">
        <v>7</v>
      </c>
      <c r="N11" s="27">
        <v>1</v>
      </c>
      <c r="O11" s="23">
        <f>IF(DGA!H6&lt;$X$10,$X$9,IF(DGA!H6&lt;$Y$10,$Y$9,IF(DGA!H6&lt;$Z$10,$Z$9,IF(DGA!H6&lt;$AA$10,$AA$9,IF(DGA!H6&lt;$AB$10,$AB$9,IF(DGA!H6&gt;=$AB$10,$AC$9))))))</f>
        <v>1</v>
      </c>
      <c r="P11" s="27">
        <f t="shared" si="1"/>
        <v>1</v>
      </c>
      <c r="Q11" s="20"/>
      <c r="T11" s="179"/>
      <c r="W11" s="31" t="s">
        <v>5</v>
      </c>
      <c r="X11" s="67">
        <v>350</v>
      </c>
      <c r="Y11" s="67">
        <v>700</v>
      </c>
      <c r="Z11" s="67">
        <v>900</v>
      </c>
      <c r="AA11" s="67">
        <v>1100</v>
      </c>
      <c r="AB11" s="67">
        <v>1400</v>
      </c>
      <c r="AC11" s="77" t="s">
        <v>148</v>
      </c>
      <c r="AD11" s="31">
        <v>1</v>
      </c>
    </row>
    <row r="12" spans="1:30" ht="15.75" thickBot="1" x14ac:dyDescent="0.3">
      <c r="A12" s="25" t="str">
        <f>IF(G3&lt;1.2,$AA$19,IF(G3&lt;1.5,$AA$20,IF(G3&lt;2,$AA$21,IF(G3&lt;3,$AA$22,IF(G3&gt;=3,$AA$23,0)))))</f>
        <v>C</v>
      </c>
      <c r="B12" s="35">
        <f>IF(A12=$AA$19,4,IF(A12=$AA$20,3,IF(A12=$AA$21,2,IF(A12=$AA$22,1,IF(A12=$AA$23,0)))))</f>
        <v>2</v>
      </c>
      <c r="D12" s="36"/>
      <c r="K12" s="107"/>
      <c r="L12" s="11" t="s">
        <v>8</v>
      </c>
      <c r="M12" s="12" t="s">
        <v>9</v>
      </c>
      <c r="N12" s="27">
        <v>3</v>
      </c>
      <c r="O12" s="23">
        <f>IF(DGA!H7&lt;$X$10,$X$9,IF(DGA!H7&lt;$Y$10,$Y$9,IF(DGA!H7&lt;$Z$10,$Z$9,IF(DGA!H7&lt;$AA$10,$AA$9,IF(DGA!H7&lt;$AB$10,$AB$9,IF(DGA!H7&gt;=$AB$10,$AC$9))))))</f>
        <v>1</v>
      </c>
      <c r="P12" s="27">
        <f t="shared" si="1"/>
        <v>3</v>
      </c>
      <c r="Q12" s="20"/>
      <c r="T12" s="179"/>
      <c r="W12" s="31" t="s">
        <v>7</v>
      </c>
      <c r="X12" s="67">
        <v>2500</v>
      </c>
      <c r="Y12" s="67">
        <v>3000</v>
      </c>
      <c r="Z12" s="67">
        <v>4000</v>
      </c>
      <c r="AA12" s="67">
        <v>5000</v>
      </c>
      <c r="AB12" s="67">
        <v>7000</v>
      </c>
      <c r="AC12" s="77" t="s">
        <v>143</v>
      </c>
      <c r="AD12" s="31">
        <v>1</v>
      </c>
    </row>
    <row r="13" spans="1:30" x14ac:dyDescent="0.25">
      <c r="D13" s="36"/>
      <c r="K13" s="107"/>
      <c r="L13" s="11" t="s">
        <v>10</v>
      </c>
      <c r="M13" s="12" t="s">
        <v>11</v>
      </c>
      <c r="N13" s="27">
        <v>3</v>
      </c>
      <c r="O13" s="23">
        <f>IF(DGA!H8&lt;$X$10,$X$9,IF(DGA!H8&lt;$Y$10,$Y$9,IF(DGA!H8&lt;$Z$10,$Z$9,IF(DGA!H8&lt;$AA$10,$AA$9,IF(DGA!H8&lt;$AB$10,$AB$9,IF(DGA!H8&gt;=$AB$10,$AC$9))))))</f>
        <v>1</v>
      </c>
      <c r="P13" s="27">
        <f t="shared" si="1"/>
        <v>3</v>
      </c>
      <c r="Q13" s="20"/>
      <c r="T13" s="179"/>
      <c r="W13" s="31" t="s">
        <v>9</v>
      </c>
      <c r="X13" s="67">
        <v>75</v>
      </c>
      <c r="Y13" s="67">
        <v>125</v>
      </c>
      <c r="Z13" s="67">
        <v>200</v>
      </c>
      <c r="AA13" s="67">
        <v>400</v>
      </c>
      <c r="AB13" s="67">
        <v>600</v>
      </c>
      <c r="AC13" s="77" t="s">
        <v>144</v>
      </c>
      <c r="AD13" s="31">
        <v>3</v>
      </c>
    </row>
    <row r="14" spans="1:30" x14ac:dyDescent="0.25">
      <c r="A14" s="180"/>
      <c r="B14" s="180"/>
      <c r="C14" s="180"/>
      <c r="D14" s="180"/>
      <c r="E14" s="180"/>
      <c r="F14" s="180"/>
      <c r="G14" s="180"/>
      <c r="H14" s="180"/>
      <c r="I14" s="180"/>
      <c r="K14" s="107"/>
      <c r="L14" s="11" t="s">
        <v>12</v>
      </c>
      <c r="M14" s="12" t="s">
        <v>13</v>
      </c>
      <c r="N14" s="27">
        <v>3</v>
      </c>
      <c r="O14" s="23">
        <f>IF(DGA!H9&lt;$X$10,$X$9,IF(DGA!H9&lt;$Y$10,$Y$9,IF(DGA!H9&lt;$Z$10,$Z$9,IF(DGA!H9&lt;$AA$10,$AA$9,IF(DGA!H9&lt;$AB$10,$AB$9,IF(DGA!H9&gt;=$AB$10,$AC$9))))))</f>
        <v>1</v>
      </c>
      <c r="P14" s="27">
        <f t="shared" si="1"/>
        <v>3</v>
      </c>
      <c r="Q14" s="20"/>
      <c r="T14" s="179"/>
      <c r="W14" s="31" t="s">
        <v>11</v>
      </c>
      <c r="X14" s="67">
        <v>50</v>
      </c>
      <c r="Y14" s="67">
        <v>80</v>
      </c>
      <c r="Z14" s="67">
        <v>100</v>
      </c>
      <c r="AA14" s="67">
        <v>150</v>
      </c>
      <c r="AB14" s="67">
        <v>200</v>
      </c>
      <c r="AC14" s="77" t="s">
        <v>146</v>
      </c>
      <c r="AD14" s="31">
        <v>3</v>
      </c>
    </row>
    <row r="15" spans="1:30" x14ac:dyDescent="0.25">
      <c r="A15" s="180"/>
      <c r="B15" s="180"/>
      <c r="C15" s="180"/>
      <c r="D15" s="180"/>
      <c r="E15" s="180"/>
      <c r="F15" s="180"/>
      <c r="G15" s="180"/>
      <c r="H15" s="180"/>
      <c r="I15" s="180"/>
      <c r="K15" s="107"/>
      <c r="L15" s="32" t="s">
        <v>14</v>
      </c>
      <c r="M15" s="33" t="s">
        <v>15</v>
      </c>
      <c r="N15" s="27">
        <v>5</v>
      </c>
      <c r="O15" s="23">
        <f>IF(DGA!H10&lt;$X$10,$X$9,IF(DGA!H10&lt;$Y$10,$Y$9,IF(DGA!H10&lt;$Z$10,$Z$9,IF(DGA!H10&lt;$AA$10,$AA$9,IF(DGA!H10&lt;$AB$10,$AB$9,IF(DGA!H10&gt;=$AB$10,$AC$9))))))</f>
        <v>1</v>
      </c>
      <c r="P15" s="27">
        <f t="shared" si="1"/>
        <v>5</v>
      </c>
      <c r="Q15" s="20"/>
      <c r="T15" s="179"/>
      <c r="W15" s="31" t="s">
        <v>13</v>
      </c>
      <c r="X15" s="67">
        <v>65</v>
      </c>
      <c r="Y15" s="67">
        <v>80</v>
      </c>
      <c r="Z15" s="67">
        <v>100</v>
      </c>
      <c r="AA15" s="67">
        <v>120</v>
      </c>
      <c r="AB15" s="67">
        <v>150</v>
      </c>
      <c r="AC15" s="77" t="s">
        <v>145</v>
      </c>
      <c r="AD15" s="31">
        <v>3</v>
      </c>
    </row>
    <row r="16" spans="1:30" ht="15.75" thickBot="1" x14ac:dyDescent="0.3">
      <c r="W16" s="31" t="s">
        <v>15</v>
      </c>
      <c r="X16" s="67">
        <v>3</v>
      </c>
      <c r="Y16" s="67">
        <v>7</v>
      </c>
      <c r="Z16" s="67">
        <v>35</v>
      </c>
      <c r="AA16" s="67">
        <v>50</v>
      </c>
      <c r="AB16" s="67">
        <v>80</v>
      </c>
      <c r="AC16" s="77" t="s">
        <v>147</v>
      </c>
      <c r="AD16" s="31">
        <v>5</v>
      </c>
    </row>
    <row r="17" spans="1:29" ht="15.75" thickBot="1" x14ac:dyDescent="0.3">
      <c r="A17" s="16" t="s">
        <v>18</v>
      </c>
      <c r="B17" s="17"/>
      <c r="C17" s="18" t="s">
        <v>19</v>
      </c>
      <c r="D17" s="18" t="s">
        <v>20</v>
      </c>
      <c r="E17" s="19" t="s">
        <v>21</v>
      </c>
      <c r="F17" s="20"/>
      <c r="G17" s="21" t="s">
        <v>22</v>
      </c>
      <c r="L17" s="34" t="s">
        <v>33</v>
      </c>
      <c r="M17" s="34" t="s">
        <v>34</v>
      </c>
    </row>
    <row r="18" spans="1:29" ht="15.75" thickBot="1" x14ac:dyDescent="0.3">
      <c r="A18" s="8" t="s">
        <v>1</v>
      </c>
      <c r="B18" s="9" t="s">
        <v>2</v>
      </c>
      <c r="C18" s="22">
        <v>2</v>
      </c>
      <c r="D18" s="23">
        <f>IF(DGA!AH4&lt;X10,$X$9,IF(DGA!AH3&lt;Y10,$Y$9,IF(DGA!AH4&lt;Z10,$Z$9,IF(DGA!AH4&lt;AA10,$AA$9,IF(DGA!AH4&lt;AB10,$AB$9,IF(DGA!AH4&gt;=AB10,$AC$9))))))</f>
        <v>1</v>
      </c>
      <c r="E18" s="24">
        <f t="shared" ref="E18:E24" si="2">D18*C18</f>
        <v>2</v>
      </c>
      <c r="F18" s="20"/>
      <c r="G18" s="25">
        <f>SUM(E18:E24)/SUM(C18:C24)</f>
        <v>1.0555555555555556</v>
      </c>
      <c r="I18" s="178">
        <f>DGA!$AH$3</f>
        <v>35459</v>
      </c>
      <c r="L18" s="25" t="str">
        <f>IF(R9&lt;1.2,AA19,IF(R9&lt;1.5,AA20,IF(R9&lt;2,AA21,IF(R9&lt;3,AA22,IF(R9&gt;=3,AA23,0)))))</f>
        <v>B</v>
      </c>
      <c r="M18" s="35">
        <f>IF(L18=$AA$19,4,IF(L18=$AA$20,3,IF(L18=$AA$21,2,IF(L18=$AA$22,1,IF(L18=$AA$23,0)))))</f>
        <v>3</v>
      </c>
      <c r="O18" s="36"/>
      <c r="AA18" s="30" t="s">
        <v>23</v>
      </c>
      <c r="AB18" s="30"/>
    </row>
    <row r="19" spans="1:29" x14ac:dyDescent="0.25">
      <c r="A19" s="11" t="s">
        <v>4</v>
      </c>
      <c r="B19" s="12" t="s">
        <v>5</v>
      </c>
      <c r="C19" s="27">
        <v>1</v>
      </c>
      <c r="D19" s="23">
        <f>IF(DGA!AH5&lt;X11,$X$9,IF(DGA!AH4&lt;Y11,$Y$9,IF(DGA!AH5&lt;Z11,$Z$9,IF(DGA!AH5&lt;AA11,$AA$9,IF(DGA!AH5&lt;AB11,$AB$9,IF(DGA!AH5&gt;=AB11,$AC$9))))))</f>
        <v>2</v>
      </c>
      <c r="E19" s="27">
        <f t="shared" si="2"/>
        <v>2</v>
      </c>
      <c r="F19" s="20"/>
      <c r="G19" s="28"/>
      <c r="I19" s="179"/>
      <c r="O19" s="36"/>
      <c r="AA19" s="31" t="s">
        <v>25</v>
      </c>
      <c r="AB19" s="31">
        <v>1.2</v>
      </c>
      <c r="AC19" s="31" t="s">
        <v>26</v>
      </c>
    </row>
    <row r="20" spans="1:29" x14ac:dyDescent="0.25">
      <c r="A20" s="11" t="s">
        <v>6</v>
      </c>
      <c r="B20" s="12" t="s">
        <v>7</v>
      </c>
      <c r="C20" s="27">
        <v>1</v>
      </c>
      <c r="D20" s="23">
        <f>IF(DGA!AH6&lt;X12,$X$9,IF(DGA!AH5&lt;Y12,$Y$9,IF(DGA!AH6&lt;Z12,$Z$9,IF(DGA!AH6&lt;AA12,$AA$9,IF(DGA!AH6&lt;AB12,$AB$9,IF(DGA!AH6&gt;=AB12,$AC$9))))))</f>
        <v>1</v>
      </c>
      <c r="E20" s="27">
        <f t="shared" si="2"/>
        <v>1</v>
      </c>
      <c r="F20" s="20"/>
      <c r="I20" s="179"/>
      <c r="K20" s="108"/>
      <c r="L20" s="180"/>
      <c r="M20" s="180"/>
      <c r="N20" s="180"/>
      <c r="O20" s="180"/>
      <c r="P20" s="180"/>
      <c r="Q20" s="180"/>
      <c r="R20" s="180"/>
      <c r="S20" s="180"/>
      <c r="T20" s="180"/>
      <c r="AA20" s="31" t="s">
        <v>27</v>
      </c>
      <c r="AB20" s="31">
        <v>1.5</v>
      </c>
      <c r="AC20" s="31" t="s">
        <v>158</v>
      </c>
    </row>
    <row r="21" spans="1:29" x14ac:dyDescent="0.25">
      <c r="A21" s="11" t="s">
        <v>8</v>
      </c>
      <c r="B21" s="12" t="s">
        <v>9</v>
      </c>
      <c r="C21" s="27">
        <v>3</v>
      </c>
      <c r="D21" s="23">
        <f>IF(DGA!AH7&lt;X13,$X$9,IF(DGA!AH6&lt;Y13,$Y$9,IF(DGA!AH7&lt;Z13,$Z$9,IF(DGA!AH7&lt;AA13,$AA$9,IF(DGA!AH7&lt;AB13,$AB$9,IF(DGA!AH7&gt;=AB13,$AC$9))))))</f>
        <v>1</v>
      </c>
      <c r="E21" s="27">
        <f t="shared" si="2"/>
        <v>3</v>
      </c>
      <c r="F21" s="20"/>
      <c r="I21" s="179"/>
      <c r="K21" s="108"/>
      <c r="L21" s="180"/>
      <c r="M21" s="180"/>
      <c r="N21" s="180"/>
      <c r="O21" s="180"/>
      <c r="P21" s="180"/>
      <c r="Q21" s="180"/>
      <c r="R21" s="180"/>
      <c r="S21" s="180"/>
      <c r="T21" s="180"/>
      <c r="AA21" s="31" t="s">
        <v>28</v>
      </c>
      <c r="AB21" s="31">
        <v>2</v>
      </c>
      <c r="AC21" s="31" t="s">
        <v>159</v>
      </c>
    </row>
    <row r="22" spans="1:29" ht="15.75" thickBot="1" x14ac:dyDescent="0.3">
      <c r="A22" s="11" t="s">
        <v>10</v>
      </c>
      <c r="B22" s="12" t="s">
        <v>11</v>
      </c>
      <c r="C22" s="27">
        <v>3</v>
      </c>
      <c r="D22" s="23">
        <f>IF(DGA!AH8&lt;X14,$X$9,IF(DGA!AH7&lt;Y14,$Y$9,IF(DGA!AH8&lt;Z14,$Z$9,IF(DGA!AH8&lt;AA14,$AA$9,IF(DGA!AH8&lt;AB14,$AB$9,IF(DGA!AH8&gt;=AB14,$AC$9))))))</f>
        <v>1</v>
      </c>
      <c r="E22" s="27">
        <f t="shared" si="2"/>
        <v>3</v>
      </c>
      <c r="F22" s="20"/>
      <c r="I22" s="179"/>
      <c r="AA22" s="31" t="s">
        <v>29</v>
      </c>
      <c r="AB22" s="31">
        <v>3</v>
      </c>
      <c r="AC22" s="31" t="s">
        <v>30</v>
      </c>
    </row>
    <row r="23" spans="1:29" ht="15.75" thickBot="1" x14ac:dyDescent="0.3">
      <c r="A23" s="11" t="s">
        <v>12</v>
      </c>
      <c r="B23" s="12" t="s">
        <v>13</v>
      </c>
      <c r="C23" s="27">
        <v>3</v>
      </c>
      <c r="D23" s="23">
        <f>IF(DGA!AH9&lt;X15,$X$9,IF(DGA!AH8&lt;Y15,$Y$9,IF(DGA!AH9&lt;Z15,$Z$9,IF(DGA!AH9&lt;AA15,$AA$9,IF(DGA!AH9&lt;AB15,$AB$9,IF(DGA!AH9&gt;=AB15,$AC$9))))))</f>
        <v>1</v>
      </c>
      <c r="E23" s="27">
        <f t="shared" si="2"/>
        <v>3</v>
      </c>
      <c r="F23" s="20"/>
      <c r="I23" s="179"/>
      <c r="L23" s="16" t="s">
        <v>18</v>
      </c>
      <c r="M23" s="17"/>
      <c r="N23" s="18" t="s">
        <v>19</v>
      </c>
      <c r="O23" s="18" t="s">
        <v>20</v>
      </c>
      <c r="P23" s="19" t="s">
        <v>21</v>
      </c>
      <c r="Q23" s="20"/>
      <c r="R23" s="21" t="s">
        <v>22</v>
      </c>
      <c r="AA23" s="31" t="s">
        <v>31</v>
      </c>
      <c r="AB23" s="31" t="s">
        <v>157</v>
      </c>
      <c r="AC23" s="31" t="s">
        <v>160</v>
      </c>
    </row>
    <row r="24" spans="1:29" ht="15.75" thickBot="1" x14ac:dyDescent="0.3">
      <c r="A24" s="32" t="s">
        <v>14</v>
      </c>
      <c r="B24" s="33" t="s">
        <v>15</v>
      </c>
      <c r="C24" s="27">
        <v>5</v>
      </c>
      <c r="D24" s="23">
        <f>IF(DGA!AH10&lt;X16,$X$9,IF(DGA!AH9&lt;Y16,$Y$9,IF(DGA!AH10&lt;Z16,$Z$9,IF(DGA!AH10&lt;AA16,$AA$9,IF(DGA!AH10&lt;AB16,$AB$9,IF(DGA!AH10&gt;=AB16,$AC$9))))))</f>
        <v>1</v>
      </c>
      <c r="E24" s="27">
        <f t="shared" si="2"/>
        <v>5</v>
      </c>
      <c r="F24" s="20"/>
      <c r="I24" s="179"/>
      <c r="K24" s="106"/>
      <c r="L24" s="8" t="s">
        <v>1</v>
      </c>
      <c r="M24" s="9" t="s">
        <v>2</v>
      </c>
      <c r="N24" s="22">
        <v>2</v>
      </c>
      <c r="O24" s="23">
        <f>IF(DGA!G4&lt;$X$10,$X$9,IF(DGA!G4&lt;$Y$10,$Y$9,IF(DGA!G4&lt;$Z$10,$Z$9,IF(DGA!G4&lt;$AA$10,$AA$9,IF(DGA!G4&lt;$AB$10,$AB$9,IF(DGA!G4&gt;=$AB$10,$AC$9))))))</f>
        <v>1</v>
      </c>
      <c r="P24" s="24">
        <f t="shared" ref="P24:P30" si="3">O24*N24</f>
        <v>2</v>
      </c>
      <c r="Q24" s="20"/>
      <c r="R24" s="25">
        <f>SUM(P24:P30)/SUM(N24:N30)</f>
        <v>1.6111111111111112</v>
      </c>
      <c r="T24" s="178">
        <f>DGA!G3</f>
        <v>40463</v>
      </c>
    </row>
    <row r="25" spans="1:29" ht="15.75" thickBot="1" x14ac:dyDescent="0.3">
      <c r="K25" s="107"/>
      <c r="L25" s="11" t="s">
        <v>4</v>
      </c>
      <c r="M25" s="12" t="s">
        <v>5</v>
      </c>
      <c r="N25" s="27">
        <v>1</v>
      </c>
      <c r="O25" s="23">
        <f>IF(DGA!G5&lt;$X$11,$X$9,IF(DGA!G5&lt;$Y$11,$Y$9,IF(DGA!G5&lt;$Z$11,$Z$9,IF(DGA!G5&lt;$AA$11,$AA$9,IF(DGA!G5&lt;$AB$11,$AB$9,IF(DGA!G5&gt;=$AB$11,$AC$9))))))</f>
        <v>2</v>
      </c>
      <c r="P25" s="27">
        <f t="shared" si="3"/>
        <v>2</v>
      </c>
      <c r="Q25" s="20"/>
      <c r="R25" s="28"/>
      <c r="T25" s="179"/>
      <c r="AA25" s="30" t="s">
        <v>23</v>
      </c>
    </row>
    <row r="26" spans="1:29" ht="15.75" thickBot="1" x14ac:dyDescent="0.3">
      <c r="A26" s="34" t="s">
        <v>33</v>
      </c>
      <c r="B26" s="34" t="s">
        <v>34</v>
      </c>
      <c r="K26" s="107"/>
      <c r="L26" s="11" t="s">
        <v>6</v>
      </c>
      <c r="M26" s="12" t="s">
        <v>7</v>
      </c>
      <c r="N26" s="27">
        <v>1</v>
      </c>
      <c r="O26" s="23">
        <f>IF(DGA!G6&lt;$X$12,$X$9,IF(DGA!G6&lt;$Y$12,$Y$9,IF(DGA!G6&lt;$Z$12,$Z$9,IF(DGA!G6&lt;$AA$12,$AA$9,IF(DGA!G6&lt;$AB$12,$AB$9,IF(DGA!G6&gt;=$AB$12,$AC$9))))))</f>
        <v>1</v>
      </c>
      <c r="P26" s="27">
        <f t="shared" si="3"/>
        <v>1</v>
      </c>
      <c r="Q26" s="20"/>
      <c r="T26" s="179"/>
      <c r="AA26" s="31" t="s">
        <v>25</v>
      </c>
    </row>
    <row r="27" spans="1:29" ht="15.75" thickBot="1" x14ac:dyDescent="0.3">
      <c r="A27" s="25" t="str">
        <f>IF(G18&lt;1.2,$AA$19,IF(G18&lt;1.5,$AA$20,IF(G18&lt;2,$AA$21,IF(G18&lt;3,$AA$22,IF(G18&gt;=3,$AA$23,0)))))</f>
        <v>A</v>
      </c>
      <c r="B27" s="35">
        <f>IF(A27=$AA$19,4,IF(A27=$AA$20,3,IF(A27=$AA$21,2,IF(A27=$AA$22,1,IF(A27=$AA$23,0)))))</f>
        <v>4</v>
      </c>
      <c r="D27" s="36"/>
      <c r="K27" s="107"/>
      <c r="L27" s="11" t="s">
        <v>8</v>
      </c>
      <c r="M27" s="12" t="s">
        <v>9</v>
      </c>
      <c r="N27" s="27">
        <v>3</v>
      </c>
      <c r="O27" s="23">
        <f>IF(DGA!G7&lt;$X$13,$X$9,IF(DGA!G7&lt;$Y$13,$Y$9,IF(DGA!G7&lt;$Z$13,$Z$9,IF(DGA!G7&lt;$AA$13,$AA$9,IF(DGA!G7&lt;$AB$13,$AB$9,IF(DGA!G7&gt;=$AB$13,$AC$9))))))</f>
        <v>1</v>
      </c>
      <c r="P27" s="27">
        <f t="shared" si="3"/>
        <v>3</v>
      </c>
      <c r="Q27" s="20"/>
      <c r="T27" s="179"/>
      <c r="AA27" s="31" t="s">
        <v>27</v>
      </c>
    </row>
    <row r="28" spans="1:29" x14ac:dyDescent="0.25">
      <c r="K28" s="107"/>
      <c r="L28" s="11" t="s">
        <v>10</v>
      </c>
      <c r="M28" s="12" t="s">
        <v>11</v>
      </c>
      <c r="N28" s="27">
        <v>3</v>
      </c>
      <c r="O28" s="23">
        <f>IF(DGA!G8&lt;$X$14,$X$9,IF(DGA!G8&lt;$Y$14,$Y$9,IF(DGA!G8&lt;$Z$14,$Z$9,IF(DGA!G8&lt;$AA$14,$AA$9,IF(DGA!G8&lt;$AB$14,$AB$9,IF(DGA!G8&gt;=$AB$14,$AC$9))))))</f>
        <v>1</v>
      </c>
      <c r="P28" s="27">
        <f t="shared" si="3"/>
        <v>3</v>
      </c>
      <c r="Q28" s="20"/>
      <c r="T28" s="179"/>
      <c r="AA28" s="31" t="s">
        <v>28</v>
      </c>
    </row>
    <row r="29" spans="1:29" x14ac:dyDescent="0.25">
      <c r="A29" s="180"/>
      <c r="B29" s="180"/>
      <c r="C29" s="180"/>
      <c r="D29" s="180"/>
      <c r="E29" s="180"/>
      <c r="F29" s="180"/>
      <c r="G29" s="180"/>
      <c r="H29" s="180"/>
      <c r="I29" s="180"/>
      <c r="K29" s="107"/>
      <c r="L29" s="11" t="s">
        <v>12</v>
      </c>
      <c r="M29" s="12" t="s">
        <v>13</v>
      </c>
      <c r="N29" s="27">
        <v>3</v>
      </c>
      <c r="O29" s="23">
        <f>IF(DGA!G9&lt;$X$15,$X$9,IF(DGA!G9&lt;$Y$15,$Y$9,IF(DGA!G9&lt;$Z$15,$Z$9,IF(DGA!G9&lt;$AA$15,$AA$9,IF(DGA!G9&lt;$AB$15,$AB$9,IF(DGA!G9&gt;=$AB$15,$AC$9))))))</f>
        <v>1</v>
      </c>
      <c r="P29" s="27">
        <f t="shared" si="3"/>
        <v>3</v>
      </c>
      <c r="Q29" s="20"/>
      <c r="T29" s="179"/>
      <c r="AA29" s="31" t="s">
        <v>29</v>
      </c>
    </row>
    <row r="30" spans="1:29" x14ac:dyDescent="0.25">
      <c r="A30" s="180"/>
      <c r="B30" s="180"/>
      <c r="C30" s="180"/>
      <c r="D30" s="180"/>
      <c r="E30" s="180"/>
      <c r="F30" s="180"/>
      <c r="G30" s="180"/>
      <c r="H30" s="180"/>
      <c r="I30" s="180"/>
      <c r="K30" s="107"/>
      <c r="L30" s="32" t="s">
        <v>14</v>
      </c>
      <c r="M30" s="33" t="s">
        <v>15</v>
      </c>
      <c r="N30" s="27">
        <v>5</v>
      </c>
      <c r="O30" s="23">
        <f>IF(DGA!G10&lt;$X$16,$X$9,IF(DGA!G10&lt;$Y$16,$Y$9,IF(DGA!G10&lt;$Z$16,$Z$9,IF(DGA!G10&lt;$AA$16,$AA$9,IF(DGA!G10&lt;$AB$16,$AB$9,IF(DGA!G10&gt;=$AB$16,$AC$9))))))</f>
        <v>3</v>
      </c>
      <c r="P30" s="27">
        <f t="shared" si="3"/>
        <v>15</v>
      </c>
      <c r="Q30" s="20"/>
      <c r="T30" s="179"/>
      <c r="AA30" s="31" t="s">
        <v>31</v>
      </c>
    </row>
    <row r="31" spans="1:29" ht="15.75" thickBot="1" x14ac:dyDescent="0.3"/>
    <row r="32" spans="1:29" ht="15.75" thickBot="1" x14ac:dyDescent="0.3">
      <c r="A32" s="16" t="s">
        <v>18</v>
      </c>
      <c r="B32" s="17"/>
      <c r="C32" s="18" t="s">
        <v>19</v>
      </c>
      <c r="D32" s="18" t="s">
        <v>20</v>
      </c>
      <c r="E32" s="19" t="s">
        <v>21</v>
      </c>
      <c r="F32" s="20"/>
      <c r="G32" s="21" t="s">
        <v>22</v>
      </c>
      <c r="L32" s="34" t="s">
        <v>33</v>
      </c>
      <c r="M32" s="34" t="s">
        <v>34</v>
      </c>
      <c r="AA32" s="30" t="s">
        <v>23</v>
      </c>
    </row>
    <row r="33" spans="1:27" ht="15.75" thickBot="1" x14ac:dyDescent="0.3">
      <c r="A33" s="8" t="s">
        <v>1</v>
      </c>
      <c r="B33" s="9" t="s">
        <v>2</v>
      </c>
      <c r="C33" s="22">
        <v>2</v>
      </c>
      <c r="D33" s="23">
        <f>IF(DGA!AG4&lt;X10,$X$9,IF(DGA!AG4&lt;Y10,$Y$9,IF(DGA!AG4&lt;Z10,$Z$9,IF(DGA!AG4&lt;AA10,$AA$9,IF(DGA!AG4&lt;AB10,$AB$9,IF(DGA!AG4&gt;=AB10,$AC$9))))))</f>
        <v>1</v>
      </c>
      <c r="E33" s="24">
        <f t="shared" ref="E33:E39" si="4">D33*C33</f>
        <v>2</v>
      </c>
      <c r="F33" s="20"/>
      <c r="G33" s="25">
        <f>SUM(E33:E39)/SUM(C33:C39)</f>
        <v>1</v>
      </c>
      <c r="I33" s="178">
        <f>DGA!$AG$3</f>
        <v>35599</v>
      </c>
      <c r="L33" s="25" t="str">
        <f>IF(R24&lt;1.2,AA19,IF(R24&lt;1.5,AA20,IF(R24&lt;2,AA21,IF(R24&lt;3,AA22,IF(R24&gt;=3,AA23,0)))))</f>
        <v>C</v>
      </c>
      <c r="M33" s="35">
        <f>IF(L33=$AA$19,4,IF(L33=$AA$20,3,IF(L33=$AA$21,2,IF(L33=$AA$22,1,IF(L33=$AA$23,0)))))</f>
        <v>2</v>
      </c>
      <c r="O33" s="36"/>
      <c r="AA33" s="31" t="s">
        <v>25</v>
      </c>
    </row>
    <row r="34" spans="1:27" x14ac:dyDescent="0.25">
      <c r="A34" s="11" t="s">
        <v>4</v>
      </c>
      <c r="B34" s="12" t="s">
        <v>5</v>
      </c>
      <c r="C34" s="27">
        <v>1</v>
      </c>
      <c r="D34" s="23">
        <f>IF(DGA!AG5&lt;X11,$X$9,IF(DGA!AG5&lt;Y11,$Y$9,IF(DGA!AG5&lt;Z11,$Z$9,IF(DGA!AG5&lt;AA11,$AA$9,IF(DGA!AG5&lt;AB11,$AB$9,IF(DGA!AG5&gt;=AB11,$AC$9))))))</f>
        <v>1</v>
      </c>
      <c r="E34" s="27">
        <f t="shared" si="4"/>
        <v>1</v>
      </c>
      <c r="F34" s="20"/>
      <c r="G34" s="28"/>
      <c r="I34" s="179"/>
      <c r="AA34" s="31" t="s">
        <v>27</v>
      </c>
    </row>
    <row r="35" spans="1:27" x14ac:dyDescent="0.25">
      <c r="A35" s="11" t="s">
        <v>6</v>
      </c>
      <c r="B35" s="12" t="s">
        <v>7</v>
      </c>
      <c r="C35" s="27">
        <v>1</v>
      </c>
      <c r="D35" s="23">
        <f>IF(DGA!AG6&lt;X12,$X$9,IF(DGA!AG6&lt;Y12,$Y$9,IF(DGA!AG6&lt;Z12,$Z$9,IF(DGA!AG6&lt;AA12,$AA$9,IF(DGA!AG6&lt;AB12,$AB$9,IF(DGA!AG6&gt;=AB12,$AC$9))))))</f>
        <v>1</v>
      </c>
      <c r="E35" s="27">
        <f t="shared" si="4"/>
        <v>1</v>
      </c>
      <c r="F35" s="20"/>
      <c r="I35" s="179"/>
      <c r="K35" s="108"/>
      <c r="L35" s="180"/>
      <c r="M35" s="180"/>
      <c r="N35" s="180"/>
      <c r="O35" s="180"/>
      <c r="P35" s="180"/>
      <c r="Q35" s="180"/>
      <c r="R35" s="180"/>
      <c r="S35" s="180"/>
      <c r="T35" s="180"/>
      <c r="AA35" s="31" t="s">
        <v>28</v>
      </c>
    </row>
    <row r="36" spans="1:27" x14ac:dyDescent="0.25">
      <c r="A36" s="11" t="s">
        <v>8</v>
      </c>
      <c r="B36" s="12" t="s">
        <v>9</v>
      </c>
      <c r="C36" s="27">
        <v>3</v>
      </c>
      <c r="D36" s="23">
        <f>IF(DGA!AG7&lt;X13,$X$9,IF(DGA!AG7&lt;Y13,$Y$9,IF(DGA!AG7&lt;Z13,$Z$9,IF(DGA!AG7&lt;AA13,$AA$9,IF(DGA!AG7&lt;AB13,$AB$9,IF(DGA!AG7&gt;=AB13,$AC$9))))))</f>
        <v>1</v>
      </c>
      <c r="E36" s="27">
        <f t="shared" si="4"/>
        <v>3</v>
      </c>
      <c r="F36" s="20"/>
      <c r="I36" s="179"/>
      <c r="K36" s="108"/>
      <c r="L36" s="180"/>
      <c r="M36" s="180"/>
      <c r="N36" s="180"/>
      <c r="O36" s="180"/>
      <c r="P36" s="180"/>
      <c r="Q36" s="180"/>
      <c r="R36" s="180"/>
      <c r="S36" s="180"/>
      <c r="T36" s="180"/>
      <c r="AA36" s="31" t="s">
        <v>29</v>
      </c>
    </row>
    <row r="37" spans="1:27" ht="15.75" thickBot="1" x14ac:dyDescent="0.3">
      <c r="A37" s="11" t="s">
        <v>10</v>
      </c>
      <c r="B37" s="12" t="s">
        <v>11</v>
      </c>
      <c r="C37" s="27">
        <v>3</v>
      </c>
      <c r="D37" s="23">
        <f>IF(DGA!AG8&lt;X14,$X$9,IF(DGA!AG8&lt;Y14,$Y$9,IF(DGA!AG8&lt;Z14,$Z$9,IF(DGA!AG8&lt;AA14,$AA$9,IF(DGA!AG8&lt;AB14,$AB$9,IF(DGA!AG8&gt;=AB14,$AC$9))))))</f>
        <v>1</v>
      </c>
      <c r="E37" s="27">
        <f t="shared" si="4"/>
        <v>3</v>
      </c>
      <c r="F37" s="20"/>
      <c r="I37" s="179"/>
      <c r="AA37" s="31" t="s">
        <v>31</v>
      </c>
    </row>
    <row r="38" spans="1:27" ht="15.75" thickBot="1" x14ac:dyDescent="0.3">
      <c r="A38" s="11" t="s">
        <v>12</v>
      </c>
      <c r="B38" s="12" t="s">
        <v>13</v>
      </c>
      <c r="C38" s="27">
        <v>3</v>
      </c>
      <c r="D38" s="23">
        <f>IF(DGA!AG9&lt;X15,$X$9,IF(DGA!AG9&lt;Y15,$Y$9,IF(DGA!AG9&lt;Z15,$Z$9,IF(DGA!AG9&lt;AA15,$AA$9,IF(DGA!AG9&lt;AB15,$AB$9,IF(DGA!AG9&gt;=AB15,$AC$9))))))</f>
        <v>1</v>
      </c>
      <c r="E38" s="27">
        <f t="shared" si="4"/>
        <v>3</v>
      </c>
      <c r="F38" s="20"/>
      <c r="I38" s="179"/>
      <c r="L38" s="16" t="s">
        <v>18</v>
      </c>
      <c r="M38" s="17"/>
      <c r="N38" s="18" t="s">
        <v>19</v>
      </c>
      <c r="O38" s="18" t="s">
        <v>20</v>
      </c>
      <c r="P38" s="19" t="s">
        <v>21</v>
      </c>
      <c r="Q38" s="20"/>
      <c r="R38" s="21" t="s">
        <v>22</v>
      </c>
    </row>
    <row r="39" spans="1:27" ht="15.75" thickBot="1" x14ac:dyDescent="0.3">
      <c r="A39" s="32" t="s">
        <v>14</v>
      </c>
      <c r="B39" s="33" t="s">
        <v>15</v>
      </c>
      <c r="C39" s="27">
        <v>5</v>
      </c>
      <c r="D39" s="23">
        <f>IF(DGA!AG10&lt;X16,$X$9,IF(DGA!AG10&lt;Y16,$Y$9,IF(DGA!AG10&lt;Z16,$Z$9,IF(DGA!AG10&lt;AA16,$AA$9,IF(DGA!AG10&lt;AB16,$AB$9,IF(DGA!AG10&gt;=AB16,$AC$9))))))</f>
        <v>1</v>
      </c>
      <c r="E39" s="27">
        <f t="shared" si="4"/>
        <v>5</v>
      </c>
      <c r="F39" s="20"/>
      <c r="I39" s="179"/>
      <c r="K39" s="106"/>
      <c r="L39" s="8" t="s">
        <v>1</v>
      </c>
      <c r="M39" s="9" t="s">
        <v>2</v>
      </c>
      <c r="N39" s="22">
        <v>2</v>
      </c>
      <c r="O39" s="23">
        <f>IF(DGA!F4&lt;$X$10,$X$9,IF(DGA!F4&lt;$Y$10,$Y$9,IF(DGA!F4&lt;$Z$10,$Z$9,IF(DGA!F4&lt;$AA$10,$AA$9,IF(DGA!F4&lt;$AB$10,$AB$9,IF(DGA!F4&gt;=$AB$10,$AC$9))))))</f>
        <v>1</v>
      </c>
      <c r="P39" s="24">
        <f t="shared" ref="P39:P45" si="5">O39*N39</f>
        <v>2</v>
      </c>
      <c r="Q39" s="20"/>
      <c r="R39" s="25">
        <f>SUM(P39:P45)/SUM(N39:N45)</f>
        <v>1.6666666666666667</v>
      </c>
      <c r="T39" s="178">
        <f>DGA!F3</f>
        <v>41045</v>
      </c>
      <c r="AA39" s="30" t="s">
        <v>23</v>
      </c>
    </row>
    <row r="40" spans="1:27" ht="15.75" thickBot="1" x14ac:dyDescent="0.3">
      <c r="K40" s="107"/>
      <c r="L40" s="11" t="s">
        <v>4</v>
      </c>
      <c r="M40" s="12" t="s">
        <v>5</v>
      </c>
      <c r="N40" s="27">
        <v>1</v>
      </c>
      <c r="O40" s="23">
        <f>IF(DGA!F5&lt;$X$11,$X$9,IF(DGA!F5&lt;$Y$11,$Y$9,IF(DGA!F5&lt;$Z$11,$Z$9,IF(DGA!F5&lt;$AA$11,$AA$9,IF(DGA!F5&lt;$AB$11,$AB$9,IF(DGA!F5&gt;=$AB$11,$AC$9))))))</f>
        <v>3</v>
      </c>
      <c r="P40" s="27">
        <f t="shared" si="5"/>
        <v>3</v>
      </c>
      <c r="Q40" s="20"/>
      <c r="R40" s="28"/>
      <c r="T40" s="179"/>
      <c r="AA40" s="31" t="s">
        <v>25</v>
      </c>
    </row>
    <row r="41" spans="1:27" ht="15.75" thickBot="1" x14ac:dyDescent="0.3">
      <c r="A41" s="34" t="s">
        <v>33</v>
      </c>
      <c r="B41" s="34" t="s">
        <v>34</v>
      </c>
      <c r="K41" s="107"/>
      <c r="L41" s="11" t="s">
        <v>6</v>
      </c>
      <c r="M41" s="12" t="s">
        <v>7</v>
      </c>
      <c r="N41" s="27">
        <v>1</v>
      </c>
      <c r="O41" s="23">
        <f>IF(DGA!F6&lt;$X$12,$X$9,IF(DGA!F6&lt;$Y$12,$Y$9,IF(DGA!F6&lt;$Z$12,$Z$9,IF(DGA!F6&lt;$AA$12,$AA$9,IF(DGA!F6&lt;$AB$12,$AB$9,IF(DGA!F6&gt;=$AB$12,$AC$9))))))</f>
        <v>1</v>
      </c>
      <c r="P41" s="27">
        <f t="shared" si="5"/>
        <v>1</v>
      </c>
      <c r="Q41" s="20"/>
      <c r="T41" s="179"/>
      <c r="AA41" s="31" t="s">
        <v>27</v>
      </c>
    </row>
    <row r="42" spans="1:27" ht="15.75" thickBot="1" x14ac:dyDescent="0.3">
      <c r="A42" s="25" t="str">
        <f>IF(G33&lt;1.2,$AA$19,IF(G33&lt;1.5,$AA$20,IF(G33&lt;2,$AA$21,IF(G33&lt;3,$AA$22,IF(G33&gt;=3,$AA$23,0)))))</f>
        <v>A</v>
      </c>
      <c r="B42" s="35">
        <f>IF(A42=$AA$19,4,IF(A42=$AA$20,3,IF(A42=$AA$21,2,IF(A42=$AA$22,1,IF(A42=$AA$23,0)))))</f>
        <v>4</v>
      </c>
      <c r="D42" s="36"/>
      <c r="K42" s="107"/>
      <c r="L42" s="11" t="s">
        <v>8</v>
      </c>
      <c r="M42" s="12" t="s">
        <v>9</v>
      </c>
      <c r="N42" s="27">
        <v>3</v>
      </c>
      <c r="O42" s="23">
        <f>IF(DGA!F7&lt;$X$13,$X$9,IF(DGA!F7&lt;$Y$13,$Y$9,IF(DGA!F7&lt;$Z$13,$Z$9,IF(DGA!F7&lt;$AA$13,$AA$9,IF(DGA!F7&lt;$AB$13,$AB$9,IF(DGA!F7&gt;=$AB$13,$AC$9))))))</f>
        <v>1</v>
      </c>
      <c r="P42" s="27">
        <f t="shared" si="5"/>
        <v>3</v>
      </c>
      <c r="Q42" s="20"/>
      <c r="T42" s="179"/>
      <c r="AA42" s="31" t="s">
        <v>28</v>
      </c>
    </row>
    <row r="43" spans="1:27" x14ac:dyDescent="0.25">
      <c r="K43" s="107"/>
      <c r="L43" s="11" t="s">
        <v>10</v>
      </c>
      <c r="M43" s="12" t="s">
        <v>11</v>
      </c>
      <c r="N43" s="27">
        <v>3</v>
      </c>
      <c r="O43" s="23">
        <f>IF(DGA!F8&lt;$X$14,$X$9,IF(DGA!F8&lt;$Y$14,$Y$9,IF(DGA!F8&lt;$Z$14,$Z$9,IF(DGA!F8&lt;$AA$14,$AA$9,IF(DGA!F8&lt;$AB$14,$AB$9,IF(DGA!F8&gt;=$AB$14,$AC$9))))))</f>
        <v>1</v>
      </c>
      <c r="P43" s="27">
        <f t="shared" si="5"/>
        <v>3</v>
      </c>
      <c r="Q43" s="20"/>
      <c r="T43" s="179"/>
      <c r="AA43" s="31" t="s">
        <v>29</v>
      </c>
    </row>
    <row r="44" spans="1:27" x14ac:dyDescent="0.25">
      <c r="A44" s="180"/>
      <c r="B44" s="180"/>
      <c r="C44" s="180"/>
      <c r="D44" s="180"/>
      <c r="E44" s="180"/>
      <c r="F44" s="180"/>
      <c r="G44" s="180"/>
      <c r="H44" s="180"/>
      <c r="I44" s="180"/>
      <c r="K44" s="107"/>
      <c r="L44" s="11" t="s">
        <v>12</v>
      </c>
      <c r="M44" s="12" t="s">
        <v>13</v>
      </c>
      <c r="N44" s="27">
        <v>3</v>
      </c>
      <c r="O44" s="23">
        <f>IF(DGA!F9&lt;$X$15,$X$9,IF(DGA!F9&lt;$Y$15,$Y$9,IF(DGA!F9&lt;$Z$15,$Z$9,IF(DGA!F9&lt;$AA$15,$AA$9,IF(DGA!F9&lt;$AB$15,$AB$9,IF(DGA!F9&gt;=$AB$15,$AC$9))))))</f>
        <v>1</v>
      </c>
      <c r="P44" s="27">
        <f t="shared" si="5"/>
        <v>3</v>
      </c>
      <c r="Q44" s="20"/>
      <c r="T44" s="179"/>
      <c r="AA44" s="31" t="s">
        <v>31</v>
      </c>
    </row>
    <row r="45" spans="1:27" x14ac:dyDescent="0.25">
      <c r="A45" s="180"/>
      <c r="B45" s="180"/>
      <c r="C45" s="180"/>
      <c r="D45" s="180"/>
      <c r="E45" s="180"/>
      <c r="F45" s="180"/>
      <c r="G45" s="180"/>
      <c r="H45" s="180"/>
      <c r="I45" s="180"/>
      <c r="K45" s="107"/>
      <c r="L45" s="32" t="s">
        <v>14</v>
      </c>
      <c r="M45" s="33" t="s">
        <v>15</v>
      </c>
      <c r="N45" s="27">
        <v>5</v>
      </c>
      <c r="O45" s="23">
        <f>IF(DGA!F10&lt;$X$16,$X$9,IF(DGA!F10&lt;$Y$16,$Y$9,IF(DGA!F10&lt;$Z$16,$Z$9,IF(DGA!F10&lt;$AA$16,$AA$9,IF(DGA!F10&lt;$AB$16,$AB$9,IF(DGA!F10&gt;=$AB$16,$AC$9))))))</f>
        <v>3</v>
      </c>
      <c r="P45" s="27">
        <f t="shared" si="5"/>
        <v>15</v>
      </c>
      <c r="Q45" s="20"/>
      <c r="T45" s="179"/>
    </row>
    <row r="46" spans="1:27" ht="15.75" thickBot="1" x14ac:dyDescent="0.3">
      <c r="AA46" s="30" t="s">
        <v>23</v>
      </c>
    </row>
    <row r="47" spans="1:27" ht="15.75" thickBot="1" x14ac:dyDescent="0.3">
      <c r="A47" s="16" t="s">
        <v>18</v>
      </c>
      <c r="B47" s="17"/>
      <c r="C47" s="18" t="s">
        <v>19</v>
      </c>
      <c r="D47" s="18" t="s">
        <v>20</v>
      </c>
      <c r="E47" s="19" t="s">
        <v>21</v>
      </c>
      <c r="F47" s="20"/>
      <c r="G47" s="21" t="s">
        <v>22</v>
      </c>
      <c r="L47" s="34" t="s">
        <v>33</v>
      </c>
      <c r="M47" s="34" t="s">
        <v>34</v>
      </c>
      <c r="AA47" s="31" t="s">
        <v>25</v>
      </c>
    </row>
    <row r="48" spans="1:27" ht="15.75" thickBot="1" x14ac:dyDescent="0.3">
      <c r="A48" s="8" t="s">
        <v>1</v>
      </c>
      <c r="B48" s="9" t="s">
        <v>2</v>
      </c>
      <c r="C48" s="22">
        <v>2</v>
      </c>
      <c r="D48" s="23">
        <f>IF(DGA!AF4&lt;X10,$X$9,IF(DGA!AF4&lt;Y10,$Y$9,IF(DGA!AF4&lt;Z10,$Z$9,IF(DGA!AF4&lt;AA10,$AA$9,IF(DGA!AF4&lt;AB10,$AB$9,IF(DGA!AF4&gt;=AB10,$AC$9))))))</f>
        <v>1</v>
      </c>
      <c r="E48" s="24">
        <f t="shared" ref="E48:E54" si="6">D48*C48</f>
        <v>2</v>
      </c>
      <c r="F48" s="20"/>
      <c r="G48" s="25">
        <f>SUM(E48:E54)/SUM(C48:C54)</f>
        <v>1.0555555555555556</v>
      </c>
      <c r="I48" s="178">
        <f>DGA!$AF$3</f>
        <v>35839</v>
      </c>
      <c r="L48" s="25" t="str">
        <f>IF(R39&lt;1.2,AA33,IF(R39&lt;1.5,AA34,IF(R39&lt;2,AA35,IF(R39&lt;3,AA36,IF(R39&gt;=3,AA37,0)))))</f>
        <v>C</v>
      </c>
      <c r="M48" s="35">
        <f>IF(L48=$AA$19,4,IF(L48=$AA$20,3,IF(L48=$AA$21,2,IF(L48=$AA$22,1,IF(L48=$AA$23,0)))))</f>
        <v>2</v>
      </c>
      <c r="O48" s="36"/>
      <c r="AA48" s="31" t="s">
        <v>27</v>
      </c>
    </row>
    <row r="49" spans="1:27" x14ac:dyDescent="0.25">
      <c r="A49" s="11" t="s">
        <v>4</v>
      </c>
      <c r="B49" s="12" t="s">
        <v>5</v>
      </c>
      <c r="C49" s="27">
        <v>1</v>
      </c>
      <c r="D49" s="23">
        <f>IF(DGA!AF5&lt;X11,$X$9,IF(DGA!AF5&lt;Y11,$Y$9,IF(DGA!AF5&lt;Z11,$Z$9,IF(DGA!AF5&lt;AA11,$AA$9,IF(DGA!AF5&lt;AB11,$AB$9,IF(DGA!AF5&gt;=AB11,$AC$9))))))</f>
        <v>2</v>
      </c>
      <c r="E49" s="27">
        <f t="shared" si="6"/>
        <v>2</v>
      </c>
      <c r="F49" s="20"/>
      <c r="G49" s="28"/>
      <c r="I49" s="179"/>
      <c r="AA49" s="31" t="s">
        <v>28</v>
      </c>
    </row>
    <row r="50" spans="1:27" x14ac:dyDescent="0.25">
      <c r="A50" s="11" t="s">
        <v>6</v>
      </c>
      <c r="B50" s="12" t="s">
        <v>7</v>
      </c>
      <c r="C50" s="27">
        <v>1</v>
      </c>
      <c r="D50" s="23">
        <f>IF(DGA!AF6&lt;X12,$X$9,IF(DGA!AF6&lt;Y12,$Y$9,IF(DGA!AF6&lt;Z12,$Z$9,IF(DGA!AF6&lt;AA12,$AA$9,IF(DGA!AF6&lt;AB12,$AB$9,IF(DGA!AF6&gt;=AB12,$AC$9))))))</f>
        <v>1</v>
      </c>
      <c r="E50" s="27">
        <f t="shared" si="6"/>
        <v>1</v>
      </c>
      <c r="F50" s="20"/>
      <c r="I50" s="179"/>
      <c r="K50" s="108"/>
      <c r="L50" s="180"/>
      <c r="M50" s="180"/>
      <c r="N50" s="180"/>
      <c r="O50" s="180"/>
      <c r="P50" s="180"/>
      <c r="Q50" s="180"/>
      <c r="R50" s="180"/>
      <c r="S50" s="180"/>
      <c r="T50" s="180"/>
      <c r="AA50" s="31" t="s">
        <v>29</v>
      </c>
    </row>
    <row r="51" spans="1:27" x14ac:dyDescent="0.25">
      <c r="A51" s="11" t="s">
        <v>8</v>
      </c>
      <c r="B51" s="12" t="s">
        <v>9</v>
      </c>
      <c r="C51" s="27">
        <v>3</v>
      </c>
      <c r="D51" s="23">
        <f>IF(DGA!AF7&lt;X13,$X$9,IF(DGA!AF7&lt;Y13,$Y$9,IF(DGA!AF7&lt;Z13,$Z$9,IF(DGA!AF7&lt;AA13,$AA$9,IF(DGA!AF7&lt;AB13,$AB$9,IF(DGA!AF7&gt;=AB13,$AC$9))))))</f>
        <v>1</v>
      </c>
      <c r="E51" s="27">
        <f t="shared" si="6"/>
        <v>3</v>
      </c>
      <c r="F51" s="20"/>
      <c r="I51" s="179"/>
      <c r="K51" s="108"/>
      <c r="L51" s="180"/>
      <c r="M51" s="180"/>
      <c r="N51" s="180"/>
      <c r="O51" s="180"/>
      <c r="P51" s="180"/>
      <c r="Q51" s="180"/>
      <c r="R51" s="180"/>
      <c r="S51" s="180"/>
      <c r="T51" s="180"/>
      <c r="AA51" s="31" t="s">
        <v>31</v>
      </c>
    </row>
    <row r="52" spans="1:27" ht="15.75" thickBot="1" x14ac:dyDescent="0.3">
      <c r="A52" s="11" t="s">
        <v>10</v>
      </c>
      <c r="B52" s="12" t="s">
        <v>11</v>
      </c>
      <c r="C52" s="27">
        <v>3</v>
      </c>
      <c r="D52" s="23">
        <f>IF(DGA!AF8&lt;X14,$X$9,IF(DGA!AF8&lt;Y14,$Y$9,IF(DGA!AF8&lt;Z14,$Z$9,IF(DGA!AF8&lt;AA14,$AA$9,IF(DGA!AF8&lt;AB14,$AB$9,IF(DGA!AF8&gt;=AB14,$AC$9))))))</f>
        <v>1</v>
      </c>
      <c r="E52" s="27">
        <f t="shared" si="6"/>
        <v>3</v>
      </c>
      <c r="F52" s="20"/>
      <c r="I52" s="179"/>
    </row>
    <row r="53" spans="1:27" ht="15.75" thickBot="1" x14ac:dyDescent="0.3">
      <c r="A53" s="11" t="s">
        <v>12</v>
      </c>
      <c r="B53" s="12" t="s">
        <v>13</v>
      </c>
      <c r="C53" s="27">
        <v>3</v>
      </c>
      <c r="D53" s="23">
        <f>IF(DGA!AF9&lt;X15,$X$9,IF(DGA!AF9&lt;Y15,$Y$9,IF(DGA!AF9&lt;Z15,$Z$9,IF(DGA!AF9&lt;AA15,$AA$9,IF(DGA!AF9&lt;AB15,$AB$9,IF(DGA!AF9&gt;=AB15,$AC$9))))))</f>
        <v>1</v>
      </c>
      <c r="E53" s="27">
        <f t="shared" si="6"/>
        <v>3</v>
      </c>
      <c r="F53" s="20"/>
      <c r="I53" s="179"/>
      <c r="L53" s="16" t="s">
        <v>18</v>
      </c>
      <c r="M53" s="17"/>
      <c r="N53" s="18" t="s">
        <v>19</v>
      </c>
      <c r="O53" s="18" t="s">
        <v>20</v>
      </c>
      <c r="P53" s="19" t="s">
        <v>21</v>
      </c>
      <c r="Q53" s="20"/>
      <c r="R53" s="21" t="s">
        <v>22</v>
      </c>
      <c r="AA53" s="30" t="s">
        <v>23</v>
      </c>
    </row>
    <row r="54" spans="1:27" ht="15.75" thickBot="1" x14ac:dyDescent="0.3">
      <c r="A54" s="32" t="s">
        <v>14</v>
      </c>
      <c r="B54" s="33" t="s">
        <v>15</v>
      </c>
      <c r="C54" s="27">
        <v>5</v>
      </c>
      <c r="D54" s="23">
        <f>IF(DGA!AF10&lt;X16,$X$9,IF(DGA!AF10&lt;Y16,$Y$9,IF(DGA!AF10&lt;Z16,$Z$9,IF(DGA!AF10&lt;AA16,$AA$9,IF(DGA!AF10&lt;AB16,$AB$9,IF(DGA!AF10&gt;=AB16,$AC$9))))))</f>
        <v>1</v>
      </c>
      <c r="E54" s="27">
        <f t="shared" si="6"/>
        <v>5</v>
      </c>
      <c r="F54" s="20"/>
      <c r="I54" s="179"/>
      <c r="K54" s="106"/>
      <c r="L54" s="8" t="s">
        <v>1</v>
      </c>
      <c r="M54" s="9" t="s">
        <v>2</v>
      </c>
      <c r="N54" s="22">
        <v>2</v>
      </c>
      <c r="O54" s="23">
        <f>IF(DGA!E4&lt;$X$10,$X$9,IF(DGA!E4&lt;$Y$10,$Y$9,IF(DGA!E4&lt;$Z$10,$Z$9,IF(DGA!E4&lt;$AA$10,$AA$9,IF(DGA!E4&lt;$AB$10,$AB$9,IF(DGA!E4&gt;=$AB$10,$AC$9))))))</f>
        <v>1</v>
      </c>
      <c r="P54" s="24">
        <f t="shared" ref="P54:P60" si="7">O54*N54</f>
        <v>2</v>
      </c>
      <c r="Q54" s="20"/>
      <c r="R54" s="25">
        <f>SUM(P54:P60)/SUM(N54:N60)</f>
        <v>1.6666666666666667</v>
      </c>
      <c r="T54" s="178">
        <f>DGA!E3</f>
        <v>41773</v>
      </c>
      <c r="AA54" s="31" t="s">
        <v>25</v>
      </c>
    </row>
    <row r="55" spans="1:27" ht="15.75" thickBot="1" x14ac:dyDescent="0.3">
      <c r="K55" s="107"/>
      <c r="L55" s="11" t="s">
        <v>4</v>
      </c>
      <c r="M55" s="12" t="s">
        <v>5</v>
      </c>
      <c r="N55" s="27">
        <v>1</v>
      </c>
      <c r="O55" s="23">
        <f>IF(DGA!E5&lt;$X$11,$X$9,IF(DGA!E5&lt;$Y$11,$Y$9,IF(DGA!E5&lt;$Z$11,$Z$9,IF(DGA!E5&lt;$AA$11,$AA$9,IF(DGA!E5&lt;$AB$11,$AB$9,IF(DGA!E5&gt;=$AB$11,$AC$9))))))</f>
        <v>3</v>
      </c>
      <c r="P55" s="27">
        <f t="shared" si="7"/>
        <v>3</v>
      </c>
      <c r="Q55" s="20"/>
      <c r="R55" s="28"/>
      <c r="T55" s="179"/>
      <c r="AA55" s="31" t="s">
        <v>27</v>
      </c>
    </row>
    <row r="56" spans="1:27" ht="15.75" thickBot="1" x14ac:dyDescent="0.3">
      <c r="A56" s="34" t="s">
        <v>33</v>
      </c>
      <c r="B56" s="34" t="s">
        <v>34</v>
      </c>
      <c r="K56" s="107"/>
      <c r="L56" s="11" t="s">
        <v>6</v>
      </c>
      <c r="M56" s="12" t="s">
        <v>7</v>
      </c>
      <c r="N56" s="27">
        <v>1</v>
      </c>
      <c r="O56" s="23">
        <f>IF(DGA!E6&lt;$X$12,$X$9,IF(DGA!E6&lt;$Y$12,$Y$9,IF(DGA!E6&lt;$Z$12,$Z$9,IF(DGA!E6&lt;$AA$12,$AA$9,IF(DGA!E6&lt;$AB$12,$AB$9,IF(DGA!E6&gt;=$AB$12,$AC$9))))))</f>
        <v>1</v>
      </c>
      <c r="P56" s="27">
        <f t="shared" si="7"/>
        <v>1</v>
      </c>
      <c r="Q56" s="20"/>
      <c r="T56" s="179"/>
      <c r="AA56" s="31" t="s">
        <v>28</v>
      </c>
    </row>
    <row r="57" spans="1:27" ht="15.75" thickBot="1" x14ac:dyDescent="0.3">
      <c r="A57" s="25" t="str">
        <f>IF(G48&lt;1.2,$AA$19,IF(G48&lt;1.5,$AA$20,IF(G48&lt;2,$AA$21,IF(G48&lt;3,$AA$22,IF(G48&gt;=3,$AA$23,0)))))</f>
        <v>A</v>
      </c>
      <c r="B57" s="35">
        <f>IF(A57=$AA$19,4,IF(A57=$AA$20,3,IF(A57=$AA$21,2,IF(A57=$AA$22,1,IF(A57=$AA$23,0)))))</f>
        <v>4</v>
      </c>
      <c r="D57" s="36"/>
      <c r="K57" s="107"/>
      <c r="L57" s="11" t="s">
        <v>8</v>
      </c>
      <c r="M57" s="12" t="s">
        <v>9</v>
      </c>
      <c r="N57" s="27">
        <v>3</v>
      </c>
      <c r="O57" s="23">
        <f>IF(DGA!E7&lt;$X$13,$X$9,IF(DGA!E7&lt;$Y$13,$Y$9,IF(DGA!E7&lt;$Z$13,$Z$9,IF(DGA!E7&lt;$AA$13,$AA$9,IF(DGA!E7&lt;$AB$13,$AB$9,IF(DGA!E7&gt;=$AB$13,$AC$9))))))</f>
        <v>1</v>
      </c>
      <c r="P57" s="27">
        <f t="shared" si="7"/>
        <v>3</v>
      </c>
      <c r="Q57" s="20"/>
      <c r="T57" s="179"/>
      <c r="AA57" s="31" t="s">
        <v>29</v>
      </c>
    </row>
    <row r="58" spans="1:27" x14ac:dyDescent="0.25">
      <c r="K58" s="107"/>
      <c r="L58" s="11" t="s">
        <v>10</v>
      </c>
      <c r="M58" s="12" t="s">
        <v>11</v>
      </c>
      <c r="N58" s="27">
        <v>3</v>
      </c>
      <c r="O58" s="23">
        <f>IF(DGA!E8&lt;$X$14,$X$9,IF(DGA!E8&lt;$Y$14,$Y$9,IF(DGA!E8&lt;$Z$14,$Z$9,IF(DGA!E8&lt;$AA$14,$AA$9,IF(DGA!E8&lt;$AB$14,$AB$9,IF(DGA!E8&gt;=$AB$14,$AC$9))))))</f>
        <v>1</v>
      </c>
      <c r="P58" s="27">
        <f t="shared" si="7"/>
        <v>3</v>
      </c>
      <c r="Q58" s="20"/>
      <c r="T58" s="179"/>
      <c r="AA58" s="31" t="s">
        <v>31</v>
      </c>
    </row>
    <row r="59" spans="1:27" x14ac:dyDescent="0.25">
      <c r="A59" s="180"/>
      <c r="B59" s="180"/>
      <c r="C59" s="180"/>
      <c r="D59" s="180"/>
      <c r="E59" s="180"/>
      <c r="F59" s="180"/>
      <c r="G59" s="180"/>
      <c r="H59" s="180"/>
      <c r="I59" s="180"/>
      <c r="K59" s="107"/>
      <c r="L59" s="11" t="s">
        <v>12</v>
      </c>
      <c r="M59" s="12" t="s">
        <v>13</v>
      </c>
      <c r="N59" s="27">
        <v>3</v>
      </c>
      <c r="O59" s="23">
        <f>IF(DGA!E9&lt;$X$15,$X$9,IF(DGA!E9&lt;$Y$15,$Y$9,IF(DGA!E9&lt;$Z$15,$Z$9,IF(DGA!E9&lt;$AA$15,$AA$9,IF(DGA!E9&lt;$AB$15,$AB$9,IF(DGA!E9&gt;=$AB$15,$AC$9))))))</f>
        <v>1</v>
      </c>
      <c r="P59" s="27">
        <f t="shared" si="7"/>
        <v>3</v>
      </c>
      <c r="Q59" s="20"/>
      <c r="T59" s="179"/>
    </row>
    <row r="60" spans="1:27" x14ac:dyDescent="0.25">
      <c r="A60" s="180"/>
      <c r="B60" s="180"/>
      <c r="C60" s="180"/>
      <c r="D60" s="180"/>
      <c r="E60" s="180"/>
      <c r="F60" s="180"/>
      <c r="G60" s="180"/>
      <c r="H60" s="180"/>
      <c r="I60" s="180"/>
      <c r="K60" s="107"/>
      <c r="L60" s="32" t="s">
        <v>14</v>
      </c>
      <c r="M60" s="33" t="s">
        <v>15</v>
      </c>
      <c r="N60" s="27">
        <v>5</v>
      </c>
      <c r="O60" s="23">
        <f>IF(DGA!E10&lt;$X$16,$X$9,IF(DGA!E10&lt;$Y$16,$Y$9,IF(DGA!E10&lt;$Z$16,$Z$9,IF(DGA!E10&lt;$AA$16,$AA$9,IF(DGA!E10&lt;$AB$16,$AB$9,IF(DGA!E10&gt;=$AB$16,$AC$9))))))</f>
        <v>3</v>
      </c>
      <c r="P60" s="27">
        <f t="shared" si="7"/>
        <v>15</v>
      </c>
      <c r="Q60" s="20"/>
      <c r="T60" s="179"/>
      <c r="AA60" s="30" t="s">
        <v>23</v>
      </c>
    </row>
    <row r="61" spans="1:27" ht="15.75" thickBot="1" x14ac:dyDescent="0.3">
      <c r="AA61" s="31" t="s">
        <v>25</v>
      </c>
    </row>
    <row r="62" spans="1:27" ht="15.75" thickBot="1" x14ac:dyDescent="0.3">
      <c r="A62" s="16" t="s">
        <v>18</v>
      </c>
      <c r="B62" s="17"/>
      <c r="C62" s="18" t="s">
        <v>19</v>
      </c>
      <c r="D62" s="18" t="s">
        <v>20</v>
      </c>
      <c r="E62" s="19" t="s">
        <v>21</v>
      </c>
      <c r="F62" s="20"/>
      <c r="G62" s="21" t="s">
        <v>22</v>
      </c>
      <c r="L62" s="34" t="s">
        <v>33</v>
      </c>
      <c r="M62" s="34" t="s">
        <v>34</v>
      </c>
      <c r="AA62" s="31" t="s">
        <v>27</v>
      </c>
    </row>
    <row r="63" spans="1:27" ht="15.75" thickBot="1" x14ac:dyDescent="0.3">
      <c r="A63" s="8" t="s">
        <v>1</v>
      </c>
      <c r="B63" s="9" t="s">
        <v>2</v>
      </c>
      <c r="C63" s="22">
        <v>2</v>
      </c>
      <c r="D63" s="23">
        <f>IF(DGA!AE4&lt;X10,$X$9,IF(DGA!AE4&lt;Y10,$Y$9,IF(DGA!AE4&lt;Z10,$Z$9,IF(DGA!AE4&lt;AA10,$AA$9,IF(DGA!AE4&lt;AB10,$AB$9,IF(DGA!AE4&gt;=AB10,$AC$9))))))</f>
        <v>1</v>
      </c>
      <c r="E63" s="24">
        <f t="shared" ref="E63:E69" si="8">D63*C63</f>
        <v>2</v>
      </c>
      <c r="F63" s="20"/>
      <c r="G63" s="25">
        <f>SUM(E63:E69)/SUM(C63:C69)</f>
        <v>1.0555555555555556</v>
      </c>
      <c r="I63" s="178">
        <f>DGA!$AE$3</f>
        <v>36000</v>
      </c>
      <c r="L63" s="25" t="str">
        <f>IF(R54&lt;1.2,AA40,IF(R54&lt;1.5,AA41,IF(R54&lt;2,AA42,IF(R54&lt;3,AA43,IF(R54&gt;=3,AA44,0)))))</f>
        <v>C</v>
      </c>
      <c r="M63" s="35">
        <f>IF(L63=$AA$19,4,IF(L63=$AA$20,3,IF(L63=$AA$21,2,IF(L63=$AA$22,1,IF(L63=$AA$23,0)))))</f>
        <v>2</v>
      </c>
      <c r="O63" s="36"/>
      <c r="AA63" s="31" t="s">
        <v>28</v>
      </c>
    </row>
    <row r="64" spans="1:27" x14ac:dyDescent="0.25">
      <c r="A64" s="11" t="s">
        <v>4</v>
      </c>
      <c r="B64" s="12" t="s">
        <v>5</v>
      </c>
      <c r="C64" s="27">
        <v>1</v>
      </c>
      <c r="D64" s="23">
        <f>IF(DGA!AE5&lt;X11,$X$9,IF(DGA!AE5&lt;Y11,$Y$9,IF(DGA!AE5&lt;Z11,$Z$9,IF(DGA!AE5&lt;AA11,$AA$9,IF(DGA!AE5&lt;AB11,$AB$9,IF(DGA!AE5&gt;=AB11,$AC$9))))))</f>
        <v>2</v>
      </c>
      <c r="E64" s="27">
        <f t="shared" si="8"/>
        <v>2</v>
      </c>
      <c r="F64" s="20"/>
      <c r="G64" s="28"/>
      <c r="I64" s="179"/>
      <c r="AA64" s="31" t="s">
        <v>29</v>
      </c>
    </row>
    <row r="65" spans="1:43" x14ac:dyDescent="0.25">
      <c r="A65" s="11" t="s">
        <v>6</v>
      </c>
      <c r="B65" s="12" t="s">
        <v>7</v>
      </c>
      <c r="C65" s="27">
        <v>1</v>
      </c>
      <c r="D65" s="23">
        <f>IF(DGA!AE6&lt;X12,$X$9,IF(DGA!AE6&lt;Y12,$Y$9,IF(DGA!AE6&lt;Z12,$Z$9,IF(DGA!AE6&lt;AA12,$AA$9,IF(DGA!AE6&lt;AB12,$AB$9,IF(DGA!AE6&gt;=AB12,$AC$9))))))</f>
        <v>1</v>
      </c>
      <c r="E65" s="27">
        <f t="shared" si="8"/>
        <v>1</v>
      </c>
      <c r="F65" s="20"/>
      <c r="I65" s="179"/>
      <c r="K65" s="108"/>
      <c r="L65" s="180"/>
      <c r="M65" s="180"/>
      <c r="N65" s="180"/>
      <c r="O65" s="180"/>
      <c r="P65" s="180"/>
      <c r="Q65" s="180"/>
      <c r="R65" s="180"/>
      <c r="S65" s="180"/>
      <c r="T65" s="180"/>
      <c r="AA65" s="31" t="s">
        <v>31</v>
      </c>
    </row>
    <row r="66" spans="1:43" x14ac:dyDescent="0.25">
      <c r="A66" s="11" t="s">
        <v>8</v>
      </c>
      <c r="B66" s="12" t="s">
        <v>9</v>
      </c>
      <c r="C66" s="27">
        <v>3</v>
      </c>
      <c r="D66" s="23">
        <f>IF(DGA!AE7&lt;X13,$X$9,IF(DGA!AE7&lt;Y13,$Y$9,IF(DGA!AE7&lt;Z13,$Z$9,IF(DGA!AE7&lt;AA13,$AA$9,IF(DGA!AE7&lt;AB13,$AB$9,IF(DGA!AE7&gt;=AB13,$AC$9))))))</f>
        <v>1</v>
      </c>
      <c r="E66" s="27">
        <f t="shared" si="8"/>
        <v>3</v>
      </c>
      <c r="F66" s="20"/>
      <c r="I66" s="179"/>
      <c r="K66" s="108"/>
      <c r="L66" s="180"/>
      <c r="M66" s="180"/>
      <c r="N66" s="180"/>
      <c r="O66" s="180"/>
      <c r="P66" s="180"/>
      <c r="Q66" s="180"/>
      <c r="R66" s="180"/>
      <c r="S66" s="180"/>
      <c r="T66" s="180"/>
    </row>
    <row r="67" spans="1:43" ht="15.75" thickBot="1" x14ac:dyDescent="0.3">
      <c r="A67" s="11" t="s">
        <v>10</v>
      </c>
      <c r="B67" s="12" t="s">
        <v>11</v>
      </c>
      <c r="C67" s="27">
        <v>3</v>
      </c>
      <c r="D67" s="23">
        <f>IF(DGA!AE8&lt;X14,$X$9,IF(DGA!AE8&lt;Y14,$Y$9,IF(DGA!AE8&lt;Z14,$Z$9,IF(DGA!AE8&lt;AA14,$AA$9,IF(DGA!AE8&lt;AB14,$AB$9,IF(DGA!AE8&gt;=AB14,$AC$9))))))</f>
        <v>1</v>
      </c>
      <c r="E67" s="27">
        <f t="shared" si="8"/>
        <v>3</v>
      </c>
      <c r="F67" s="20"/>
      <c r="I67" s="179"/>
      <c r="AJ67" s="97"/>
      <c r="AK67" s="31">
        <v>1</v>
      </c>
      <c r="AL67" s="31">
        <v>2</v>
      </c>
      <c r="AM67" s="31">
        <v>3</v>
      </c>
      <c r="AN67" s="31">
        <v>4</v>
      </c>
      <c r="AO67" s="31">
        <v>5</v>
      </c>
      <c r="AP67" s="31">
        <v>6</v>
      </c>
      <c r="AQ67" s="67" t="s">
        <v>141</v>
      </c>
    </row>
    <row r="68" spans="1:43" ht="15.75" thickBot="1" x14ac:dyDescent="0.3">
      <c r="A68" s="11" t="s">
        <v>12</v>
      </c>
      <c r="B68" s="12" t="s">
        <v>13</v>
      </c>
      <c r="C68" s="27">
        <v>3</v>
      </c>
      <c r="D68" s="23">
        <f>IF(DGA!AE9&lt;X15,$X$9,IF(DGA!AE9&lt;Y15,$Y$9,IF(DGA!AE9&lt;Z15,$Z$9,IF(DGA!AE9&lt;AA15,$AA$9,IF(DGA!AE9&lt;AB15,$AB$9,IF(DGA!AE9&gt;=AB15,$AC$9))))))</f>
        <v>1</v>
      </c>
      <c r="E68" s="27">
        <f t="shared" si="8"/>
        <v>3</v>
      </c>
      <c r="F68" s="20"/>
      <c r="I68" s="179"/>
      <c r="L68" s="16" t="s">
        <v>18</v>
      </c>
      <c r="M68" s="17"/>
      <c r="N68" s="18" t="s">
        <v>19</v>
      </c>
      <c r="O68" s="18" t="s">
        <v>20</v>
      </c>
      <c r="P68" s="19" t="s">
        <v>21</v>
      </c>
      <c r="Q68" s="20"/>
      <c r="R68" s="21" t="s">
        <v>22</v>
      </c>
      <c r="AJ68" s="31" t="s">
        <v>2</v>
      </c>
      <c r="AK68" s="67">
        <v>100</v>
      </c>
      <c r="AL68" s="67">
        <v>200</v>
      </c>
      <c r="AM68" s="67">
        <v>300</v>
      </c>
      <c r="AN68" s="67">
        <v>500</v>
      </c>
      <c r="AO68" s="67">
        <v>700</v>
      </c>
      <c r="AP68" s="77" t="s">
        <v>142</v>
      </c>
      <c r="AQ68" s="31">
        <v>2</v>
      </c>
    </row>
    <row r="69" spans="1:43" ht="15.75" thickBot="1" x14ac:dyDescent="0.3">
      <c r="A69" s="32" t="s">
        <v>14</v>
      </c>
      <c r="B69" s="33" t="s">
        <v>15</v>
      </c>
      <c r="C69" s="27">
        <v>5</v>
      </c>
      <c r="D69" s="23">
        <f>IF(DGA!AE10&lt;X16,$X$9,IF(DGA!AE10&lt;Y16,$Y$9,IF(DGA!AE10&lt;Z16,$Z$9,IF(DGA!AE10&lt;AA16,$AA$9,IF(DGA!AE10&lt;AB16,$AB$9,IF(DGA!AE10&gt;=AB16,$AC$9))))))</f>
        <v>1</v>
      </c>
      <c r="E69" s="27">
        <f t="shared" si="8"/>
        <v>5</v>
      </c>
      <c r="F69" s="20"/>
      <c r="I69" s="179"/>
      <c r="K69" s="106"/>
      <c r="L69" s="8" t="s">
        <v>1</v>
      </c>
      <c r="M69" s="9" t="s">
        <v>2</v>
      </c>
      <c r="N69" s="22">
        <v>2</v>
      </c>
      <c r="O69" s="23">
        <f>IF(DGA!D4&lt;$X$10,$X$9,IF(DGA!D4&lt;$Y$10,$Y$9,IF(DGA!D4&lt;$Z$10,$Z$9,IF(DGA!D4&lt;$AA$10,$AA$9,IF(DGA!D4&lt;$AB$10,$AB$9,IF(DGA!D4&gt;=$AB$10,$AC$9))))))</f>
        <v>1</v>
      </c>
      <c r="P69" s="24">
        <f t="shared" ref="P69:P75" si="9">O69*N69</f>
        <v>2</v>
      </c>
      <c r="Q69" s="20"/>
      <c r="R69" s="25">
        <f>SUM(P69:P75)/SUM(N69:N75)</f>
        <v>1.3333333333333333</v>
      </c>
      <c r="T69" s="178">
        <f>DGA!D3</f>
        <v>42180.323611111111</v>
      </c>
      <c r="AJ69" s="31" t="s">
        <v>5</v>
      </c>
      <c r="AK69" s="67">
        <v>350</v>
      </c>
      <c r="AL69" s="67">
        <v>700</v>
      </c>
      <c r="AM69" s="67">
        <v>900</v>
      </c>
      <c r="AN69" s="67">
        <v>1100</v>
      </c>
      <c r="AO69" s="67">
        <v>1400</v>
      </c>
      <c r="AP69" s="77" t="s">
        <v>148</v>
      </c>
      <c r="AQ69" s="31">
        <v>1</v>
      </c>
    </row>
    <row r="70" spans="1:43" ht="15.75" thickBot="1" x14ac:dyDescent="0.3">
      <c r="K70" s="107"/>
      <c r="L70" s="11" t="s">
        <v>4</v>
      </c>
      <c r="M70" s="12" t="s">
        <v>5</v>
      </c>
      <c r="N70" s="27">
        <v>1</v>
      </c>
      <c r="O70" s="23">
        <f>IF(DGA!D5&lt;$X$11,$X$9,IF(DGA!D5&lt;$Y$11,$Y$9,IF(DGA!D5&lt;$Z$11,$Z$9,IF(DGA!D5&lt;$AA$11,$AA$9,IF(DGA!D5&lt;$AB$11,$AB$9,IF(DGA!D5&gt;=$AB$11,$AC$9))))))</f>
        <v>2</v>
      </c>
      <c r="P70" s="27">
        <f t="shared" si="9"/>
        <v>2</v>
      </c>
      <c r="Q70" s="20"/>
      <c r="R70" s="28"/>
      <c r="T70" s="179"/>
      <c r="AJ70" s="31" t="s">
        <v>7</v>
      </c>
      <c r="AK70" s="67">
        <v>2500</v>
      </c>
      <c r="AL70" s="67">
        <v>3000</v>
      </c>
      <c r="AM70" s="67">
        <v>4000</v>
      </c>
      <c r="AN70" s="67">
        <v>5000</v>
      </c>
      <c r="AO70" s="67">
        <v>7000</v>
      </c>
      <c r="AP70" s="77" t="s">
        <v>143</v>
      </c>
      <c r="AQ70" s="31">
        <v>1</v>
      </c>
    </row>
    <row r="71" spans="1:43" ht="15.75" thickBot="1" x14ac:dyDescent="0.3">
      <c r="A71" s="34" t="s">
        <v>33</v>
      </c>
      <c r="B71" s="34" t="s">
        <v>34</v>
      </c>
      <c r="K71" s="107"/>
      <c r="L71" s="11" t="s">
        <v>6</v>
      </c>
      <c r="M71" s="12" t="s">
        <v>7</v>
      </c>
      <c r="N71" s="27">
        <v>1</v>
      </c>
      <c r="O71" s="23">
        <f>IF(DGA!D6&lt;$X$12,$X$9,IF(DGA!D6&lt;$Y$12,$Y$9,IF(DGA!D6&lt;$Z$12,$Z$9,IF(DGA!D6&lt;$AA$12,$AA$9,IF(DGA!D6&lt;$AB$12,$AB$9,IF(DGA!D6&gt;=$AB$12,$AC$9))))))</f>
        <v>1</v>
      </c>
      <c r="P71" s="27">
        <f t="shared" si="9"/>
        <v>1</v>
      </c>
      <c r="Q71" s="20"/>
      <c r="T71" s="179"/>
      <c r="AJ71" s="31" t="s">
        <v>9</v>
      </c>
      <c r="AK71" s="67">
        <v>75</v>
      </c>
      <c r="AL71" s="67">
        <v>125</v>
      </c>
      <c r="AM71" s="67">
        <v>200</v>
      </c>
      <c r="AN71" s="67">
        <v>400</v>
      </c>
      <c r="AO71" s="67">
        <v>600</v>
      </c>
      <c r="AP71" s="77" t="s">
        <v>144</v>
      </c>
      <c r="AQ71" s="31">
        <v>3</v>
      </c>
    </row>
    <row r="72" spans="1:43" ht="15.75" thickBot="1" x14ac:dyDescent="0.3">
      <c r="A72" s="25" t="str">
        <f>IF(G63&lt;1.2,$AA$19,IF(G63&lt;1.5,$AA$20,IF(G63&lt;2,$AA$21,IF(G63&lt;3,$AA$22,IF(G63&gt;=3,$AA$23,0)))))</f>
        <v>A</v>
      </c>
      <c r="B72" s="35">
        <f>IF(A72=$AA$19,4,IF(A72=$AA$20,3,IF(A72=$AA$21,2,IF(A72=$AA$22,1,IF(A72=$AA$23,0)))))</f>
        <v>4</v>
      </c>
      <c r="D72" s="36"/>
      <c r="K72" s="107"/>
      <c r="L72" s="11" t="s">
        <v>8</v>
      </c>
      <c r="M72" s="12" t="s">
        <v>9</v>
      </c>
      <c r="N72" s="27">
        <v>3</v>
      </c>
      <c r="O72" s="23">
        <f>IF(DGA!D7&lt;$X$13,$X$9,IF(DGA!D7&lt;$Y$13,$Y$9,IF(DGA!D7&lt;$Z$13,$Z$9,IF(DGA!D7&lt;$AA$13,$AA$9,IF(DGA!D7&lt;$AB$13,$AB$9,IF(DGA!D7&gt;=$AB$13,$AC$9))))))</f>
        <v>1</v>
      </c>
      <c r="P72" s="27">
        <f t="shared" si="9"/>
        <v>3</v>
      </c>
      <c r="Q72" s="20"/>
      <c r="T72" s="179"/>
      <c r="X72" s="105"/>
      <c r="AJ72" s="31" t="s">
        <v>11</v>
      </c>
      <c r="AK72" s="67">
        <v>50</v>
      </c>
      <c r="AL72" s="67">
        <v>80</v>
      </c>
      <c r="AM72" s="67">
        <v>100</v>
      </c>
      <c r="AN72" s="67">
        <v>150</v>
      </c>
      <c r="AO72" s="67">
        <v>200</v>
      </c>
      <c r="AP72" s="77" t="s">
        <v>146</v>
      </c>
      <c r="AQ72" s="31">
        <v>3</v>
      </c>
    </row>
    <row r="73" spans="1:43" x14ac:dyDescent="0.25">
      <c r="K73" s="107"/>
      <c r="L73" s="11" t="s">
        <v>10</v>
      </c>
      <c r="M73" s="12" t="s">
        <v>11</v>
      </c>
      <c r="N73" s="27">
        <v>3</v>
      </c>
      <c r="O73" s="23">
        <f>IF(DGA!D8&lt;$X$14,$X$9,IF(DGA!D8&lt;$Y$14,$Y$9,IF(DGA!D8&lt;$Z$14,$Z$9,IF(DGA!D8&lt;$AA$14,$AA$9,IF(DGA!D8&lt;$AB$14,$AB$9,IF(DGA!D8&gt;=$AB$14,$AC$9))))))</f>
        <v>1</v>
      </c>
      <c r="P73" s="27">
        <f t="shared" si="9"/>
        <v>3</v>
      </c>
      <c r="Q73" s="20"/>
      <c r="T73" s="179"/>
      <c r="X73" s="105"/>
      <c r="AJ73" s="31" t="s">
        <v>13</v>
      </c>
      <c r="AK73" s="67">
        <v>65</v>
      </c>
      <c r="AL73" s="67">
        <v>80</v>
      </c>
      <c r="AM73" s="67">
        <v>100</v>
      </c>
      <c r="AN73" s="67">
        <v>120</v>
      </c>
      <c r="AO73" s="67">
        <v>150</v>
      </c>
      <c r="AP73" s="77" t="s">
        <v>145</v>
      </c>
      <c r="AQ73" s="31">
        <v>3</v>
      </c>
    </row>
    <row r="74" spans="1:43" x14ac:dyDescent="0.25">
      <c r="A74" s="180"/>
      <c r="B74" s="180"/>
      <c r="C74" s="180"/>
      <c r="D74" s="180"/>
      <c r="E74" s="180"/>
      <c r="F74" s="180"/>
      <c r="G74" s="180"/>
      <c r="H74" s="180"/>
      <c r="I74" s="180"/>
      <c r="K74" s="107"/>
      <c r="L74" s="11" t="s">
        <v>12</v>
      </c>
      <c r="M74" s="12" t="s">
        <v>13</v>
      </c>
      <c r="N74" s="27">
        <v>3</v>
      </c>
      <c r="O74" s="23">
        <f>IF(DGA!D9&lt;$X$15,$X$9,IF(DGA!D9&lt;$Y$15,$Y$9,IF(DGA!D9&lt;$Z$15,$Z$9,IF(DGA!D9&lt;$AA$15,$AA$9,IF(DGA!D9&lt;$AB$15,$AB$9,IF(DGA!D9&gt;=$AB$15,$AC$9))))))</f>
        <v>1</v>
      </c>
      <c r="P74" s="27">
        <f t="shared" si="9"/>
        <v>3</v>
      </c>
      <c r="Q74" s="20"/>
      <c r="T74" s="179"/>
      <c r="X74" s="105"/>
      <c r="AJ74" s="31" t="s">
        <v>15</v>
      </c>
      <c r="AK74" s="67">
        <v>3</v>
      </c>
      <c r="AL74" s="67">
        <v>7</v>
      </c>
      <c r="AM74" s="67">
        <v>35</v>
      </c>
      <c r="AN74" s="67">
        <v>50</v>
      </c>
      <c r="AO74" s="67">
        <v>80</v>
      </c>
      <c r="AP74" s="77" t="s">
        <v>147</v>
      </c>
      <c r="AQ74" s="31">
        <v>5</v>
      </c>
    </row>
    <row r="75" spans="1:43" x14ac:dyDescent="0.25">
      <c r="A75" s="180"/>
      <c r="B75" s="180"/>
      <c r="C75" s="180"/>
      <c r="D75" s="180"/>
      <c r="E75" s="180"/>
      <c r="F75" s="180"/>
      <c r="G75" s="180"/>
      <c r="H75" s="180"/>
      <c r="I75" s="180"/>
      <c r="K75" s="107"/>
      <c r="L75" s="32" t="s">
        <v>14</v>
      </c>
      <c r="M75" s="33" t="s">
        <v>15</v>
      </c>
      <c r="N75" s="27">
        <v>5</v>
      </c>
      <c r="O75" s="23">
        <f>IF(DGA!D10&lt;$X$16,$X$9,IF(DGA!D10&lt;$Y$16,$Y$9,IF(DGA!D10&lt;$Z$16,$Z$9,IF(DGA!D10&lt;$AA$16,$AA$9,IF(DGA!D10&lt;$AB$16,$AB$9,IF(DGA!D10&gt;=$AB$16,$AC$9))))))</f>
        <v>2</v>
      </c>
      <c r="P75" s="27">
        <f t="shared" si="9"/>
        <v>10</v>
      </c>
      <c r="Q75" s="20"/>
      <c r="T75" s="179"/>
      <c r="X75" s="105"/>
    </row>
    <row r="76" spans="1:43" ht="15.75" thickBot="1" x14ac:dyDescent="0.3">
      <c r="X76" s="105"/>
    </row>
    <row r="77" spans="1:43" ht="15.75" thickBot="1" x14ac:dyDescent="0.3">
      <c r="A77" s="16" t="s">
        <v>18</v>
      </c>
      <c r="B77" s="17"/>
      <c r="C77" s="18" t="s">
        <v>19</v>
      </c>
      <c r="D77" s="18" t="s">
        <v>20</v>
      </c>
      <c r="E77" s="19" t="s">
        <v>21</v>
      </c>
      <c r="F77" s="20"/>
      <c r="G77" s="21" t="s">
        <v>22</v>
      </c>
      <c r="L77" s="34" t="s">
        <v>33</v>
      </c>
      <c r="M77" s="34" t="s">
        <v>34</v>
      </c>
      <c r="X77" s="105"/>
    </row>
    <row r="78" spans="1:43" ht="15.75" thickBot="1" x14ac:dyDescent="0.3">
      <c r="A78" s="8" t="s">
        <v>1</v>
      </c>
      <c r="B78" s="9" t="s">
        <v>2</v>
      </c>
      <c r="C78" s="22">
        <v>2</v>
      </c>
      <c r="D78" s="23">
        <f>IF(DGA!AD4&lt;X10,$X$9,IF(DGA!AD4&lt;Y10,$Y$9,IF(DGA!AD4&lt;Z10,$Z$9,IF(DGA!AD4&lt;AA10,$AA$9,IF(DGA!AD4&lt;AB10,$AB$9,IF(DGA!AD4&gt;=AB10,$AC$9))))))</f>
        <v>1</v>
      </c>
      <c r="E78" s="24">
        <f t="shared" ref="E78:E84" si="10">D78*C78</f>
        <v>2</v>
      </c>
      <c r="F78" s="20"/>
      <c r="G78" s="25">
        <f>SUM(E78:E84)/SUM(C78:C84)</f>
        <v>1.0555555555555556</v>
      </c>
      <c r="I78" s="178">
        <f>DGA!$AD$3</f>
        <v>36167</v>
      </c>
      <c r="L78" s="25" t="str">
        <f>IF(R69&lt;1.2,AA47,IF(R69&lt;1.5,AA48,IF(R69&lt;2,AA49,IF(R69&lt;3,AA50,IF(R69&gt;=3,AA51,0)))))</f>
        <v>B</v>
      </c>
      <c r="M78" s="35">
        <f>IF(L78=$AA$19,4,IF(L78=$AA$20,3,IF(L78=$AA$21,2,IF(L78=$AA$22,1,IF(L78=$AA$23,0)))))</f>
        <v>3</v>
      </c>
      <c r="O78" s="36"/>
      <c r="X78" s="105"/>
    </row>
    <row r="79" spans="1:43" x14ac:dyDescent="0.25">
      <c r="A79" s="11" t="s">
        <v>4</v>
      </c>
      <c r="B79" s="12" t="s">
        <v>5</v>
      </c>
      <c r="C79" s="27">
        <v>1</v>
      </c>
      <c r="D79" s="23">
        <f>IF(DGA!AD5&lt;X11,$X$9,IF(DGA!AD5&lt;Y11,$Y$9,IF(DGA!AD5&lt;Z11,$Z$9,IF(DGA!AD5&lt;AA11,$AA$9,IF(DGA!AD5&lt;AB11,$AB$9,IF(DGA!AD5&gt;=AB11,$AC$9))))))</f>
        <v>2</v>
      </c>
      <c r="E79" s="27">
        <f t="shared" si="10"/>
        <v>2</v>
      </c>
      <c r="F79" s="20"/>
      <c r="G79" s="28"/>
      <c r="I79" s="179"/>
    </row>
    <row r="80" spans="1:43" x14ac:dyDescent="0.25">
      <c r="A80" s="11" t="s">
        <v>6</v>
      </c>
      <c r="B80" s="12" t="s">
        <v>7</v>
      </c>
      <c r="C80" s="27">
        <v>1</v>
      </c>
      <c r="D80" s="23">
        <f>IF(DGA!AD6&lt;X12,$X$9,IF(DGA!AD6&lt;Y12,$Y$9,IF(DGA!AD6&lt;Z12,$Z$9,IF(DGA!AD6&lt;AA12,$AA$9,IF(DGA!AD6&lt;AB12,$AB$9,IF(DGA!AD6&gt;=AB12,$AC$9))))))</f>
        <v>1</v>
      </c>
      <c r="E80" s="27">
        <f t="shared" si="10"/>
        <v>1</v>
      </c>
      <c r="F80" s="20"/>
      <c r="I80" s="179"/>
      <c r="K80" s="108"/>
      <c r="L80" s="108"/>
      <c r="M80" s="108"/>
      <c r="N80" s="108"/>
      <c r="O80" s="108"/>
      <c r="P80" s="108"/>
      <c r="Q80" s="108"/>
      <c r="R80" s="108"/>
      <c r="S80" s="108"/>
      <c r="T80" s="108"/>
    </row>
    <row r="81" spans="1:20" x14ac:dyDescent="0.25">
      <c r="A81" s="11" t="s">
        <v>8</v>
      </c>
      <c r="B81" s="12" t="s">
        <v>9</v>
      </c>
      <c r="C81" s="27">
        <v>3</v>
      </c>
      <c r="D81" s="23">
        <f>IF(DGA!AD7&lt;X13,$X$9,IF(DGA!AD7&lt;Y13,$Y$9,IF(DGA!AD7&lt;Z13,$Z$9,IF(DGA!AD7&lt;AA13,$AA$9,IF(DGA!AD7&lt;AB13,$AB$9,IF(DGA!AD7&gt;=AB13,$AC$9))))))</f>
        <v>1</v>
      </c>
      <c r="E81" s="27">
        <f t="shared" si="10"/>
        <v>3</v>
      </c>
      <c r="F81" s="20"/>
      <c r="I81" s="179"/>
      <c r="K81" s="108"/>
      <c r="L81" s="108"/>
      <c r="M81" s="108"/>
      <c r="N81" s="108"/>
      <c r="O81" s="108"/>
      <c r="P81" s="108"/>
      <c r="Q81" s="108"/>
      <c r="R81" s="108"/>
      <c r="S81" s="108"/>
      <c r="T81" s="108"/>
    </row>
    <row r="82" spans="1:20" x14ac:dyDescent="0.25">
      <c r="A82" s="11" t="s">
        <v>10</v>
      </c>
      <c r="B82" s="12" t="s">
        <v>11</v>
      </c>
      <c r="C82" s="27">
        <v>3</v>
      </c>
      <c r="D82" s="23">
        <f>IF(DGA!AD8&lt;X14,$X$9,IF(DGA!AD8&lt;Y14,$Y$9,IF(DGA!AD8&lt;Z14,$Z$9,IF(DGA!AD8&lt;AA14,$AA$9,IF(DGA!AD8&lt;AB14,$AB$9,IF(DGA!AD8&gt;=AB14,$AC$9))))))</f>
        <v>1</v>
      </c>
      <c r="E82" s="27">
        <f t="shared" si="10"/>
        <v>3</v>
      </c>
      <c r="F82" s="20"/>
      <c r="I82" s="179"/>
    </row>
    <row r="83" spans="1:20" x14ac:dyDescent="0.25">
      <c r="A83" s="11" t="s">
        <v>12</v>
      </c>
      <c r="B83" s="12" t="s">
        <v>13</v>
      </c>
      <c r="C83" s="27">
        <v>3</v>
      </c>
      <c r="D83" s="23">
        <f>IF(DGA!AD9&lt;X15,$X$9,IF(DGA!AD9&lt;Y15,$Y$9,IF(DGA!AD9&lt;Z15,$Z$9,IF(DGA!AD9&lt;AA15,$AA$9,IF(DGA!AD9&lt;AB15,$AB$9,IF(DGA!AD9&gt;=AB15,$AC$9))))))</f>
        <v>1</v>
      </c>
      <c r="E83" s="27">
        <f t="shared" si="10"/>
        <v>3</v>
      </c>
      <c r="F83" s="20"/>
      <c r="I83" s="179"/>
    </row>
    <row r="84" spans="1:20" x14ac:dyDescent="0.25">
      <c r="A84" s="32" t="s">
        <v>14</v>
      </c>
      <c r="B84" s="33" t="s">
        <v>15</v>
      </c>
      <c r="C84" s="27">
        <v>5</v>
      </c>
      <c r="D84" s="23">
        <f>IF(DGA!AD10&lt;X16,$X$9,IF(DGA!AD10&lt;Y16,$Y$9,IF(DGA!AD10&lt;Z16,$Z$9,IF(DGA!AD10&lt;AA16,$AA$9,IF(DGA!AD10&lt;AB16,$AB$9,IF(DGA!AD10&gt;=AB16,$AC$9))))))</f>
        <v>1</v>
      </c>
      <c r="E84" s="27">
        <f t="shared" si="10"/>
        <v>5</v>
      </c>
      <c r="F84" s="20"/>
      <c r="I84" s="179"/>
      <c r="K84" s="106"/>
      <c r="L84" s="106"/>
      <c r="M84" s="106"/>
      <c r="N84" s="106"/>
      <c r="O84" s="106"/>
      <c r="P84" s="106"/>
      <c r="Q84" s="106"/>
      <c r="R84" s="106"/>
      <c r="S84" s="106"/>
      <c r="T84" s="106"/>
    </row>
    <row r="85" spans="1:20" ht="15.75" thickBot="1" x14ac:dyDescent="0.3">
      <c r="K85" s="107"/>
      <c r="L85" s="107"/>
      <c r="M85" s="107"/>
      <c r="N85" s="107"/>
      <c r="O85" s="107"/>
      <c r="P85" s="107"/>
      <c r="Q85" s="107"/>
      <c r="R85" s="107"/>
      <c r="S85" s="107"/>
      <c r="T85" s="107"/>
    </row>
    <row r="86" spans="1:20" ht="15.75" thickBot="1" x14ac:dyDescent="0.3">
      <c r="A86" s="34" t="s">
        <v>33</v>
      </c>
      <c r="B86" s="34" t="s">
        <v>34</v>
      </c>
      <c r="K86" s="107"/>
      <c r="L86" s="107"/>
      <c r="M86" s="107"/>
      <c r="N86" s="107"/>
      <c r="O86" s="107"/>
      <c r="P86" s="107"/>
      <c r="Q86" s="107"/>
      <c r="R86" s="107"/>
      <c r="S86" s="107"/>
      <c r="T86" s="107"/>
    </row>
    <row r="87" spans="1:20" ht="15.75" thickBot="1" x14ac:dyDescent="0.3">
      <c r="A87" s="25" t="str">
        <f>IF(G78&lt;1.2,$AA$19,IF(G78&lt;1.5,$AA$20,IF(G78&lt;2,$AA$21,IF(G78&lt;3,$AA$22,IF(G78&gt;=3,$AA$23,0)))))</f>
        <v>A</v>
      </c>
      <c r="B87" s="35">
        <f>IF(A87=$AA$19,4,IF(A87=$AA$20,3,IF(A87=$AA$21,2,IF(A87=$AA$22,1,IF(A87=$AA$23,0)))))</f>
        <v>4</v>
      </c>
      <c r="D87" s="36"/>
      <c r="K87" s="107"/>
      <c r="L87" s="107"/>
      <c r="M87" s="107"/>
      <c r="N87" s="107"/>
      <c r="O87" s="107"/>
      <c r="P87" s="107"/>
      <c r="Q87" s="107"/>
      <c r="R87" s="107"/>
      <c r="S87" s="107"/>
      <c r="T87" s="107"/>
    </row>
    <row r="88" spans="1:20" x14ac:dyDescent="0.25">
      <c r="K88" s="107"/>
      <c r="L88" s="107"/>
      <c r="M88" s="107"/>
      <c r="N88" s="107"/>
      <c r="O88" s="107"/>
      <c r="P88" s="107"/>
      <c r="Q88" s="107"/>
      <c r="R88" s="107"/>
      <c r="S88" s="107"/>
      <c r="T88" s="107"/>
    </row>
    <row r="89" spans="1:20" x14ac:dyDescent="0.25">
      <c r="A89" s="180"/>
      <c r="B89" s="180"/>
      <c r="C89" s="180"/>
      <c r="D89" s="180"/>
      <c r="E89" s="180"/>
      <c r="F89" s="180"/>
      <c r="G89" s="180"/>
      <c r="H89" s="180"/>
      <c r="I89" s="180"/>
      <c r="K89" s="107"/>
      <c r="L89" s="107"/>
      <c r="M89" s="107"/>
      <c r="N89" s="107"/>
      <c r="O89" s="107"/>
      <c r="P89" s="107"/>
      <c r="Q89" s="107"/>
      <c r="R89" s="107"/>
      <c r="S89" s="107"/>
      <c r="T89" s="107"/>
    </row>
    <row r="90" spans="1:20" x14ac:dyDescent="0.25">
      <c r="A90" s="180"/>
      <c r="B90" s="180"/>
      <c r="C90" s="180"/>
      <c r="D90" s="180"/>
      <c r="E90" s="180"/>
      <c r="F90" s="180"/>
      <c r="G90" s="180"/>
      <c r="H90" s="180"/>
      <c r="I90" s="180"/>
      <c r="K90" s="107"/>
      <c r="L90" s="107"/>
      <c r="M90" s="107"/>
      <c r="N90" s="107"/>
      <c r="O90" s="107"/>
      <c r="P90" s="107"/>
      <c r="Q90" s="107"/>
      <c r="R90" s="107"/>
      <c r="S90" s="107"/>
      <c r="T90" s="107"/>
    </row>
    <row r="91" spans="1:20" ht="15.75" thickBot="1" x14ac:dyDescent="0.3"/>
    <row r="92" spans="1:20" ht="15.75" thickBot="1" x14ac:dyDescent="0.3">
      <c r="A92" s="16" t="s">
        <v>18</v>
      </c>
      <c r="B92" s="17"/>
      <c r="C92" s="18" t="s">
        <v>19</v>
      </c>
      <c r="D92" s="18" t="s">
        <v>20</v>
      </c>
      <c r="E92" s="19" t="s">
        <v>21</v>
      </c>
      <c r="F92" s="20"/>
      <c r="G92" s="21" t="s">
        <v>22</v>
      </c>
    </row>
    <row r="93" spans="1:20" ht="15.75" thickBot="1" x14ac:dyDescent="0.3">
      <c r="A93" s="8" t="s">
        <v>1</v>
      </c>
      <c r="B93" s="9" t="s">
        <v>2</v>
      </c>
      <c r="C93" s="22">
        <v>2</v>
      </c>
      <c r="D93" s="23">
        <f>IF(DGA!AC4&lt;X10,$X$9,IF(DGA!AC4&lt;Y10,$Y$9,IF(DGA!AC4&lt;Z10,$Z$9,IF(DGA!AC4&lt;AA10,$AA$9,IF(DGA!AC4&lt;AB10,$AB$9,IF(DGA!AC4&gt;=AB10,$AC$9))))))</f>
        <v>1</v>
      </c>
      <c r="E93" s="24">
        <f t="shared" ref="E93:E99" si="11">D93*C93</f>
        <v>2</v>
      </c>
      <c r="F93" s="20"/>
      <c r="G93" s="25">
        <f>SUM(E93:E99)/SUM(C93:C99)</f>
        <v>1.6111111111111112</v>
      </c>
      <c r="I93" s="178">
        <f>DGA!$AC$3</f>
        <v>36369</v>
      </c>
    </row>
    <row r="94" spans="1:20" x14ac:dyDescent="0.25">
      <c r="A94" s="11" t="s">
        <v>4</v>
      </c>
      <c r="B94" s="12" t="s">
        <v>5</v>
      </c>
      <c r="C94" s="27">
        <v>1</v>
      </c>
      <c r="D94" s="23">
        <f>IF(DGA!AC5&lt;X11,$X$9,IF(DGA!AC5&lt;Y11,$Y$9,IF(DGA!AC5&lt;Z11,$Z$9,IF(DGA!AC5&lt;AA11,$AA$9,IF(DGA!AC5&lt;AB11,$AB$9,IF(DGA!AC5&gt;=AB11,$AC$9))))))</f>
        <v>2</v>
      </c>
      <c r="E94" s="27">
        <f t="shared" si="11"/>
        <v>2</v>
      </c>
      <c r="F94" s="20"/>
      <c r="G94" s="28"/>
      <c r="I94" s="179"/>
    </row>
    <row r="95" spans="1:20" x14ac:dyDescent="0.25">
      <c r="A95" s="11" t="s">
        <v>6</v>
      </c>
      <c r="B95" s="12" t="s">
        <v>7</v>
      </c>
      <c r="C95" s="27">
        <v>1</v>
      </c>
      <c r="D95" s="23">
        <f>IF(DGA!AC6&lt;X12,$X$9,IF(DGA!AC6&lt;Y12,$Y$9,IF(DGA!AC6&lt;Z12,$Z$9,IF(DGA!AC6&lt;AA12,$AA$9,IF(DGA!AC6&lt;AB12,$AB$9,IF(DGA!AC6&gt;=AB12,$AC$9))))))</f>
        <v>1</v>
      </c>
      <c r="E95" s="27">
        <f t="shared" si="11"/>
        <v>1</v>
      </c>
      <c r="F95" s="20"/>
      <c r="I95" s="179"/>
    </row>
    <row r="96" spans="1:20" x14ac:dyDescent="0.25">
      <c r="A96" s="11" t="s">
        <v>8</v>
      </c>
      <c r="B96" s="12" t="s">
        <v>9</v>
      </c>
      <c r="C96" s="27">
        <v>3</v>
      </c>
      <c r="D96" s="23">
        <f>IF(DGA!AC7&lt;X13,$X$9,IF(DGA!AC7&lt;Y13,$Y$9,IF(DGA!AC7&lt;Z13,$Z$9,IF(DGA!AC7&lt;AA13,$AA$9,IF(DGA!AC7&lt;AB13,$AB$9,IF(DGA!AC7&gt;=AB13,$AC$9))))))</f>
        <v>1</v>
      </c>
      <c r="E96" s="27">
        <f t="shared" si="11"/>
        <v>3</v>
      </c>
      <c r="F96" s="20"/>
      <c r="I96" s="179"/>
    </row>
    <row r="97" spans="1:9" x14ac:dyDescent="0.25">
      <c r="A97" s="11" t="s">
        <v>10</v>
      </c>
      <c r="B97" s="12" t="s">
        <v>11</v>
      </c>
      <c r="C97" s="27">
        <v>3</v>
      </c>
      <c r="D97" s="23">
        <f>IF(DGA!AC8&lt;X14,$X$9,IF(DGA!AC8&lt;Y14,$Y$9,IF(DGA!AC8&lt;Z14,$Z$9,IF(DGA!AC8&lt;AA14,$AA$9,IF(DGA!AC8&lt;AB14,$AB$9,IF(DGA!AC8&gt;=AB14,$AC$9))))))</f>
        <v>1</v>
      </c>
      <c r="E97" s="27">
        <f t="shared" si="11"/>
        <v>3</v>
      </c>
      <c r="F97" s="20"/>
      <c r="I97" s="179"/>
    </row>
    <row r="98" spans="1:9" x14ac:dyDescent="0.25">
      <c r="A98" s="11" t="s">
        <v>12</v>
      </c>
      <c r="B98" s="12" t="s">
        <v>13</v>
      </c>
      <c r="C98" s="27">
        <v>3</v>
      </c>
      <c r="D98" s="23">
        <f>IF(DGA!AC9&lt;X15,$X$9,IF(DGA!AC9&lt;Y15,$Y$9,IF(DGA!AC9&lt;Z15,$Z$9,IF(DGA!AC9&lt;AA15,$AA$9,IF(DGA!AC9&lt;AB15,$AB$9,IF(DGA!AC9&gt;=AB15,$AC$9))))))</f>
        <v>1</v>
      </c>
      <c r="E98" s="27">
        <f t="shared" si="11"/>
        <v>3</v>
      </c>
      <c r="F98" s="20"/>
      <c r="I98" s="179"/>
    </row>
    <row r="99" spans="1:9" x14ac:dyDescent="0.25">
      <c r="A99" s="32" t="s">
        <v>14</v>
      </c>
      <c r="B99" s="33" t="s">
        <v>15</v>
      </c>
      <c r="C99" s="27">
        <v>5</v>
      </c>
      <c r="D99" s="23">
        <f>IF(DGA!AC10&lt;X16,$X$9,IF(DGA!AC10&lt;Y16,$Y$9,IF(DGA!AC10&lt;Z16,$Z$9,IF(DGA!AC10&lt;AA16,$AA$9,IF(DGA!AC10&lt;AB16,$AB$9,IF(DGA!AC10&gt;=AB16,$AC$9))))))</f>
        <v>3</v>
      </c>
      <c r="E99" s="27">
        <f t="shared" si="11"/>
        <v>15</v>
      </c>
      <c r="F99" s="20"/>
      <c r="I99" s="179"/>
    </row>
    <row r="100" spans="1:9" ht="15.75" thickBot="1" x14ac:dyDescent="0.3"/>
    <row r="101" spans="1:9" ht="15.75" thickBot="1" x14ac:dyDescent="0.3">
      <c r="A101" s="34" t="s">
        <v>33</v>
      </c>
      <c r="B101" s="34" t="s">
        <v>34</v>
      </c>
    </row>
    <row r="102" spans="1:9" ht="15.75" thickBot="1" x14ac:dyDescent="0.3">
      <c r="A102" s="25" t="str">
        <f>IF(G93&lt;1.2,$AA$19,IF(G93&lt;1.5,$AA$20,IF(G93&lt;2,$AA$21,IF(G93&lt;3,$AA$22,IF(G93&gt;=3,$AA$23,0)))))</f>
        <v>C</v>
      </c>
      <c r="B102" s="35">
        <f>IF(A102=$AA$19,4,IF(A102=$AA$20,3,IF(A102=$AA$21,2,IF(A102=$AA$22,1,IF(A102=$AA$23,0)))))</f>
        <v>2</v>
      </c>
      <c r="D102" s="36"/>
    </row>
    <row r="104" spans="1:9" x14ac:dyDescent="0.25">
      <c r="A104" s="180"/>
      <c r="B104" s="180"/>
      <c r="C104" s="180"/>
      <c r="D104" s="180"/>
      <c r="E104" s="180"/>
      <c r="F104" s="180"/>
      <c r="G104" s="180"/>
      <c r="H104" s="180"/>
      <c r="I104" s="180"/>
    </row>
    <row r="105" spans="1:9" x14ac:dyDescent="0.25">
      <c r="A105" s="180"/>
      <c r="B105" s="180"/>
      <c r="C105" s="180"/>
      <c r="D105" s="180"/>
      <c r="E105" s="180"/>
      <c r="F105" s="180"/>
      <c r="G105" s="180"/>
      <c r="H105" s="180"/>
      <c r="I105" s="180"/>
    </row>
    <row r="106" spans="1:9" ht="15.75" thickBot="1" x14ac:dyDescent="0.3"/>
    <row r="107" spans="1:9" ht="15.75" thickBot="1" x14ac:dyDescent="0.3">
      <c r="A107" s="16" t="s">
        <v>18</v>
      </c>
      <c r="B107" s="17"/>
      <c r="C107" s="18" t="s">
        <v>19</v>
      </c>
      <c r="D107" s="18" t="s">
        <v>20</v>
      </c>
      <c r="E107" s="19" t="s">
        <v>21</v>
      </c>
      <c r="F107" s="20"/>
      <c r="G107" s="21" t="s">
        <v>22</v>
      </c>
    </row>
    <row r="108" spans="1:9" ht="15.75" thickBot="1" x14ac:dyDescent="0.3">
      <c r="A108" s="8" t="s">
        <v>1</v>
      </c>
      <c r="B108" s="9" t="s">
        <v>2</v>
      </c>
      <c r="C108" s="22">
        <v>2</v>
      </c>
      <c r="D108" s="23">
        <f>IF(DGA!AB4&lt;X10,$X$9,IF(DGA!AB4&lt;Y10,$Y$9,IF(DGA!AB4&lt;Z10,$Z$9,IF(DGA!AB4&lt;AA10,$AA$9,IF(DGA!AB4&lt;AB10,$AB$9,IF(DGA!AB4&gt;=AB10,$AC$9))))))</f>
        <v>1</v>
      </c>
      <c r="E108" s="24">
        <f t="shared" ref="E108:E114" si="12">D108*C108</f>
        <v>2</v>
      </c>
      <c r="F108" s="20"/>
      <c r="G108" s="25">
        <f>SUM(E108:E114)/SUM(C108:C114)</f>
        <v>1.5555555555555556</v>
      </c>
      <c r="I108" s="178">
        <f>DGA!$AB$3</f>
        <v>36531</v>
      </c>
    </row>
    <row r="109" spans="1:9" x14ac:dyDescent="0.25">
      <c r="A109" s="11" t="s">
        <v>4</v>
      </c>
      <c r="B109" s="12" t="s">
        <v>5</v>
      </c>
      <c r="C109" s="27">
        <v>1</v>
      </c>
      <c r="D109" s="23">
        <f>IF(DGA!AB5&lt;X11,$X$9,IF(DGA!AB5&lt;Y11,$Y$9,IF(DGA!AB5&lt;Z11,$Z$9,IF(DGA!AB5&lt;AA11,$AA$9,IF(DGA!AB5&lt;AB11,$AB$9,IF(DGA!AB5&gt;=AB11,$AC$9))))))</f>
        <v>1</v>
      </c>
      <c r="E109" s="27">
        <f t="shared" si="12"/>
        <v>1</v>
      </c>
      <c r="F109" s="20"/>
      <c r="G109" s="28"/>
      <c r="I109" s="179"/>
    </row>
    <row r="110" spans="1:9" x14ac:dyDescent="0.25">
      <c r="A110" s="11" t="s">
        <v>6</v>
      </c>
      <c r="B110" s="12" t="s">
        <v>7</v>
      </c>
      <c r="C110" s="27">
        <v>1</v>
      </c>
      <c r="D110" s="23">
        <f>IF(DGA!AB6&lt;X12,$X$9,IF(DGA!AB6&lt;Y12,$Y$9,IF(DGA!AB6&lt;Z12,$Z$9,IF(DGA!AB6&lt;AA12,$AA$9,IF(DGA!AB6&lt;AB12,$AB$9,IF(DGA!AB6&gt;=AB12,$AC$9))))))</f>
        <v>1</v>
      </c>
      <c r="E110" s="27">
        <f t="shared" si="12"/>
        <v>1</v>
      </c>
      <c r="F110" s="20"/>
      <c r="I110" s="179"/>
    </row>
    <row r="111" spans="1:9" x14ac:dyDescent="0.25">
      <c r="A111" s="11" t="s">
        <v>8</v>
      </c>
      <c r="B111" s="12" t="s">
        <v>9</v>
      </c>
      <c r="C111" s="27">
        <v>3</v>
      </c>
      <c r="D111" s="23">
        <f>IF(DGA!AB7&lt;X13,$X$9,IF(DGA!AB7&lt;Y13,$Y$9,IF(DGA!AB7&lt;Z13,$Z$9,IF(DGA!AB7&lt;AA13,$AA$9,IF(DGA!AB7&lt;AB13,$AB$9,IF(DGA!AB7&gt;=AB13,$AC$9))))))</f>
        <v>1</v>
      </c>
      <c r="E111" s="27">
        <f t="shared" si="12"/>
        <v>3</v>
      </c>
      <c r="F111" s="20"/>
      <c r="I111" s="179"/>
    </row>
    <row r="112" spans="1:9" x14ac:dyDescent="0.25">
      <c r="A112" s="11" t="s">
        <v>10</v>
      </c>
      <c r="B112" s="12" t="s">
        <v>11</v>
      </c>
      <c r="C112" s="27">
        <v>3</v>
      </c>
      <c r="D112" s="23">
        <f>IF(DGA!AB8&lt;X14,$X$9,IF(DGA!AB8&lt;Y14,$Y$9,IF(DGA!AB8&lt;Z14,$Z$9,IF(DGA!AB8&lt;AA14,$AA$9,IF(DGA!AB8&lt;AB14,$AB$9,IF(DGA!AB8&gt;=AB14,$AC$9))))))</f>
        <v>1</v>
      </c>
      <c r="E112" s="27">
        <f t="shared" si="12"/>
        <v>3</v>
      </c>
      <c r="F112" s="20"/>
      <c r="I112" s="179"/>
    </row>
    <row r="113" spans="1:10" x14ac:dyDescent="0.25">
      <c r="A113" s="11" t="s">
        <v>12</v>
      </c>
      <c r="B113" s="12" t="s">
        <v>13</v>
      </c>
      <c r="C113" s="27">
        <v>3</v>
      </c>
      <c r="D113" s="23">
        <f>IF(DGA!AB9&lt;X15,$X$9,IF(DGA!AB9&lt;Y15,$Y$9,IF(DGA!AB9&lt;Z15,$Z$9,IF(DGA!AB9&lt;AA15,$AA$9,IF(DGA!AB9&lt;AB15,$AB$9,IF(DGA!AB9&gt;=AB15,$AC$9))))))</f>
        <v>1</v>
      </c>
      <c r="E113" s="27">
        <f t="shared" si="12"/>
        <v>3</v>
      </c>
      <c r="F113" s="20"/>
      <c r="I113" s="179"/>
    </row>
    <row r="114" spans="1:10" x14ac:dyDescent="0.25">
      <c r="A114" s="32" t="s">
        <v>14</v>
      </c>
      <c r="B114" s="33" t="s">
        <v>15</v>
      </c>
      <c r="C114" s="27">
        <v>5</v>
      </c>
      <c r="D114" s="23">
        <f>IF(DGA!AB10&lt;X16,$X$9,IF(DGA!AB10&lt;Y16,$Y$9,IF(DGA!AB10&lt;Z16,$Z$9,IF(DGA!AB10&lt;AA16,$AA$9,IF(DGA!AB10&lt;AB16,$AB$9,IF(DGA!AB10&gt;=AB16,$AC$9))))))</f>
        <v>3</v>
      </c>
      <c r="E114" s="27">
        <f t="shared" si="12"/>
        <v>15</v>
      </c>
      <c r="F114" s="20"/>
      <c r="I114" s="179"/>
    </row>
    <row r="115" spans="1:10" ht="15.75" thickBot="1" x14ac:dyDescent="0.3"/>
    <row r="116" spans="1:10" ht="15.75" thickBot="1" x14ac:dyDescent="0.3">
      <c r="A116" s="34" t="s">
        <v>33</v>
      </c>
      <c r="B116" s="34" t="s">
        <v>34</v>
      </c>
    </row>
    <row r="117" spans="1:10" ht="15.75" thickBot="1" x14ac:dyDescent="0.3">
      <c r="A117" s="25" t="str">
        <f>IF(G108&lt;1.2,$AA$19,IF(G108&lt;1.5,$AA$20,IF(G108&lt;2,$AA$21,IF(G108&lt;3,$AA$22,IF(G108&gt;=3,$AA$23,0)))))</f>
        <v>C</v>
      </c>
      <c r="B117" s="35">
        <f>IF(A117=$AA$19,4,IF(A117=$AA$20,3,IF(A117=$AA$21,2,IF(A117=$AA$22,1,IF(A117=$AA$23,0)))))</f>
        <v>2</v>
      </c>
      <c r="D117" s="36"/>
    </row>
    <row r="119" spans="1:10" x14ac:dyDescent="0.25">
      <c r="A119" s="180"/>
      <c r="B119" s="180"/>
      <c r="C119" s="180"/>
      <c r="D119" s="180"/>
      <c r="E119" s="180"/>
      <c r="F119" s="180"/>
      <c r="G119" s="180"/>
      <c r="H119" s="180"/>
      <c r="I119" s="180"/>
    </row>
    <row r="120" spans="1:10" x14ac:dyDescent="0.25">
      <c r="A120" s="180"/>
      <c r="B120" s="180"/>
      <c r="C120" s="180"/>
      <c r="D120" s="180"/>
      <c r="E120" s="180"/>
      <c r="F120" s="180"/>
      <c r="G120" s="180"/>
      <c r="H120" s="180"/>
      <c r="I120" s="180"/>
    </row>
    <row r="121" spans="1:10" ht="15.75" thickBot="1" x14ac:dyDescent="0.3"/>
    <row r="122" spans="1:10" ht="15.75" thickBot="1" x14ac:dyDescent="0.3">
      <c r="A122" s="16" t="s">
        <v>18</v>
      </c>
      <c r="B122" s="17"/>
      <c r="C122" s="18" t="s">
        <v>19</v>
      </c>
      <c r="D122" s="18" t="s">
        <v>20</v>
      </c>
      <c r="E122" s="19" t="s">
        <v>21</v>
      </c>
      <c r="F122" s="20"/>
      <c r="G122" s="21" t="s">
        <v>22</v>
      </c>
    </row>
    <row r="123" spans="1:10" ht="15.75" thickBot="1" x14ac:dyDescent="0.3">
      <c r="A123" s="8" t="s">
        <v>1</v>
      </c>
      <c r="B123" s="9" t="s">
        <v>2</v>
      </c>
      <c r="C123" s="22">
        <v>2</v>
      </c>
      <c r="D123" s="23">
        <f>IF(DGA!$AA$4&lt;$X$10,$X$9,IF(DGA!$AA$4&lt;$Y$10,$Y$9,IF(DGA!$AA$4&lt;$Z$10,$Z$9,IF(DGA!$AA$4&lt;$AA$10,$AA$9,IF(DGA!$AA$4&lt;$AB$10,$AB$9,IF(DGA!$AA$4&gt;=$AB$10,$AC$9))))))</f>
        <v>1</v>
      </c>
      <c r="E123" s="24">
        <f t="shared" ref="E123:E129" si="13">D123*C123</f>
        <v>2</v>
      </c>
      <c r="F123" s="20"/>
      <c r="G123" s="25">
        <f>SUM(E123:E129)/SUM(C123:C129)</f>
        <v>1.2777777777777777</v>
      </c>
      <c r="I123" s="178">
        <f>DGA!$AA$3</f>
        <v>36682</v>
      </c>
      <c r="J123" s="106"/>
    </row>
    <row r="124" spans="1:10" x14ac:dyDescent="0.25">
      <c r="A124" s="11" t="s">
        <v>4</v>
      </c>
      <c r="B124" s="12" t="s">
        <v>5</v>
      </c>
      <c r="C124" s="27">
        <v>1</v>
      </c>
      <c r="D124" s="23">
        <f>IF(DGA!$AA$5&lt;$X$11,$X$9,IF(DGA!$AA5&lt;$Y$11,$Y$9,IF(DGA!$AA$5&lt;$Z$11,$Z$9,IF(DGA!$AA$5&lt;$AA$11,$AA$9,IF(DGA!$AA$5&lt;$AB$11,$AB$9,IF(DGA!$AA$5&gt;=$AB$11,$AC$9))))))</f>
        <v>1</v>
      </c>
      <c r="E124" s="27">
        <f t="shared" si="13"/>
        <v>1</v>
      </c>
      <c r="F124" s="20"/>
      <c r="G124" s="28"/>
      <c r="I124" s="178"/>
      <c r="J124" s="107"/>
    </row>
    <row r="125" spans="1:10" x14ac:dyDescent="0.25">
      <c r="A125" s="11" t="s">
        <v>6</v>
      </c>
      <c r="B125" s="12" t="s">
        <v>7</v>
      </c>
      <c r="C125" s="27">
        <v>1</v>
      </c>
      <c r="D125" s="23">
        <f>IF(DGA!$Y$6&lt;$X$12,$X$9,IF(DGA!$AA$6&lt;$Y$12,$Y$9,IF(DGA!$Y$6&lt;=$Z$12,$Z$9,IF(DGA!$Y$6&lt;=$AA$12,$AA$9,IF(DGA!$Y$6&lt;=$AB$12,$AB$9,IF(DGA!$Y$6&gt;=$AB$12,$AC$9))))))</f>
        <v>1</v>
      </c>
      <c r="E125" s="27">
        <f t="shared" si="13"/>
        <v>1</v>
      </c>
      <c r="F125" s="20"/>
      <c r="I125" s="178"/>
      <c r="J125" s="107"/>
    </row>
    <row r="126" spans="1:10" x14ac:dyDescent="0.25">
      <c r="A126" s="11" t="s">
        <v>8</v>
      </c>
      <c r="B126" s="12" t="s">
        <v>9</v>
      </c>
      <c r="C126" s="27">
        <v>3</v>
      </c>
      <c r="D126" s="23">
        <f>IF(DGA!$AA$7&lt;$X$13,$X$9,IF(DGA!$AA$7&lt;$Y$13,$Y$9,IF(DGA!$AA$7&lt;$Z$13,$Z$9,IF(DGA!$AA$7&lt;$AA$13,$AA$9,IF(DGA!$AA$7&lt;$AB$13,$AB$9,IF(DGA!$AA$7&gt;=$AB$13,$AC$9))))))</f>
        <v>1</v>
      </c>
      <c r="E126" s="27">
        <f t="shared" si="13"/>
        <v>3</v>
      </c>
      <c r="F126" s="20"/>
      <c r="I126" s="178"/>
      <c r="J126" s="107"/>
    </row>
    <row r="127" spans="1:10" x14ac:dyDescent="0.25">
      <c r="A127" s="11" t="s">
        <v>10</v>
      </c>
      <c r="B127" s="12" t="s">
        <v>11</v>
      </c>
      <c r="C127" s="27">
        <v>3</v>
      </c>
      <c r="D127" s="23">
        <f>IF(DGA!$AA$8&lt;$X$14,$X$9,IF(DGA!$AA$8&lt;$Y$14,$Y$9,IF(DGA!$AA$8&lt;$Z$14,$Z$9,IF(DGA!$AA$8&lt;$AA$14,$AA$9,IF(DGA!$AA$8&lt;$AB$14,$AB$9,IF(DGA!$AA$8&gt;=$AB$14,$AC$9))))))</f>
        <v>1</v>
      </c>
      <c r="E127" s="27">
        <f t="shared" si="13"/>
        <v>3</v>
      </c>
      <c r="F127" s="20"/>
      <c r="I127" s="178"/>
      <c r="J127" s="107"/>
    </row>
    <row r="128" spans="1:10" x14ac:dyDescent="0.25">
      <c r="A128" s="11" t="s">
        <v>12</v>
      </c>
      <c r="B128" s="12" t="s">
        <v>13</v>
      </c>
      <c r="C128" s="27">
        <v>3</v>
      </c>
      <c r="D128" s="23">
        <f>IF(DGA!$AA$9&lt;$X$15,$X$9,IF(DGA!$AA$9&lt;$Y$15,$Y$9,IF(DGA!$AA$9&lt;$Z$15,$Z$9,IF(DGA!$AA$9&lt;$AA$15,$AA$9,IF(DGA!$AA$9&lt;$AB$15,$AB$9,IF(DGA!$AA$9&gt;=$AB$15,$AC$9))))))</f>
        <v>1</v>
      </c>
      <c r="E128" s="27">
        <f t="shared" si="13"/>
        <v>3</v>
      </c>
      <c r="F128" s="20"/>
      <c r="I128" s="178"/>
      <c r="J128" s="107"/>
    </row>
    <row r="129" spans="1:10" x14ac:dyDescent="0.25">
      <c r="A129" s="32" t="s">
        <v>14</v>
      </c>
      <c r="B129" s="33" t="s">
        <v>15</v>
      </c>
      <c r="C129" s="27">
        <v>5</v>
      </c>
      <c r="D129" s="23">
        <f>IF(DGA!$AA$10&lt;$X$16,$X$9,IF(DGA!$AA$10&lt;$Y$16,$Y$9,IF(DGA!$AA$10&lt;$Z$16,$Z$9,IF(DGA!$AA$10&lt;$AA$16,$AA$9,IF(DGA!$AA$10&lt;$AB$16,$AB$9,IF(DGA!$AA$10&gt;=$AB$16,$AC$9))))))</f>
        <v>2</v>
      </c>
      <c r="E129" s="27">
        <f t="shared" si="13"/>
        <v>10</v>
      </c>
      <c r="F129" s="20"/>
      <c r="I129" s="178"/>
      <c r="J129" s="107"/>
    </row>
    <row r="130" spans="1:10" ht="15.75" thickBot="1" x14ac:dyDescent="0.3"/>
    <row r="131" spans="1:10" ht="15.75" thickBot="1" x14ac:dyDescent="0.3">
      <c r="A131" s="34" t="s">
        <v>33</v>
      </c>
      <c r="B131" s="34" t="s">
        <v>34</v>
      </c>
    </row>
    <row r="132" spans="1:10" ht="15.75" thickBot="1" x14ac:dyDescent="0.3">
      <c r="A132" s="25" t="str">
        <f>IF(G123&lt;1.2,$AA$19,IF(G123&lt;1.5,$AA$20,IF(G123&lt;2,$AA$21,IF(G123&lt;3,$AA$22,IF(G123&gt;=3,$AA$23,0)))))</f>
        <v>B</v>
      </c>
      <c r="B132" s="35">
        <f>IF(A132=$AA$19,4,IF(A132=$AA$20,3,IF(A132=$AA$21,2,IF(A132=$AA$22,1,IF(A132=$AA$23,0)))))</f>
        <v>3</v>
      </c>
      <c r="D132" s="36"/>
    </row>
    <row r="133" spans="1:10" x14ac:dyDescent="0.25">
      <c r="D133" s="36"/>
    </row>
    <row r="134" spans="1:10" x14ac:dyDescent="0.25">
      <c r="A134" s="180"/>
      <c r="B134" s="180"/>
      <c r="C134" s="180"/>
      <c r="D134" s="180"/>
      <c r="E134" s="180"/>
      <c r="F134" s="180"/>
      <c r="G134" s="180"/>
      <c r="H134" s="180"/>
      <c r="I134" s="180"/>
      <c r="J134" s="108"/>
    </row>
    <row r="135" spans="1:10" x14ac:dyDescent="0.25">
      <c r="A135" s="180"/>
      <c r="B135" s="180"/>
      <c r="C135" s="180"/>
      <c r="D135" s="180"/>
      <c r="E135" s="180"/>
      <c r="F135" s="180"/>
      <c r="G135" s="180"/>
      <c r="H135" s="180"/>
      <c r="I135" s="180"/>
      <c r="J135" s="108"/>
    </row>
    <row r="136" spans="1:10" ht="15.75" thickBot="1" x14ac:dyDescent="0.3"/>
    <row r="137" spans="1:10" ht="15.75" thickBot="1" x14ac:dyDescent="0.3">
      <c r="A137" s="16" t="s">
        <v>18</v>
      </c>
      <c r="B137" s="17"/>
      <c r="C137" s="18" t="s">
        <v>19</v>
      </c>
      <c r="D137" s="18" t="s">
        <v>20</v>
      </c>
      <c r="E137" s="19" t="s">
        <v>21</v>
      </c>
      <c r="F137" s="20"/>
      <c r="G137" s="21" t="s">
        <v>22</v>
      </c>
    </row>
    <row r="138" spans="1:10" ht="15.75" thickBot="1" x14ac:dyDescent="0.3">
      <c r="A138" s="8" t="s">
        <v>1</v>
      </c>
      <c r="B138" s="9" t="s">
        <v>2</v>
      </c>
      <c r="C138" s="22">
        <v>2</v>
      </c>
      <c r="D138" s="23">
        <f>IF(DGA!Z4&lt;$X$10,$X$9,IF(DGA!Z4&lt;$Y$10,$Y$9,IF(DGA!Z4&lt;$Z$10,$Z$9,IF(DGA!Z4&lt;$AA$10,$AA$9,IF(DGA!Z4&lt;$AB$10,$AB$9,IF(DGA!Z4&gt;=$AB$10,$AC$9))))))</f>
        <v>1</v>
      </c>
      <c r="E138" s="24">
        <f t="shared" ref="E138:E144" si="14">D138*C138</f>
        <v>2</v>
      </c>
      <c r="F138" s="20"/>
      <c r="G138" s="25">
        <f>SUM(E138:E144)/SUM(C138:C144)</f>
        <v>1.2777777777777777</v>
      </c>
      <c r="I138" s="178">
        <f>DGA!$Z$3</f>
        <v>36924</v>
      </c>
      <c r="J138" s="106"/>
    </row>
    <row r="139" spans="1:10" x14ac:dyDescent="0.25">
      <c r="A139" s="11" t="s">
        <v>4</v>
      </c>
      <c r="B139" s="12" t="s">
        <v>5</v>
      </c>
      <c r="C139" s="27">
        <v>1</v>
      </c>
      <c r="D139" s="23">
        <f>IF(DGA!Z5&lt;X11,$X$9,IF(DGA!Z5&lt;Y11,$Y$9,IF(DGA!Z5&lt;Z11,$Z$9,IF(DGA!Z5&lt;AA11,$AA$9,IF(DGA!Z5&lt;AB11,$AB$9,IF(DGA!Z5&gt;=AB11,$AC$9))))))</f>
        <v>1</v>
      </c>
      <c r="E139" s="27">
        <f t="shared" si="14"/>
        <v>1</v>
      </c>
      <c r="F139" s="20"/>
      <c r="G139" s="28"/>
      <c r="I139" s="179"/>
      <c r="J139" s="107"/>
    </row>
    <row r="140" spans="1:10" x14ac:dyDescent="0.25">
      <c r="A140" s="11" t="s">
        <v>6</v>
      </c>
      <c r="B140" s="12" t="s">
        <v>7</v>
      </c>
      <c r="C140" s="27">
        <v>1</v>
      </c>
      <c r="D140" s="23">
        <f>IF(DGA!$Y$6&lt;$X$12,$X$9,IF(DGA!$AA$6&lt;$Y$12,$Y$9,IF(DGA!$Y$6&lt;=$Z$12,$Z$9,IF(DGA!$Y$6&lt;=$AA$12,$AA$9,IF(DGA!$Y$6&lt;=$AB$12,$AB$9,IF(DGA!$Y$6&gt;=$AB$12,$AC$9))))))</f>
        <v>1</v>
      </c>
      <c r="E140" s="27">
        <f t="shared" si="14"/>
        <v>1</v>
      </c>
      <c r="F140" s="20"/>
      <c r="I140" s="179"/>
      <c r="J140" s="107"/>
    </row>
    <row r="141" spans="1:10" x14ac:dyDescent="0.25">
      <c r="A141" s="11" t="s">
        <v>8</v>
      </c>
      <c r="B141" s="12" t="s">
        <v>9</v>
      </c>
      <c r="C141" s="27">
        <v>3</v>
      </c>
      <c r="D141" s="23">
        <f>IF(DGA!Z7&lt;X13,$X$9,IF(DGA!Z7&lt;Y13,$Y$9,IF(DGA!Z7&lt;Z13,$Z$9,IF(DGA!Z7&lt;AA13,$AA$9,IF(DGA!Z7&lt;AB13,$AB$9,IF(DGA!Z7&gt;=AB13,$AC$9))))))</f>
        <v>1</v>
      </c>
      <c r="E141" s="27">
        <f t="shared" si="14"/>
        <v>3</v>
      </c>
      <c r="F141" s="20"/>
      <c r="I141" s="179"/>
      <c r="J141" s="107"/>
    </row>
    <row r="142" spans="1:10" x14ac:dyDescent="0.25">
      <c r="A142" s="11" t="s">
        <v>10</v>
      </c>
      <c r="B142" s="12" t="s">
        <v>11</v>
      </c>
      <c r="C142" s="27">
        <v>3</v>
      </c>
      <c r="D142" s="23">
        <f>IF(DGA!Z8&lt;X14,$X$9,IF(DGA!Z8&lt;Y14,$Y$9,IF(DGA!Z8&lt;Z14,$Z$9,IF(DGA!Z8&lt;AA14,$AA$9,IF(DGA!Z8&lt;AB14,$AB$9,IF(DGA!Z8&gt;=AB14,$AC$9))))))</f>
        <v>1</v>
      </c>
      <c r="E142" s="27">
        <f t="shared" si="14"/>
        <v>3</v>
      </c>
      <c r="F142" s="20"/>
      <c r="I142" s="179"/>
      <c r="J142" s="107"/>
    </row>
    <row r="143" spans="1:10" x14ac:dyDescent="0.25">
      <c r="A143" s="11" t="s">
        <v>12</v>
      </c>
      <c r="B143" s="12" t="s">
        <v>13</v>
      </c>
      <c r="C143" s="27">
        <v>3</v>
      </c>
      <c r="D143" s="23">
        <f>IF(DGA!Z9&lt;X15,$X$9,IF(DGA!Z9&lt;Y15,$Y$9,IF(DGA!Z9&lt;Z15,$Z$9,IF(DGA!Z9&lt;AA15,$AA$9,IF(DGA!Z9&lt;AB15,$AB$9,IF(DGA!Z9&gt;=AB15,$AC$9))))))</f>
        <v>1</v>
      </c>
      <c r="E143" s="27">
        <f t="shared" si="14"/>
        <v>3</v>
      </c>
      <c r="F143" s="20"/>
      <c r="I143" s="179"/>
      <c r="J143" s="107"/>
    </row>
    <row r="144" spans="1:10" x14ac:dyDescent="0.25">
      <c r="A144" s="32" t="s">
        <v>14</v>
      </c>
      <c r="B144" s="33" t="s">
        <v>15</v>
      </c>
      <c r="C144" s="27">
        <v>5</v>
      </c>
      <c r="D144" s="23">
        <f>IF(DGA!Z10&lt;X16,$X$9,IF(DGA!Z10&lt;Y16,$Y$9,IF(DGA!Z10&lt;Z16,$Z$9,IF(DGA!Z10&lt;AA16,$AA$9,IF(DGA!Z10&lt;AB16,$AB$9,IF(DGA!Z10&gt;=AB16,$AC$9))))))</f>
        <v>2</v>
      </c>
      <c r="E144" s="27">
        <f t="shared" si="14"/>
        <v>10</v>
      </c>
      <c r="F144" s="20"/>
      <c r="I144" s="179"/>
      <c r="J144" s="107"/>
    </row>
    <row r="145" spans="1:10" ht="15.75" thickBot="1" x14ac:dyDescent="0.3"/>
    <row r="146" spans="1:10" ht="15.75" thickBot="1" x14ac:dyDescent="0.3">
      <c r="A146" s="34" t="s">
        <v>33</v>
      </c>
      <c r="B146" s="34" t="s">
        <v>34</v>
      </c>
    </row>
    <row r="147" spans="1:10" ht="15.75" thickBot="1" x14ac:dyDescent="0.3">
      <c r="A147" s="25" t="str">
        <f>IF(G138&lt;1.2,$AA$19,IF(G138&lt;1.5,$AA$20,IF(G138&lt;2,$AA$21,IF(G138&lt;3,$AA$22,IF(G138&gt;=3,$AA$23,0)))))</f>
        <v>B</v>
      </c>
      <c r="B147" s="35">
        <f>IF(A147=$AA$19,4,IF(A147=$AA$20,3,IF(A147=$AA$21,2,IF(A147=$AA$22,1,IF(A147=$AA$23,0)))))</f>
        <v>3</v>
      </c>
      <c r="D147" s="36"/>
    </row>
    <row r="149" spans="1:10" x14ac:dyDescent="0.25">
      <c r="A149" s="180"/>
      <c r="B149" s="180"/>
      <c r="C149" s="180"/>
      <c r="D149" s="180"/>
      <c r="E149" s="180"/>
      <c r="F149" s="180"/>
      <c r="G149" s="180"/>
      <c r="H149" s="180"/>
      <c r="I149" s="180"/>
      <c r="J149" s="108"/>
    </row>
    <row r="150" spans="1:10" x14ac:dyDescent="0.25">
      <c r="A150" s="180"/>
      <c r="B150" s="180"/>
      <c r="C150" s="180"/>
      <c r="D150" s="180"/>
      <c r="E150" s="180"/>
      <c r="F150" s="180"/>
      <c r="G150" s="180"/>
      <c r="H150" s="180"/>
      <c r="I150" s="180"/>
      <c r="J150" s="108"/>
    </row>
    <row r="151" spans="1:10" ht="15.75" thickBot="1" x14ac:dyDescent="0.3"/>
    <row r="152" spans="1:10" ht="15.75" thickBot="1" x14ac:dyDescent="0.3">
      <c r="A152" s="16" t="s">
        <v>18</v>
      </c>
      <c r="B152" s="17"/>
      <c r="C152" s="18" t="s">
        <v>19</v>
      </c>
      <c r="D152" s="18" t="s">
        <v>20</v>
      </c>
      <c r="E152" s="19" t="s">
        <v>21</v>
      </c>
      <c r="F152" s="20"/>
      <c r="G152" s="21" t="s">
        <v>22</v>
      </c>
    </row>
    <row r="153" spans="1:10" ht="15.75" thickBot="1" x14ac:dyDescent="0.3">
      <c r="A153" s="8" t="s">
        <v>1</v>
      </c>
      <c r="B153" s="9" t="s">
        <v>2</v>
      </c>
      <c r="C153" s="22">
        <v>2</v>
      </c>
      <c r="D153" s="23">
        <f>IF(DGA!Y4&lt;X10,$X$9,IF(DGA!Y4&lt;Y10,$Y$9,IF(DGA!Y4&lt;Z10,$Z$9,IF(DGA!Y4&lt;AA10,$AA$9,IF(DGA!Y4&lt;AB10,$AB$9,IF(DGA!Y4&gt;=AB10,$AC$9))))))</f>
        <v>1</v>
      </c>
      <c r="E153" s="24">
        <f t="shared" ref="E153:E159" si="15">D153*C153</f>
        <v>2</v>
      </c>
      <c r="F153" s="20"/>
      <c r="G153" s="25">
        <f>SUM(E153:E159)/SUM(C153:C159)</f>
        <v>1.2777777777777777</v>
      </c>
      <c r="I153" s="178">
        <f>DGA!$Y$3</f>
        <v>37062</v>
      </c>
      <c r="J153" s="106"/>
    </row>
    <row r="154" spans="1:10" x14ac:dyDescent="0.25">
      <c r="A154" s="11" t="s">
        <v>4</v>
      </c>
      <c r="B154" s="12" t="s">
        <v>5</v>
      </c>
      <c r="C154" s="27">
        <v>1</v>
      </c>
      <c r="D154" s="23">
        <f>IF(DGA!Y5&lt;X11,$X$9,IF(DGA!Y5&lt;Y11,$Y$9,IF(DGA!Y5&lt;Z11,$Z$9,IF(DGA!Y5&lt;AA11,$AA$9,IF(DGA!Y5&lt;AB11,$AB$9,IF(DGA!Y5&gt;=AB11,$AC$9))))))</f>
        <v>1</v>
      </c>
      <c r="E154" s="27">
        <f t="shared" si="15"/>
        <v>1</v>
      </c>
      <c r="F154" s="20"/>
      <c r="G154" s="28"/>
      <c r="I154" s="179"/>
      <c r="J154" s="107"/>
    </row>
    <row r="155" spans="1:10" x14ac:dyDescent="0.25">
      <c r="A155" s="11" t="s">
        <v>6</v>
      </c>
      <c r="B155" s="12" t="s">
        <v>7</v>
      </c>
      <c r="C155" s="27">
        <v>1</v>
      </c>
      <c r="D155" s="23">
        <f>IF(DGA!Y6&lt;X12,$X$9,IF(DGA!Y6&lt;Y12,$Y$9,IF(DGA!Y6&lt;Z12,$Z$9,IF(DGA!Y6&lt;AA12,$AA$9,IF(DGA!Y6&lt;AB12,$AB$9,IF(DGA!Y6&gt;=AB12,$AC$9))))))</f>
        <v>1</v>
      </c>
      <c r="E155" s="27">
        <f t="shared" si="15"/>
        <v>1</v>
      </c>
      <c r="F155" s="20"/>
      <c r="I155" s="179"/>
      <c r="J155" s="107"/>
    </row>
    <row r="156" spans="1:10" x14ac:dyDescent="0.25">
      <c r="A156" s="11" t="s">
        <v>8</v>
      </c>
      <c r="B156" s="12" t="s">
        <v>9</v>
      </c>
      <c r="C156" s="27">
        <v>3</v>
      </c>
      <c r="D156" s="23">
        <f>IF(DGA!Y7&lt;X13,$X$9,IF(DGA!Y7&lt;Y13,$Y$9,IF(DGA!Y7&lt;Z13,$Z$9,IF(DGA!Y7&lt;AA13,$AA$9,IF(DGA!Y7&lt;AB13,$AB$9,IF(DGA!Y7&gt;=AB13,$AC$9))))))</f>
        <v>1</v>
      </c>
      <c r="E156" s="27">
        <f t="shared" si="15"/>
        <v>3</v>
      </c>
      <c r="F156" s="20"/>
      <c r="I156" s="179"/>
      <c r="J156" s="107"/>
    </row>
    <row r="157" spans="1:10" x14ac:dyDescent="0.25">
      <c r="A157" s="11" t="s">
        <v>10</v>
      </c>
      <c r="B157" s="12" t="s">
        <v>11</v>
      </c>
      <c r="C157" s="27">
        <v>3</v>
      </c>
      <c r="D157" s="23">
        <f>IF(DGA!Y8&lt;X14,$X$9,IF(DGA!Y8&lt;Y14,$Y$9,IF(DGA!Y8&lt;Z14,$Z$9,IF(DGA!Y8&lt;AA14,$AA$9,IF(DGA!Y8&lt;AB14,$AB$9,IF(DGA!Y8&gt;=AB14,$AC$9))))))</f>
        <v>1</v>
      </c>
      <c r="E157" s="27">
        <f t="shared" si="15"/>
        <v>3</v>
      </c>
      <c r="F157" s="20"/>
      <c r="I157" s="179"/>
      <c r="J157" s="107"/>
    </row>
    <row r="158" spans="1:10" x14ac:dyDescent="0.25">
      <c r="A158" s="11" t="s">
        <v>12</v>
      </c>
      <c r="B158" s="12" t="s">
        <v>13</v>
      </c>
      <c r="C158" s="27">
        <v>3</v>
      </c>
      <c r="D158" s="23">
        <f>IF(DGA!Y9&lt;X15,$X$9,IF(DGA!Y9&lt;Y15,$Y$9,IF(DGA!Y9&lt;Z15,$Z$9,IF(DGA!Y9&lt;AA15,$AA$9,IF(DGA!Y9&lt;AB15,$AB$9,IF(DGA!Y9&gt;=AB15,$AC$9))))))</f>
        <v>1</v>
      </c>
      <c r="E158" s="27">
        <f t="shared" si="15"/>
        <v>3</v>
      </c>
      <c r="F158" s="20"/>
      <c r="I158" s="179"/>
      <c r="J158" s="107"/>
    </row>
    <row r="159" spans="1:10" x14ac:dyDescent="0.25">
      <c r="A159" s="32" t="s">
        <v>14</v>
      </c>
      <c r="B159" s="33" t="s">
        <v>15</v>
      </c>
      <c r="C159" s="27">
        <v>5</v>
      </c>
      <c r="D159" s="23">
        <f>IF(DGA!Y10&lt;X16,$X$9,IF(DGA!Y10&lt;Y16,$Y$9,IF(DGA!Y10&lt;Z16,$Z$9,IF(DGA!Y10&lt;AA16,$AA$9,IF(DGA!Y10&lt;AB16,$AB$9,IF(DGA!Y10&gt;=AB16,$AC$9))))))</f>
        <v>2</v>
      </c>
      <c r="E159" s="27">
        <f t="shared" si="15"/>
        <v>10</v>
      </c>
      <c r="F159" s="20"/>
      <c r="I159" s="179"/>
      <c r="J159" s="107"/>
    </row>
    <row r="160" spans="1:10" ht="15.75" thickBot="1" x14ac:dyDescent="0.3"/>
    <row r="161" spans="1:10" ht="15.75" thickBot="1" x14ac:dyDescent="0.3">
      <c r="A161" s="34" t="s">
        <v>33</v>
      </c>
      <c r="B161" s="34" t="s">
        <v>34</v>
      </c>
    </row>
    <row r="162" spans="1:10" ht="15.75" thickBot="1" x14ac:dyDescent="0.3">
      <c r="A162" s="25" t="str">
        <f>IF(G153&lt;1.2,$AA$19,IF(G153&lt;1.5,$AA$20,IF(G153&lt;2,$AA$21,IF(G153&lt;3,$AA$22,IF(G153&gt;=3,$AA$23,0)))))</f>
        <v>B</v>
      </c>
      <c r="B162" s="35">
        <f>IF(A162=$AA$19,4,IF(A162=$AA$20,3,IF(A162=$AA$21,2,IF(A162=$AA$22,1,IF(A162=$AA$23,0)))))</f>
        <v>3</v>
      </c>
      <c r="D162" s="36"/>
    </row>
    <row r="164" spans="1:10" x14ac:dyDescent="0.25">
      <c r="A164" s="180"/>
      <c r="B164" s="180"/>
      <c r="C164" s="180"/>
      <c r="D164" s="180"/>
      <c r="E164" s="180"/>
      <c r="F164" s="180"/>
      <c r="G164" s="180"/>
      <c r="H164" s="180"/>
      <c r="I164" s="180"/>
      <c r="J164" s="108"/>
    </row>
    <row r="165" spans="1:10" x14ac:dyDescent="0.25">
      <c r="A165" s="180"/>
      <c r="B165" s="180"/>
      <c r="C165" s="180"/>
      <c r="D165" s="180"/>
      <c r="E165" s="180"/>
      <c r="F165" s="180"/>
      <c r="G165" s="180"/>
      <c r="H165" s="180"/>
      <c r="I165" s="180"/>
      <c r="J165" s="108"/>
    </row>
    <row r="166" spans="1:10" ht="15.75" thickBot="1" x14ac:dyDescent="0.3"/>
    <row r="167" spans="1:10" ht="15.75" thickBot="1" x14ac:dyDescent="0.3">
      <c r="A167" s="16" t="s">
        <v>18</v>
      </c>
      <c r="B167" s="17"/>
      <c r="C167" s="18" t="s">
        <v>19</v>
      </c>
      <c r="D167" s="18" t="s">
        <v>20</v>
      </c>
      <c r="E167" s="19" t="s">
        <v>21</v>
      </c>
      <c r="F167" s="20"/>
      <c r="G167" s="21" t="s">
        <v>22</v>
      </c>
    </row>
    <row r="168" spans="1:10" ht="15.75" thickBot="1" x14ac:dyDescent="0.3">
      <c r="A168" s="8" t="s">
        <v>1</v>
      </c>
      <c r="B168" s="9" t="s">
        <v>2</v>
      </c>
      <c r="C168" s="22">
        <v>2</v>
      </c>
      <c r="D168" s="23">
        <f>IF(DGA!X4&lt;X10,$X$9,IF(DGA!X4&lt;Y10,$Y$9,IF(DGA!X4&lt;Z10,$Z$9,IF(DGA!X4&lt;AA10,$AA$9,IF(DGA!X4&lt;AB10,$AB$9,IF(DGA!X4&gt;=AB10,$AC$9))))))</f>
        <v>1</v>
      </c>
      <c r="E168" s="24">
        <f t="shared" ref="E168:E174" si="16">D168*C168</f>
        <v>2</v>
      </c>
      <c r="F168" s="20"/>
      <c r="G168" s="25">
        <f>SUM(E168:E174)/SUM(C168:C174)</f>
        <v>1.6111111111111112</v>
      </c>
      <c r="I168" s="178">
        <f>DGA!$X$3</f>
        <v>37274</v>
      </c>
      <c r="J168" s="106"/>
    </row>
    <row r="169" spans="1:10" x14ac:dyDescent="0.25">
      <c r="A169" s="11" t="s">
        <v>4</v>
      </c>
      <c r="B169" s="12" t="s">
        <v>5</v>
      </c>
      <c r="C169" s="27">
        <v>1</v>
      </c>
      <c r="D169" s="23">
        <f>IF(DGA!X5&lt;X11,$X$9,IF(DGA!X5&lt;Y11,$Y$9,IF(DGA!X5&lt;Z11,$Z$9,IF(DGA!X5&lt;AA11,$AA$9,IF(DGA!X5&lt;AB11,$AB$9,IF(DGA!X5&gt;=AB11,$AC$9))))))</f>
        <v>2</v>
      </c>
      <c r="E169" s="27">
        <f t="shared" si="16"/>
        <v>2</v>
      </c>
      <c r="F169" s="20"/>
      <c r="G169" s="28"/>
      <c r="I169" s="179"/>
      <c r="J169" s="107"/>
    </row>
    <row r="170" spans="1:10" x14ac:dyDescent="0.25">
      <c r="A170" s="11" t="s">
        <v>6</v>
      </c>
      <c r="B170" s="12" t="s">
        <v>7</v>
      </c>
      <c r="C170" s="27">
        <v>1</v>
      </c>
      <c r="D170" s="23">
        <f>IF(DGA!X6&lt;X12,$X$9,IF(DGA!X6&lt;Y12,$Y$9,IF(DGA!X6&lt;Z12,$Z$9,IF(DGA!X6&lt;AA12,$AA$9,IF(DGA!X6&lt;AB12,$AB$9,IF(DGA!X6&gt;=AB12,$AC$9))))))</f>
        <v>1</v>
      </c>
      <c r="E170" s="27">
        <f t="shared" si="16"/>
        <v>1</v>
      </c>
      <c r="F170" s="20"/>
      <c r="I170" s="179"/>
      <c r="J170" s="107"/>
    </row>
    <row r="171" spans="1:10" x14ac:dyDescent="0.25">
      <c r="A171" s="11" t="s">
        <v>8</v>
      </c>
      <c r="B171" s="12" t="s">
        <v>9</v>
      </c>
      <c r="C171" s="27">
        <v>3</v>
      </c>
      <c r="D171" s="23">
        <f>IF(DGA!X7&lt;X13,$X$9,IF(DGA!X7&lt;Y13,$Y$9,IF(DGA!X7&lt;Z13,$Z$9,IF(DGA!X7&lt;AA13,$AA$9,IF(DGA!X7&lt;AB13,$AB$9,IF(DGA!X7&gt;=AB13,$AC$9))))))</f>
        <v>1</v>
      </c>
      <c r="E171" s="27">
        <f t="shared" si="16"/>
        <v>3</v>
      </c>
      <c r="F171" s="20"/>
      <c r="I171" s="179"/>
      <c r="J171" s="107"/>
    </row>
    <row r="172" spans="1:10" x14ac:dyDescent="0.25">
      <c r="A172" s="11" t="s">
        <v>10</v>
      </c>
      <c r="B172" s="12" t="s">
        <v>11</v>
      </c>
      <c r="C172" s="27">
        <v>3</v>
      </c>
      <c r="D172" s="23">
        <f>IF(DGA!X8&lt;X14,$X$9,IF(DGA!X8&lt;Y14,$Y$9,IF(DGA!X8&lt;Z14,$Z$9,IF(DGA!X8&lt;AA14,$AA$9,IF(DGA!X8&lt;AB14,$AB$9,IF(DGA!X8&gt;=AB14,$AC$9))))))</f>
        <v>1</v>
      </c>
      <c r="E172" s="27">
        <f t="shared" si="16"/>
        <v>3</v>
      </c>
      <c r="F172" s="20"/>
      <c r="I172" s="179"/>
      <c r="J172" s="107"/>
    </row>
    <row r="173" spans="1:10" x14ac:dyDescent="0.25">
      <c r="A173" s="11" t="s">
        <v>12</v>
      </c>
      <c r="B173" s="12" t="s">
        <v>13</v>
      </c>
      <c r="C173" s="27">
        <v>3</v>
      </c>
      <c r="D173" s="23">
        <f>IF(DGA!X9&lt;X15,$X$9,IF(DGA!X9&lt;Y15,$Y$9,IF(DGA!X9&lt;Z15,$Z$9,IF(DGA!X9&lt;AA15,$AA$9,IF(DGA!X9&lt;AB15,$AB$9,IF(DGA!X9&gt;=AB15,$AC$9))))))</f>
        <v>1</v>
      </c>
      <c r="E173" s="27">
        <f t="shared" si="16"/>
        <v>3</v>
      </c>
      <c r="F173" s="20"/>
      <c r="I173" s="179"/>
      <c r="J173" s="107"/>
    </row>
    <row r="174" spans="1:10" x14ac:dyDescent="0.25">
      <c r="A174" s="32" t="s">
        <v>14</v>
      </c>
      <c r="B174" s="33" t="s">
        <v>15</v>
      </c>
      <c r="C174" s="27">
        <v>5</v>
      </c>
      <c r="D174" s="23">
        <f>IF(DGA!X10&lt;X16,$X$9,IF(DGA!X10&lt;Y16,$Y$9,IF(DGA!X10&lt;Z16,$Z$9,IF(DGA!X10&lt;AA16,$AA$9,IF(DGA!X10&lt;AB16,$AB$9,IF(DGA!X10&gt;=AB16,$AC$9))))))</f>
        <v>3</v>
      </c>
      <c r="E174" s="27">
        <f t="shared" si="16"/>
        <v>15</v>
      </c>
      <c r="F174" s="20"/>
      <c r="I174" s="179"/>
      <c r="J174" s="107"/>
    </row>
    <row r="175" spans="1:10" ht="15.75" thickBot="1" x14ac:dyDescent="0.3"/>
    <row r="176" spans="1:10" ht="15.75" thickBot="1" x14ac:dyDescent="0.3">
      <c r="A176" s="34" t="s">
        <v>33</v>
      </c>
      <c r="B176" s="34" t="s">
        <v>34</v>
      </c>
    </row>
    <row r="177" spans="1:10" ht="15.75" thickBot="1" x14ac:dyDescent="0.3">
      <c r="A177" s="25" t="str">
        <f>IF(G168&lt;1.2,$AA$19,IF(G168&lt;1.5,$AA$20,IF(G168&lt;2,$AA$21,IF(G168&lt;3,$AA$22,IF(G168&gt;=3,$AA$23,0)))))</f>
        <v>C</v>
      </c>
      <c r="B177" s="35">
        <f>IF(A177=$AA$19,4,IF(A177=$AA$20,3,IF(A177=$AA$21,2,IF(A177=$AA$22,1,IF(A177=$AA$23,0)))))</f>
        <v>2</v>
      </c>
      <c r="D177" s="36"/>
    </row>
    <row r="179" spans="1:10" x14ac:dyDescent="0.25">
      <c r="A179" s="180"/>
      <c r="B179" s="180"/>
      <c r="C179" s="180"/>
      <c r="D179" s="180"/>
      <c r="E179" s="180"/>
      <c r="F179" s="180"/>
      <c r="G179" s="180"/>
      <c r="H179" s="180"/>
      <c r="I179" s="180"/>
      <c r="J179" s="108"/>
    </row>
    <row r="180" spans="1:10" x14ac:dyDescent="0.25">
      <c r="A180" s="180"/>
      <c r="B180" s="180"/>
      <c r="C180" s="180"/>
      <c r="D180" s="180"/>
      <c r="E180" s="180"/>
      <c r="F180" s="180"/>
      <c r="G180" s="180"/>
      <c r="H180" s="180"/>
      <c r="I180" s="180"/>
      <c r="J180" s="108"/>
    </row>
    <row r="181" spans="1:10" ht="15.75" thickBot="1" x14ac:dyDescent="0.3"/>
    <row r="182" spans="1:10" ht="15.75" thickBot="1" x14ac:dyDescent="0.3">
      <c r="A182" s="16" t="s">
        <v>18</v>
      </c>
      <c r="B182" s="17"/>
      <c r="C182" s="18" t="s">
        <v>19</v>
      </c>
      <c r="D182" s="18" t="s">
        <v>20</v>
      </c>
      <c r="E182" s="19" t="s">
        <v>21</v>
      </c>
      <c r="F182" s="20"/>
      <c r="G182" s="21" t="s">
        <v>22</v>
      </c>
    </row>
    <row r="183" spans="1:10" ht="15.75" thickBot="1" x14ac:dyDescent="0.3">
      <c r="A183" s="8" t="s">
        <v>1</v>
      </c>
      <c r="B183" s="9" t="s">
        <v>2</v>
      </c>
      <c r="C183" s="22">
        <v>2</v>
      </c>
      <c r="D183" s="23">
        <f>IF(DGA!W4&lt;X10,$X$9,IF(DGA!W4&lt;Y10,$Y$9,IF(DGA!W4&lt;Z10,$Z$9,IF(DGA!W4&lt;AA10,$AA$9,IF(DGA!W4&lt;AB10,$AB$9,IF(DGA!W4&gt;=AB10,$AC$9))))))</f>
        <v>1</v>
      </c>
      <c r="E183" s="24">
        <f t="shared" ref="E183:E189" si="17">D183*C183</f>
        <v>2</v>
      </c>
      <c r="F183" s="20"/>
      <c r="G183" s="25">
        <f>SUM(E183:E189)/SUM(C183:C189)</f>
        <v>1.6111111111111112</v>
      </c>
      <c r="I183" s="178">
        <f>DGA!$W$3</f>
        <v>37498</v>
      </c>
      <c r="J183" s="106"/>
    </row>
    <row r="184" spans="1:10" x14ac:dyDescent="0.25">
      <c r="A184" s="11" t="s">
        <v>4</v>
      </c>
      <c r="B184" s="12" t="s">
        <v>5</v>
      </c>
      <c r="C184" s="27">
        <v>1</v>
      </c>
      <c r="D184" s="23">
        <f>IF(DGA!W5&lt;X11,$X$9,IF(DGA!W5&lt;Y11,$Y$9,IF(DGA!W5&lt;Z11,$Z$9,IF(DGA!W5&lt;AA11,$AA$9,IF(DGA!W5&lt;AB11,$AB$9,IF(DGA!W5&gt;=AB11,$AC$9))))))</f>
        <v>2</v>
      </c>
      <c r="E184" s="27">
        <f t="shared" si="17"/>
        <v>2</v>
      </c>
      <c r="F184" s="20"/>
      <c r="G184" s="28"/>
      <c r="I184" s="179"/>
      <c r="J184" s="107"/>
    </row>
    <row r="185" spans="1:10" x14ac:dyDescent="0.25">
      <c r="A185" s="11" t="s">
        <v>6</v>
      </c>
      <c r="B185" s="12" t="s">
        <v>7</v>
      </c>
      <c r="C185" s="27">
        <v>1</v>
      </c>
      <c r="D185" s="23">
        <f>IF(DGA!W6&lt;X12,$X$9,IF(DGA!W6&lt;Y12,$Y$9,IF(DGA!W6&lt;Z12,$Z$9,IF(DGA!W6&lt;AA12,$AA$9,IF(DGA!W6&lt;AB12,$AB$9,IF(DGA!W6&gt;=AB12,$AC$9))))))</f>
        <v>1</v>
      </c>
      <c r="E185" s="27">
        <f t="shared" si="17"/>
        <v>1</v>
      </c>
      <c r="F185" s="20"/>
      <c r="I185" s="179"/>
      <c r="J185" s="107"/>
    </row>
    <row r="186" spans="1:10" x14ac:dyDescent="0.25">
      <c r="A186" s="11" t="s">
        <v>8</v>
      </c>
      <c r="B186" s="12" t="s">
        <v>9</v>
      </c>
      <c r="C186" s="27">
        <v>3</v>
      </c>
      <c r="D186" s="23">
        <f>IF(DGA!W7&lt;X13,$X$9,IF(DGA!W7&lt;Y13,$Y$9,IF(DGA!W7&lt;Z13,$Z$9,IF(DGA!W7&lt;AA13,$AA$9,IF(DGA!W7&lt;AB13,$AB$9,IF(DGA!W7&gt;=AB13,$AC$9))))))</f>
        <v>1</v>
      </c>
      <c r="E186" s="27">
        <f t="shared" si="17"/>
        <v>3</v>
      </c>
      <c r="F186" s="20"/>
      <c r="I186" s="179"/>
      <c r="J186" s="107"/>
    </row>
    <row r="187" spans="1:10" x14ac:dyDescent="0.25">
      <c r="A187" s="11" t="s">
        <v>10</v>
      </c>
      <c r="B187" s="12" t="s">
        <v>11</v>
      </c>
      <c r="C187" s="27">
        <v>3</v>
      </c>
      <c r="D187" s="23">
        <f>IF(DGA!W8&lt;X14,$X$9,IF(DGA!W8&lt;Y14,$Y$9,IF(DGA!W8&lt;Z14,$Z$9,IF(DGA!W8&lt;AA14,$AA$9,IF(DGA!W8&lt;AB14,$AB$9,IF(DGA!W8&gt;=AB14,$AC$9))))))</f>
        <v>1</v>
      </c>
      <c r="E187" s="27">
        <f t="shared" si="17"/>
        <v>3</v>
      </c>
      <c r="F187" s="20"/>
      <c r="I187" s="179"/>
      <c r="J187" s="107"/>
    </row>
    <row r="188" spans="1:10" x14ac:dyDescent="0.25">
      <c r="A188" s="11" t="s">
        <v>12</v>
      </c>
      <c r="B188" s="12" t="s">
        <v>13</v>
      </c>
      <c r="C188" s="27">
        <v>3</v>
      </c>
      <c r="D188" s="23">
        <f>IF(DGA!W9&lt;X15,$X$9,IF(DGA!W9&lt;Y15,$Y$9,IF(DGA!W9&lt;Z15,$Z$9,IF(DGA!W9&lt;AA15,$AA$9,IF(DGA!W9&lt;AB15,$AB$9,IF(DGA!W9&gt;=AB15,$AC$9))))))</f>
        <v>1</v>
      </c>
      <c r="E188" s="27">
        <f t="shared" si="17"/>
        <v>3</v>
      </c>
      <c r="F188" s="20"/>
      <c r="I188" s="179"/>
      <c r="J188" s="107"/>
    </row>
    <row r="189" spans="1:10" x14ac:dyDescent="0.25">
      <c r="A189" s="32" t="s">
        <v>14</v>
      </c>
      <c r="B189" s="33" t="s">
        <v>15</v>
      </c>
      <c r="C189" s="27">
        <v>5</v>
      </c>
      <c r="D189" s="23">
        <f>IF(DGA!W10&lt;X16,$X$9,IF(DGA!W10&lt;Y16,$Y$9,IF(DGA!W10&lt;Z16,$Z$9,IF(DGA!W10&lt;AA16,$AA$9,IF(DGA!W10&lt;AB16,$AB$9,IF(DGA!W10&gt;=AB16,$AC$9))))))</f>
        <v>3</v>
      </c>
      <c r="E189" s="27">
        <f t="shared" si="17"/>
        <v>15</v>
      </c>
      <c r="F189" s="20"/>
      <c r="I189" s="179"/>
      <c r="J189" s="107"/>
    </row>
    <row r="190" spans="1:10" ht="15.75" thickBot="1" x14ac:dyDescent="0.3"/>
    <row r="191" spans="1:10" ht="15.75" thickBot="1" x14ac:dyDescent="0.3">
      <c r="A191" s="34" t="s">
        <v>33</v>
      </c>
      <c r="B191" s="34" t="s">
        <v>34</v>
      </c>
    </row>
    <row r="192" spans="1:10" ht="15.75" thickBot="1" x14ac:dyDescent="0.3">
      <c r="A192" s="25" t="str">
        <f>IF(G183&lt;1.2,$AA$19,IF(G183&lt;1.5,$AA$20,IF(G183&lt;2,$AA$21,IF(G183&lt;3,$AA$22,IF(G183&gt;=3,$AA$23,0)))))</f>
        <v>C</v>
      </c>
      <c r="B192" s="35">
        <f>IF(A192=$AA$19,4,IF(A192=$AA$20,3,IF(A192=$AA$21,2,IF(A192=$AA$22,1,IF(A192=$AA$23,0)))))</f>
        <v>2</v>
      </c>
      <c r="D192" s="36"/>
    </row>
    <row r="194" spans="1:10" x14ac:dyDescent="0.25">
      <c r="A194" s="180"/>
      <c r="B194" s="180"/>
      <c r="C194" s="180"/>
      <c r="D194" s="180"/>
      <c r="E194" s="180"/>
      <c r="F194" s="180"/>
      <c r="G194" s="180"/>
      <c r="H194" s="180"/>
      <c r="I194" s="180"/>
      <c r="J194" s="108"/>
    </row>
    <row r="195" spans="1:10" x14ac:dyDescent="0.25">
      <c r="A195" s="180"/>
      <c r="B195" s="180"/>
      <c r="C195" s="180"/>
      <c r="D195" s="180"/>
      <c r="E195" s="180"/>
      <c r="F195" s="180"/>
      <c r="G195" s="180"/>
      <c r="H195" s="180"/>
      <c r="I195" s="180"/>
      <c r="J195" s="108"/>
    </row>
    <row r="196" spans="1:10" ht="15.75" thickBot="1" x14ac:dyDescent="0.3"/>
    <row r="197" spans="1:10" ht="15.75" thickBot="1" x14ac:dyDescent="0.3">
      <c r="A197" s="16" t="s">
        <v>18</v>
      </c>
      <c r="B197" s="17"/>
      <c r="C197" s="18" t="s">
        <v>19</v>
      </c>
      <c r="D197" s="18" t="s">
        <v>20</v>
      </c>
      <c r="E197" s="19" t="s">
        <v>21</v>
      </c>
      <c r="F197" s="20"/>
      <c r="G197" s="21" t="s">
        <v>22</v>
      </c>
    </row>
    <row r="198" spans="1:10" ht="15.75" thickBot="1" x14ac:dyDescent="0.3">
      <c r="A198" s="8" t="s">
        <v>1</v>
      </c>
      <c r="B198" s="9" t="s">
        <v>2</v>
      </c>
      <c r="C198" s="22">
        <v>2</v>
      </c>
      <c r="D198" s="23">
        <f>IF(DGA!V4&lt;X10,$X$9,IF(DGA!V4&lt;Y10,$Y$9,IF(DGA!V4&lt;Z10,$Z$9,IF(DGA!V4&lt;AA10,$AA$9,IF(DGA!V4&lt;AB10,$AB$9,IF(DGA!V4&gt;=AB10,$AC$9))))))</f>
        <v>1</v>
      </c>
      <c r="E198" s="24">
        <f t="shared" ref="E198:E204" si="18">D198*C198</f>
        <v>2</v>
      </c>
      <c r="F198" s="20"/>
      <c r="G198" s="25">
        <f>SUM(E198:E204)/SUM(C198:C204)</f>
        <v>1.6111111111111112</v>
      </c>
      <c r="I198" s="178">
        <f>DGA!$V$3</f>
        <v>37621</v>
      </c>
      <c r="J198" s="106"/>
    </row>
    <row r="199" spans="1:10" x14ac:dyDescent="0.25">
      <c r="A199" s="11" t="s">
        <v>4</v>
      </c>
      <c r="B199" s="12" t="s">
        <v>5</v>
      </c>
      <c r="C199" s="27">
        <v>1</v>
      </c>
      <c r="D199" s="23">
        <f>IF(DGA!V5&lt;X11,$X$9,IF(DGA!V5&lt;Y11,$Y$9,IF(DGA!V5&lt;Z11,$Z$9,IF(DGA!V5&lt;AA11,$AA$9,IF(DGA!V5&lt;AB11,$AB$9,IF(DGA!V5&gt;=AB11,$AC$9))))))</f>
        <v>2</v>
      </c>
      <c r="E199" s="27">
        <f t="shared" si="18"/>
        <v>2</v>
      </c>
      <c r="F199" s="20"/>
      <c r="G199" s="28"/>
      <c r="I199" s="179"/>
      <c r="J199" s="107"/>
    </row>
    <row r="200" spans="1:10" x14ac:dyDescent="0.25">
      <c r="A200" s="11" t="s">
        <v>6</v>
      </c>
      <c r="B200" s="12" t="s">
        <v>7</v>
      </c>
      <c r="C200" s="27">
        <v>1</v>
      </c>
      <c r="D200" s="23">
        <f>IF(DGA!V6&lt;X12,$X$9,IF(DGA!V6&lt;Y12,$Y$9,IF(DGA!V6&lt;Z12,$Z$9,IF(DGA!V6&lt;AA12,$AA$9,IF(DGA!V6&lt;AB12,$AB$9,IF(DGA!V6&gt;=AB12,$AC$9))))))</f>
        <v>1</v>
      </c>
      <c r="E200" s="27">
        <f t="shared" si="18"/>
        <v>1</v>
      </c>
      <c r="F200" s="20"/>
      <c r="I200" s="179"/>
      <c r="J200" s="107"/>
    </row>
    <row r="201" spans="1:10" x14ac:dyDescent="0.25">
      <c r="A201" s="11" t="s">
        <v>8</v>
      </c>
      <c r="B201" s="12" t="s">
        <v>9</v>
      </c>
      <c r="C201" s="27">
        <v>3</v>
      </c>
      <c r="D201" s="23">
        <f>IF(DGA!V7&lt;X13,$X$9,IF(DGA!V7&lt;Y13,$Y$9,IF(DGA!V7&lt;Z13,$Z$9,IF(DGA!V7&lt;AA13,$AA$9,IF(DGA!V7&lt;AB13,$AB$9,IF(DGA!V7&gt;=AB13,$AC$9))))))</f>
        <v>1</v>
      </c>
      <c r="E201" s="27">
        <f t="shared" si="18"/>
        <v>3</v>
      </c>
      <c r="F201" s="20"/>
      <c r="I201" s="179"/>
      <c r="J201" s="107"/>
    </row>
    <row r="202" spans="1:10" x14ac:dyDescent="0.25">
      <c r="A202" s="11" t="s">
        <v>10</v>
      </c>
      <c r="B202" s="12" t="s">
        <v>11</v>
      </c>
      <c r="C202" s="27">
        <v>3</v>
      </c>
      <c r="D202" s="23">
        <f>IF(DGA!V8&lt;X14,$X$9,IF(DGA!V8&lt;Y14,$Y$9,IF(DGA!V8&lt;Z14,$Z$9,IF(DGA!V8&lt;AA14,$AA$9,IF(DGA!V8&lt;AB14,$AB$9,IF(DGA!V8&gt;=AB14,$AC$9))))))</f>
        <v>1</v>
      </c>
      <c r="E202" s="27">
        <f t="shared" si="18"/>
        <v>3</v>
      </c>
      <c r="F202" s="20"/>
      <c r="I202" s="179"/>
    </row>
    <row r="203" spans="1:10" x14ac:dyDescent="0.25">
      <c r="A203" s="11" t="s">
        <v>12</v>
      </c>
      <c r="B203" s="12" t="s">
        <v>13</v>
      </c>
      <c r="C203" s="27">
        <v>3</v>
      </c>
      <c r="D203" s="23">
        <f>IF(DGA!V9&lt;X15,$X$9,IF(DGA!V9&lt;Y15,$Y$9,IF(DGA!V9&lt;Z15,$Z$9,IF(DGA!V9&lt;AA15,$AA$9,IF(DGA!V9&lt;AB15,$AB$9,IF(DGA!V9&gt;=AB15,$AC$9))))))</f>
        <v>1</v>
      </c>
      <c r="E203" s="27">
        <f t="shared" si="18"/>
        <v>3</v>
      </c>
      <c r="F203" s="20"/>
      <c r="I203" s="179"/>
    </row>
    <row r="204" spans="1:10" x14ac:dyDescent="0.25">
      <c r="A204" s="32" t="s">
        <v>14</v>
      </c>
      <c r="B204" s="33" t="s">
        <v>15</v>
      </c>
      <c r="C204" s="27">
        <v>5</v>
      </c>
      <c r="D204" s="23">
        <f>IF(DGA!V10&lt;X16,$X$9,IF(DGA!V10&lt;Y16,$Y$9,IF(DGA!V10&lt;Z16,$Z$9,IF(DGA!V10&lt;AA16,$AA$9,IF(DGA!V10&lt;AB16,$AB$9,IF(DGA!V10&gt;=AB16,$AC$9))))))</f>
        <v>3</v>
      </c>
      <c r="E204" s="27">
        <f t="shared" si="18"/>
        <v>15</v>
      </c>
      <c r="F204" s="20"/>
      <c r="I204" s="179"/>
    </row>
    <row r="205" spans="1:10" ht="15.75" thickBot="1" x14ac:dyDescent="0.3"/>
    <row r="206" spans="1:10" ht="15.75" thickBot="1" x14ac:dyDescent="0.3">
      <c r="A206" s="34" t="s">
        <v>33</v>
      </c>
      <c r="B206" s="34" t="s">
        <v>34</v>
      </c>
    </row>
    <row r="207" spans="1:10" ht="15.75" thickBot="1" x14ac:dyDescent="0.3">
      <c r="A207" s="25" t="str">
        <f>IF(G198&lt;1.2,$AA$19,IF(G198&lt;1.5,$AA$20,IF(G198&lt;2,$AA$21,IF(G198&lt;3,$AA$22,IF(G198&gt;=3,$AA$23,0)))))</f>
        <v>C</v>
      </c>
      <c r="B207" s="35">
        <f>IF(A207=$AA$19,4,IF(A207=$AA$20,3,IF(A207=$AA$21,2,IF(A207=$AA$22,1,IF(A207=$AA$23,0)))))</f>
        <v>2</v>
      </c>
      <c r="D207" s="36"/>
    </row>
    <row r="209" spans="1:20" x14ac:dyDescent="0.25">
      <c r="A209" s="180"/>
      <c r="B209" s="180"/>
      <c r="C209" s="180"/>
      <c r="D209" s="180"/>
      <c r="E209" s="180"/>
      <c r="F209" s="180"/>
      <c r="G209" s="180"/>
      <c r="H209" s="180"/>
      <c r="I209" s="180"/>
      <c r="K209" s="108"/>
      <c r="L209" s="108"/>
      <c r="M209" s="108"/>
      <c r="N209" s="108"/>
      <c r="O209" s="108"/>
      <c r="P209" s="108"/>
      <c r="Q209" s="108"/>
      <c r="R209" s="108"/>
      <c r="S209" s="108"/>
      <c r="T209" s="108"/>
    </row>
    <row r="210" spans="1:20" x14ac:dyDescent="0.25">
      <c r="A210" s="180"/>
      <c r="B210" s="180"/>
      <c r="C210" s="180"/>
      <c r="D210" s="180"/>
      <c r="E210" s="180"/>
      <c r="F210" s="180"/>
      <c r="G210" s="180"/>
      <c r="H210" s="180"/>
      <c r="I210" s="180"/>
      <c r="J210" s="108"/>
      <c r="K210" s="108"/>
      <c r="L210" s="108"/>
      <c r="M210" s="108"/>
      <c r="N210" s="108"/>
    </row>
    <row r="211" spans="1:20" ht="15.75" thickBot="1" x14ac:dyDescent="0.3"/>
    <row r="212" spans="1:20" ht="15.75" thickBot="1" x14ac:dyDescent="0.3">
      <c r="A212" s="16" t="s">
        <v>18</v>
      </c>
      <c r="B212" s="17"/>
      <c r="C212" s="18" t="s">
        <v>19</v>
      </c>
      <c r="D212" s="18" t="s">
        <v>20</v>
      </c>
      <c r="E212" s="19" t="s">
        <v>21</v>
      </c>
      <c r="F212" s="20"/>
      <c r="G212" s="21" t="s">
        <v>22</v>
      </c>
    </row>
    <row r="213" spans="1:20" ht="15.75" thickBot="1" x14ac:dyDescent="0.3">
      <c r="A213" s="8" t="s">
        <v>1</v>
      </c>
      <c r="B213" s="9" t="s">
        <v>2</v>
      </c>
      <c r="C213" s="22">
        <v>2</v>
      </c>
      <c r="D213" s="23">
        <f>IF(DGA!U4&lt;X10,$X$9,IF(DGA!U4&lt;Y10,$Y$9,IF(DGA!U4&lt;Z10,$Z$9,IF(DGA!U4&lt;AA10,$AA$9,IF(DGA!U4&lt;AB10,$AB$9,IF(DGA!U4&gt;=AB10,$AC$9))))))</f>
        <v>1</v>
      </c>
      <c r="E213" s="24">
        <f t="shared" ref="E213:E219" si="19">D213*C213</f>
        <v>2</v>
      </c>
      <c r="F213" s="20"/>
      <c r="G213" s="25">
        <f>SUM(E213:E219)/SUM(C213:C219)</f>
        <v>1.6111111111111112</v>
      </c>
      <c r="I213" s="178">
        <f>DGA!$U$3</f>
        <v>37868</v>
      </c>
      <c r="J213" s="106"/>
      <c r="K213" s="106"/>
      <c r="L213" s="106"/>
      <c r="M213" s="106"/>
      <c r="N213" s="106"/>
    </row>
    <row r="214" spans="1:20" x14ac:dyDescent="0.25">
      <c r="A214" s="11" t="s">
        <v>4</v>
      </c>
      <c r="B214" s="12" t="s">
        <v>5</v>
      </c>
      <c r="C214" s="27">
        <v>1</v>
      </c>
      <c r="D214" s="23">
        <f>IF(DGA!U5&lt;X11,$X$9,IF(DGA!U5&lt;Y11,$Y$9,IF(DGA!U5&lt;Z11,$Z$9,IF(DGA!U5&lt;AA11,$AA$9,IF(DGA!U5&lt;AB11,$AB$9,IF(DGA!U5&gt;=AB11,$AC$9))))))</f>
        <v>2</v>
      </c>
      <c r="E214" s="27">
        <f t="shared" si="19"/>
        <v>2</v>
      </c>
      <c r="F214" s="20"/>
      <c r="G214" s="28"/>
      <c r="I214" s="179"/>
      <c r="J214" s="107"/>
      <c r="K214" s="107"/>
      <c r="L214" s="107"/>
      <c r="M214" s="107"/>
      <c r="N214" s="107"/>
    </row>
    <row r="215" spans="1:20" x14ac:dyDescent="0.25">
      <c r="A215" s="11" t="s">
        <v>6</v>
      </c>
      <c r="B215" s="12" t="s">
        <v>7</v>
      </c>
      <c r="C215" s="27">
        <v>1</v>
      </c>
      <c r="D215" s="23">
        <f>IF(DGA!U6&lt;X12,$X$9,IF(DGA!U6&lt;Y12,$Y$9,IF(DGA!U6&lt;Z12,$Z$9,IF(DGA!U6&lt;AA12,$AA$9,IF(DGA!U6&lt;AB12,$AB$9,IF(DGA!U6&gt;=AB12,$AC$9))))))</f>
        <v>1</v>
      </c>
      <c r="E215" s="27">
        <f t="shared" si="19"/>
        <v>1</v>
      </c>
      <c r="F215" s="20"/>
      <c r="I215" s="179"/>
      <c r="J215" s="107"/>
      <c r="K215" s="107"/>
      <c r="L215" s="107"/>
      <c r="M215" s="107"/>
      <c r="N215" s="107"/>
    </row>
    <row r="216" spans="1:20" x14ac:dyDescent="0.25">
      <c r="A216" s="11" t="s">
        <v>8</v>
      </c>
      <c r="B216" s="12" t="s">
        <v>9</v>
      </c>
      <c r="C216" s="27">
        <v>3</v>
      </c>
      <c r="D216" s="23">
        <f>IF(DGA!U7&lt;X13,$X$9,IF(DGA!U7&lt;Y13,$Y$9,IF(DGA!U7&lt;Z13,$Z$9,IF(DGA!U7&lt;AA13,$AA$9,IF(DGA!U7&lt;AB13,$AB$9,IF(DGA!U7&gt;=AB13,$AC$9))))))</f>
        <v>1</v>
      </c>
      <c r="E216" s="27">
        <f t="shared" si="19"/>
        <v>3</v>
      </c>
      <c r="F216" s="20"/>
      <c r="I216" s="179"/>
      <c r="J216" s="107"/>
      <c r="K216" s="107"/>
      <c r="L216" s="107"/>
      <c r="M216" s="107"/>
      <c r="N216" s="107"/>
    </row>
    <row r="217" spans="1:20" x14ac:dyDescent="0.25">
      <c r="A217" s="11" t="s">
        <v>10</v>
      </c>
      <c r="B217" s="12" t="s">
        <v>11</v>
      </c>
      <c r="C217" s="27">
        <v>3</v>
      </c>
      <c r="D217" s="23">
        <f>IF(DGA!U8&lt;X14,$X$9,IF(DGA!U8&lt;Y14,$Y$9,IF(DGA!U8&lt;Z14,$Z$9,IF(DGA!U8&lt;AA14,$AA$9,IF(DGA!U8&lt;AB14,$AB$9,IF(DGA!U8&gt;=AB14,$AC$9))))))</f>
        <v>1</v>
      </c>
      <c r="E217" s="27">
        <f t="shared" si="19"/>
        <v>3</v>
      </c>
      <c r="F217" s="20"/>
      <c r="I217" s="179"/>
      <c r="J217" s="107"/>
      <c r="K217" s="107"/>
      <c r="L217" s="107"/>
      <c r="M217" s="107"/>
      <c r="N217" s="107"/>
    </row>
    <row r="218" spans="1:20" x14ac:dyDescent="0.25">
      <c r="A218" s="11" t="s">
        <v>12</v>
      </c>
      <c r="B218" s="12" t="s">
        <v>13</v>
      </c>
      <c r="C218" s="27">
        <v>3</v>
      </c>
      <c r="D218" s="23">
        <f>IF(DGA!U9&lt;X15,$X$9,IF(DGA!U9&lt;Y15,$Y$9,IF(DGA!U9&lt;Z15,$Z$9,IF(DGA!U9&lt;AA15,$AA$9,IF(DGA!U9&lt;AB15,$AB$9,IF(DGA!U9&gt;=AB15,$AC$9))))))</f>
        <v>1</v>
      </c>
      <c r="E218" s="27">
        <f t="shared" si="19"/>
        <v>3</v>
      </c>
      <c r="F218" s="20"/>
      <c r="I218" s="179"/>
      <c r="J218" s="107"/>
      <c r="K218" s="107"/>
      <c r="L218" s="107"/>
      <c r="M218" s="107"/>
      <c r="N218" s="107"/>
    </row>
    <row r="219" spans="1:20" x14ac:dyDescent="0.25">
      <c r="A219" s="32" t="s">
        <v>14</v>
      </c>
      <c r="B219" s="33" t="s">
        <v>15</v>
      </c>
      <c r="C219" s="27">
        <v>5</v>
      </c>
      <c r="D219" s="23">
        <f>IF(DGA!U10&lt;X16,$X$9,IF(DGA!U10&lt;Y16,$Y$9,IF(DGA!U10&lt;Z16,$Z$9,IF(DGA!U10&lt;AA16,$AA$9,IF(DGA!U10&lt;AB16,$AB$9,IF(DGA!U10&gt;=AB16,$AC$9))))))</f>
        <v>3</v>
      </c>
      <c r="E219" s="27">
        <f t="shared" si="19"/>
        <v>15</v>
      </c>
      <c r="F219" s="20"/>
      <c r="I219" s="179"/>
      <c r="J219" s="107"/>
      <c r="K219" s="107"/>
      <c r="L219" s="107"/>
      <c r="M219" s="107"/>
      <c r="N219" s="107"/>
      <c r="O219" s="107"/>
      <c r="P219" s="107"/>
      <c r="Q219" s="107"/>
      <c r="R219" s="107"/>
      <c r="S219" s="107"/>
      <c r="T219" s="107"/>
    </row>
    <row r="220" spans="1:20" ht="15.75" thickBot="1" x14ac:dyDescent="0.3"/>
    <row r="221" spans="1:20" ht="15.75" thickBot="1" x14ac:dyDescent="0.3">
      <c r="A221" s="34" t="s">
        <v>33</v>
      </c>
      <c r="B221" s="34" t="s">
        <v>34</v>
      </c>
    </row>
    <row r="222" spans="1:20" ht="15.75" thickBot="1" x14ac:dyDescent="0.3">
      <c r="A222" s="25" t="str">
        <f>IF(G213&lt;1.2,$AA$19,IF(G213&lt;1.5,$AA$20,IF(G213&lt;2,$AA$21,IF(G213&lt;3,$AA$22,IF(G213&gt;=3,$AA$23,0)))))</f>
        <v>C</v>
      </c>
      <c r="B222" s="35">
        <f>IF(A222=$AA$19,4,IF(A222=$AA$20,3,IF(A222=$AA$21,2,IF(A222=$AA$22,1,IF(A222=$AA$23,0)))))</f>
        <v>2</v>
      </c>
      <c r="D222" s="36"/>
    </row>
    <row r="224" spans="1:20" x14ac:dyDescent="0.25">
      <c r="A224" s="180"/>
      <c r="B224" s="180"/>
      <c r="C224" s="180"/>
      <c r="D224" s="180"/>
      <c r="E224" s="180"/>
      <c r="F224" s="180"/>
      <c r="G224" s="180"/>
      <c r="H224" s="180"/>
      <c r="I224" s="180"/>
      <c r="J224" s="108"/>
    </row>
    <row r="225" spans="1:10" x14ac:dyDescent="0.25">
      <c r="A225" s="180"/>
      <c r="B225" s="180"/>
      <c r="C225" s="180"/>
      <c r="D225" s="180"/>
      <c r="E225" s="180"/>
      <c r="F225" s="180"/>
      <c r="G225" s="180"/>
      <c r="H225" s="180"/>
      <c r="I225" s="180"/>
      <c r="J225" s="108"/>
    </row>
    <row r="226" spans="1:10" ht="15.75" thickBot="1" x14ac:dyDescent="0.3"/>
    <row r="227" spans="1:10" ht="15.75" thickBot="1" x14ac:dyDescent="0.3">
      <c r="A227" s="16" t="s">
        <v>18</v>
      </c>
      <c r="B227" s="17"/>
      <c r="C227" s="18" t="s">
        <v>19</v>
      </c>
      <c r="D227" s="18" t="s">
        <v>20</v>
      </c>
      <c r="E227" s="19" t="s">
        <v>21</v>
      </c>
      <c r="F227" s="20"/>
      <c r="G227" s="21" t="s">
        <v>22</v>
      </c>
    </row>
    <row r="228" spans="1:10" ht="15.75" thickBot="1" x14ac:dyDescent="0.3">
      <c r="A228" s="8" t="s">
        <v>1</v>
      </c>
      <c r="B228" s="9" t="s">
        <v>2</v>
      </c>
      <c r="C228" s="22">
        <v>2</v>
      </c>
      <c r="D228" s="23">
        <f>IF(DGA!T4&lt;X10,$X$9,IF(DGA!T4&lt;Y10,$Y$9,IF(DGA!T4&lt;Z10,$Z$9,IF(DGA!T4&lt;AA10,$AA$9,IF(DGA!T4&lt;AB10,$AB$9,IF(DGA!T4&gt;=AB10,$AC$9))))))</f>
        <v>1</v>
      </c>
      <c r="E228" s="24">
        <f t="shared" ref="E228:E234" si="20">D228*C228</f>
        <v>2</v>
      </c>
      <c r="F228" s="20"/>
      <c r="G228" s="25">
        <f>SUM(E228:E234)/SUM(C228:C234)</f>
        <v>1.5555555555555556</v>
      </c>
      <c r="I228" s="178">
        <f>DGA!$T$3</f>
        <v>37994</v>
      </c>
      <c r="J228" s="106"/>
    </row>
    <row r="229" spans="1:10" x14ac:dyDescent="0.25">
      <c r="A229" s="11" t="s">
        <v>4</v>
      </c>
      <c r="B229" s="12" t="s">
        <v>5</v>
      </c>
      <c r="C229" s="27">
        <v>1</v>
      </c>
      <c r="D229" s="23">
        <f>IF(DGA!T5&lt;X11,$X$9,IF(DGA!T5&lt;Y11,$Y$9,IF(DGA!T5&lt;Z11,$Z$9,IF(DGA!T5&lt;AA11,$AA$9,IF(DGA!T5&lt;AB11,$AB$9,IF(DGA!T5&gt;=AB11,$AC$9))))))</f>
        <v>1</v>
      </c>
      <c r="E229" s="27">
        <f t="shared" si="20"/>
        <v>1</v>
      </c>
      <c r="F229" s="20"/>
      <c r="G229" s="28"/>
      <c r="I229" s="179"/>
      <c r="J229" s="107"/>
    </row>
    <row r="230" spans="1:10" x14ac:dyDescent="0.25">
      <c r="A230" s="11" t="s">
        <v>6</v>
      </c>
      <c r="B230" s="12" t="s">
        <v>7</v>
      </c>
      <c r="C230" s="27">
        <v>1</v>
      </c>
      <c r="D230" s="23">
        <f>IF(DGA!T6&lt;X12,$X$9,IF(DGA!T6&lt;Y12,$Y$9,IF(DGA!T6&lt;Z12,$Z$9,IF(DGA!T6&lt;AA12,$AA$9,IF(DGA!T6&lt;AB12,$AB$9,IF(DGA!T6&gt;=AB12,$AC$9))))))</f>
        <v>1</v>
      </c>
      <c r="E230" s="27">
        <f t="shared" si="20"/>
        <v>1</v>
      </c>
      <c r="F230" s="20"/>
      <c r="I230" s="179"/>
      <c r="J230" s="107"/>
    </row>
    <row r="231" spans="1:10" x14ac:dyDescent="0.25">
      <c r="A231" s="11" t="s">
        <v>8</v>
      </c>
      <c r="B231" s="12" t="s">
        <v>9</v>
      </c>
      <c r="C231" s="27">
        <v>3</v>
      </c>
      <c r="D231" s="23">
        <f>IF(DGA!T7&lt;X13,$X$9,IF(DGA!T7&lt;Y13,$Y$9,IF(DGA!T7&lt;Z13,$Z$9,IF(DGA!T7&lt;AA13,$AA$9,IF(DGA!T7&lt;AB13,$AB$9,IF(DGA!T7&gt;=AB13,$AC$9))))))</f>
        <v>1</v>
      </c>
      <c r="E231" s="27">
        <f t="shared" si="20"/>
        <v>3</v>
      </c>
      <c r="F231" s="20"/>
      <c r="I231" s="179"/>
      <c r="J231" s="107"/>
    </row>
    <row r="232" spans="1:10" x14ac:dyDescent="0.25">
      <c r="A232" s="11" t="s">
        <v>10</v>
      </c>
      <c r="B232" s="12" t="s">
        <v>11</v>
      </c>
      <c r="C232" s="27">
        <v>3</v>
      </c>
      <c r="D232" s="23">
        <f>IF(DGA!T8&lt;X14,$X$9,IF(DGA!T8&lt;Y14,$Y$9,IF(DGA!T8&lt;Z14,$Z$9,IF(DGA!T8&lt;AA14,$AA$9,IF(DGA!T8&lt;AB14,$AB$9,IF(DGA!T8&gt;=AB14,$AC$9))))))</f>
        <v>1</v>
      </c>
      <c r="E232" s="27">
        <f t="shared" si="20"/>
        <v>3</v>
      </c>
      <c r="F232" s="20"/>
      <c r="I232" s="179"/>
      <c r="J232" s="107"/>
    </row>
    <row r="233" spans="1:10" x14ac:dyDescent="0.25">
      <c r="A233" s="11" t="s">
        <v>12</v>
      </c>
      <c r="B233" s="12" t="s">
        <v>13</v>
      </c>
      <c r="C233" s="27">
        <v>3</v>
      </c>
      <c r="D233" s="23">
        <f>IF(DGA!T9&lt;X15,$X$9,IF(DGA!T9&lt;Y15,$Y$9,IF(DGA!T9&lt;Z15,$Z$9,IF(DGA!T9&lt;AA15,$AA$9,IF(DGA!T9&lt;AB15,$AB$9,IF(DGA!T9&gt;=AB15,$AC$9))))))</f>
        <v>1</v>
      </c>
      <c r="E233" s="27">
        <f t="shared" si="20"/>
        <v>3</v>
      </c>
      <c r="F233" s="20"/>
      <c r="I233" s="179"/>
      <c r="J233" s="107"/>
    </row>
    <row r="234" spans="1:10" x14ac:dyDescent="0.25">
      <c r="A234" s="32" t="s">
        <v>14</v>
      </c>
      <c r="B234" s="33" t="s">
        <v>15</v>
      </c>
      <c r="C234" s="27">
        <v>5</v>
      </c>
      <c r="D234" s="23">
        <f>IF(DGA!T10&lt;X16,$X$9,IF(DGA!T10&lt;Y16,$Y$9,IF(DGA!T10&lt;Z16,$Z$9,IF(DGA!T10&lt;AA16,$AA$9,IF(DGA!T10&lt;AB16,$AB$9,IF(DGA!T10&gt;=AB16,$AC$9))))))</f>
        <v>3</v>
      </c>
      <c r="E234" s="27">
        <f t="shared" si="20"/>
        <v>15</v>
      </c>
      <c r="F234" s="20"/>
      <c r="I234" s="179"/>
      <c r="J234" s="107"/>
    </row>
    <row r="235" spans="1:10" ht="15.75" thickBot="1" x14ac:dyDescent="0.3"/>
    <row r="236" spans="1:10" ht="15.75" thickBot="1" x14ac:dyDescent="0.3">
      <c r="A236" s="34" t="s">
        <v>33</v>
      </c>
      <c r="B236" s="34" t="s">
        <v>34</v>
      </c>
    </row>
    <row r="237" spans="1:10" ht="15.75" thickBot="1" x14ac:dyDescent="0.3">
      <c r="A237" s="25" t="str">
        <f>IF(G228&lt;1.2,$AA$19,IF(G228&lt;1.5,$AA$20,IF(G228&lt;2,$AA$21,IF(G228&lt;3,$AA$22,IF(G228&gt;=3,$AA$23,0)))))</f>
        <v>C</v>
      </c>
      <c r="B237" s="35">
        <f>IF(A237=$AA$19,4,IF(A237=$AA$20,3,IF(A237=$AA$21,2,IF(A237=$AA$22,1,IF(A237=$AA$23,0)))))</f>
        <v>2</v>
      </c>
      <c r="D237" s="36"/>
    </row>
    <row r="239" spans="1:10" x14ac:dyDescent="0.25">
      <c r="A239" s="180"/>
      <c r="B239" s="180"/>
      <c r="C239" s="180"/>
      <c r="D239" s="180"/>
      <c r="E239" s="180"/>
      <c r="F239" s="180"/>
      <c r="G239" s="180"/>
      <c r="H239" s="180"/>
      <c r="I239" s="180"/>
      <c r="J239" s="108"/>
    </row>
    <row r="240" spans="1:10" x14ac:dyDescent="0.25">
      <c r="A240" s="180"/>
      <c r="B240" s="180"/>
      <c r="C240" s="180"/>
      <c r="D240" s="180"/>
      <c r="E240" s="180"/>
      <c r="F240" s="180"/>
      <c r="G240" s="180"/>
      <c r="H240" s="180"/>
      <c r="I240" s="180"/>
      <c r="J240" s="108"/>
    </row>
    <row r="241" spans="1:10" ht="15.75" thickBot="1" x14ac:dyDescent="0.3"/>
    <row r="242" spans="1:10" ht="15.75" thickBot="1" x14ac:dyDescent="0.3">
      <c r="A242" s="16" t="s">
        <v>18</v>
      </c>
      <c r="B242" s="17"/>
      <c r="C242" s="18" t="s">
        <v>19</v>
      </c>
      <c r="D242" s="18" t="s">
        <v>20</v>
      </c>
      <c r="E242" s="19" t="s">
        <v>21</v>
      </c>
      <c r="F242" s="20"/>
      <c r="G242" s="21" t="s">
        <v>22</v>
      </c>
    </row>
    <row r="243" spans="1:10" ht="15.75" thickBot="1" x14ac:dyDescent="0.3">
      <c r="A243" s="8" t="s">
        <v>1</v>
      </c>
      <c r="B243" s="9" t="s">
        <v>2</v>
      </c>
      <c r="C243" s="22">
        <v>2</v>
      </c>
      <c r="D243" s="23">
        <f>IF(DGA!S4&lt;X10,$X$9,IF(DGA!S4&lt;Y10,$Y$9,IF(DGA!S4&lt;Z10,$Z$9,IF(DGA!S4&lt;AA10,$AA$9,IF(DGA!S4&lt;AB10,$AB$9,IF(DGA!S4&gt;=AB10,$AC$9))))))</f>
        <v>1</v>
      </c>
      <c r="E243" s="24">
        <f t="shared" ref="E243:E249" si="21">D243*C243</f>
        <v>2</v>
      </c>
      <c r="F243" s="20"/>
      <c r="G243" s="25">
        <f>SUM(E243:E249)/SUM(C243:C249)</f>
        <v>1.5555555555555556</v>
      </c>
      <c r="I243" s="178">
        <f>DGA!$S$3</f>
        <v>38163</v>
      </c>
      <c r="J243" s="106"/>
    </row>
    <row r="244" spans="1:10" x14ac:dyDescent="0.25">
      <c r="A244" s="11" t="s">
        <v>4</v>
      </c>
      <c r="B244" s="12" t="s">
        <v>5</v>
      </c>
      <c r="C244" s="27">
        <v>1</v>
      </c>
      <c r="D244" s="23">
        <f>IF(DGA!S5&lt;X11,$X$9,IF(DGA!S5&lt;Y11,$Y$9,IF(DGA!S5&lt;Z11,$Z$9,IF(DGA!S5&lt;AA11,$AA$9,IF(DGA!S5&lt;AB11,$AB$9,IF(DGA!S5&gt;=AB11,$AC$9))))))</f>
        <v>1</v>
      </c>
      <c r="E244" s="27">
        <f t="shared" si="21"/>
        <v>1</v>
      </c>
      <c r="F244" s="20"/>
      <c r="G244" s="28"/>
      <c r="I244" s="179"/>
      <c r="J244" s="107"/>
    </row>
    <row r="245" spans="1:10" x14ac:dyDescent="0.25">
      <c r="A245" s="11" t="s">
        <v>6</v>
      </c>
      <c r="B245" s="12" t="s">
        <v>7</v>
      </c>
      <c r="C245" s="27">
        <v>1</v>
      </c>
      <c r="D245" s="23">
        <f>IF(DGA!S6&lt;X12,$X$9,IF(DGA!S6&lt;Y12,$Y$9,IF(DGA!S6&lt;Z12,$Z$9,IF(DGA!S6&lt;AA12,$AA$9,IF(DGA!S6&lt;AB12,$AB$9,IF(DGA!S6&gt;=AB12,$AC$9))))))</f>
        <v>1</v>
      </c>
      <c r="E245" s="27">
        <f t="shared" si="21"/>
        <v>1</v>
      </c>
      <c r="F245" s="20"/>
      <c r="I245" s="179"/>
      <c r="J245" s="107"/>
    </row>
    <row r="246" spans="1:10" x14ac:dyDescent="0.25">
      <c r="A246" s="11" t="s">
        <v>8</v>
      </c>
      <c r="B246" s="12" t="s">
        <v>9</v>
      </c>
      <c r="C246" s="27">
        <v>3</v>
      </c>
      <c r="D246" s="23">
        <f>IF(DGA!S7&lt;X13,$X$9,IF(DGA!S7&lt;Y13,$Y$9,IF(DGA!S7&lt;Z13,$Z$9,IF(DGA!S7&lt;AA13,$AA$9,IF(DGA!S7&lt;AB13,$AB$9,IF(DGA!S7&gt;=AB13,$AC$9))))))</f>
        <v>1</v>
      </c>
      <c r="E246" s="27">
        <f t="shared" si="21"/>
        <v>3</v>
      </c>
      <c r="F246" s="20"/>
      <c r="I246" s="179"/>
      <c r="J246" s="107"/>
    </row>
    <row r="247" spans="1:10" x14ac:dyDescent="0.25">
      <c r="A247" s="11" t="s">
        <v>10</v>
      </c>
      <c r="B247" s="12" t="s">
        <v>11</v>
      </c>
      <c r="C247" s="27">
        <v>3</v>
      </c>
      <c r="D247" s="23">
        <f>IF(DGA!S8&lt;X14,$X$9,IF(DGA!S8&lt;Y14,$Y$9,IF(DGA!S8&lt;Z14,$Z$9,IF(DGA!S8&lt;AA14,$AA$9,IF(DGA!S8&lt;AB14,$AB$9,IF(DGA!S8&gt;=AB14,$AC$9))))))</f>
        <v>1</v>
      </c>
      <c r="E247" s="27">
        <f t="shared" si="21"/>
        <v>3</v>
      </c>
      <c r="F247" s="20"/>
      <c r="I247" s="179"/>
      <c r="J247" s="107"/>
    </row>
    <row r="248" spans="1:10" x14ac:dyDescent="0.25">
      <c r="A248" s="11" t="s">
        <v>12</v>
      </c>
      <c r="B248" s="12" t="s">
        <v>13</v>
      </c>
      <c r="C248" s="27">
        <v>3</v>
      </c>
      <c r="D248" s="23">
        <f>IF(DGA!S9&lt;X15,$X$9,IF(DGA!S9&lt;Y15,$Y$9,IF(DGA!S9&lt;Z15,$Z$9,IF(DGA!S9&lt;AA15,$AA$9,IF(DGA!S9&lt;AB15,$AB$9,IF(DGA!S9&gt;=AB15,$AC$9))))))</f>
        <v>1</v>
      </c>
      <c r="E248" s="27">
        <f t="shared" si="21"/>
        <v>3</v>
      </c>
      <c r="F248" s="20"/>
      <c r="I248" s="179"/>
      <c r="J248" s="107"/>
    </row>
    <row r="249" spans="1:10" x14ac:dyDescent="0.25">
      <c r="A249" s="32" t="s">
        <v>14</v>
      </c>
      <c r="B249" s="33" t="s">
        <v>15</v>
      </c>
      <c r="C249" s="27">
        <v>5</v>
      </c>
      <c r="D249" s="23">
        <f>IF(DGA!S10&lt;X16,$X$9,IF(DGA!S10&lt;Y16,$Y$9,IF(DGA!S10&lt;Z16,$Z$9,IF(DGA!S10&lt;AA16,$AA$9,IF(DGA!S10&lt;AB16,$AB$9,IF(DGA!S10&gt;=AB16,$AC$9))))))</f>
        <v>3</v>
      </c>
      <c r="E249" s="27">
        <f t="shared" si="21"/>
        <v>15</v>
      </c>
      <c r="F249" s="20"/>
      <c r="I249" s="179"/>
      <c r="J249" s="107"/>
    </row>
    <row r="250" spans="1:10" ht="15.75" thickBot="1" x14ac:dyDescent="0.3"/>
    <row r="251" spans="1:10" ht="15.75" thickBot="1" x14ac:dyDescent="0.3">
      <c r="A251" s="34" t="s">
        <v>33</v>
      </c>
      <c r="B251" s="34" t="s">
        <v>34</v>
      </c>
    </row>
    <row r="252" spans="1:10" ht="15.75" thickBot="1" x14ac:dyDescent="0.3">
      <c r="A252" s="25" t="str">
        <f>IF(G243&lt;1.2,$AA$19,IF(G243&lt;1.5,$AA$20,IF(G243&lt;2,$AA$21,IF(G243&lt;3,$AA$22,IF(G243&gt;=3,$AA$23,0)))))</f>
        <v>C</v>
      </c>
      <c r="B252" s="35">
        <f>IF(A252=$AA$19,4,IF(A252=$AA$20,3,IF(A252=$AA$21,2,IF(A252=$AA$22,1,IF(A252=$AA$23,0)))))</f>
        <v>2</v>
      </c>
      <c r="D252" s="36"/>
    </row>
    <row r="254" spans="1:10" x14ac:dyDescent="0.25">
      <c r="A254" s="180"/>
      <c r="B254" s="180"/>
      <c r="C254" s="180"/>
      <c r="D254" s="180"/>
      <c r="E254" s="180"/>
      <c r="F254" s="180"/>
      <c r="G254" s="180"/>
      <c r="H254" s="180"/>
      <c r="I254" s="180"/>
      <c r="J254" s="108"/>
    </row>
    <row r="255" spans="1:10" x14ac:dyDescent="0.25">
      <c r="A255" s="180"/>
      <c r="B255" s="180"/>
      <c r="C255" s="180"/>
      <c r="D255" s="180"/>
      <c r="E255" s="180"/>
      <c r="F255" s="180"/>
      <c r="G255" s="180"/>
      <c r="H255" s="180"/>
      <c r="I255" s="180"/>
      <c r="J255" s="108"/>
    </row>
    <row r="256" spans="1:10" ht="15.75" thickBot="1" x14ac:dyDescent="0.3"/>
    <row r="257" spans="1:10" ht="15.75" thickBot="1" x14ac:dyDescent="0.3">
      <c r="A257" s="16" t="s">
        <v>18</v>
      </c>
      <c r="B257" s="17"/>
      <c r="C257" s="18" t="s">
        <v>19</v>
      </c>
      <c r="D257" s="18" t="s">
        <v>20</v>
      </c>
      <c r="E257" s="19" t="s">
        <v>21</v>
      </c>
      <c r="F257" s="20"/>
      <c r="G257" s="21" t="s">
        <v>22</v>
      </c>
    </row>
    <row r="258" spans="1:10" ht="15.75" thickBot="1" x14ac:dyDescent="0.3">
      <c r="A258" s="8" t="s">
        <v>1</v>
      </c>
      <c r="B258" s="9" t="s">
        <v>2</v>
      </c>
      <c r="C258" s="22">
        <v>2</v>
      </c>
      <c r="D258" s="23">
        <f>IF(DGA!R4&lt;X10,$X$9,IF(DGA!R4&lt;Y10,$Y$9,IF(DGA!R4&lt;Z10,$Z$9,IF(DGA!R4&lt;AA10,$AA$9,IF(DGA!R4&lt;AB10,$AB$9,IF(DGA!R4&gt;=AB10,$AC$9))))))</f>
        <v>1</v>
      </c>
      <c r="E258" s="24">
        <f t="shared" ref="E258:E264" si="22">D258*C258</f>
        <v>2</v>
      </c>
      <c r="F258" s="20"/>
      <c r="G258" s="25">
        <f>SUM(E258:E264)/SUM(C258:C264)</f>
        <v>1.6111111111111112</v>
      </c>
      <c r="I258" s="178">
        <f>DGA!$R$3</f>
        <v>38384</v>
      </c>
      <c r="J258" s="106"/>
    </row>
    <row r="259" spans="1:10" x14ac:dyDescent="0.25">
      <c r="A259" s="11" t="s">
        <v>4</v>
      </c>
      <c r="B259" s="12" t="s">
        <v>5</v>
      </c>
      <c r="C259" s="27">
        <v>1</v>
      </c>
      <c r="D259" s="23">
        <f>IF(DGA!R5&lt;X11,$X$9,IF(DGA!R5&lt;Y11,$Y$9,IF(DGA!R5&lt;Z11,$Z$9,IF(DGA!R5&lt;AA11,$AA$9,IF(DGA!R5&lt;AB11,$AB$9,IF(DGA!R5&gt;=AB11,$AC$9))))))</f>
        <v>2</v>
      </c>
      <c r="E259" s="27">
        <f t="shared" si="22"/>
        <v>2</v>
      </c>
      <c r="F259" s="20"/>
      <c r="G259" s="28"/>
      <c r="I259" s="179"/>
      <c r="J259" s="107"/>
    </row>
    <row r="260" spans="1:10" x14ac:dyDescent="0.25">
      <c r="A260" s="11" t="s">
        <v>6</v>
      </c>
      <c r="B260" s="12" t="s">
        <v>7</v>
      </c>
      <c r="C260" s="27">
        <v>1</v>
      </c>
      <c r="D260" s="23">
        <f>IF(DGA!R6&lt;X12,$X$9,IF(DGA!R6&lt;Y12,$Y$9,IF(DGA!R6&lt;Z12,$Z$9,IF(DGA!R6&lt;AA12,$AA$9,IF(DGA!R6&lt;AB12,$AB$9,IF(DGA!R6&gt;=AB12,$AC$9))))))</f>
        <v>1</v>
      </c>
      <c r="E260" s="27">
        <f t="shared" si="22"/>
        <v>1</v>
      </c>
      <c r="F260" s="20"/>
      <c r="I260" s="179"/>
      <c r="J260" s="107"/>
    </row>
    <row r="261" spans="1:10" x14ac:dyDescent="0.25">
      <c r="A261" s="11" t="s">
        <v>8</v>
      </c>
      <c r="B261" s="12" t="s">
        <v>9</v>
      </c>
      <c r="C261" s="27">
        <v>3</v>
      </c>
      <c r="D261" s="23">
        <f>IF(DGA!R7&lt;X13,$X$9,IF(DGA!R7&lt;Y13,$Y$9,IF(DGA!R7&lt;Z13,$Z$9,IF(DGA!R7&lt;AA13,$AA$9,IF(DGA!R7&lt;AB13,$AB$9,IF(DGA!R7&gt;=AB13,$AC$9))))))</f>
        <v>1</v>
      </c>
      <c r="E261" s="27">
        <f t="shared" si="22"/>
        <v>3</v>
      </c>
      <c r="F261" s="20"/>
      <c r="I261" s="179"/>
      <c r="J261" s="107"/>
    </row>
    <row r="262" spans="1:10" x14ac:dyDescent="0.25">
      <c r="A262" s="11" t="s">
        <v>10</v>
      </c>
      <c r="B262" s="12" t="s">
        <v>11</v>
      </c>
      <c r="C262" s="27">
        <v>3</v>
      </c>
      <c r="D262" s="23">
        <f>IF(DGA!R8&lt;X14,$X$9,IF(DGA!R8&lt;Y14,$Y$9,IF(DGA!R8&lt;Z14,$Z$9,IF(DGA!R8&lt;AA14,$AA$9,IF(DGA!R8&lt;AB14,$AB$9,IF(DGA!R8&gt;=AB14,$AC$9))))))</f>
        <v>1</v>
      </c>
      <c r="E262" s="27">
        <f t="shared" si="22"/>
        <v>3</v>
      </c>
      <c r="F262" s="20"/>
      <c r="I262" s="179"/>
      <c r="J262" s="107"/>
    </row>
    <row r="263" spans="1:10" x14ac:dyDescent="0.25">
      <c r="A263" s="11" t="s">
        <v>12</v>
      </c>
      <c r="B263" s="12" t="s">
        <v>13</v>
      </c>
      <c r="C263" s="27">
        <v>3</v>
      </c>
      <c r="D263" s="23">
        <f>IF(DGA!R9&lt;X15,$X$9,IF(DGA!R9&lt;Y15,$Y$9,IF(DGA!R9&lt;Z15,$Z$9,IF(DGA!R9&lt;AA15,$AA$9,IF(DGA!R9&lt;AB15,$AB$9,IF(DGA!R9&gt;=AB15,$AC$9))))))</f>
        <v>1</v>
      </c>
      <c r="E263" s="27">
        <f t="shared" si="22"/>
        <v>3</v>
      </c>
      <c r="F263" s="20"/>
      <c r="I263" s="179"/>
      <c r="J263" s="107"/>
    </row>
    <row r="264" spans="1:10" x14ac:dyDescent="0.25">
      <c r="A264" s="32" t="s">
        <v>14</v>
      </c>
      <c r="B264" s="33" t="s">
        <v>15</v>
      </c>
      <c r="C264" s="27">
        <v>5</v>
      </c>
      <c r="D264" s="23">
        <f>IF(DGA!R10&lt;X16,$X$9,IF(DGA!R10&lt;Y16,$Y$9,IF(DGA!R10&lt;Z16,$Z$9,IF(DGA!R10&lt;AA16,$AA$9,IF(DGA!R10&lt;AB16,$AB$9,IF(DGA!R10&gt;=AB16,$AC$9))))))</f>
        <v>3</v>
      </c>
      <c r="E264" s="27">
        <f t="shared" si="22"/>
        <v>15</v>
      </c>
      <c r="F264" s="20"/>
      <c r="I264" s="179"/>
      <c r="J264" s="107"/>
    </row>
    <row r="265" spans="1:10" ht="15.75" thickBot="1" x14ac:dyDescent="0.3"/>
    <row r="266" spans="1:10" ht="15.75" thickBot="1" x14ac:dyDescent="0.3">
      <c r="A266" s="34" t="s">
        <v>33</v>
      </c>
      <c r="B266" s="34" t="s">
        <v>34</v>
      </c>
    </row>
    <row r="267" spans="1:10" ht="15.75" thickBot="1" x14ac:dyDescent="0.3">
      <c r="A267" s="25" t="str">
        <f>IF(G258&lt;1.2,$AA$19,IF(G258&lt;1.5,$AA$20,IF(G258&lt;2,$AA$21,IF(G258&lt;3,$AA$22,IF(G258&gt;=3,$AA$23,0)))))</f>
        <v>C</v>
      </c>
      <c r="B267" s="35">
        <f>IF(A267=$AA$19,4,IF(A267=$AA$20,3,IF(A267=$AA$21,2,IF(A267=$AA$22,1,IF(A267=$AA$23,0)))))</f>
        <v>2</v>
      </c>
      <c r="D267" s="36"/>
    </row>
    <row r="269" spans="1:10" x14ac:dyDescent="0.25">
      <c r="A269" s="180"/>
      <c r="B269" s="180"/>
      <c r="C269" s="180"/>
      <c r="D269" s="180"/>
      <c r="E269" s="180"/>
      <c r="F269" s="180"/>
      <c r="G269" s="180"/>
      <c r="H269" s="180"/>
      <c r="I269" s="180"/>
      <c r="J269" s="108"/>
    </row>
    <row r="270" spans="1:10" x14ac:dyDescent="0.25">
      <c r="A270" s="180"/>
      <c r="B270" s="180"/>
      <c r="C270" s="180"/>
      <c r="D270" s="180"/>
      <c r="E270" s="180"/>
      <c r="F270" s="180"/>
      <c r="G270" s="180"/>
      <c r="H270" s="180"/>
      <c r="I270" s="180"/>
      <c r="J270" s="108"/>
    </row>
    <row r="271" spans="1:10" ht="15.75" thickBot="1" x14ac:dyDescent="0.3"/>
    <row r="272" spans="1:10" ht="15.75" thickBot="1" x14ac:dyDescent="0.3">
      <c r="A272" s="16" t="s">
        <v>18</v>
      </c>
      <c r="B272" s="17"/>
      <c r="C272" s="18" t="s">
        <v>19</v>
      </c>
      <c r="D272" s="18" t="s">
        <v>20</v>
      </c>
      <c r="E272" s="19" t="s">
        <v>21</v>
      </c>
      <c r="F272" s="20"/>
      <c r="G272" s="21" t="s">
        <v>22</v>
      </c>
    </row>
    <row r="273" spans="1:10" ht="15.75" thickBot="1" x14ac:dyDescent="0.3">
      <c r="A273" s="8" t="s">
        <v>1</v>
      </c>
      <c r="B273" s="9" t="s">
        <v>2</v>
      </c>
      <c r="C273" s="22">
        <v>2</v>
      </c>
      <c r="D273" s="23">
        <f>IF(DGA!Q4&lt;X10,$X$9,IF(DGA!Q4&lt;Y10,$Y$9,IF(DGA!Q4&lt;Z10,$Z$9,IF(DGA!Q4&lt;AA10,$AA$9,IF(DGA!Q4&lt;AB10,$AB$9,IF(DGA!Q4&gt;=AB10,$AC$9))))))</f>
        <v>1</v>
      </c>
      <c r="E273" s="24">
        <f t="shared" ref="E273:E279" si="23">D273*C273</f>
        <v>2</v>
      </c>
      <c r="F273" s="20"/>
      <c r="G273" s="25">
        <f>SUM(E273:E279)/SUM(C273:C279)</f>
        <v>1.6111111111111112</v>
      </c>
      <c r="I273" s="178">
        <f>DGA!$Q$3</f>
        <v>38547</v>
      </c>
      <c r="J273" s="106"/>
    </row>
    <row r="274" spans="1:10" x14ac:dyDescent="0.25">
      <c r="A274" s="11" t="s">
        <v>4</v>
      </c>
      <c r="B274" s="12" t="s">
        <v>5</v>
      </c>
      <c r="C274" s="27">
        <v>1</v>
      </c>
      <c r="D274" s="23">
        <f>IF(DGA!Q5&lt;X11,$X$9,IF(DGA!Q5&lt;Y11,$Y$9,IF(DGA!Q5&lt;Z11,$Z$9,IF(DGA!Q5&lt;AA11,$AA$9,IF(DGA!Q5&lt;AB11,$AB$9,IF(DGA!Q5&gt;=AB11,$AC$9))))))</f>
        <v>2</v>
      </c>
      <c r="E274" s="27">
        <f t="shared" si="23"/>
        <v>2</v>
      </c>
      <c r="F274" s="20"/>
      <c r="G274" s="28"/>
      <c r="I274" s="179"/>
      <c r="J274" s="107"/>
    </row>
    <row r="275" spans="1:10" x14ac:dyDescent="0.25">
      <c r="A275" s="11" t="s">
        <v>6</v>
      </c>
      <c r="B275" s="12" t="s">
        <v>7</v>
      </c>
      <c r="C275" s="27">
        <v>1</v>
      </c>
      <c r="D275" s="23">
        <f>IF(DGA!Q6&lt;X12,$X$9,IF(DGA!Q6&lt;Y12,$Y$9,IF(DGA!Q6&lt;Z12,$Z$9,IF(DGA!Q6&lt;AA12,$AA$9,IF(DGA!Q6&lt;AB12,$AB$9,IF(DGA!Q6&gt;=AB12,$AC$9))))))</f>
        <v>1</v>
      </c>
      <c r="E275" s="27">
        <f t="shared" si="23"/>
        <v>1</v>
      </c>
      <c r="F275" s="20"/>
      <c r="I275" s="179"/>
      <c r="J275" s="107"/>
    </row>
    <row r="276" spans="1:10" x14ac:dyDescent="0.25">
      <c r="A276" s="11" t="s">
        <v>8</v>
      </c>
      <c r="B276" s="12" t="s">
        <v>9</v>
      </c>
      <c r="C276" s="27">
        <v>3</v>
      </c>
      <c r="D276" s="23">
        <f>IF(DGA!Q7&lt;X13,$X$9,IF(DGA!Q7&lt;Y13,$Y$9,IF(DGA!Q7&lt;Z13,$Z$9,IF(DGA!Q7&lt;AA13,$AA$9,IF(DGA!Q7&lt;AB13,$AB$9,IF(DGA!Q7&gt;=AB13,$AC$9))))))</f>
        <v>1</v>
      </c>
      <c r="E276" s="27">
        <f t="shared" si="23"/>
        <v>3</v>
      </c>
      <c r="F276" s="20"/>
      <c r="I276" s="179"/>
      <c r="J276" s="107"/>
    </row>
    <row r="277" spans="1:10" x14ac:dyDescent="0.25">
      <c r="A277" s="11" t="s">
        <v>10</v>
      </c>
      <c r="B277" s="12" t="s">
        <v>11</v>
      </c>
      <c r="C277" s="27">
        <v>3</v>
      </c>
      <c r="D277" s="23">
        <f>IF(DGA!Q8&lt;X14,$X$9,IF(DGA!Q8&lt;Y14,$Y$9,IF(DGA!Q8&lt;Z14,$Z$9,IF(DGA!Q8&lt;AA14,$AA$9,IF(DGA!Q8&lt;AB14,$AB$9,IF(DGA!Q8&gt;=AB14,$AC$9))))))</f>
        <v>1</v>
      </c>
      <c r="E277" s="27">
        <f t="shared" si="23"/>
        <v>3</v>
      </c>
      <c r="F277" s="20"/>
      <c r="I277" s="179"/>
      <c r="J277" s="107"/>
    </row>
    <row r="278" spans="1:10" x14ac:dyDescent="0.25">
      <c r="A278" s="11" t="s">
        <v>12</v>
      </c>
      <c r="B278" s="12" t="s">
        <v>13</v>
      </c>
      <c r="C278" s="27">
        <v>3</v>
      </c>
      <c r="D278" s="23">
        <f>IF(DGA!Q9&lt;X15,$X$9,IF(DGA!Q9&lt;Y15,$Y$9,IF(DGA!Q9&lt;Z15,$Z$9,IF(DGA!Q9&lt;AA15,$AA$9,IF(DGA!Q9&lt;AB15,$AB$9,IF(DGA!Q9&gt;=AB15,$AC$9))))))</f>
        <v>1</v>
      </c>
      <c r="E278" s="27">
        <f t="shared" si="23"/>
        <v>3</v>
      </c>
      <c r="F278" s="20"/>
      <c r="I278" s="179"/>
      <c r="J278" s="107"/>
    </row>
    <row r="279" spans="1:10" x14ac:dyDescent="0.25">
      <c r="A279" s="32" t="s">
        <v>14</v>
      </c>
      <c r="B279" s="33" t="s">
        <v>15</v>
      </c>
      <c r="C279" s="27">
        <v>5</v>
      </c>
      <c r="D279" s="23">
        <f>IF(DGA!Q10&lt;X16,$X$9,IF(DGA!Q10&lt;Y16,$Y$9,IF(DGA!Q10&lt;Z16,$Z$9,IF(DGA!Q10&lt;AA16,$AA$9,IF(DGA!Q10&lt;AB16,$AB$9,IF(DGA!Q10&gt;=AB16,$AC$9))))))</f>
        <v>3</v>
      </c>
      <c r="E279" s="27">
        <f t="shared" si="23"/>
        <v>15</v>
      </c>
      <c r="F279" s="20"/>
      <c r="I279" s="179"/>
      <c r="J279" s="107"/>
    </row>
    <row r="280" spans="1:10" ht="15.75" thickBot="1" x14ac:dyDescent="0.3"/>
    <row r="281" spans="1:10" ht="15.75" thickBot="1" x14ac:dyDescent="0.3">
      <c r="A281" s="34" t="s">
        <v>33</v>
      </c>
      <c r="B281" s="34" t="s">
        <v>34</v>
      </c>
    </row>
    <row r="282" spans="1:10" ht="15.75" thickBot="1" x14ac:dyDescent="0.3">
      <c r="A282" s="25" t="str">
        <f>IF(G273&lt;1.2,$AA$19,IF(G273&lt;1.5,$AA$20,IF(G273&lt;2,$AA$21,IF(G273&lt;3,$AA$22,IF(G273&gt;=3,$AA$23,0)))))</f>
        <v>C</v>
      </c>
      <c r="B282" s="35">
        <f>IF(A282=$AA$19,4,IF(A282=$AA$20,3,IF(A282=$AA$21,2,IF(A282=$AA$22,1,IF(A282=$AA$23,0)))))</f>
        <v>2</v>
      </c>
      <c r="D282" s="36"/>
    </row>
    <row r="284" spans="1:10" x14ac:dyDescent="0.25">
      <c r="A284" s="180"/>
      <c r="B284" s="180"/>
      <c r="C284" s="180"/>
      <c r="D284" s="180"/>
      <c r="E284" s="180"/>
      <c r="F284" s="180"/>
      <c r="G284" s="180"/>
      <c r="H284" s="180"/>
      <c r="I284" s="180"/>
      <c r="J284" s="108"/>
    </row>
    <row r="285" spans="1:10" x14ac:dyDescent="0.25">
      <c r="A285" s="180"/>
      <c r="B285" s="180"/>
      <c r="C285" s="180"/>
      <c r="D285" s="180"/>
      <c r="E285" s="180"/>
      <c r="F285" s="180"/>
      <c r="G285" s="180"/>
      <c r="H285" s="180"/>
      <c r="I285" s="180"/>
      <c r="J285" s="108"/>
    </row>
    <row r="286" spans="1:10" ht="15.75" thickBot="1" x14ac:dyDescent="0.3"/>
    <row r="287" spans="1:10" ht="15.75" thickBot="1" x14ac:dyDescent="0.3">
      <c r="A287" s="16" t="s">
        <v>18</v>
      </c>
      <c r="B287" s="17"/>
      <c r="C287" s="18" t="s">
        <v>19</v>
      </c>
      <c r="D287" s="18" t="s">
        <v>20</v>
      </c>
      <c r="E287" s="19" t="s">
        <v>21</v>
      </c>
      <c r="F287" s="20"/>
      <c r="G287" s="21" t="s">
        <v>22</v>
      </c>
    </row>
    <row r="288" spans="1:10" ht="15.75" thickBot="1" x14ac:dyDescent="0.3">
      <c r="A288" s="8" t="s">
        <v>1</v>
      </c>
      <c r="B288" s="9" t="s">
        <v>2</v>
      </c>
      <c r="C288" s="22">
        <v>2</v>
      </c>
      <c r="D288" s="23">
        <f>IF(DGA!P4&lt;X10,$X$9,IF(DGA!Q4&lt;Y10,$Y$9,IF(DGA!P4&lt;Z10,$Z$9,IF(DGA!P4&lt;AA10,$AA$9,IF(DGA!P4&lt;AB10,$AB$9,IF(DGA!P4&gt;=AB10,$AC$9))))))</f>
        <v>1</v>
      </c>
      <c r="E288" s="24">
        <f t="shared" ref="E288:E294" si="24">D288*C288</f>
        <v>2</v>
      </c>
      <c r="F288" s="20"/>
      <c r="G288" s="25">
        <f>SUM(E288:E294)/SUM(C288:C294)</f>
        <v>1.6111111111111112</v>
      </c>
      <c r="I288" s="178">
        <f>DGA!$P$3</f>
        <v>38748</v>
      </c>
      <c r="J288" s="106"/>
    </row>
    <row r="289" spans="1:10" x14ac:dyDescent="0.25">
      <c r="A289" s="11" t="s">
        <v>4</v>
      </c>
      <c r="B289" s="12" t="s">
        <v>5</v>
      </c>
      <c r="C289" s="27">
        <v>1</v>
      </c>
      <c r="D289" s="23">
        <f>IF(DGA!P5&lt;X11,$X$9,IF(DGA!Q5&lt;Y11,$Y$9,IF(DGA!P5&lt;Z11,$Z$9,IF(DGA!P5&lt;AA11,$AA$9,IF(DGA!P5&lt;AB11,$AB$9,IF(DGA!P5&gt;=AB11,$AC$9))))))</f>
        <v>2</v>
      </c>
      <c r="E289" s="27">
        <f t="shared" si="24"/>
        <v>2</v>
      </c>
      <c r="F289" s="20"/>
      <c r="G289" s="28"/>
      <c r="I289" s="179"/>
      <c r="J289" s="107"/>
    </row>
    <row r="290" spans="1:10" x14ac:dyDescent="0.25">
      <c r="A290" s="11" t="s">
        <v>6</v>
      </c>
      <c r="B290" s="12" t="s">
        <v>7</v>
      </c>
      <c r="C290" s="27">
        <v>1</v>
      </c>
      <c r="D290" s="23">
        <f>IF(DGA!P6&lt;X12,$X$9,IF(DGA!Q6&lt;Y12,$Y$9,IF(DGA!P6&lt;Z12,$Z$9,IF(DGA!P6&lt;AA12,$AA$9,IF(DGA!P6&lt;AB12,$AB$9,IF(DGA!P6&gt;=AB12,$AC$9))))))</f>
        <v>1</v>
      </c>
      <c r="E290" s="27">
        <f t="shared" si="24"/>
        <v>1</v>
      </c>
      <c r="F290" s="20"/>
      <c r="I290" s="179"/>
      <c r="J290" s="107"/>
    </row>
    <row r="291" spans="1:10" x14ac:dyDescent="0.25">
      <c r="A291" s="11" t="s">
        <v>8</v>
      </c>
      <c r="B291" s="12" t="s">
        <v>9</v>
      </c>
      <c r="C291" s="27">
        <v>3</v>
      </c>
      <c r="D291" s="23">
        <f>IF(DGA!P7&lt;X13,$X$9,IF(DGA!Q7&lt;Y13,$Y$9,IF(DGA!P7&lt;Z13,$Z$9,IF(DGA!P7&lt;AA13,$AA$9,IF(DGA!P7&lt;AB13,$AB$9,IF(DGA!P7&gt;=AB13,$AC$9))))))</f>
        <v>1</v>
      </c>
      <c r="E291" s="27">
        <f t="shared" si="24"/>
        <v>3</v>
      </c>
      <c r="F291" s="20"/>
      <c r="I291" s="179"/>
      <c r="J291" s="107"/>
    </row>
    <row r="292" spans="1:10" x14ac:dyDescent="0.25">
      <c r="A292" s="11" t="s">
        <v>10</v>
      </c>
      <c r="B292" s="12" t="s">
        <v>11</v>
      </c>
      <c r="C292" s="27">
        <v>3</v>
      </c>
      <c r="D292" s="23">
        <f>IF(DGA!P8&lt;X14,$X$9,IF(DGA!Q8&lt;Y14,$Y$9,IF(DGA!P8&lt;Z14,$Z$9,IF(DGA!P8&lt;AA14,$AA$9,IF(DGA!P8&lt;AB14,$AB$9,IF(DGA!P8&gt;=AB14,$AC$9))))))</f>
        <v>1</v>
      </c>
      <c r="E292" s="27">
        <f t="shared" si="24"/>
        <v>3</v>
      </c>
      <c r="F292" s="20"/>
      <c r="I292" s="179"/>
      <c r="J292" s="107"/>
    </row>
    <row r="293" spans="1:10" x14ac:dyDescent="0.25">
      <c r="A293" s="11" t="s">
        <v>12</v>
      </c>
      <c r="B293" s="12" t="s">
        <v>13</v>
      </c>
      <c r="C293" s="27">
        <v>3</v>
      </c>
      <c r="D293" s="23">
        <f>IF(DGA!P9&lt;X15,$X$9,IF(DGA!Q9&lt;Y15,$Y$9,IF(DGA!P9&lt;Z15,$Z$9,IF(DGA!P9&lt;AA15,$AA$9,IF(DGA!P9&lt;AB15,$AB$9,IF(DGA!P9&gt;=AB15,$AC$9))))))</f>
        <v>1</v>
      </c>
      <c r="E293" s="27">
        <f t="shared" si="24"/>
        <v>3</v>
      </c>
      <c r="F293" s="20"/>
      <c r="I293" s="179"/>
      <c r="J293" s="107"/>
    </row>
    <row r="294" spans="1:10" x14ac:dyDescent="0.25">
      <c r="A294" s="32" t="s">
        <v>14</v>
      </c>
      <c r="B294" s="33" t="s">
        <v>15</v>
      </c>
      <c r="C294" s="27">
        <v>5</v>
      </c>
      <c r="D294" s="23">
        <f>IF(DGA!P10&lt;X16,$X$9,IF(DGA!Q10&lt;Y16,$Y$9,IF(DGA!P10&lt;Z16,$Z$9,IF(DGA!P10&lt;AA16,$AA$9,IF(DGA!P10&lt;AB16,$AB$9,IF(DGA!P10&gt;=AB16,$AC$9))))))</f>
        <v>3</v>
      </c>
      <c r="E294" s="27">
        <f t="shared" si="24"/>
        <v>15</v>
      </c>
      <c r="F294" s="20"/>
      <c r="I294" s="179"/>
      <c r="J294" s="107"/>
    </row>
    <row r="295" spans="1:10" ht="15.75" thickBot="1" x14ac:dyDescent="0.3"/>
    <row r="296" spans="1:10" ht="15.75" thickBot="1" x14ac:dyDescent="0.3">
      <c r="A296" s="34" t="s">
        <v>33</v>
      </c>
      <c r="B296" s="34" t="s">
        <v>34</v>
      </c>
    </row>
    <row r="297" spans="1:10" ht="15.75" thickBot="1" x14ac:dyDescent="0.3">
      <c r="A297" s="25" t="str">
        <f>IF(G288&lt;1.2,$AA$19,IF(G288&lt;1.5,$AA$20,IF(G288&lt;2,$AA$21,IF(G288&lt;3,$AA$22,IF(G288&gt;=3,$AA$23,0)))))</f>
        <v>C</v>
      </c>
      <c r="B297" s="35">
        <f>IF(A297=$AA$19,4,IF(A297=$AA$20,3,IF(A297=$AA$21,2,IF(A297=$AA$22,1,IF(A297=$AA$23,0)))))</f>
        <v>2</v>
      </c>
      <c r="D297" s="36"/>
    </row>
    <row r="299" spans="1:10" x14ac:dyDescent="0.25">
      <c r="A299" s="180"/>
      <c r="B299" s="180"/>
      <c r="C299" s="180"/>
      <c r="D299" s="180"/>
      <c r="E299" s="180"/>
      <c r="F299" s="180"/>
      <c r="G299" s="180"/>
      <c r="H299" s="180"/>
      <c r="I299" s="180"/>
      <c r="J299" s="108"/>
    </row>
    <row r="300" spans="1:10" x14ac:dyDescent="0.25">
      <c r="A300" s="180"/>
      <c r="B300" s="180"/>
      <c r="C300" s="180"/>
      <c r="D300" s="180"/>
      <c r="E300" s="180"/>
      <c r="F300" s="180"/>
      <c r="G300" s="180"/>
      <c r="H300" s="180"/>
      <c r="I300" s="180"/>
      <c r="J300" s="108"/>
    </row>
    <row r="301" spans="1:10" ht="15.75" thickBot="1" x14ac:dyDescent="0.3"/>
    <row r="302" spans="1:10" ht="15.75" thickBot="1" x14ac:dyDescent="0.3">
      <c r="A302" s="16" t="s">
        <v>18</v>
      </c>
      <c r="B302" s="17"/>
      <c r="C302" s="18" t="s">
        <v>19</v>
      </c>
      <c r="D302" s="18" t="s">
        <v>20</v>
      </c>
      <c r="E302" s="19" t="s">
        <v>21</v>
      </c>
      <c r="F302" s="20"/>
      <c r="G302" s="21" t="s">
        <v>22</v>
      </c>
    </row>
    <row r="303" spans="1:10" ht="15.75" thickBot="1" x14ac:dyDescent="0.3">
      <c r="A303" s="8" t="s">
        <v>1</v>
      </c>
      <c r="B303" s="9" t="s">
        <v>2</v>
      </c>
      <c r="C303" s="22">
        <v>2</v>
      </c>
      <c r="D303" s="23">
        <f>IF(DGA!O4&lt;X10,$X$9,IF(DGA!O4&lt;Y10,$Y$9,IF(DGA!O4&lt;Z10,$Z$9,IF(DGA!O4&lt;AA10,$AA$9,IF(DGA!O4&lt;AB10,$AB$9,IF(DGA!O4&gt;=AB10,$AC$9))))))</f>
        <v>1</v>
      </c>
      <c r="E303" s="24">
        <f t="shared" ref="E303:E309" si="25">D303*C303</f>
        <v>2</v>
      </c>
      <c r="F303" s="20"/>
      <c r="G303" s="25">
        <f>SUM(E303:E309)/SUM(C303:C309)</f>
        <v>1.6666666666666667</v>
      </c>
      <c r="I303" s="178">
        <f>DGA!$O$3</f>
        <v>38888</v>
      </c>
      <c r="J303" s="106"/>
    </row>
    <row r="304" spans="1:10" x14ac:dyDescent="0.25">
      <c r="A304" s="11" t="s">
        <v>4</v>
      </c>
      <c r="B304" s="12" t="s">
        <v>5</v>
      </c>
      <c r="C304" s="27">
        <v>1</v>
      </c>
      <c r="D304" s="23">
        <f>IF(DGA!O5&lt;X11,$X$9,IF(DGA!O5&lt;Y11,$Y$9,IF(DGA!O5&lt;Z11,$Z$9,IF(DGA!O5&lt;AA11,$AA$9,IF(DGA!O5&lt;AB11,$AB$9,IF(DGA!O5&gt;=AB11,$AC$9))))))</f>
        <v>3</v>
      </c>
      <c r="E304" s="27">
        <f t="shared" si="25"/>
        <v>3</v>
      </c>
      <c r="F304" s="20"/>
      <c r="G304" s="28"/>
      <c r="I304" s="179"/>
      <c r="J304" s="107"/>
    </row>
    <row r="305" spans="1:10" x14ac:dyDescent="0.25">
      <c r="A305" s="11" t="s">
        <v>6</v>
      </c>
      <c r="B305" s="12" t="s">
        <v>7</v>
      </c>
      <c r="C305" s="27">
        <v>1</v>
      </c>
      <c r="D305" s="23">
        <f>IF(DGA!O6&lt;X12,$X$9,IF(DGA!O6&lt;Y12,$Y$9,IF(DGA!O6&lt;Z12,$Z$9,IF(DGA!O6&lt;AA12,$AA$9,IF(DGA!O6&lt;AB12,$AB$9,IF(DGA!O6&gt;=AB12,$AC$9))))))</f>
        <v>1</v>
      </c>
      <c r="E305" s="27">
        <f t="shared" si="25"/>
        <v>1</v>
      </c>
      <c r="F305" s="20"/>
      <c r="I305" s="179"/>
      <c r="J305" s="107"/>
    </row>
    <row r="306" spans="1:10" x14ac:dyDescent="0.25">
      <c r="A306" s="11" t="s">
        <v>8</v>
      </c>
      <c r="B306" s="12" t="s">
        <v>9</v>
      </c>
      <c r="C306" s="27">
        <v>3</v>
      </c>
      <c r="D306" s="23">
        <f>IF(DGA!O7&lt;X13,$X$9,IF(DGA!O7&lt;Y13,$Y$9,IF(DGA!O7&lt;Z13,$Z$9,IF(DGA!O7&lt;AA13,$AA$9,IF(DGA!O7&lt;AB13,$AB$9,IF(DGA!O7&gt;=AB13,$AC$9))))))</f>
        <v>1</v>
      </c>
      <c r="E306" s="27">
        <f t="shared" si="25"/>
        <v>3</v>
      </c>
      <c r="F306" s="20"/>
      <c r="I306" s="179"/>
      <c r="J306" s="107"/>
    </row>
    <row r="307" spans="1:10" x14ac:dyDescent="0.25">
      <c r="A307" s="11" t="s">
        <v>10</v>
      </c>
      <c r="B307" s="12" t="s">
        <v>11</v>
      </c>
      <c r="C307" s="27">
        <v>3</v>
      </c>
      <c r="D307" s="23">
        <f>IF(DGA!O8&lt;X14,$X$9,IF(DGA!O8&lt;Y14,$Y$9,IF(DGA!O8&lt;Z14,$Z$9,IF(DGA!O8&lt;AA14,$AA$9,IF(DGA!O8&lt;AB14,$AB$9,IF(DGA!O8&gt;=AB14,$AC$9))))))</f>
        <v>1</v>
      </c>
      <c r="E307" s="27">
        <f t="shared" si="25"/>
        <v>3</v>
      </c>
      <c r="F307" s="20"/>
      <c r="I307" s="179"/>
      <c r="J307" s="107"/>
    </row>
    <row r="308" spans="1:10" x14ac:dyDescent="0.25">
      <c r="A308" s="11" t="s">
        <v>12</v>
      </c>
      <c r="B308" s="12" t="s">
        <v>13</v>
      </c>
      <c r="C308" s="27">
        <v>3</v>
      </c>
      <c r="D308" s="23">
        <f>IF(DGA!O9&lt;X15,$X$9,IF(DGA!O9&lt;Y15,$Y$9,IF(DGA!O9&lt;Z15,$Z$9,IF(DGA!O9&lt;AA15,$AA$9,IF(DGA!O9&lt;AB15,$AB$9,IF(DGA!O9&gt;=AB15,$AC$9))))))</f>
        <v>1</v>
      </c>
      <c r="E308" s="27">
        <f t="shared" si="25"/>
        <v>3</v>
      </c>
      <c r="F308" s="20"/>
      <c r="I308" s="179"/>
      <c r="J308" s="107"/>
    </row>
    <row r="309" spans="1:10" x14ac:dyDescent="0.25">
      <c r="A309" s="32" t="s">
        <v>14</v>
      </c>
      <c r="B309" s="33" t="s">
        <v>15</v>
      </c>
      <c r="C309" s="27">
        <v>5</v>
      </c>
      <c r="D309" s="23">
        <f>IF(DGA!O10&lt;X16,$X$9,IF(DGA!O10&lt;Y16,$Y$9,IF(DGA!O10&lt;Z16,$Z$9,IF(DGA!O10&lt;AA16,$AA$9,IF(DGA!O10&lt;AB16,$AB$9,IF(DGA!O10&gt;=AB16,$AC$9))))))</f>
        <v>3</v>
      </c>
      <c r="E309" s="27">
        <f t="shared" si="25"/>
        <v>15</v>
      </c>
      <c r="F309" s="20"/>
      <c r="I309" s="179"/>
      <c r="J309" s="107"/>
    </row>
    <row r="310" spans="1:10" ht="15.75" thickBot="1" x14ac:dyDescent="0.3"/>
    <row r="311" spans="1:10" ht="15.75" thickBot="1" x14ac:dyDescent="0.3">
      <c r="A311" s="34" t="s">
        <v>33</v>
      </c>
      <c r="B311" s="34" t="s">
        <v>34</v>
      </c>
    </row>
    <row r="312" spans="1:10" ht="15.75" thickBot="1" x14ac:dyDescent="0.3">
      <c r="A312" s="25" t="str">
        <f>IF(G303&lt;1.2,$AA$19,IF(G303&lt;1.5,$AA$20,IF(G303&lt;2,$AA$21,IF(G303&lt;3,$AA$22,IF(G303&gt;=3,$AA$23,0)))))</f>
        <v>C</v>
      </c>
      <c r="B312" s="35">
        <f>IF(A312=$AA$19,4,IF(A312=$AA$20,3,IF(A312=$AA$21,2,IF(A312=$AA$22,1,IF(A312=$AA$23,0)))))</f>
        <v>2</v>
      </c>
      <c r="D312" s="36"/>
    </row>
    <row r="314" spans="1:10" x14ac:dyDescent="0.25">
      <c r="A314" s="180"/>
      <c r="B314" s="180"/>
      <c r="C314" s="180"/>
      <c r="D314" s="180"/>
      <c r="E314" s="180"/>
      <c r="F314" s="180"/>
      <c r="G314" s="180"/>
      <c r="H314" s="180"/>
      <c r="I314" s="180"/>
      <c r="J314" s="108"/>
    </row>
    <row r="315" spans="1:10" x14ac:dyDescent="0.25">
      <c r="A315" s="180"/>
      <c r="B315" s="180"/>
      <c r="C315" s="180"/>
      <c r="D315" s="180"/>
      <c r="E315" s="180"/>
      <c r="F315" s="180"/>
      <c r="G315" s="180"/>
      <c r="H315" s="180"/>
      <c r="I315" s="180"/>
      <c r="J315" s="108"/>
    </row>
    <row r="316" spans="1:10" ht="15.75" thickBot="1" x14ac:dyDescent="0.3"/>
    <row r="317" spans="1:10" ht="15.75" thickBot="1" x14ac:dyDescent="0.3">
      <c r="A317" s="16" t="s">
        <v>18</v>
      </c>
      <c r="B317" s="17"/>
      <c r="C317" s="18" t="s">
        <v>19</v>
      </c>
      <c r="D317" s="18" t="s">
        <v>20</v>
      </c>
      <c r="E317" s="19" t="s">
        <v>21</v>
      </c>
      <c r="F317" s="20"/>
      <c r="G317" s="21" t="s">
        <v>22</v>
      </c>
    </row>
    <row r="318" spans="1:10" ht="15.75" thickBot="1" x14ac:dyDescent="0.3">
      <c r="A318" s="8" t="s">
        <v>1</v>
      </c>
      <c r="B318" s="9" t="s">
        <v>2</v>
      </c>
      <c r="C318" s="22">
        <v>2</v>
      </c>
      <c r="D318" s="23">
        <f>IF(DGA!N4&lt;X10,$X$9,IF(DGA!N4&lt;Y10,$Y$9,IF(DGA!N4&lt;Z10,$Z$9,IF(DGA!N4&lt;AA10,$AA$9,IF(DGA!N4&lt;AB10,$AB$9,IF(DGA!N4&gt;=AB10,$AC$9))))))</f>
        <v>1</v>
      </c>
      <c r="E318" s="24">
        <f t="shared" ref="E318:E324" si="26">D318*C318</f>
        <v>2</v>
      </c>
      <c r="F318" s="20"/>
      <c r="G318" s="25">
        <f>SUM(E318:E324)/SUM(C318:C324)</f>
        <v>1.6111111111111112</v>
      </c>
      <c r="I318" s="178">
        <f>DGA!$N$3</f>
        <v>39141</v>
      </c>
      <c r="J318" s="106"/>
    </row>
    <row r="319" spans="1:10" x14ac:dyDescent="0.25">
      <c r="A319" s="11" t="s">
        <v>4</v>
      </c>
      <c r="B319" s="12" t="s">
        <v>5</v>
      </c>
      <c r="C319" s="27">
        <v>1</v>
      </c>
      <c r="D319" s="23">
        <f>IF(DGA!N5&lt;X11,$X$9,IF(DGA!N5&lt;Y11,$Y$9,IF(DGA!N5&lt;Z11,$Z$9,IF(DGA!N5&lt;AA11,$AA$9,IF(DGA!N5&lt;AB11,$AB$9,IF(DGA!N5&gt;=AB11,$AC$9))))))</f>
        <v>2</v>
      </c>
      <c r="E319" s="27">
        <f t="shared" si="26"/>
        <v>2</v>
      </c>
      <c r="F319" s="20"/>
      <c r="G319" s="28"/>
      <c r="I319" s="179"/>
      <c r="J319" s="107"/>
    </row>
    <row r="320" spans="1:10" x14ac:dyDescent="0.25">
      <c r="A320" s="11" t="s">
        <v>6</v>
      </c>
      <c r="B320" s="12" t="s">
        <v>7</v>
      </c>
      <c r="C320" s="27">
        <v>1</v>
      </c>
      <c r="D320" s="23">
        <f>IF(DGA!N6&lt;X12,$X$9,IF(DGA!N6&lt;Y12,$Y$9,IF(DGA!N6&lt;Z12,$Z$9,IF(DGA!N6&lt;AA12,$AA$9,IF(DGA!N6&lt;AB12,$AB$9,IF(DGA!N6&gt;=AB12,$AC$9))))))</f>
        <v>1</v>
      </c>
      <c r="E320" s="27">
        <f t="shared" si="26"/>
        <v>1</v>
      </c>
      <c r="F320" s="20"/>
      <c r="I320" s="179"/>
      <c r="J320" s="107"/>
    </row>
    <row r="321" spans="1:10" x14ac:dyDescent="0.25">
      <c r="A321" s="11" t="s">
        <v>8</v>
      </c>
      <c r="B321" s="12" t="s">
        <v>9</v>
      </c>
      <c r="C321" s="27">
        <v>3</v>
      </c>
      <c r="D321" s="23">
        <f>IF(DGA!N7&lt;X13,$X$9,IF(DGA!N7&lt;Y13,$Y$9,IF(DGA!N7&lt;Z13,$Z$9,IF(DGA!N7&lt;AA13,$AA$9,IF(DGA!N7&lt;AB13,$AB$9,IF(DGA!N7&gt;=AB13,$AC$9))))))</f>
        <v>1</v>
      </c>
      <c r="E321" s="27">
        <f t="shared" si="26"/>
        <v>3</v>
      </c>
      <c r="F321" s="20"/>
      <c r="I321" s="179"/>
      <c r="J321" s="107"/>
    </row>
    <row r="322" spans="1:10" x14ac:dyDescent="0.25">
      <c r="A322" s="11" t="s">
        <v>10</v>
      </c>
      <c r="B322" s="12" t="s">
        <v>11</v>
      </c>
      <c r="C322" s="27">
        <v>3</v>
      </c>
      <c r="D322" s="23">
        <f>IF(DGA!N8&lt;X14,$X$9,IF(DGA!N8&lt;Y14,$Y$9,IF(DGA!N8&lt;Z14,$Z$9,IF(DGA!N8&lt;AA14,$AA$9,IF(DGA!N8&lt;AB14,$AB$9,IF(DGA!N8&gt;=AB14,$AC$9))))))</f>
        <v>1</v>
      </c>
      <c r="E322" s="27">
        <f t="shared" si="26"/>
        <v>3</v>
      </c>
      <c r="F322" s="20"/>
      <c r="I322" s="179"/>
      <c r="J322" s="107"/>
    </row>
    <row r="323" spans="1:10" x14ac:dyDescent="0.25">
      <c r="A323" s="11" t="s">
        <v>12</v>
      </c>
      <c r="B323" s="12" t="s">
        <v>13</v>
      </c>
      <c r="C323" s="27">
        <v>3</v>
      </c>
      <c r="D323" s="23">
        <f>IF(DGA!N9&lt;X15,$X$9,IF(DGA!N9&lt;Y15,$Y$9,IF(DGA!N9&lt;Z15,$Z$9,IF(DGA!N9&lt;AA15,$AA$9,IF(DGA!N9&lt;AB15,$AB$9,IF(DGA!N9&gt;=AB15,$AC$9))))))</f>
        <v>1</v>
      </c>
      <c r="E323" s="27">
        <f t="shared" si="26"/>
        <v>3</v>
      </c>
      <c r="F323" s="20"/>
      <c r="I323" s="179"/>
      <c r="J323" s="107"/>
    </row>
    <row r="324" spans="1:10" x14ac:dyDescent="0.25">
      <c r="A324" s="32" t="s">
        <v>14</v>
      </c>
      <c r="B324" s="33" t="s">
        <v>15</v>
      </c>
      <c r="C324" s="27">
        <v>5</v>
      </c>
      <c r="D324" s="23">
        <f>IF(DGA!N10&lt;X16,$X$9,IF(DGA!N10&lt;Y16,$Y$9,IF(DGA!N10&lt;Z16,$Z$9,IF(DGA!N10&lt;AA16,$AA$9,IF(DGA!N10&lt;AB16,$AB$9,IF(DGA!N10&gt;=AB16,$AC$9))))))</f>
        <v>3</v>
      </c>
      <c r="E324" s="27">
        <f t="shared" si="26"/>
        <v>15</v>
      </c>
      <c r="F324" s="20"/>
      <c r="I324" s="179"/>
      <c r="J324" s="107"/>
    </row>
    <row r="325" spans="1:10" ht="15.75" thickBot="1" x14ac:dyDescent="0.3"/>
    <row r="326" spans="1:10" ht="15.75" thickBot="1" x14ac:dyDescent="0.3">
      <c r="A326" s="34" t="s">
        <v>33</v>
      </c>
      <c r="B326" s="34" t="s">
        <v>34</v>
      </c>
    </row>
    <row r="327" spans="1:10" ht="15.75" thickBot="1" x14ac:dyDescent="0.3">
      <c r="A327" s="25" t="str">
        <f>IF(G318&lt;1.2,$AA$19,IF(G318&lt;1.5,$AA$20,IF(G318&lt;2,$AA$21,IF(G318&lt;3,$AA$22,IF(G318&gt;=3,$AA$23,0)))))</f>
        <v>C</v>
      </c>
      <c r="B327" s="35">
        <f>IF(A327=$AA$19,4,IF(A327=$AA$20,3,IF(A327=$AA$21,2,IF(A327=$AA$22,1,IF(A327=$AA$23,0)))))</f>
        <v>2</v>
      </c>
      <c r="D327" s="36"/>
    </row>
    <row r="329" spans="1:10" x14ac:dyDescent="0.25">
      <c r="A329" s="180"/>
      <c r="B329" s="180"/>
      <c r="C329" s="180"/>
      <c r="D329" s="180"/>
      <c r="E329" s="180"/>
      <c r="F329" s="180"/>
      <c r="G329" s="180"/>
      <c r="H329" s="180"/>
      <c r="I329" s="180"/>
      <c r="J329" s="108"/>
    </row>
    <row r="330" spans="1:10" x14ac:dyDescent="0.25">
      <c r="A330" s="180"/>
      <c r="B330" s="180"/>
      <c r="C330" s="180"/>
      <c r="D330" s="180"/>
      <c r="E330" s="180"/>
      <c r="F330" s="180"/>
      <c r="G330" s="180"/>
      <c r="H330" s="180"/>
      <c r="I330" s="180"/>
      <c r="J330" s="108"/>
    </row>
    <row r="331" spans="1:10" ht="15.75" thickBot="1" x14ac:dyDescent="0.3"/>
    <row r="332" spans="1:10" ht="15.75" thickBot="1" x14ac:dyDescent="0.3">
      <c r="A332" s="16" t="s">
        <v>18</v>
      </c>
      <c r="B332" s="17"/>
      <c r="C332" s="18" t="s">
        <v>19</v>
      </c>
      <c r="D332" s="18" t="s">
        <v>20</v>
      </c>
      <c r="E332" s="19" t="s">
        <v>21</v>
      </c>
      <c r="F332" s="20"/>
      <c r="G332" s="21" t="s">
        <v>22</v>
      </c>
    </row>
    <row r="333" spans="1:10" ht="15.75" thickBot="1" x14ac:dyDescent="0.3">
      <c r="A333" s="8" t="s">
        <v>1</v>
      </c>
      <c r="B333" s="9" t="s">
        <v>2</v>
      </c>
      <c r="C333" s="22">
        <v>2</v>
      </c>
      <c r="D333" s="23">
        <f>IF(DGA!M4&lt;X10,$X$9,IF(DGA!M4&lt;Y10,$Y$9,IF(DGA!M4&lt;Z10,$Z$9,IF(DGA!M4&lt;AA10,$AA$9,IF(DGA!M4&lt;AB10,$AB$9,IF(DGA!M4&gt;=AB10,$AC$9))))))</f>
        <v>1</v>
      </c>
      <c r="E333" s="24">
        <f t="shared" ref="E333:E339" si="27">D333*C333</f>
        <v>2</v>
      </c>
      <c r="F333" s="20"/>
      <c r="G333" s="25">
        <f>SUM(E333:E339)/SUM(C333:C339)</f>
        <v>1.6111111111111112</v>
      </c>
      <c r="I333" s="178">
        <f>DGA!$M$3</f>
        <v>39352</v>
      </c>
      <c r="J333" s="106"/>
    </row>
    <row r="334" spans="1:10" x14ac:dyDescent="0.25">
      <c r="A334" s="11" t="s">
        <v>4</v>
      </c>
      <c r="B334" s="12" t="s">
        <v>5</v>
      </c>
      <c r="C334" s="27">
        <v>1</v>
      </c>
      <c r="D334" s="23">
        <f>IF(DGA!M5&lt;X11,$X$9,IF(DGA!M5&lt;Y11,$Y$9,IF(DGA!M5&lt;Z11,$Z$9,IF(DGA!M5&lt;AA11,$AA$9,IF(DGA!M5&lt;AB11,$AB$9,IF(DGA!M5&gt;=AB11,$AC$9))))))</f>
        <v>2</v>
      </c>
      <c r="E334" s="27">
        <f t="shared" si="27"/>
        <v>2</v>
      </c>
      <c r="F334" s="20"/>
      <c r="G334" s="28"/>
      <c r="I334" s="179"/>
      <c r="J334" s="107"/>
    </row>
    <row r="335" spans="1:10" x14ac:dyDescent="0.25">
      <c r="A335" s="11" t="s">
        <v>6</v>
      </c>
      <c r="B335" s="12" t="s">
        <v>7</v>
      </c>
      <c r="C335" s="27">
        <v>1</v>
      </c>
      <c r="D335" s="23">
        <f>IF(DGA!M6&lt;X12,$X$9,IF(DGA!M6&lt;Y12,$Y$9,IF(DGA!M6&lt;Z12,$Z$9,IF(DGA!M6&lt;AA12,$AA$9,IF(DGA!M6&lt;AB12,$AB$9,IF(DGA!M6&gt;=AB12,$AC$9))))))</f>
        <v>1</v>
      </c>
      <c r="E335" s="27">
        <f t="shared" si="27"/>
        <v>1</v>
      </c>
      <c r="F335" s="20"/>
      <c r="I335" s="179"/>
      <c r="J335" s="107"/>
    </row>
    <row r="336" spans="1:10" x14ac:dyDescent="0.25">
      <c r="A336" s="11" t="s">
        <v>8</v>
      </c>
      <c r="B336" s="12" t="s">
        <v>9</v>
      </c>
      <c r="C336" s="27">
        <v>3</v>
      </c>
      <c r="D336" s="23">
        <f>IF(DGA!M7&lt;X13,$X$9,IF(DGA!M7&lt;Y13,$Y$9,IF(DGA!M7&lt;Z13,$Z$9,IF(DGA!M7&lt;AA13,$AA$9,IF(DGA!M7&lt;AB13,$AB$9,IF(DGA!M7&gt;=AB13,$AC$9))))))</f>
        <v>1</v>
      </c>
      <c r="E336" s="27">
        <f t="shared" si="27"/>
        <v>3</v>
      </c>
      <c r="F336" s="20"/>
      <c r="I336" s="179"/>
      <c r="J336" s="107"/>
    </row>
    <row r="337" spans="1:10" x14ac:dyDescent="0.25">
      <c r="A337" s="11" t="s">
        <v>10</v>
      </c>
      <c r="B337" s="12" t="s">
        <v>11</v>
      </c>
      <c r="C337" s="27">
        <v>3</v>
      </c>
      <c r="D337" s="23">
        <f>IF(DGA!M8&lt;X14,$X$9,IF(DGA!M8&lt;Y14,$Y$9,IF(DGA!M8&lt;Z14,$Z$9,IF(DGA!M8&lt;AA14,$AA$9,IF(DGA!M8&lt;AB14,$AB$9,IF(DGA!M8&gt;=AB14,$AC$9))))))</f>
        <v>1</v>
      </c>
      <c r="E337" s="27">
        <f t="shared" si="27"/>
        <v>3</v>
      </c>
      <c r="F337" s="20"/>
      <c r="I337" s="179"/>
      <c r="J337" s="107"/>
    </row>
    <row r="338" spans="1:10" x14ac:dyDescent="0.25">
      <c r="A338" s="11" t="s">
        <v>12</v>
      </c>
      <c r="B338" s="12" t="s">
        <v>13</v>
      </c>
      <c r="C338" s="27">
        <v>3</v>
      </c>
      <c r="D338" s="23">
        <f>IF(DGA!M9&lt;X15,$X$9,IF(DGA!M9&lt;Y15,$Y$9,IF(DGA!M9&lt;Z15,$Z$9,IF(DGA!M9&lt;AA15,$AA$9,IF(DGA!M9&lt;AB15,$AB$9,IF(DGA!M9&gt;=AB15,$AC$9))))))</f>
        <v>1</v>
      </c>
      <c r="E338" s="27">
        <f t="shared" si="27"/>
        <v>3</v>
      </c>
      <c r="F338" s="20"/>
      <c r="I338" s="179"/>
      <c r="J338" s="107"/>
    </row>
    <row r="339" spans="1:10" x14ac:dyDescent="0.25">
      <c r="A339" s="32" t="s">
        <v>14</v>
      </c>
      <c r="B339" s="33" t="s">
        <v>15</v>
      </c>
      <c r="C339" s="27">
        <v>5</v>
      </c>
      <c r="D339" s="23">
        <f>IF(DGA!M10&lt;X16,$X$9,IF(DGA!M10&lt;Y16,$Y$9,IF(DGA!M10&lt;Z16,$Z$9,IF(DGA!M10&lt;AA16,$AA$9,IF(DGA!M10&lt;AB16,$AB$9,IF(DGA!M10&gt;=AB16,$AC$9))))))</f>
        <v>3</v>
      </c>
      <c r="E339" s="27">
        <f t="shared" si="27"/>
        <v>15</v>
      </c>
      <c r="F339" s="20"/>
      <c r="I339" s="179"/>
      <c r="J339" s="107"/>
    </row>
    <row r="340" spans="1:10" ht="15.75" thickBot="1" x14ac:dyDescent="0.3"/>
    <row r="341" spans="1:10" ht="15.75" thickBot="1" x14ac:dyDescent="0.3">
      <c r="A341" s="34" t="s">
        <v>33</v>
      </c>
      <c r="B341" s="34" t="s">
        <v>34</v>
      </c>
    </row>
    <row r="342" spans="1:10" ht="15.75" thickBot="1" x14ac:dyDescent="0.3">
      <c r="A342" s="25" t="str">
        <f>IF(G333&lt;1.2,$AA$19,IF(G333&lt;1.5,$AA$20,IF(G333&lt;2,$AA$21,IF(G333&lt;3,$AA$22,IF(G333&gt;=3,$AA$23,0)))))</f>
        <v>C</v>
      </c>
      <c r="B342" s="35">
        <f>IF(A342=$AA$19,4,IF(A342=$AA$20,3,IF(A342=$AA$21,2,IF(A342=$AA$22,1,IF(A342=$AA$23,0)))))</f>
        <v>2</v>
      </c>
      <c r="D342" s="36"/>
    </row>
    <row r="344" spans="1:10" x14ac:dyDescent="0.25">
      <c r="A344" s="180"/>
      <c r="B344" s="180"/>
      <c r="C344" s="180"/>
      <c r="D344" s="180"/>
      <c r="E344" s="180"/>
      <c r="F344" s="180"/>
      <c r="G344" s="180"/>
      <c r="H344" s="180"/>
      <c r="I344" s="180"/>
      <c r="J344" s="108"/>
    </row>
    <row r="345" spans="1:10" x14ac:dyDescent="0.25">
      <c r="A345" s="180"/>
      <c r="B345" s="180"/>
      <c r="C345" s="180"/>
      <c r="D345" s="180"/>
      <c r="E345" s="180"/>
      <c r="F345" s="180"/>
      <c r="G345" s="180"/>
      <c r="H345" s="180"/>
      <c r="I345" s="180"/>
      <c r="J345" s="108"/>
    </row>
    <row r="346" spans="1:10" ht="15.75" thickBot="1" x14ac:dyDescent="0.3"/>
    <row r="347" spans="1:10" ht="15.75" thickBot="1" x14ac:dyDescent="0.3">
      <c r="A347" s="16" t="s">
        <v>18</v>
      </c>
      <c r="B347" s="17"/>
      <c r="C347" s="18" t="s">
        <v>19</v>
      </c>
      <c r="D347" s="18" t="s">
        <v>20</v>
      </c>
      <c r="E347" s="19" t="s">
        <v>21</v>
      </c>
      <c r="F347" s="20"/>
      <c r="G347" s="21" t="s">
        <v>22</v>
      </c>
    </row>
    <row r="348" spans="1:10" ht="15.75" thickBot="1" x14ac:dyDescent="0.3">
      <c r="A348" s="8" t="s">
        <v>1</v>
      </c>
      <c r="B348" s="9" t="s">
        <v>2</v>
      </c>
      <c r="C348" s="22">
        <v>2</v>
      </c>
      <c r="D348" s="23">
        <f>IF(DGA!L4&lt;X10,$X$9,IF(DGA!L4&lt;Y10,$Y$9,IF(DGA!L4&lt;Z10,$Z$9,IF(DGA!L4&lt;AA10,$AA$9,IF(DGA!L4&lt;AB10,$AB$9,IF(DGA!L4&gt;=AB10,$AC$9))))))</f>
        <v>1</v>
      </c>
      <c r="E348" s="24">
        <f t="shared" ref="E348:E354" si="28">D348*C348</f>
        <v>2</v>
      </c>
      <c r="F348" s="20"/>
      <c r="G348" s="25">
        <f>SUM(E348:E354)/SUM(C348:C354)</f>
        <v>1.6111111111111112</v>
      </c>
      <c r="I348" s="178">
        <f>DGA!$L$3</f>
        <v>39470</v>
      </c>
      <c r="J348" s="106"/>
    </row>
    <row r="349" spans="1:10" x14ac:dyDescent="0.25">
      <c r="A349" s="11" t="s">
        <v>4</v>
      </c>
      <c r="B349" s="12" t="s">
        <v>5</v>
      </c>
      <c r="C349" s="27">
        <v>1</v>
      </c>
      <c r="D349" s="23">
        <f>IF(DGA!L5&lt;X11,$X$9,IF(DGA!L5&lt;Y11,$Y$9,IF(DGA!L5&lt;Z11,$Z$9,IF(DGA!L5&lt;AA11,$AA$9,IF(DGA!L5&lt;AB11,$AB$9,IF(DGA!L5&gt;=AB11,$AC$9))))))</f>
        <v>2</v>
      </c>
      <c r="E349" s="27">
        <f t="shared" si="28"/>
        <v>2</v>
      </c>
      <c r="F349" s="20"/>
      <c r="G349" s="28"/>
      <c r="I349" s="179"/>
      <c r="J349" s="107"/>
    </row>
    <row r="350" spans="1:10" x14ac:dyDescent="0.25">
      <c r="A350" s="11" t="s">
        <v>6</v>
      </c>
      <c r="B350" s="12" t="s">
        <v>7</v>
      </c>
      <c r="C350" s="27">
        <v>1</v>
      </c>
      <c r="D350" s="23">
        <f>IF(DGA!L6&lt;X12,$X$9,IF(DGA!L6&lt;Y12,$Y$9,IF(DGA!L6&lt;Z12,$Z$9,IF(DGA!L6&lt;AA12,$AA$9,IF(DGA!L6&lt;AB12,$AB$9,IF(DGA!L6&gt;=AB12,$AC$9))))))</f>
        <v>1</v>
      </c>
      <c r="E350" s="27">
        <f t="shared" si="28"/>
        <v>1</v>
      </c>
      <c r="F350" s="20"/>
      <c r="I350" s="179"/>
      <c r="J350" s="107"/>
    </row>
    <row r="351" spans="1:10" x14ac:dyDescent="0.25">
      <c r="A351" s="11" t="s">
        <v>8</v>
      </c>
      <c r="B351" s="12" t="s">
        <v>9</v>
      </c>
      <c r="C351" s="27">
        <v>3</v>
      </c>
      <c r="D351" s="23">
        <f>IF(DGA!L7&lt;X13,$X$9,IF(DGA!L7&lt;Y13,$Y$9,IF(DGA!L7&lt;Z13,$Z$9,IF(DGA!L7&lt;AA13,$AA$9,IF(DGA!L7&lt;AB13,$AB$9,IF(DGA!L7&gt;=AB13,$AC$9))))))</f>
        <v>1</v>
      </c>
      <c r="E351" s="27">
        <f t="shared" si="28"/>
        <v>3</v>
      </c>
      <c r="F351" s="20"/>
      <c r="I351" s="179"/>
      <c r="J351" s="107"/>
    </row>
    <row r="352" spans="1:10" x14ac:dyDescent="0.25">
      <c r="A352" s="11" t="s">
        <v>10</v>
      </c>
      <c r="B352" s="12" t="s">
        <v>11</v>
      </c>
      <c r="C352" s="27">
        <v>3</v>
      </c>
      <c r="D352" s="23">
        <f>IF(DGA!L8&lt;X14,$X$9,IF(DGA!L8&lt;Y14,$Y$9,IF(DGA!L8&lt;Z14,$Z$9,IF(DGA!L8&lt;AA14,$AA$9,IF(DGA!L8&lt;AB14,$AB$9,IF(DGA!L8&gt;=AB14,$AC$9))))))</f>
        <v>1</v>
      </c>
      <c r="E352" s="27">
        <f t="shared" si="28"/>
        <v>3</v>
      </c>
      <c r="F352" s="20"/>
      <c r="I352" s="179"/>
      <c r="J352" s="107"/>
    </row>
    <row r="353" spans="1:10" x14ac:dyDescent="0.25">
      <c r="A353" s="11" t="s">
        <v>12</v>
      </c>
      <c r="B353" s="12" t="s">
        <v>13</v>
      </c>
      <c r="C353" s="27">
        <v>3</v>
      </c>
      <c r="D353" s="23">
        <f>IF(DGA!L9&lt;X15,$X$9,IF(DGA!L9&lt;Y15,$Y$9,IF(DGA!L9&lt;Z15,$Z$9,IF(DGA!L9&lt;AA15,$AA$9,IF(DGA!L9&lt;AB15,$AB$9,IF(DGA!L9&gt;=AB15,$AC$9))))))</f>
        <v>1</v>
      </c>
      <c r="E353" s="27">
        <f t="shared" si="28"/>
        <v>3</v>
      </c>
      <c r="F353" s="20"/>
      <c r="I353" s="179"/>
      <c r="J353" s="107"/>
    </row>
    <row r="354" spans="1:10" x14ac:dyDescent="0.25">
      <c r="A354" s="32" t="s">
        <v>14</v>
      </c>
      <c r="B354" s="33" t="s">
        <v>15</v>
      </c>
      <c r="C354" s="27">
        <v>5</v>
      </c>
      <c r="D354" s="23">
        <f>IF(DGA!L10&lt;X16,$X$9,IF(DGA!L10&lt;Y16,$Y$9,IF(DGA!L10&lt;Z16,$Z$9,IF(DGA!L10&lt;AA16,$AA$9,IF(DGA!L10&lt;AB16,$AB$9,IF(DGA!L10&gt;=AB16,$AC$9))))))</f>
        <v>3</v>
      </c>
      <c r="E354" s="27">
        <f t="shared" si="28"/>
        <v>15</v>
      </c>
      <c r="F354" s="20"/>
      <c r="I354" s="179"/>
      <c r="J354" s="107"/>
    </row>
    <row r="355" spans="1:10" ht="15.75" thickBot="1" x14ac:dyDescent="0.3"/>
    <row r="356" spans="1:10" ht="15.75" thickBot="1" x14ac:dyDescent="0.3">
      <c r="A356" s="34" t="s">
        <v>33</v>
      </c>
      <c r="B356" s="34" t="s">
        <v>34</v>
      </c>
    </row>
    <row r="357" spans="1:10" ht="15.75" thickBot="1" x14ac:dyDescent="0.3">
      <c r="A357" s="25" t="str">
        <f>IF(G348&lt;1.2,$AA$19,IF(G348&lt;1.5,$AA$20,IF(G348&lt;2,$AA$21,IF(G348&lt;3,$AA$22,IF(G348&gt;=3,$AA$23,0)))))</f>
        <v>C</v>
      </c>
      <c r="B357" s="35">
        <f>IF(A357=$AA$19,4,IF(A357=$AA$20,3,IF(A357=$AA$21,2,IF(A357=$AA$22,1,IF(A357=$AA$23,0)))))</f>
        <v>2</v>
      </c>
      <c r="D357" s="36"/>
    </row>
    <row r="359" spans="1:10" x14ac:dyDescent="0.25">
      <c r="A359" s="180"/>
      <c r="B359" s="180"/>
      <c r="C359" s="180"/>
      <c r="D359" s="180"/>
      <c r="E359" s="180"/>
      <c r="F359" s="180"/>
      <c r="G359" s="180"/>
      <c r="H359" s="180"/>
      <c r="I359" s="180"/>
      <c r="J359" s="108"/>
    </row>
    <row r="360" spans="1:10" x14ac:dyDescent="0.25">
      <c r="A360" s="180"/>
      <c r="B360" s="180"/>
      <c r="C360" s="180"/>
      <c r="D360" s="180"/>
      <c r="E360" s="180"/>
      <c r="F360" s="180"/>
      <c r="G360" s="180"/>
      <c r="H360" s="180"/>
      <c r="I360" s="180"/>
      <c r="J360" s="108"/>
    </row>
    <row r="361" spans="1:10" ht="15.75" thickBot="1" x14ac:dyDescent="0.3"/>
    <row r="362" spans="1:10" ht="15.75" thickBot="1" x14ac:dyDescent="0.3">
      <c r="A362" s="16" t="s">
        <v>18</v>
      </c>
      <c r="B362" s="17"/>
      <c r="C362" s="18" t="s">
        <v>19</v>
      </c>
      <c r="D362" s="18" t="s">
        <v>20</v>
      </c>
      <c r="E362" s="19" t="s">
        <v>21</v>
      </c>
      <c r="F362" s="20"/>
      <c r="G362" s="21" t="s">
        <v>22</v>
      </c>
    </row>
    <row r="363" spans="1:10" ht="15.75" thickBot="1" x14ac:dyDescent="0.3">
      <c r="A363" s="8" t="s">
        <v>1</v>
      </c>
      <c r="B363" s="9" t="s">
        <v>2</v>
      </c>
      <c r="C363" s="22">
        <v>2</v>
      </c>
      <c r="D363" s="23">
        <f>IF(DGA!K4&lt;X10,$X$9,IF(DGA!K4&lt;Y10,$Y$9,IF(DGA!K4&lt;Z10,$Z$9,IF(DGA!K4&lt;AA10,$AA$9,IF(DGA!K4&lt;AB10,$AB$9,IF(DGA!K4&gt;=AB10,$AC$9))))))</f>
        <v>1</v>
      </c>
      <c r="E363" s="24">
        <f t="shared" ref="E363:E369" si="29">D363*C363</f>
        <v>2</v>
      </c>
      <c r="F363" s="20"/>
      <c r="G363" s="25">
        <f>SUM(E363:E369)/SUM(C363:C369)</f>
        <v>1.6111111111111112</v>
      </c>
      <c r="I363" s="178">
        <f>DGA!$K$3</f>
        <v>39714</v>
      </c>
      <c r="J363" s="106"/>
    </row>
    <row r="364" spans="1:10" x14ac:dyDescent="0.25">
      <c r="A364" s="11" t="s">
        <v>4</v>
      </c>
      <c r="B364" s="12" t="s">
        <v>5</v>
      </c>
      <c r="C364" s="27">
        <v>1</v>
      </c>
      <c r="D364" s="23">
        <f>IF(DGA!K5&lt;X11,$X$9,IF(DGA!K5&lt;Y11,$Y$9,IF(DGA!K5&lt;Z11,$Z$9,IF(DGA!K5&lt;AA11,$AA$9,IF(DGA!K5&lt;AB11,$AB$9,IF(DGA!K5&gt;=AB11,$AC$9))))))</f>
        <v>2</v>
      </c>
      <c r="E364" s="27">
        <f t="shared" si="29"/>
        <v>2</v>
      </c>
      <c r="F364" s="20"/>
      <c r="G364" s="28"/>
      <c r="I364" s="179"/>
      <c r="J364" s="107"/>
    </row>
    <row r="365" spans="1:10" x14ac:dyDescent="0.25">
      <c r="A365" s="11" t="s">
        <v>6</v>
      </c>
      <c r="B365" s="12" t="s">
        <v>7</v>
      </c>
      <c r="C365" s="27">
        <v>1</v>
      </c>
      <c r="D365" s="23">
        <f>IF(DGA!K6&lt;X12,$X$9,IF(DGA!K6&lt;Y12,$Y$9,IF(DGA!K6&lt;Z12,$Z$9,IF(DGA!K6&lt;AA12,$AA$9,IF(DGA!K6&lt;AB12,$AB$9,IF(DGA!K6&gt;=AB12,$AC$9))))))</f>
        <v>1</v>
      </c>
      <c r="E365" s="27">
        <f t="shared" si="29"/>
        <v>1</v>
      </c>
      <c r="F365" s="20"/>
      <c r="I365" s="179"/>
      <c r="J365" s="107"/>
    </row>
    <row r="366" spans="1:10" x14ac:dyDescent="0.25">
      <c r="A366" s="11" t="s">
        <v>8</v>
      </c>
      <c r="B366" s="12" t="s">
        <v>9</v>
      </c>
      <c r="C366" s="27">
        <v>3</v>
      </c>
      <c r="D366" s="23">
        <f>IF(DGA!K7&lt;X13,$X$9,IF(DGA!K7&lt;Y13,$Y$9,IF(DGA!K7&lt;Z13,$Z$9,IF(DGA!K7&lt;AA13,$AA$9,IF(DGA!K7&lt;AB13,$AB$9,IF(DGA!K7&gt;=AB13,$AC$9))))))</f>
        <v>1</v>
      </c>
      <c r="E366" s="27">
        <f t="shared" si="29"/>
        <v>3</v>
      </c>
      <c r="F366" s="20"/>
      <c r="I366" s="179"/>
      <c r="J366" s="107"/>
    </row>
    <row r="367" spans="1:10" x14ac:dyDescent="0.25">
      <c r="A367" s="11" t="s">
        <v>10</v>
      </c>
      <c r="B367" s="12" t="s">
        <v>11</v>
      </c>
      <c r="C367" s="27">
        <v>3</v>
      </c>
      <c r="D367" s="23">
        <f>IF(DGA!K8&lt;X14,$X$9,IF(DGA!K8&lt;Y14,$Y$9,IF(DGA!K8&lt;Z14,$Z$9,IF(DGA!K8&lt;AA14,$AA$9,IF(DGA!K8&lt;AB14,$AB$9,IF(DGA!K8&gt;=AB14,$AC$9))))))</f>
        <v>1</v>
      </c>
      <c r="E367" s="27">
        <f t="shared" si="29"/>
        <v>3</v>
      </c>
      <c r="F367" s="20"/>
      <c r="I367" s="179"/>
      <c r="J367" s="107"/>
    </row>
    <row r="368" spans="1:10" x14ac:dyDescent="0.25">
      <c r="A368" s="11" t="s">
        <v>12</v>
      </c>
      <c r="B368" s="12" t="s">
        <v>13</v>
      </c>
      <c r="C368" s="27">
        <v>3</v>
      </c>
      <c r="D368" s="23">
        <f>IF(DGA!K9&lt;X15,$X$9,IF(DGA!K9&lt;Y15,$Y$9,IF(DGA!K9&lt;Z15,$Z$9,IF(DGA!K9&lt;AA15,$AA$9,IF(DGA!K9&lt;AB15,$AB$9,IF(DGA!K9&gt;=AB15,$AC$9))))))</f>
        <v>1</v>
      </c>
      <c r="E368" s="27">
        <f t="shared" si="29"/>
        <v>3</v>
      </c>
      <c r="F368" s="20"/>
      <c r="I368" s="179"/>
      <c r="J368" s="107"/>
    </row>
    <row r="369" spans="1:10" x14ac:dyDescent="0.25">
      <c r="A369" s="32" t="s">
        <v>14</v>
      </c>
      <c r="B369" s="33" t="s">
        <v>15</v>
      </c>
      <c r="C369" s="27">
        <v>5</v>
      </c>
      <c r="D369" s="23">
        <f>IF(DGA!K10&lt;X16,$X$9,IF(DGA!K10&lt;Y16,$Y$9,IF(DGA!K10&lt;Z16,$Z$9,IF(DGA!K10&lt;AA16,$AA$9,IF(DGA!K10&lt;AB16,$AB$9,IF(DGA!K10&gt;=AB16,$AC$9))))))</f>
        <v>3</v>
      </c>
      <c r="E369" s="27">
        <f t="shared" si="29"/>
        <v>15</v>
      </c>
      <c r="F369" s="20"/>
      <c r="I369" s="179"/>
      <c r="J369" s="107"/>
    </row>
    <row r="370" spans="1:10" ht="15.75" thickBot="1" x14ac:dyDescent="0.3"/>
    <row r="371" spans="1:10" ht="15.75" thickBot="1" x14ac:dyDescent="0.3">
      <c r="A371" s="34" t="s">
        <v>33</v>
      </c>
      <c r="B371" s="34" t="s">
        <v>34</v>
      </c>
    </row>
    <row r="372" spans="1:10" ht="15.75" thickBot="1" x14ac:dyDescent="0.3">
      <c r="A372" s="25" t="str">
        <f>IF(G363&lt;1.2,$AA$19,IF(G363&lt;1.5,$AA$20,IF(G363&lt;2,$AA$21,IF(G363&lt;3,$AA$22,IF(G363&gt;=3,$AA$23,0)))))</f>
        <v>C</v>
      </c>
      <c r="B372" s="35">
        <f>IF(A372=$AA$19,4,IF(A372=$AA$20,3,IF(A372=$AA$21,2,IF(A372=$AA$22,1,IF(A372=$AA$23,0)))))</f>
        <v>2</v>
      </c>
      <c r="D372" s="36"/>
    </row>
    <row r="374" spans="1:10" x14ac:dyDescent="0.25">
      <c r="A374" s="180"/>
      <c r="B374" s="180"/>
      <c r="C374" s="180"/>
      <c r="D374" s="180"/>
      <c r="E374" s="180"/>
      <c r="F374" s="180"/>
      <c r="G374" s="180"/>
      <c r="H374" s="180"/>
      <c r="I374" s="180"/>
      <c r="J374" s="108"/>
    </row>
    <row r="375" spans="1:10" x14ac:dyDescent="0.25">
      <c r="A375" s="180"/>
      <c r="B375" s="180"/>
      <c r="C375" s="180"/>
      <c r="D375" s="180"/>
      <c r="E375" s="180"/>
      <c r="F375" s="180"/>
      <c r="G375" s="180"/>
      <c r="H375" s="180"/>
      <c r="I375" s="180"/>
      <c r="J375" s="108"/>
    </row>
    <row r="376" spans="1:10" ht="15.75" thickBot="1" x14ac:dyDescent="0.3"/>
    <row r="377" spans="1:10" ht="15.75" thickBot="1" x14ac:dyDescent="0.3">
      <c r="A377" s="16" t="s">
        <v>18</v>
      </c>
      <c r="B377" s="17"/>
      <c r="C377" s="18" t="s">
        <v>19</v>
      </c>
      <c r="D377" s="18" t="s">
        <v>20</v>
      </c>
      <c r="E377" s="19" t="s">
        <v>21</v>
      </c>
      <c r="F377" s="20"/>
      <c r="G377" s="21" t="s">
        <v>22</v>
      </c>
    </row>
    <row r="378" spans="1:10" ht="15.75" thickBot="1" x14ac:dyDescent="0.3">
      <c r="A378" s="8" t="s">
        <v>1</v>
      </c>
      <c r="B378" s="9" t="s">
        <v>2</v>
      </c>
      <c r="C378" s="22">
        <v>2</v>
      </c>
      <c r="D378" s="23">
        <f>IF(DGA!J4&lt;X10,$X$9,IF(DGA!J4&lt;Y10,$Y$9,IF(DGA!J4&lt;Z10,$Z$9,IF(DGA!J4&lt;AA10,$AA$9,IF(DGA!J4&lt;AB10,$AB$9,IF(DGA!J4&gt;=AB10,$AC$9))))))</f>
        <v>1</v>
      </c>
      <c r="E378" s="24">
        <f t="shared" ref="E378:E384" si="30">D378*C378</f>
        <v>2</v>
      </c>
      <c r="F378" s="20"/>
      <c r="G378" s="25">
        <f>SUM(E378:E384)/SUM(C378:C384)</f>
        <v>1.6111111111111112</v>
      </c>
      <c r="I378" s="178">
        <f>DGA!$J$3</f>
        <v>39876</v>
      </c>
      <c r="J378" s="106"/>
    </row>
    <row r="379" spans="1:10" x14ac:dyDescent="0.25">
      <c r="A379" s="11" t="s">
        <v>4</v>
      </c>
      <c r="B379" s="12" t="s">
        <v>5</v>
      </c>
      <c r="C379" s="27">
        <v>1</v>
      </c>
      <c r="D379" s="23">
        <f>IF(DGA!J5&lt;X11,$X$9,IF(DGA!J5&lt;Y11,$Y$9,IF(DGA!J5&lt;Z11,$Z$9,IF(DGA!J5&lt;AA11,$AA$9,IF(DGA!J5&lt;AB11,$AB$9,IF(DGA!J5&gt;=AB11,$AC$9))))))</f>
        <v>2</v>
      </c>
      <c r="E379" s="27">
        <f t="shared" si="30"/>
        <v>2</v>
      </c>
      <c r="F379" s="20"/>
      <c r="G379" s="28"/>
      <c r="I379" s="179"/>
      <c r="J379" s="107"/>
    </row>
    <row r="380" spans="1:10" x14ac:dyDescent="0.25">
      <c r="A380" s="11" t="s">
        <v>6</v>
      </c>
      <c r="B380" s="12" t="s">
        <v>7</v>
      </c>
      <c r="C380" s="27">
        <v>1</v>
      </c>
      <c r="D380" s="23">
        <f>IF(DGA!J6&lt;X12,$X$9,IF(DGA!J6&lt;Y12,$Y$9,IF(DGA!J6&lt;Z12,$Z$9,IF(DGA!J6&lt;AA12,$AA$9,IF(DGA!J6&lt;AB12,$AB$9,IF(DGA!J6&gt;=AB12,$AC$9))))))</f>
        <v>1</v>
      </c>
      <c r="E380" s="27">
        <f t="shared" si="30"/>
        <v>1</v>
      </c>
      <c r="F380" s="20"/>
      <c r="I380" s="179"/>
      <c r="J380" s="107"/>
    </row>
    <row r="381" spans="1:10" x14ac:dyDescent="0.25">
      <c r="A381" s="11" t="s">
        <v>8</v>
      </c>
      <c r="B381" s="12" t="s">
        <v>9</v>
      </c>
      <c r="C381" s="27">
        <v>3</v>
      </c>
      <c r="D381" s="23">
        <f>IF(DGA!J7&lt;X13,$X$9,IF(DGA!J7&lt;Y13,$Y$9,IF(DGA!J7&lt;Z13,$Z$9,IF(DGA!J7&lt;AA13,$AA$9,IF(DGA!J7&lt;AB13,$AB$9,IF(DGA!J7&gt;=AB13,$AC$9))))))</f>
        <v>1</v>
      </c>
      <c r="E381" s="27">
        <f t="shared" si="30"/>
        <v>3</v>
      </c>
      <c r="F381" s="20"/>
      <c r="I381" s="179"/>
      <c r="J381" s="107"/>
    </row>
    <row r="382" spans="1:10" x14ac:dyDescent="0.25">
      <c r="A382" s="11" t="s">
        <v>10</v>
      </c>
      <c r="B382" s="12" t="s">
        <v>11</v>
      </c>
      <c r="C382" s="27">
        <v>3</v>
      </c>
      <c r="D382" s="23">
        <f>IF(DGA!J8&lt;X14,$X$9,IF(DGA!J8&lt;Y14,$Y$9,IF(DGA!J8&lt;Z14,$Z$9,IF(DGA!J8&lt;AA14,$AA$9,IF(DGA!J8&lt;AB14,$AB$9,IF(DGA!J8&gt;=AB14,$AC$9))))))</f>
        <v>1</v>
      </c>
      <c r="E382" s="27">
        <f t="shared" si="30"/>
        <v>3</v>
      </c>
      <c r="F382" s="20"/>
      <c r="I382" s="179"/>
      <c r="J382" s="107"/>
    </row>
    <row r="383" spans="1:10" x14ac:dyDescent="0.25">
      <c r="A383" s="11" t="s">
        <v>12</v>
      </c>
      <c r="B383" s="12" t="s">
        <v>13</v>
      </c>
      <c r="C383" s="27">
        <v>3</v>
      </c>
      <c r="D383" s="23">
        <f>IF(DGA!J9&lt;X15,$X$9,IF(DGA!J9&lt;Y15,$Y$9,IF(DGA!J9&lt;Z15,$Z$9,IF(DGA!J9&lt;AA15,$AA$9,IF(DGA!J9&lt;AB15,$AB$9,IF(DGA!J9&gt;=AB15,$AC$9))))))</f>
        <v>1</v>
      </c>
      <c r="E383" s="27">
        <f t="shared" si="30"/>
        <v>3</v>
      </c>
      <c r="F383" s="20"/>
      <c r="I383" s="179"/>
      <c r="J383" s="107"/>
    </row>
    <row r="384" spans="1:10" x14ac:dyDescent="0.25">
      <c r="A384" s="32" t="s">
        <v>14</v>
      </c>
      <c r="B384" s="33" t="s">
        <v>15</v>
      </c>
      <c r="C384" s="27">
        <v>5</v>
      </c>
      <c r="D384" s="23">
        <f>IF(DGA!J10&lt;X16,$X$9,IF(DGA!J10&lt;Y16,$Y$9,IF(DGA!J10&lt;Z16,$Z$9,IF(DGA!J10&lt;AA16,$AA$9,IF(DGA!J10&lt;AB16,$AB$9,IF(DGA!J10&gt;=AB16,$AC$9))))))</f>
        <v>3</v>
      </c>
      <c r="E384" s="27">
        <f t="shared" si="30"/>
        <v>15</v>
      </c>
      <c r="F384" s="20"/>
      <c r="I384" s="179"/>
      <c r="J384" s="107"/>
    </row>
    <row r="385" spans="1:10" ht="15.75" thickBot="1" x14ac:dyDescent="0.3"/>
    <row r="386" spans="1:10" ht="15.75" thickBot="1" x14ac:dyDescent="0.3">
      <c r="A386" s="34" t="s">
        <v>33</v>
      </c>
      <c r="B386" s="34" t="s">
        <v>34</v>
      </c>
    </row>
    <row r="387" spans="1:10" ht="15.75" thickBot="1" x14ac:dyDescent="0.3">
      <c r="A387" s="25" t="str">
        <f>IF(G378&lt;1.2,$AA$19,IF(G378&lt;1.5,$AA$20,IF(G378&lt;2,$AA$21,IF(G378&lt;3,$AA$22,IF(G378&gt;=3,$AA$23,0)))))</f>
        <v>C</v>
      </c>
      <c r="B387" s="35">
        <f>IF(A387=$AA$19,4,IF(A387=$AA$20,3,IF(A387=$AA$21,2,IF(A387=$AA$22,1,IF(A387=$AA$23,0)))))</f>
        <v>2</v>
      </c>
      <c r="D387" s="36"/>
    </row>
    <row r="389" spans="1:10" x14ac:dyDescent="0.25">
      <c r="A389" s="180"/>
      <c r="B389" s="180"/>
      <c r="C389" s="180"/>
      <c r="D389" s="180"/>
      <c r="E389" s="180"/>
      <c r="F389" s="180"/>
      <c r="G389" s="180"/>
      <c r="H389" s="180"/>
      <c r="I389" s="180"/>
      <c r="J389" s="108"/>
    </row>
    <row r="390" spans="1:10" x14ac:dyDescent="0.25">
      <c r="A390" s="180"/>
      <c r="B390" s="180"/>
      <c r="C390" s="180"/>
      <c r="D390" s="180"/>
      <c r="E390" s="180"/>
      <c r="F390" s="180"/>
      <c r="G390" s="180"/>
      <c r="H390" s="180"/>
      <c r="I390" s="180"/>
      <c r="J390" s="108"/>
    </row>
    <row r="391" spans="1:10" ht="15.75" thickBot="1" x14ac:dyDescent="0.3"/>
    <row r="392" spans="1:10" ht="15.75" thickBot="1" x14ac:dyDescent="0.3">
      <c r="A392" s="16" t="s">
        <v>18</v>
      </c>
      <c r="B392" s="17"/>
      <c r="C392" s="18" t="s">
        <v>19</v>
      </c>
      <c r="D392" s="18" t="s">
        <v>20</v>
      </c>
      <c r="E392" s="19" t="s">
        <v>21</v>
      </c>
      <c r="F392" s="20"/>
      <c r="G392" s="21" t="s">
        <v>22</v>
      </c>
    </row>
    <row r="393" spans="1:10" ht="15.75" thickBot="1" x14ac:dyDescent="0.3">
      <c r="A393" s="8" t="s">
        <v>1</v>
      </c>
      <c r="B393" s="9" t="s">
        <v>2</v>
      </c>
      <c r="C393" s="22">
        <v>2</v>
      </c>
      <c r="D393" s="23">
        <f>IF(DGA!I4&lt;X10,$X$9,IF(DGA!I4&lt;Y10,$Y$9,IF(DGA!I4&lt;Z10,$Z$9,IF(DGA!I4&lt;AA10,$AA$9,IF(DGA!I4&lt;AB10,$AB$9,IF(DGA!I4&gt;=AB10,$AC$9))))))</f>
        <v>1</v>
      </c>
      <c r="E393" s="24">
        <f t="shared" ref="E393:E399" si="31">D393*C393</f>
        <v>2</v>
      </c>
      <c r="F393" s="20"/>
      <c r="G393" s="25">
        <f>SUM(E393:E399)/SUM(C393:C399)</f>
        <v>1.6111111111111112</v>
      </c>
      <c r="I393" s="178">
        <f>DGA!$I$3</f>
        <v>40098</v>
      </c>
      <c r="J393" s="106"/>
    </row>
    <row r="394" spans="1:10" x14ac:dyDescent="0.25">
      <c r="A394" s="11" t="s">
        <v>4</v>
      </c>
      <c r="B394" s="12" t="s">
        <v>5</v>
      </c>
      <c r="C394" s="27">
        <v>1</v>
      </c>
      <c r="D394" s="23">
        <f>IF(DGA!I5&lt;X11,$X$9,IF(DGA!I5&lt;Y11,$Y$9,IF(DGA!I5&lt;Z11,$Z$9,IF(DGA!I5&lt;AA11,$AA$9,IF(DGA!I5&lt;AB11,$AB$9,IF(DGA!I5&gt;=AB11,$AC$9))))))</f>
        <v>2</v>
      </c>
      <c r="E394" s="27">
        <f t="shared" si="31"/>
        <v>2</v>
      </c>
      <c r="F394" s="20"/>
      <c r="G394" s="28"/>
      <c r="I394" s="179"/>
      <c r="J394" s="107"/>
    </row>
    <row r="395" spans="1:10" x14ac:dyDescent="0.25">
      <c r="A395" s="11" t="s">
        <v>6</v>
      </c>
      <c r="B395" s="12" t="s">
        <v>7</v>
      </c>
      <c r="C395" s="27">
        <v>1</v>
      </c>
      <c r="D395" s="23">
        <f>IF(DGA!I6&lt;X12,$X$9,IF(DGA!I6&lt;Y12,$Y$9,IF(DGA!I6&lt;Z12,$Z$9,IF(DGA!I6&lt;AA12,$AA$9,IF(DGA!I6&lt;AB12,$AB$9,IF(DGA!I6&gt;=AB12,$AC$9))))))</f>
        <v>1</v>
      </c>
      <c r="E395" s="27">
        <f t="shared" si="31"/>
        <v>1</v>
      </c>
      <c r="F395" s="20"/>
      <c r="I395" s="179"/>
      <c r="J395" s="107"/>
    </row>
    <row r="396" spans="1:10" x14ac:dyDescent="0.25">
      <c r="A396" s="11" t="s">
        <v>8</v>
      </c>
      <c r="B396" s="12" t="s">
        <v>9</v>
      </c>
      <c r="C396" s="27">
        <v>3</v>
      </c>
      <c r="D396" s="23">
        <f>IF(DGA!I7&lt;X13,$X$9,IF(DGA!I7&lt;Y13,$Y$9,IF(DGA!I7&lt;Z13,$Z$9,IF(DGA!I7&lt;AA13,$AA$9,IF(DGA!I7&lt;AB13,$AB$9,IF(DGA!I7&gt;=AB13,$AC$9))))))</f>
        <v>1</v>
      </c>
      <c r="E396" s="27">
        <f t="shared" si="31"/>
        <v>3</v>
      </c>
      <c r="F396" s="20"/>
      <c r="I396" s="179"/>
      <c r="J396" s="107"/>
    </row>
    <row r="397" spans="1:10" x14ac:dyDescent="0.25">
      <c r="A397" s="11" t="s">
        <v>10</v>
      </c>
      <c r="B397" s="12" t="s">
        <v>11</v>
      </c>
      <c r="C397" s="27">
        <v>3</v>
      </c>
      <c r="D397" s="23">
        <f>IF(DGA!I8&lt;X14,$X$9,IF(DGA!I8&lt;Y14,$Y$9,IF(DGA!I8&lt;Z14,$Z$9,IF(DGA!I8&lt;AA14,$AA$9,IF(DGA!I8&lt;AB14,$AB$9,IF(DGA!I8&gt;=AB14,$AC$9))))))</f>
        <v>1</v>
      </c>
      <c r="E397" s="27">
        <f t="shared" si="31"/>
        <v>3</v>
      </c>
      <c r="F397" s="20"/>
      <c r="I397" s="179"/>
      <c r="J397" s="107"/>
    </row>
    <row r="398" spans="1:10" x14ac:dyDescent="0.25">
      <c r="A398" s="11" t="s">
        <v>12</v>
      </c>
      <c r="B398" s="12" t="s">
        <v>13</v>
      </c>
      <c r="C398" s="27">
        <v>3</v>
      </c>
      <c r="D398" s="23">
        <f>IF(DGA!I9&lt;X15,$X$9,IF(DGA!I9&lt;Y15,$Y$9,IF(DGA!I9&lt;Z15,$Z$9,IF(DGA!I9&lt;AA15,$AA$9,IF(DGA!I9&lt;AB15,$AB$9,IF(DGA!I9&gt;=AB15,$AC$9))))))</f>
        <v>1</v>
      </c>
      <c r="E398" s="27">
        <f t="shared" si="31"/>
        <v>3</v>
      </c>
      <c r="F398" s="20"/>
      <c r="I398" s="179"/>
      <c r="J398" s="107"/>
    </row>
    <row r="399" spans="1:10" x14ac:dyDescent="0.25">
      <c r="A399" s="32" t="s">
        <v>14</v>
      </c>
      <c r="B399" s="33" t="s">
        <v>15</v>
      </c>
      <c r="C399" s="27">
        <v>5</v>
      </c>
      <c r="D399" s="23">
        <f>IF(DGA!I10&lt;X16,$X$9,IF(DGA!I10&lt;Y16,$Y$9,IF(DGA!I10&lt;Z16,$Z$9,IF(DGA!I10&lt;AA16,$AA$9,IF(DGA!I10&lt;AB16,$AB$9,IF(DGA!I10&gt;=AB16,$AC$9))))))</f>
        <v>3</v>
      </c>
      <c r="E399" s="27">
        <f t="shared" si="31"/>
        <v>15</v>
      </c>
      <c r="F399" s="20"/>
      <c r="I399" s="179"/>
      <c r="J399" s="107"/>
    </row>
    <row r="400" spans="1:10" ht="15.75" thickBot="1" x14ac:dyDescent="0.3"/>
    <row r="401" spans="1:4" ht="15.75" thickBot="1" x14ac:dyDescent="0.3">
      <c r="A401" s="34" t="s">
        <v>33</v>
      </c>
      <c r="B401" s="34" t="s">
        <v>34</v>
      </c>
    </row>
    <row r="402" spans="1:4" ht="15.75" thickBot="1" x14ac:dyDescent="0.3">
      <c r="A402" s="25" t="str">
        <f>IF(G393&lt;1.2,$AA$19,IF(G393&lt;1.5,$AA$20,IF(G393&lt;2,$AA$21,IF(G393&lt;3,$AA$22,IF(G393&gt;=3,$AA$23,0)))))</f>
        <v>C</v>
      </c>
      <c r="B402" s="35">
        <f>IF(A402=$AA$19,4,IF(A402=$AA$20,3,IF(A402=$AA$21,2,IF(A402=$AA$22,1,IF(A402=$AA$23,0)))))</f>
        <v>2</v>
      </c>
      <c r="D402" s="36"/>
    </row>
  </sheetData>
  <mergeCells count="62">
    <mergeCell ref="A104:I105"/>
    <mergeCell ref="I108:I114"/>
    <mergeCell ref="A119:I120"/>
    <mergeCell ref="I3:I9"/>
    <mergeCell ref="A14:I15"/>
    <mergeCell ref="I18:I24"/>
    <mergeCell ref="A29:I30"/>
    <mergeCell ref="I33:I39"/>
    <mergeCell ref="A59:I60"/>
    <mergeCell ref="I63:I69"/>
    <mergeCell ref="A74:I75"/>
    <mergeCell ref="I78:I84"/>
    <mergeCell ref="A89:I90"/>
    <mergeCell ref="A44:I45"/>
    <mergeCell ref="T54:T60"/>
    <mergeCell ref="T69:T75"/>
    <mergeCell ref="I198:I204"/>
    <mergeCell ref="A194:I195"/>
    <mergeCell ref="L65:T66"/>
    <mergeCell ref="I123:I129"/>
    <mergeCell ref="A134:I135"/>
    <mergeCell ref="I138:I144"/>
    <mergeCell ref="A149:I150"/>
    <mergeCell ref="I153:I159"/>
    <mergeCell ref="A164:I165"/>
    <mergeCell ref="I168:I174"/>
    <mergeCell ref="A179:I180"/>
    <mergeCell ref="I183:I189"/>
    <mergeCell ref="I48:I54"/>
    <mergeCell ref="I93:I99"/>
    <mergeCell ref="T9:T15"/>
    <mergeCell ref="T24:T30"/>
    <mergeCell ref="T39:T45"/>
    <mergeCell ref="L50:T51"/>
    <mergeCell ref="L35:T36"/>
    <mergeCell ref="L20:T21"/>
    <mergeCell ref="A224:I225"/>
    <mergeCell ref="A209:I210"/>
    <mergeCell ref="I213:I219"/>
    <mergeCell ref="I228:I234"/>
    <mergeCell ref="A239:I240"/>
    <mergeCell ref="I243:I249"/>
    <mergeCell ref="A254:I255"/>
    <mergeCell ref="I258:I264"/>
    <mergeCell ref="A269:I270"/>
    <mergeCell ref="I273:I279"/>
    <mergeCell ref="A284:I285"/>
    <mergeCell ref="I288:I294"/>
    <mergeCell ref="A299:I300"/>
    <mergeCell ref="I303:I309"/>
    <mergeCell ref="A314:I315"/>
    <mergeCell ref="I318:I324"/>
    <mergeCell ref="A329:I330"/>
    <mergeCell ref="I333:I339"/>
    <mergeCell ref="I378:I384"/>
    <mergeCell ref="A389:I390"/>
    <mergeCell ref="I393:I399"/>
    <mergeCell ref="A344:I345"/>
    <mergeCell ref="I348:I354"/>
    <mergeCell ref="A359:I360"/>
    <mergeCell ref="I363:I369"/>
    <mergeCell ref="A374:I37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2"/>
  <sheetViews>
    <sheetView zoomScaleNormal="100" workbookViewId="0">
      <selection activeCell="E6" sqref="E6"/>
    </sheetView>
  </sheetViews>
  <sheetFormatPr defaultColWidth="9.140625" defaultRowHeight="15" x14ac:dyDescent="0.25"/>
  <cols>
    <col min="1" max="1" width="55.7109375" style="1" bestFit="1" customWidth="1"/>
    <col min="2" max="13" width="11.5703125" style="1" bestFit="1" customWidth="1"/>
    <col min="14" max="14" width="22.42578125" style="1" bestFit="1" customWidth="1"/>
    <col min="15" max="15" width="22.140625" style="1" bestFit="1" customWidth="1"/>
    <col min="16" max="16" width="17.28515625" style="1" bestFit="1" customWidth="1"/>
    <col min="17" max="17" width="13.140625" style="1" bestFit="1" customWidth="1"/>
    <col min="18" max="18" width="21.7109375" style="1" bestFit="1" customWidth="1"/>
    <col min="19" max="24" width="11.5703125" style="1" bestFit="1" customWidth="1"/>
    <col min="25" max="16384" width="9.140625" style="1"/>
  </cols>
  <sheetData>
    <row r="1" spans="1:34" ht="36.75" thickBot="1" x14ac:dyDescent="0.6">
      <c r="A1" s="46" t="s">
        <v>103</v>
      </c>
      <c r="B1" s="36"/>
    </row>
    <row r="2" spans="1:34" ht="15.75" thickBot="1" x14ac:dyDescent="0.3">
      <c r="A2" s="47" t="s">
        <v>104</v>
      </c>
      <c r="B2" s="181" t="s">
        <v>105</v>
      </c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82"/>
      <c r="AF2" s="182"/>
      <c r="AG2" s="182"/>
      <c r="AH2" s="183"/>
    </row>
    <row r="3" spans="1:34" ht="16.5" customHeight="1" thickBot="1" x14ac:dyDescent="0.3">
      <c r="A3" s="48" t="s">
        <v>106</v>
      </c>
      <c r="B3" s="133">
        <v>42180.323611111111</v>
      </c>
      <c r="C3" s="133">
        <v>41773</v>
      </c>
      <c r="D3" s="133">
        <v>41045</v>
      </c>
      <c r="E3" s="133">
        <v>40463</v>
      </c>
      <c r="F3" s="129">
        <v>40234</v>
      </c>
      <c r="G3" s="129">
        <v>40098</v>
      </c>
      <c r="H3" s="129">
        <v>39876</v>
      </c>
      <c r="I3" s="129">
        <v>39714</v>
      </c>
      <c r="J3" s="129">
        <v>39470</v>
      </c>
      <c r="K3" s="129">
        <v>39352</v>
      </c>
      <c r="L3" s="129">
        <v>39141</v>
      </c>
      <c r="M3" s="129">
        <v>38888</v>
      </c>
      <c r="N3" s="129">
        <v>38748</v>
      </c>
      <c r="O3" s="129">
        <v>38698</v>
      </c>
      <c r="P3" s="129">
        <v>38602</v>
      </c>
      <c r="Q3" s="129">
        <v>38547</v>
      </c>
      <c r="R3" s="129">
        <v>38384</v>
      </c>
      <c r="S3" s="129">
        <v>38163</v>
      </c>
      <c r="T3" s="129">
        <v>37994</v>
      </c>
      <c r="U3" s="129">
        <v>37868</v>
      </c>
      <c r="V3" s="129">
        <v>37621</v>
      </c>
      <c r="W3" s="129">
        <v>37274</v>
      </c>
      <c r="X3" s="129">
        <v>37062</v>
      </c>
      <c r="Y3" s="129">
        <v>36924</v>
      </c>
      <c r="Z3" s="129">
        <v>36682</v>
      </c>
      <c r="AA3" s="129">
        <v>36531</v>
      </c>
      <c r="AB3" s="129">
        <v>36369</v>
      </c>
      <c r="AC3" s="129">
        <v>36167</v>
      </c>
      <c r="AD3" s="129">
        <v>36000</v>
      </c>
      <c r="AE3" s="129">
        <v>35839</v>
      </c>
      <c r="AF3" s="129">
        <v>35599</v>
      </c>
      <c r="AG3" s="129">
        <v>35459</v>
      </c>
      <c r="AH3" s="129">
        <v>35264</v>
      </c>
    </row>
    <row r="4" spans="1:34" ht="15.75" thickBot="1" x14ac:dyDescent="0.3">
      <c r="A4" s="49" t="s">
        <v>107</v>
      </c>
      <c r="B4" s="134">
        <v>52</v>
      </c>
      <c r="C4" s="134">
        <v>82.4</v>
      </c>
      <c r="D4" s="134">
        <v>72.7</v>
      </c>
      <c r="E4" s="134">
        <v>51.7</v>
      </c>
      <c r="F4" s="135">
        <v>69.400000000000006</v>
      </c>
      <c r="G4" s="135">
        <v>54.1</v>
      </c>
      <c r="H4" s="135">
        <v>65.599999999999994</v>
      </c>
      <c r="I4" s="135">
        <v>87.4</v>
      </c>
      <c r="J4" s="135">
        <v>68.7</v>
      </c>
      <c r="K4" s="135">
        <v>43.4</v>
      </c>
      <c r="L4" s="135">
        <v>45.7</v>
      </c>
      <c r="M4" s="135">
        <v>56.9</v>
      </c>
      <c r="N4" s="135">
        <v>65.7</v>
      </c>
      <c r="O4" s="135">
        <v>60.6</v>
      </c>
      <c r="P4" s="135">
        <v>51.5</v>
      </c>
      <c r="Q4" s="135">
        <v>47.6</v>
      </c>
      <c r="R4" s="135">
        <v>79.900000000000006</v>
      </c>
      <c r="S4" s="135">
        <v>72.3</v>
      </c>
      <c r="T4" s="135">
        <v>76.2</v>
      </c>
      <c r="U4" s="135">
        <v>63.7</v>
      </c>
      <c r="V4" s="135">
        <v>62.9</v>
      </c>
      <c r="W4" s="135">
        <v>76.5</v>
      </c>
      <c r="X4" s="135">
        <v>75.099999999999994</v>
      </c>
      <c r="Y4" s="135">
        <v>94.7</v>
      </c>
      <c r="Z4" s="130">
        <v>88.4</v>
      </c>
      <c r="AA4" s="135">
        <v>88.4</v>
      </c>
      <c r="AB4" s="130">
        <v>73.2</v>
      </c>
      <c r="AC4" s="135">
        <v>73.2</v>
      </c>
      <c r="AD4" s="130">
        <v>72.5</v>
      </c>
      <c r="AE4" s="135">
        <v>72.5</v>
      </c>
      <c r="AF4" s="130">
        <v>73.900000000000006</v>
      </c>
      <c r="AG4" s="135">
        <v>73.900000000000006</v>
      </c>
      <c r="AH4" s="130">
        <v>73.900000000000006</v>
      </c>
    </row>
    <row r="5" spans="1:34" ht="15.75" thickBot="1" x14ac:dyDescent="0.3">
      <c r="A5" s="50" t="s">
        <v>108</v>
      </c>
      <c r="B5" s="134">
        <v>9</v>
      </c>
      <c r="C5" s="134">
        <v>8</v>
      </c>
      <c r="D5" s="134">
        <v>6.1</v>
      </c>
      <c r="E5" s="134">
        <v>11.8</v>
      </c>
      <c r="F5" s="135">
        <v>7.7</v>
      </c>
      <c r="G5" s="135">
        <v>10.4</v>
      </c>
      <c r="H5" s="135">
        <v>5.8</v>
      </c>
      <c r="I5" s="135">
        <v>10</v>
      </c>
      <c r="J5" s="135">
        <v>8</v>
      </c>
      <c r="K5" s="135">
        <v>14.1</v>
      </c>
      <c r="L5" s="135">
        <v>26.4</v>
      </c>
      <c r="M5" s="135">
        <v>15.5</v>
      </c>
      <c r="N5" s="135">
        <v>19.600000000000001</v>
      </c>
      <c r="O5" s="135">
        <v>7.6</v>
      </c>
      <c r="P5" s="135">
        <v>14.8</v>
      </c>
      <c r="Q5" s="135">
        <v>14.4</v>
      </c>
      <c r="R5" s="135">
        <v>9.6</v>
      </c>
      <c r="S5" s="135">
        <v>11.4</v>
      </c>
      <c r="T5" s="135">
        <v>6.3</v>
      </c>
      <c r="U5" s="135">
        <v>10.199999999999999</v>
      </c>
      <c r="V5" s="135">
        <v>5.4</v>
      </c>
      <c r="W5" s="135">
        <v>4.5999999999999996</v>
      </c>
      <c r="X5" s="135">
        <v>9</v>
      </c>
      <c r="Y5" s="135">
        <v>8.1999999999999993</v>
      </c>
      <c r="Z5" s="135">
        <v>13.4</v>
      </c>
      <c r="AA5" s="135">
        <v>4.0999999999999996</v>
      </c>
      <c r="AB5" s="135">
        <v>15</v>
      </c>
      <c r="AC5" s="135">
        <v>10.3</v>
      </c>
      <c r="AD5" s="135">
        <v>18.5</v>
      </c>
      <c r="AE5" s="135">
        <v>8.5</v>
      </c>
      <c r="AF5" s="135">
        <v>13.1</v>
      </c>
      <c r="AG5" s="135">
        <v>6.6</v>
      </c>
      <c r="AH5" s="130">
        <v>13.7</v>
      </c>
    </row>
    <row r="6" spans="1:34" ht="15.75" thickBot="1" x14ac:dyDescent="0.3">
      <c r="A6" s="50" t="s">
        <v>109</v>
      </c>
      <c r="B6" s="134">
        <v>0.05</v>
      </c>
      <c r="C6" s="134">
        <v>0.06</v>
      </c>
      <c r="D6" s="134">
        <v>2.9000000000000001E-2</v>
      </c>
      <c r="E6" s="139">
        <v>3.2000000000000001E-2</v>
      </c>
      <c r="F6" s="136">
        <v>3.2000000000000001E-2</v>
      </c>
      <c r="G6" s="131">
        <v>2.4E-2</v>
      </c>
      <c r="H6" s="136">
        <v>2.4E-2</v>
      </c>
      <c r="I6" s="131">
        <v>3.5999999999999997E-2</v>
      </c>
      <c r="J6" s="136">
        <v>3.5999999999999997E-2</v>
      </c>
      <c r="K6" s="131">
        <v>4.1000000000000002E-2</v>
      </c>
      <c r="L6" s="136">
        <v>4.1000000000000002E-2</v>
      </c>
      <c r="M6" s="131">
        <v>0.06</v>
      </c>
      <c r="N6" s="136">
        <v>0.06</v>
      </c>
      <c r="O6" s="131">
        <v>5.3999999999999999E-2</v>
      </c>
      <c r="P6" s="131">
        <v>5.3999999999999999E-2</v>
      </c>
      <c r="Q6" s="131">
        <v>5.3999999999999999E-2</v>
      </c>
      <c r="R6" s="136">
        <v>5.3999999999999999E-2</v>
      </c>
      <c r="S6" s="131">
        <v>2.3E-2</v>
      </c>
      <c r="T6" s="136">
        <v>2.3E-2</v>
      </c>
      <c r="U6" s="131">
        <v>5.0999999999999997E-2</v>
      </c>
      <c r="V6" s="136">
        <v>5.0999999999999997E-2</v>
      </c>
      <c r="W6" s="136">
        <v>3.2000000000000001E-2</v>
      </c>
      <c r="X6" s="131">
        <v>1.4E-2</v>
      </c>
      <c r="Y6" s="136">
        <v>1.4E-2</v>
      </c>
      <c r="Z6" s="131">
        <v>1.7999999999999999E-2</v>
      </c>
      <c r="AA6" s="136">
        <v>1.7999999999999999E-2</v>
      </c>
      <c r="AB6" s="131">
        <v>1.7000000000000001E-2</v>
      </c>
      <c r="AC6" s="136">
        <v>1.7000000000000001E-2</v>
      </c>
      <c r="AD6" s="131">
        <v>1.4E-2</v>
      </c>
      <c r="AE6" s="136">
        <v>1.4E-2</v>
      </c>
      <c r="AF6" s="131">
        <v>1.0999999999999999E-2</v>
      </c>
      <c r="AG6" s="136">
        <v>1.0999999999999999E-2</v>
      </c>
      <c r="AH6" s="131">
        <v>1.0999999999999999E-2</v>
      </c>
    </row>
    <row r="7" spans="1:34" ht="15.75" thickBot="1" x14ac:dyDescent="0.3">
      <c r="A7" s="50" t="s">
        <v>110</v>
      </c>
      <c r="B7" s="134">
        <v>2.5</v>
      </c>
      <c r="C7" s="134">
        <v>2.5</v>
      </c>
      <c r="D7" s="134">
        <v>2.5</v>
      </c>
      <c r="E7" s="139">
        <v>2.25</v>
      </c>
      <c r="F7" s="137">
        <v>2.25</v>
      </c>
      <c r="G7" s="132">
        <v>2.25</v>
      </c>
      <c r="H7" s="137">
        <v>2.25</v>
      </c>
      <c r="I7" s="132">
        <v>2.25</v>
      </c>
      <c r="J7" s="137">
        <v>2.25</v>
      </c>
      <c r="K7" s="132">
        <v>2.25</v>
      </c>
      <c r="L7" s="137">
        <v>2.25</v>
      </c>
      <c r="M7" s="132">
        <v>1.75</v>
      </c>
      <c r="N7" s="137">
        <v>1.75</v>
      </c>
      <c r="O7" s="132">
        <v>2.25</v>
      </c>
      <c r="P7" s="132">
        <v>2.25</v>
      </c>
      <c r="Q7" s="132">
        <v>2.25</v>
      </c>
      <c r="R7" s="137">
        <v>2.25</v>
      </c>
      <c r="S7" s="132">
        <v>1.75</v>
      </c>
      <c r="T7" s="137">
        <v>1.75</v>
      </c>
      <c r="U7" s="132">
        <v>2</v>
      </c>
      <c r="V7" s="137">
        <v>2</v>
      </c>
      <c r="W7" s="137">
        <v>2</v>
      </c>
      <c r="X7" s="132">
        <v>2</v>
      </c>
      <c r="Y7" s="137">
        <v>2</v>
      </c>
      <c r="Z7" s="132">
        <v>1.75</v>
      </c>
      <c r="AA7" s="137">
        <v>1.75</v>
      </c>
      <c r="AB7" s="132">
        <v>1.75</v>
      </c>
      <c r="AC7" s="137">
        <v>1.75</v>
      </c>
      <c r="AD7" s="132">
        <v>2</v>
      </c>
      <c r="AE7" s="137">
        <v>2</v>
      </c>
      <c r="AF7" s="132">
        <v>1.5</v>
      </c>
      <c r="AG7" s="137">
        <v>1.5</v>
      </c>
      <c r="AH7" s="132">
        <v>1.5</v>
      </c>
    </row>
    <row r="8" spans="1:34" ht="15.75" thickBot="1" x14ac:dyDescent="0.3">
      <c r="A8" s="75" t="s">
        <v>111</v>
      </c>
      <c r="B8" s="139">
        <v>22</v>
      </c>
      <c r="C8" s="139">
        <v>22</v>
      </c>
      <c r="D8" s="134">
        <v>22</v>
      </c>
      <c r="E8" s="139">
        <v>22.1</v>
      </c>
      <c r="F8" s="137">
        <v>22.1</v>
      </c>
      <c r="G8" s="132">
        <v>21.2</v>
      </c>
      <c r="H8" s="137">
        <v>21.2</v>
      </c>
      <c r="I8" s="132">
        <v>22.4</v>
      </c>
      <c r="J8" s="137">
        <v>22.4</v>
      </c>
      <c r="K8" s="132">
        <v>22.6</v>
      </c>
      <c r="L8" s="137">
        <v>22.6</v>
      </c>
      <c r="M8" s="132">
        <v>21.1</v>
      </c>
      <c r="N8" s="137">
        <v>21.1</v>
      </c>
      <c r="O8" s="132">
        <v>23</v>
      </c>
      <c r="P8" s="132">
        <v>23</v>
      </c>
      <c r="Q8" s="132">
        <v>23</v>
      </c>
      <c r="R8" s="137">
        <v>23</v>
      </c>
      <c r="S8" s="132">
        <v>20.399999999999999</v>
      </c>
      <c r="T8" s="137">
        <v>20.399999999999999</v>
      </c>
      <c r="U8" s="132">
        <v>23.4</v>
      </c>
      <c r="V8" s="137">
        <v>23.4</v>
      </c>
      <c r="W8" s="137">
        <v>23.7</v>
      </c>
      <c r="X8" s="132">
        <v>25.2</v>
      </c>
      <c r="Y8" s="137">
        <v>25.2</v>
      </c>
      <c r="Z8" s="132">
        <v>26.7</v>
      </c>
      <c r="AA8" s="137">
        <v>26.7</v>
      </c>
      <c r="AB8" s="132">
        <v>27.7</v>
      </c>
      <c r="AC8" s="137">
        <v>27.7</v>
      </c>
      <c r="AD8" s="132">
        <v>27.1</v>
      </c>
      <c r="AE8" s="137">
        <v>27.1</v>
      </c>
      <c r="AF8" s="132">
        <v>27.3</v>
      </c>
      <c r="AG8" s="137">
        <v>27.3</v>
      </c>
      <c r="AH8" s="132">
        <v>27.3</v>
      </c>
    </row>
    <row r="10" spans="1:34" x14ac:dyDescent="0.25">
      <c r="I10" s="102"/>
      <c r="J10" s="103"/>
      <c r="K10" s="101"/>
      <c r="L10" s="100"/>
      <c r="N10" s="74"/>
      <c r="O10" s="74"/>
      <c r="P10" s="74"/>
    </row>
    <row r="11" spans="1:34" x14ac:dyDescent="0.25">
      <c r="I11" s="102"/>
      <c r="J11" s="103"/>
      <c r="K11" s="100"/>
      <c r="L11" s="100"/>
    </row>
    <row r="12" spans="1:34" x14ac:dyDescent="0.25">
      <c r="J12" s="102"/>
      <c r="K12" s="100"/>
      <c r="L12" s="100"/>
    </row>
  </sheetData>
  <mergeCells count="1">
    <mergeCell ref="B2:AH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B277"/>
  <sheetViews>
    <sheetView topLeftCell="Y104" zoomScale="70" zoomScaleNormal="70" workbookViewId="0">
      <selection activeCell="AL133" sqref="AL133"/>
    </sheetView>
  </sheetViews>
  <sheetFormatPr defaultColWidth="9.140625" defaultRowHeight="15" x14ac:dyDescent="0.25"/>
  <cols>
    <col min="1" max="1" width="16.7109375" style="1" customWidth="1"/>
    <col min="2" max="2" width="19" style="1" bestFit="1" customWidth="1"/>
    <col min="3" max="5" width="9.140625" style="1"/>
    <col min="6" max="6" width="11.5703125" style="1" bestFit="1" customWidth="1"/>
    <col min="7" max="7" width="11.7109375" style="1" bestFit="1" customWidth="1"/>
    <col min="8" max="8" width="9.140625" style="1"/>
    <col min="9" max="9" width="13.140625" style="1" bestFit="1" customWidth="1"/>
    <col min="10" max="10" width="12.85546875" style="1" bestFit="1" customWidth="1"/>
    <col min="11" max="11" width="10.85546875" style="1" bestFit="1" customWidth="1"/>
    <col min="12" max="13" width="9.140625" style="1"/>
    <col min="14" max="14" width="25.28515625" style="1" bestFit="1" customWidth="1"/>
    <col min="15" max="16" width="9.140625" style="1"/>
    <col min="17" max="17" width="12.140625" style="1" bestFit="1" customWidth="1"/>
    <col min="18" max="18" width="9.140625" style="1"/>
    <col min="19" max="19" width="26.140625" style="1" bestFit="1" customWidth="1"/>
    <col min="20" max="20" width="12.85546875" style="1" bestFit="1" customWidth="1"/>
    <col min="21" max="21" width="7.140625" style="1" bestFit="1" customWidth="1"/>
    <col min="22" max="22" width="8.42578125" style="1" bestFit="1" customWidth="1"/>
    <col min="23" max="16384" width="9.140625" style="1"/>
  </cols>
  <sheetData>
    <row r="2" spans="1:9" x14ac:dyDescent="0.25">
      <c r="A2" s="51"/>
      <c r="B2" s="30" t="s">
        <v>112</v>
      </c>
      <c r="C2" s="30" t="s">
        <v>113</v>
      </c>
      <c r="D2" s="30" t="s">
        <v>115</v>
      </c>
      <c r="E2" s="20"/>
      <c r="F2" s="52" t="s">
        <v>100</v>
      </c>
      <c r="G2" s="53">
        <f>SUM(D3:D7)/(SUM(C3:C7))</f>
        <v>1.5</v>
      </c>
      <c r="H2" s="20"/>
      <c r="I2" s="185">
        <f>GOT!AH3</f>
        <v>35264</v>
      </c>
    </row>
    <row r="3" spans="1:9" x14ac:dyDescent="0.25">
      <c r="A3" s="54" t="s">
        <v>119</v>
      </c>
      <c r="B3" s="55">
        <f>IF(GOT!AH4&lt;$AZ$108,$BA$108,IF(GOT!AH4&lt;$AZ$107,$BA$107,IF(GOT!AH4&lt;$AZ$106,$BA$106,IF(GOT!AH4&gt;=$AZ$106,$BA$105))))</f>
        <v>1</v>
      </c>
      <c r="C3" s="56">
        <v>3</v>
      </c>
      <c r="D3" s="55">
        <f>B3*C3</f>
        <v>3</v>
      </c>
      <c r="E3" s="20"/>
      <c r="F3" s="20"/>
      <c r="G3" s="20"/>
      <c r="H3" s="20"/>
      <c r="I3" s="186"/>
    </row>
    <row r="4" spans="1:9" x14ac:dyDescent="0.25">
      <c r="A4" s="57" t="s">
        <v>114</v>
      </c>
      <c r="B4" s="55">
        <f>IF(GOT!AH5&lt;$AZ$109,$BA$109,IF(GOT!AH5&lt;$AZ$110,$BA$110,IF(GOT!AH5&lt;$AZ$111,$BA$111,IF(GOT!AH5&gt;=$AZ$111,$BA$112))))</f>
        <v>1</v>
      </c>
      <c r="C4" s="128">
        <v>4</v>
      </c>
      <c r="D4" s="58">
        <f>B4*C4</f>
        <v>4</v>
      </c>
      <c r="E4" s="20"/>
      <c r="F4" s="20"/>
      <c r="G4" s="20"/>
      <c r="H4" s="20"/>
      <c r="I4" s="186"/>
    </row>
    <row r="5" spans="1:9" ht="15.75" thickBot="1" x14ac:dyDescent="0.3">
      <c r="A5" s="59" t="s">
        <v>116</v>
      </c>
      <c r="B5" s="55">
        <f>IF(GOT!AH6&lt;$AZ$113,$BA$113,IF(GOT!AH6&lt;$AZ$114,$BA$114,IF(GOT!AH6&lt;$AZ$115,$BA$115,IF(GOT!AH6&gt;=$AZ$115,$BA$116))))</f>
        <v>1</v>
      </c>
      <c r="C5" s="56">
        <v>1</v>
      </c>
      <c r="D5" s="55">
        <f>B5*C5</f>
        <v>1</v>
      </c>
      <c r="E5" s="20"/>
      <c r="F5" s="20"/>
      <c r="G5" s="20"/>
      <c r="H5" s="20"/>
      <c r="I5" s="186"/>
    </row>
    <row r="6" spans="1:9" ht="15.75" thickBot="1" x14ac:dyDescent="0.3">
      <c r="A6" s="57" t="s">
        <v>110</v>
      </c>
      <c r="B6" s="55">
        <f>IF(GOT!AH7&lt;$AZ$117,$BA$117,IF(GOT!AH7&lt;$AZ$118,$BA$118,IF(GOT!AH7&lt;$AZ$119,$BA$119,IF(GOT!AH7&gt;=$AZ$119,$BA$120))))</f>
        <v>2</v>
      </c>
      <c r="C6" s="128">
        <v>2</v>
      </c>
      <c r="D6" s="58">
        <f>B6*C6</f>
        <v>4</v>
      </c>
      <c r="E6" s="20"/>
      <c r="F6" s="60" t="s">
        <v>118</v>
      </c>
      <c r="G6" s="61">
        <f>IF(G2&lt;1.2,4,IF(G2&lt;1.5,3,IF(G2&lt;2,2,IF(G2&lt;3,1,IF(G2&gt;=3,0)))))</f>
        <v>2</v>
      </c>
      <c r="H6" s="20"/>
      <c r="I6" s="186"/>
    </row>
    <row r="7" spans="1:9" x14ac:dyDescent="0.25">
      <c r="A7" s="62" t="s">
        <v>117</v>
      </c>
      <c r="B7" s="55">
        <f>IF(GOT!AH8&lt;=$AZ$124,$BA$124,IF(GOT!AH8&lt;$AZ$123,$BA$123,IF(GOT!AH8&lt;$AZ$122,$BA$122,IF(GOT!AH8&gt;=$AZ$122,$BA$121))))</f>
        <v>3</v>
      </c>
      <c r="C7" s="55">
        <v>2</v>
      </c>
      <c r="D7" s="55">
        <f>B7*C7</f>
        <v>6</v>
      </c>
      <c r="E7" s="20"/>
      <c r="F7" s="63"/>
      <c r="G7" s="63"/>
      <c r="H7" s="20"/>
      <c r="I7" s="20"/>
    </row>
    <row r="8" spans="1:9" x14ac:dyDescent="0.25">
      <c r="A8" s="20"/>
      <c r="B8" s="20"/>
      <c r="C8" s="20"/>
      <c r="D8" s="20"/>
      <c r="E8" s="20"/>
      <c r="F8" s="20"/>
      <c r="G8" s="20"/>
      <c r="H8" s="20"/>
      <c r="I8" s="20"/>
    </row>
    <row r="9" spans="1:9" x14ac:dyDescent="0.25">
      <c r="A9" s="184"/>
      <c r="B9" s="184"/>
      <c r="C9" s="184"/>
      <c r="D9" s="184"/>
      <c r="E9" s="184"/>
      <c r="F9" s="184"/>
      <c r="G9" s="184"/>
      <c r="H9" s="184"/>
      <c r="I9" s="184"/>
    </row>
    <row r="10" spans="1:9" x14ac:dyDescent="0.25">
      <c r="A10" s="184"/>
      <c r="B10" s="184"/>
      <c r="C10" s="184"/>
      <c r="D10" s="184"/>
      <c r="E10" s="184"/>
      <c r="F10" s="184"/>
      <c r="G10" s="184"/>
      <c r="H10" s="184"/>
      <c r="I10" s="184"/>
    </row>
    <row r="12" spans="1:9" x14ac:dyDescent="0.25">
      <c r="A12" s="51"/>
      <c r="B12" s="30" t="s">
        <v>112</v>
      </c>
      <c r="C12" s="30" t="s">
        <v>113</v>
      </c>
      <c r="D12" s="30" t="s">
        <v>115</v>
      </c>
      <c r="E12" s="20"/>
      <c r="F12" s="52" t="s">
        <v>100</v>
      </c>
      <c r="G12" s="53">
        <f>SUM(D13:D17)/(SUM(C13:C17))</f>
        <v>1.5</v>
      </c>
      <c r="H12" s="20"/>
      <c r="I12" s="185">
        <f>GOT!AG3</f>
        <v>35459</v>
      </c>
    </row>
    <row r="13" spans="1:9" x14ac:dyDescent="0.25">
      <c r="A13" s="54" t="s">
        <v>119</v>
      </c>
      <c r="B13" s="55">
        <f>IF(GOT!AG4&lt;$AZ$108,$BA$108,IF(GOT!AG4&lt;$AZ$107,$BA$107,IF(GOT!AG4&lt;$AZ$106,$BA$106,IF(GOT!AG4&gt;=$AZ$106,$BA$105))))</f>
        <v>1</v>
      </c>
      <c r="C13" s="56">
        <v>3</v>
      </c>
      <c r="D13" s="55">
        <f>B13*C13</f>
        <v>3</v>
      </c>
      <c r="E13" s="20"/>
      <c r="F13" s="20"/>
      <c r="G13" s="20"/>
      <c r="H13" s="20"/>
      <c r="I13" s="186"/>
    </row>
    <row r="14" spans="1:9" x14ac:dyDescent="0.25">
      <c r="A14" s="57" t="s">
        <v>114</v>
      </c>
      <c r="B14" s="55">
        <f>IF(GOT!AG5&lt;$AZ$109,$BA$109,IF(GOT!AG5&lt;$AZ$110,$BA$110,IF(GOT!AG5&lt;$AZ$111,$BA$111,IF(GOT!AG5&gt;=$AZ$111,$BA$112))))</f>
        <v>1</v>
      </c>
      <c r="C14" s="128">
        <v>4</v>
      </c>
      <c r="D14" s="58">
        <f>B14*C14</f>
        <v>4</v>
      </c>
      <c r="E14" s="20"/>
      <c r="F14" s="20"/>
      <c r="G14" s="20"/>
      <c r="H14" s="20"/>
      <c r="I14" s="186"/>
    </row>
    <row r="15" spans="1:9" ht="15.75" thickBot="1" x14ac:dyDescent="0.3">
      <c r="A15" s="59" t="s">
        <v>116</v>
      </c>
      <c r="B15" s="55">
        <f>IF(GOT!AG6&lt;$AZ$113,$BA$113,IF(GOT!AG6&lt;$AZ$114,$BA$114,IF(GOT!AG6&lt;$AZ$115,$BA$115,IF(GOT!AG6&gt;=$AZ$115,$BA$116))))</f>
        <v>1</v>
      </c>
      <c r="C15" s="56">
        <v>1</v>
      </c>
      <c r="D15" s="55">
        <f>B15*C15</f>
        <v>1</v>
      </c>
      <c r="E15" s="20"/>
      <c r="F15" s="20"/>
      <c r="G15" s="20"/>
      <c r="H15" s="20"/>
      <c r="I15" s="186"/>
    </row>
    <row r="16" spans="1:9" ht="15.75" thickBot="1" x14ac:dyDescent="0.3">
      <c r="A16" s="57" t="s">
        <v>110</v>
      </c>
      <c r="B16" s="55">
        <f>IF(GOT!AG7&lt;$AZ$117,$BA$117,IF(GOT!AG7&lt;$AZ$118,$BA$118,IF(GOT!AG7&lt;$AZ$119,$BA$119,IF(GOT!AG7&gt;=$AZ$119,$BA$120))))</f>
        <v>2</v>
      </c>
      <c r="C16" s="128">
        <v>2</v>
      </c>
      <c r="D16" s="58">
        <f>B16*C16</f>
        <v>4</v>
      </c>
      <c r="E16" s="20"/>
      <c r="F16" s="60" t="s">
        <v>118</v>
      </c>
      <c r="G16" s="61">
        <f>IF(G12&lt;1.2,4,IF(G12&lt;1.5,3,IF(G12&lt;2,2,IF(G12&lt;3,1,IF(G12&gt;=3,0)))))</f>
        <v>2</v>
      </c>
      <c r="H16" s="20"/>
      <c r="I16" s="186"/>
    </row>
    <row r="17" spans="1:9" x14ac:dyDescent="0.25">
      <c r="A17" s="62" t="s">
        <v>117</v>
      </c>
      <c r="B17" s="55">
        <f>IF(GOT!AG8&lt;=$AZ$124,$BA$124,IF(GOT!AG8&lt;$AZ$123,$BA$123,IF(GOT!AG8&lt;$AZ$122,$BA$122,IF(GOT!AG8&gt;=$AZ$122,$BA$121))))</f>
        <v>3</v>
      </c>
      <c r="C17" s="55">
        <v>2</v>
      </c>
      <c r="D17" s="55">
        <f>B17*C17</f>
        <v>6</v>
      </c>
      <c r="E17" s="20"/>
      <c r="F17" s="63"/>
      <c r="G17" s="63"/>
      <c r="H17" s="20"/>
      <c r="I17" s="20"/>
    </row>
    <row r="18" spans="1:9" x14ac:dyDescent="0.25">
      <c r="A18" s="20"/>
      <c r="B18" s="20"/>
      <c r="C18" s="20"/>
      <c r="D18" s="20"/>
      <c r="E18" s="20"/>
      <c r="F18" s="20"/>
      <c r="G18" s="20"/>
      <c r="H18" s="20"/>
      <c r="I18" s="20"/>
    </row>
    <row r="19" spans="1:9" x14ac:dyDescent="0.25">
      <c r="A19" s="184"/>
      <c r="B19" s="184"/>
      <c r="C19" s="184"/>
      <c r="D19" s="184"/>
      <c r="E19" s="184"/>
      <c r="F19" s="184"/>
      <c r="G19" s="184"/>
      <c r="H19" s="184"/>
      <c r="I19" s="184"/>
    </row>
    <row r="20" spans="1:9" x14ac:dyDescent="0.25">
      <c r="A20" s="184"/>
      <c r="B20" s="184"/>
      <c r="C20" s="184"/>
      <c r="D20" s="184"/>
      <c r="E20" s="184"/>
      <c r="F20" s="184"/>
      <c r="G20" s="184"/>
      <c r="H20" s="184"/>
      <c r="I20" s="184"/>
    </row>
    <row r="22" spans="1:9" x14ac:dyDescent="0.25">
      <c r="A22" s="51"/>
      <c r="B22" s="30" t="s">
        <v>112</v>
      </c>
      <c r="C22" s="30" t="s">
        <v>113</v>
      </c>
      <c r="D22" s="30" t="s">
        <v>115</v>
      </c>
      <c r="E22" s="20"/>
      <c r="F22" s="52" t="s">
        <v>100</v>
      </c>
      <c r="G22" s="53">
        <f>SUM(D23:D27)/(SUM(C23:C27))</f>
        <v>1.5</v>
      </c>
      <c r="H22" s="20"/>
      <c r="I22" s="185">
        <f>GOT!AF3</f>
        <v>35599</v>
      </c>
    </row>
    <row r="23" spans="1:9" x14ac:dyDescent="0.25">
      <c r="A23" s="54" t="s">
        <v>119</v>
      </c>
      <c r="B23" s="55">
        <f>IF(GOT!AF4&lt;$AZ$108,$BA$108,IF(GOT!AF4&lt;$AZ$107,$BA$107,IF(GOT!AF4&lt;$AZ$106,$BA$106,IF(GOT!AF4&gt;=$AZ$106,$BA$105))))</f>
        <v>1</v>
      </c>
      <c r="C23" s="56">
        <v>3</v>
      </c>
      <c r="D23" s="55">
        <f>B23*C23</f>
        <v>3</v>
      </c>
      <c r="E23" s="20"/>
      <c r="F23" s="20"/>
      <c r="G23" s="20"/>
      <c r="H23" s="20"/>
      <c r="I23" s="186"/>
    </row>
    <row r="24" spans="1:9" x14ac:dyDescent="0.25">
      <c r="A24" s="57" t="s">
        <v>114</v>
      </c>
      <c r="B24" s="55">
        <f>IF(GOT!AF5&lt;$AZ$109,$BA$109,IF(GOT!AF5&lt;$AZ$110,$BA$110,IF(GOT!AF5&lt;$AZ$111,$BA$111,IF(GOT!AF5&gt;=$AZ$111,$BA$112))))</f>
        <v>1</v>
      </c>
      <c r="C24" s="128">
        <v>4</v>
      </c>
      <c r="D24" s="58">
        <f>B24*C24</f>
        <v>4</v>
      </c>
      <c r="E24" s="20"/>
      <c r="F24" s="20"/>
      <c r="G24" s="20"/>
      <c r="H24" s="20"/>
      <c r="I24" s="186"/>
    </row>
    <row r="25" spans="1:9" ht="15.75" thickBot="1" x14ac:dyDescent="0.3">
      <c r="A25" s="59" t="s">
        <v>116</v>
      </c>
      <c r="B25" s="55">
        <f>IF(GOT!AF6&lt;$AZ$113,$BA$113,IF(GOT!AF6&lt;$AZ$114,$BA$114,IF(GOT!AF6&lt;$AZ$115,$BA$115,IF(GOT!AF6&gt;=$AZ$115,$BA$116))))</f>
        <v>1</v>
      </c>
      <c r="C25" s="56">
        <v>1</v>
      </c>
      <c r="D25" s="55">
        <f>B25*C25</f>
        <v>1</v>
      </c>
      <c r="E25" s="20"/>
      <c r="F25" s="20"/>
      <c r="G25" s="20"/>
      <c r="H25" s="20"/>
      <c r="I25" s="186"/>
    </row>
    <row r="26" spans="1:9" ht="15.75" thickBot="1" x14ac:dyDescent="0.3">
      <c r="A26" s="57" t="s">
        <v>110</v>
      </c>
      <c r="B26" s="55">
        <f>IF(GOT!AF7&lt;$AZ$117,$BA$117,IF(GOT!AF7&lt;$AZ$118,$BA$118,IF(GOT!AF7&lt;$AZ$119,$BA$119,IF(GOT!AF7&gt;=$AZ$119,$BA$120))))</f>
        <v>2</v>
      </c>
      <c r="C26" s="128">
        <v>2</v>
      </c>
      <c r="D26" s="58">
        <f>B26*C26</f>
        <v>4</v>
      </c>
      <c r="E26" s="20"/>
      <c r="F26" s="60" t="s">
        <v>118</v>
      </c>
      <c r="G26" s="61">
        <f>IF(G22&lt;1.2,4,IF(G22&lt;1.5,3,IF(G22&lt;2,2,IF(G22&lt;3,1,IF(G22&gt;=3,0)))))</f>
        <v>2</v>
      </c>
      <c r="H26" s="20"/>
      <c r="I26" s="186"/>
    </row>
    <row r="27" spans="1:9" x14ac:dyDescent="0.25">
      <c r="A27" s="62" t="s">
        <v>117</v>
      </c>
      <c r="B27" s="55">
        <f>IF(GOT!AF8&lt;=$AZ$124,$BA$124,IF(GOT!AF8&lt;$AZ$123,$BA$123,IF(GOT!AF8&lt;$AZ$122,$BA$122,IF(GOT!AF8&gt;=$AZ$122,$BA$121))))</f>
        <v>3</v>
      </c>
      <c r="C27" s="55">
        <v>2</v>
      </c>
      <c r="D27" s="55">
        <f>B27*C27</f>
        <v>6</v>
      </c>
      <c r="E27" s="20"/>
      <c r="F27" s="63"/>
      <c r="G27" s="63"/>
      <c r="H27" s="20"/>
      <c r="I27" s="20"/>
    </row>
    <row r="28" spans="1:9" x14ac:dyDescent="0.25">
      <c r="A28" s="20"/>
      <c r="B28" s="20"/>
      <c r="C28" s="20"/>
      <c r="D28" s="20"/>
      <c r="E28" s="20"/>
      <c r="F28" s="20"/>
      <c r="G28" s="20"/>
      <c r="H28" s="20"/>
      <c r="I28" s="20"/>
    </row>
    <row r="29" spans="1:9" x14ac:dyDescent="0.25">
      <c r="A29" s="184"/>
      <c r="B29" s="184"/>
      <c r="C29" s="184"/>
      <c r="D29" s="184"/>
      <c r="E29" s="184"/>
      <c r="F29" s="184"/>
      <c r="G29" s="184"/>
      <c r="H29" s="184"/>
      <c r="I29" s="184"/>
    </row>
    <row r="30" spans="1:9" x14ac:dyDescent="0.25">
      <c r="A30" s="184"/>
      <c r="B30" s="184"/>
      <c r="C30" s="184"/>
      <c r="D30" s="184"/>
      <c r="E30" s="184"/>
      <c r="F30" s="184"/>
      <c r="G30" s="184"/>
      <c r="H30" s="184"/>
      <c r="I30" s="184"/>
    </row>
    <row r="32" spans="1:9" x14ac:dyDescent="0.25">
      <c r="A32" s="51"/>
      <c r="B32" s="30" t="s">
        <v>112</v>
      </c>
      <c r="C32" s="30" t="s">
        <v>113</v>
      </c>
      <c r="D32" s="30" t="s">
        <v>115</v>
      </c>
      <c r="E32" s="20"/>
      <c r="F32" s="52" t="s">
        <v>100</v>
      </c>
      <c r="G32" s="53">
        <f>SUM(D33:D37)/(SUM(C33:C37))</f>
        <v>1.6666666666666667</v>
      </c>
      <c r="H32" s="20"/>
      <c r="I32" s="185">
        <f>GOT!AE3</f>
        <v>35839</v>
      </c>
    </row>
    <row r="33" spans="1:9" x14ac:dyDescent="0.25">
      <c r="A33" s="54" t="s">
        <v>119</v>
      </c>
      <c r="B33" s="55">
        <f>IF(GOT!AE4&lt;$AZ$108,$BA$108,IF(GOT!AE4&lt;$AZ$107,$BA$107,IF(GOT!AE4&lt;$AZ$106,$BA$106,IF(GOT!AE4&gt;=$AZ$106,$BA$105))))</f>
        <v>1</v>
      </c>
      <c r="C33" s="56">
        <v>3</v>
      </c>
      <c r="D33" s="55">
        <f>B33*C33</f>
        <v>3</v>
      </c>
      <c r="E33" s="20"/>
      <c r="F33" s="20"/>
      <c r="G33" s="20"/>
      <c r="H33" s="20"/>
      <c r="I33" s="186"/>
    </row>
    <row r="34" spans="1:9" x14ac:dyDescent="0.25">
      <c r="A34" s="57" t="s">
        <v>114</v>
      </c>
      <c r="B34" s="55">
        <f>IF(GOT!AE5&lt;$AZ$109,$BA$109,IF(GOT!AE5&lt;$AZ$110,$BA$110,IF(GOT!AE5&lt;$AZ$111,$BA$111,IF(GOT!AE5&gt;=$AZ$111,$BA$112))))</f>
        <v>1</v>
      </c>
      <c r="C34" s="128">
        <v>4</v>
      </c>
      <c r="D34" s="58">
        <f>B34*C34</f>
        <v>4</v>
      </c>
      <c r="E34" s="20"/>
      <c r="F34" s="20"/>
      <c r="G34" s="20"/>
      <c r="H34" s="20"/>
      <c r="I34" s="186"/>
    </row>
    <row r="35" spans="1:9" ht="15.75" thickBot="1" x14ac:dyDescent="0.3">
      <c r="A35" s="59" t="s">
        <v>116</v>
      </c>
      <c r="B35" s="55">
        <f>IF(GOT!AE6&lt;$AZ$113,$BA$113,IF(GOT!AE6&lt;$AZ$114,$BA$114,IF(GOT!AE6&lt;$AZ$115,$BA$115,IF(GOT!AE6&gt;=$AZ$115,$BA$116))))</f>
        <v>1</v>
      </c>
      <c r="C35" s="56">
        <v>1</v>
      </c>
      <c r="D35" s="55">
        <f>B35*C35</f>
        <v>1</v>
      </c>
      <c r="E35" s="20"/>
      <c r="F35" s="20"/>
      <c r="G35" s="20"/>
      <c r="H35" s="20"/>
      <c r="I35" s="186"/>
    </row>
    <row r="36" spans="1:9" ht="15.75" thickBot="1" x14ac:dyDescent="0.3">
      <c r="A36" s="57" t="s">
        <v>110</v>
      </c>
      <c r="B36" s="55">
        <f>IF(GOT!AE7&lt;$AZ$117,$BA$117,IF(GOT!AE7&lt;$AZ$118,$BA$118,IF(GOT!AE7&lt;$AZ$119,$BA$119,IF(GOT!AE7&gt;=$AZ$119,$BA$120))))</f>
        <v>3</v>
      </c>
      <c r="C36" s="128">
        <v>2</v>
      </c>
      <c r="D36" s="58">
        <f>B36*C36</f>
        <v>6</v>
      </c>
      <c r="E36" s="20"/>
      <c r="F36" s="60" t="s">
        <v>118</v>
      </c>
      <c r="G36" s="61">
        <f>IF(G32&lt;1.2,4,IF(G32&lt;1.5,3,IF(G32&lt;2,2,IF(G32&lt;3,1,IF(G32&gt;=3,0)))))</f>
        <v>2</v>
      </c>
      <c r="H36" s="20"/>
      <c r="I36" s="186"/>
    </row>
    <row r="37" spans="1:9" x14ac:dyDescent="0.25">
      <c r="A37" s="62" t="s">
        <v>117</v>
      </c>
      <c r="B37" s="55">
        <f>IF(GOT!AE8&lt;=$AZ$124,$BA$124,IF(GOT!AE8&lt;$AZ$123,$BA$123,IF(GOT!AE8&lt;$AZ$122,$BA$122,IF(GOT!AE8&gt;=$AZ$122,$BA$121))))</f>
        <v>3</v>
      </c>
      <c r="C37" s="55">
        <v>2</v>
      </c>
      <c r="D37" s="55">
        <f>B37*C37</f>
        <v>6</v>
      </c>
      <c r="E37" s="20"/>
      <c r="F37" s="63"/>
      <c r="G37" s="63"/>
      <c r="H37" s="20"/>
      <c r="I37" s="20"/>
    </row>
    <row r="38" spans="1:9" x14ac:dyDescent="0.25">
      <c r="A38" s="20"/>
      <c r="B38" s="20"/>
      <c r="C38" s="20"/>
      <c r="D38" s="20"/>
      <c r="E38" s="20"/>
      <c r="F38" s="20"/>
      <c r="G38" s="20"/>
      <c r="H38" s="20"/>
      <c r="I38" s="20"/>
    </row>
    <row r="39" spans="1:9" x14ac:dyDescent="0.25">
      <c r="A39" s="184"/>
      <c r="B39" s="184"/>
      <c r="C39" s="184"/>
      <c r="D39" s="184"/>
      <c r="E39" s="184"/>
      <c r="F39" s="184"/>
      <c r="G39" s="184"/>
      <c r="H39" s="184"/>
      <c r="I39" s="184"/>
    </row>
    <row r="40" spans="1:9" x14ac:dyDescent="0.25">
      <c r="A40" s="184"/>
      <c r="B40" s="184"/>
      <c r="C40" s="184"/>
      <c r="D40" s="184"/>
      <c r="E40" s="184"/>
      <c r="F40" s="184"/>
      <c r="G40" s="184"/>
      <c r="H40" s="184"/>
      <c r="I40" s="184"/>
    </row>
    <row r="42" spans="1:9" x14ac:dyDescent="0.25">
      <c r="A42" s="51"/>
      <c r="B42" s="30" t="s">
        <v>112</v>
      </c>
      <c r="C42" s="30" t="s">
        <v>113</v>
      </c>
      <c r="D42" s="30" t="s">
        <v>115</v>
      </c>
      <c r="E42" s="20"/>
      <c r="F42" s="52" t="s">
        <v>100</v>
      </c>
      <c r="G42" s="53">
        <f>SUM(D43:D47)/(SUM(C43:C47))</f>
        <v>1.6666666666666667</v>
      </c>
      <c r="H42" s="20"/>
      <c r="I42" s="185">
        <f>GOT!AD3</f>
        <v>36000</v>
      </c>
    </row>
    <row r="43" spans="1:9" x14ac:dyDescent="0.25">
      <c r="A43" s="54" t="s">
        <v>119</v>
      </c>
      <c r="B43" s="55">
        <f>IF(GOT!AD4&lt;$AZ$108,$BA$108,IF(GOT!AD4&lt;$AZ$107,$BA$107,IF(GOT!AD4&lt;$AZ$106,$BA$106,IF(GOT!AD4&gt;=$AZ$106,$BA$105))))</f>
        <v>1</v>
      </c>
      <c r="C43" s="56">
        <v>3</v>
      </c>
      <c r="D43" s="55">
        <f>B43*C43</f>
        <v>3</v>
      </c>
      <c r="E43" s="20"/>
      <c r="F43" s="20"/>
      <c r="G43" s="20"/>
      <c r="H43" s="20"/>
      <c r="I43" s="186"/>
    </row>
    <row r="44" spans="1:9" x14ac:dyDescent="0.25">
      <c r="A44" s="57" t="s">
        <v>114</v>
      </c>
      <c r="B44" s="55">
        <f>IF(GOT!AD5&lt;$AZ$109,$BA$109,IF(GOT!AD5&lt;$AZ$110,$BA$110,IF(GOT!AD5&lt;$AZ$111,$BA$111,IF(GOT!AD5&gt;=$AZ$111,$BA$112))))</f>
        <v>1</v>
      </c>
      <c r="C44" s="128">
        <v>4</v>
      </c>
      <c r="D44" s="58">
        <f>B44*C44</f>
        <v>4</v>
      </c>
      <c r="E44" s="20"/>
      <c r="F44" s="20"/>
      <c r="G44" s="20"/>
      <c r="H44" s="20"/>
      <c r="I44" s="186"/>
    </row>
    <row r="45" spans="1:9" ht="15.75" thickBot="1" x14ac:dyDescent="0.3">
      <c r="A45" s="59" t="s">
        <v>116</v>
      </c>
      <c r="B45" s="55">
        <f>IF(GOT!AD6&lt;$AZ$113,$BA$113,IF(GOT!AD6&lt;$AZ$114,$BA$114,IF(GOT!AD6&lt;$AZ$115,$BA$115,IF(GOT!AD6&gt;=$AZ$115,$BA$116))))</f>
        <v>1</v>
      </c>
      <c r="C45" s="56">
        <v>1</v>
      </c>
      <c r="D45" s="55">
        <f>B45*C45</f>
        <v>1</v>
      </c>
      <c r="E45" s="20"/>
      <c r="F45" s="20"/>
      <c r="G45" s="20"/>
      <c r="H45" s="20"/>
      <c r="I45" s="186"/>
    </row>
    <row r="46" spans="1:9" ht="15.75" thickBot="1" x14ac:dyDescent="0.3">
      <c r="A46" s="57" t="s">
        <v>110</v>
      </c>
      <c r="B46" s="55">
        <f>IF(GOT!AD7&lt;$AZ$117,$BA$117,IF(GOT!AD7&lt;$AZ$118,$BA$118,IF(GOT!AD7&lt;$AZ$119,$BA$119,IF(GOT!AD7&gt;=$AZ$119,$BA$120))))</f>
        <v>3</v>
      </c>
      <c r="C46" s="128">
        <v>2</v>
      </c>
      <c r="D46" s="58">
        <f>B46*C46</f>
        <v>6</v>
      </c>
      <c r="E46" s="20"/>
      <c r="F46" s="60" t="s">
        <v>118</v>
      </c>
      <c r="G46" s="61">
        <f>IF(G42&lt;1.2,4,IF(G42&lt;1.5,3,IF(G42&lt;2,2,IF(G42&lt;3,1,IF(G42&gt;=3,0)))))</f>
        <v>2</v>
      </c>
      <c r="H46" s="20"/>
      <c r="I46" s="186"/>
    </row>
    <row r="47" spans="1:9" x14ac:dyDescent="0.25">
      <c r="A47" s="62" t="s">
        <v>117</v>
      </c>
      <c r="B47" s="55">
        <f>IF(GOT!AD8&lt;=$AZ$124,$BA$124,IF(GOT!AD8&lt;$AZ$123,$BA$123,IF(GOT!AD8&lt;$AZ$122,$BA$122,IF(GOT!AD8&gt;=$AZ$122,$BA$121))))</f>
        <v>3</v>
      </c>
      <c r="C47" s="55">
        <v>2</v>
      </c>
      <c r="D47" s="55">
        <f>B47*C47</f>
        <v>6</v>
      </c>
      <c r="E47" s="20"/>
      <c r="F47" s="63"/>
      <c r="G47" s="63"/>
      <c r="H47" s="20"/>
      <c r="I47" s="20"/>
    </row>
    <row r="48" spans="1:9" x14ac:dyDescent="0.25">
      <c r="A48" s="20"/>
      <c r="B48" s="20"/>
      <c r="C48" s="20"/>
      <c r="D48" s="20"/>
      <c r="E48" s="20"/>
      <c r="F48" s="20"/>
      <c r="G48" s="20"/>
      <c r="H48" s="20"/>
      <c r="I48" s="20"/>
    </row>
    <row r="49" spans="1:9" x14ac:dyDescent="0.25">
      <c r="A49" s="184"/>
      <c r="B49" s="184"/>
      <c r="C49" s="184"/>
      <c r="D49" s="184"/>
      <c r="E49" s="184"/>
      <c r="F49" s="184"/>
      <c r="G49" s="184"/>
      <c r="H49" s="184"/>
      <c r="I49" s="184"/>
    </row>
    <row r="50" spans="1:9" x14ac:dyDescent="0.25">
      <c r="A50" s="184"/>
      <c r="B50" s="184"/>
      <c r="C50" s="184"/>
      <c r="D50" s="184"/>
      <c r="E50" s="184"/>
      <c r="F50" s="184"/>
      <c r="G50" s="184"/>
      <c r="H50" s="184"/>
      <c r="I50" s="184"/>
    </row>
    <row r="52" spans="1:9" x14ac:dyDescent="0.25">
      <c r="A52" s="51"/>
      <c r="B52" s="30" t="s">
        <v>112</v>
      </c>
      <c r="C52" s="30" t="s">
        <v>113</v>
      </c>
      <c r="D52" s="30" t="s">
        <v>115</v>
      </c>
      <c r="E52" s="20"/>
      <c r="F52" s="52" t="s">
        <v>100</v>
      </c>
      <c r="G52" s="53">
        <f>SUM(D53:D57)/(SUM(C53:C57))</f>
        <v>1.5</v>
      </c>
      <c r="H52" s="20"/>
      <c r="I52" s="185">
        <f>GOT!AC3</f>
        <v>36167</v>
      </c>
    </row>
    <row r="53" spans="1:9" x14ac:dyDescent="0.25">
      <c r="A53" s="54" t="s">
        <v>119</v>
      </c>
      <c r="B53" s="55">
        <f>IF(GOT!AC4&lt;$AZ$108,$BA$108,IF(GOT!AC4&lt;$AZ$107,$BA$107,IF(GOT!AC4&lt;$AZ$106,$BA$106,IF(GOT!AC4&gt;=$AZ$106,$BA$105))))</f>
        <v>1</v>
      </c>
      <c r="C53" s="56">
        <v>3</v>
      </c>
      <c r="D53" s="55">
        <f>B53*C53</f>
        <v>3</v>
      </c>
      <c r="E53" s="20"/>
      <c r="F53" s="20"/>
      <c r="G53" s="20"/>
      <c r="H53" s="20"/>
      <c r="I53" s="186"/>
    </row>
    <row r="54" spans="1:9" x14ac:dyDescent="0.25">
      <c r="A54" s="57" t="s">
        <v>114</v>
      </c>
      <c r="B54" s="55">
        <f>IF(GOT!AC5&lt;$AZ$109,$BA$109,IF(GOT!AC5&lt;$AZ$110,$BA$110,IF(GOT!AC5&lt;$AZ$111,$BA$111,IF(GOT!AC5&gt;=$AZ$111,$BA$112))))</f>
        <v>1</v>
      </c>
      <c r="C54" s="128">
        <v>4</v>
      </c>
      <c r="D54" s="58">
        <f>B54*C54</f>
        <v>4</v>
      </c>
      <c r="E54" s="20"/>
      <c r="F54" s="20"/>
      <c r="G54" s="20"/>
      <c r="H54" s="20"/>
      <c r="I54" s="186"/>
    </row>
    <row r="55" spans="1:9" ht="15.75" thickBot="1" x14ac:dyDescent="0.3">
      <c r="A55" s="59" t="s">
        <v>116</v>
      </c>
      <c r="B55" s="55">
        <f>IF(GOT!AC6&lt;$AZ$113,$BA$113,IF(GOT!AC6&lt;$AZ$114,$BA$114,IF(GOT!AC6&lt;$AZ$115,$BA$115,IF(GOT!AC6&gt;=$AZ$115,$BA$116))))</f>
        <v>1</v>
      </c>
      <c r="C55" s="56">
        <v>1</v>
      </c>
      <c r="D55" s="55">
        <f>B55*C55</f>
        <v>1</v>
      </c>
      <c r="E55" s="20"/>
      <c r="F55" s="20"/>
      <c r="G55" s="20"/>
      <c r="H55" s="20"/>
      <c r="I55" s="186"/>
    </row>
    <row r="56" spans="1:9" ht="15.75" thickBot="1" x14ac:dyDescent="0.3">
      <c r="A56" s="57" t="s">
        <v>110</v>
      </c>
      <c r="B56" s="55">
        <f>IF(GOT!AC7&lt;$AZ$117,$BA$117,IF(GOT!AC7&lt;$AZ$118,$BA$118,IF(GOT!AC7&lt;$AZ$119,$BA$119,IF(GOT!AC7&gt;=$AZ$119,$BA$120))))</f>
        <v>2</v>
      </c>
      <c r="C56" s="128">
        <v>2</v>
      </c>
      <c r="D56" s="58">
        <f>B56*C56</f>
        <v>4</v>
      </c>
      <c r="E56" s="20"/>
      <c r="F56" s="60" t="s">
        <v>118</v>
      </c>
      <c r="G56" s="61">
        <f>IF(G52&lt;1.2,4,IF(G52&lt;1.5,3,IF(G52&lt;2,2,IF(G52&lt;3,1,IF(G52&gt;=3,0)))))</f>
        <v>2</v>
      </c>
      <c r="H56" s="20"/>
      <c r="I56" s="186"/>
    </row>
    <row r="57" spans="1:9" x14ac:dyDescent="0.25">
      <c r="A57" s="62" t="s">
        <v>117</v>
      </c>
      <c r="B57" s="55">
        <f>IF(GOT!AC8&lt;=$AZ$124,$BA$124,IF(GOT!AC8&lt;$AZ$123,$BA$123,IF(GOT!AC8&lt;$AZ$122,$BA$122,IF(GOT!AC8&gt;=$AZ$122,$BA$121))))</f>
        <v>3</v>
      </c>
      <c r="C57" s="55">
        <v>2</v>
      </c>
      <c r="D57" s="55">
        <f>B57*C57</f>
        <v>6</v>
      </c>
      <c r="E57" s="20"/>
      <c r="F57" s="63"/>
      <c r="G57" s="63"/>
      <c r="H57" s="20"/>
      <c r="I57" s="20"/>
    </row>
    <row r="58" spans="1:9" x14ac:dyDescent="0.25">
      <c r="A58" s="20"/>
      <c r="B58" s="20"/>
      <c r="C58" s="20"/>
      <c r="D58" s="20"/>
      <c r="E58" s="20"/>
      <c r="F58" s="20"/>
      <c r="G58" s="20"/>
      <c r="H58" s="20"/>
      <c r="I58" s="20"/>
    </row>
    <row r="59" spans="1:9" x14ac:dyDescent="0.25">
      <c r="A59" s="184"/>
      <c r="B59" s="184"/>
      <c r="C59" s="184"/>
      <c r="D59" s="184"/>
      <c r="E59" s="184"/>
      <c r="F59" s="184"/>
      <c r="G59" s="184"/>
      <c r="H59" s="184"/>
      <c r="I59" s="184"/>
    </row>
    <row r="60" spans="1:9" x14ac:dyDescent="0.25">
      <c r="A60" s="184"/>
      <c r="B60" s="184"/>
      <c r="C60" s="184"/>
      <c r="D60" s="184"/>
      <c r="E60" s="184"/>
      <c r="F60" s="184"/>
      <c r="G60" s="184"/>
      <c r="H60" s="184"/>
      <c r="I60" s="184"/>
    </row>
    <row r="62" spans="1:9" x14ac:dyDescent="0.25">
      <c r="A62" s="51"/>
      <c r="B62" s="30" t="s">
        <v>112</v>
      </c>
      <c r="C62" s="30" t="s">
        <v>113</v>
      </c>
      <c r="D62" s="30" t="s">
        <v>115</v>
      </c>
      <c r="E62" s="20"/>
      <c r="F62" s="52" t="s">
        <v>100</v>
      </c>
      <c r="G62" s="53">
        <f>SUM(D63:D67)/(SUM(C63:C67))</f>
        <v>1.5</v>
      </c>
      <c r="H62" s="20"/>
      <c r="I62" s="185">
        <f>GOT!AB3</f>
        <v>36369</v>
      </c>
    </row>
    <row r="63" spans="1:9" x14ac:dyDescent="0.25">
      <c r="A63" s="54" t="s">
        <v>119</v>
      </c>
      <c r="B63" s="55">
        <f>IF(GOT!AB4&lt;$AZ$108,$BA$108,IF(GOT!AB4&lt;$AZ$107,$BA$107,IF(GOT!AB4&lt;$AZ$106,$BA$106,IF(GOT!AB4&gt;=$AZ$106,$BA$105))))</f>
        <v>1</v>
      </c>
      <c r="C63" s="56">
        <v>3</v>
      </c>
      <c r="D63" s="55">
        <f>B63*C63</f>
        <v>3</v>
      </c>
      <c r="E63" s="20"/>
      <c r="F63" s="20"/>
      <c r="G63" s="20"/>
      <c r="H63" s="20"/>
      <c r="I63" s="186"/>
    </row>
    <row r="64" spans="1:9" x14ac:dyDescent="0.25">
      <c r="A64" s="57" t="s">
        <v>114</v>
      </c>
      <c r="B64" s="55">
        <f>IF(GOT!AB5&lt;$AZ$109,$BA$109,IF(GOT!AB5&lt;$AZ$110,$BA$110,IF(GOT!AB5&lt;$AZ$111,$BA$111,IF(GOT!AB5&gt;=$AZ$111,$BA$112))))</f>
        <v>1</v>
      </c>
      <c r="C64" s="128">
        <v>4</v>
      </c>
      <c r="D64" s="58">
        <f>B64*C64</f>
        <v>4</v>
      </c>
      <c r="E64" s="20"/>
      <c r="F64" s="20"/>
      <c r="G64" s="20"/>
      <c r="H64" s="20"/>
      <c r="I64" s="186"/>
    </row>
    <row r="65" spans="1:9" ht="15.75" thickBot="1" x14ac:dyDescent="0.3">
      <c r="A65" s="59" t="s">
        <v>116</v>
      </c>
      <c r="B65" s="55">
        <f>IF(GOT!AB6&lt;$AZ$113,$BA$113,IF(GOT!AB6&lt;$AZ$114,$BA$114,IF(GOT!AB6&lt;$AZ$115,$BA$115,IF(GOT!AB6&gt;=$AZ$115,$BA$116))))</f>
        <v>1</v>
      </c>
      <c r="C65" s="56">
        <v>1</v>
      </c>
      <c r="D65" s="55">
        <f>B65*C65</f>
        <v>1</v>
      </c>
      <c r="E65" s="20"/>
      <c r="F65" s="20"/>
      <c r="G65" s="20"/>
      <c r="H65" s="20"/>
      <c r="I65" s="186"/>
    </row>
    <row r="66" spans="1:9" ht="15.75" thickBot="1" x14ac:dyDescent="0.3">
      <c r="A66" s="57" t="s">
        <v>110</v>
      </c>
      <c r="B66" s="55">
        <f>IF(GOT!AB7&lt;$AZ$117,$BA$117,IF(GOT!AB7&lt;$AZ$118,$BA$118,IF(GOT!AB7&lt;$AZ$119,$BA$119,IF(GOT!AB7&gt;=$AZ$119,$BA$120))))</f>
        <v>2</v>
      </c>
      <c r="C66" s="128">
        <v>2</v>
      </c>
      <c r="D66" s="58">
        <f>B66*C66</f>
        <v>4</v>
      </c>
      <c r="E66" s="20"/>
      <c r="F66" s="60" t="s">
        <v>118</v>
      </c>
      <c r="G66" s="61">
        <f>IF(G62&lt;1.2,4,IF(G62&lt;1.5,3,IF(G62&lt;2,2,IF(G62&lt;3,1,IF(G62&gt;=3,0)))))</f>
        <v>2</v>
      </c>
      <c r="H66" s="20"/>
      <c r="I66" s="186"/>
    </row>
    <row r="67" spans="1:9" x14ac:dyDescent="0.25">
      <c r="A67" s="62" t="s">
        <v>117</v>
      </c>
      <c r="B67" s="55">
        <f>IF(GOT!AB8&lt;=$AZ$124,$BA$124,IF(GOT!AB8&lt;$AZ$123,$BA$123,IF(GOT!AB8&lt;$AZ$122,$BA$122,IF(GOT!AB8&gt;=$AZ$122,$BA$121))))</f>
        <v>3</v>
      </c>
      <c r="C67" s="55">
        <v>2</v>
      </c>
      <c r="D67" s="55">
        <f>B67*C67</f>
        <v>6</v>
      </c>
      <c r="E67" s="20"/>
      <c r="F67" s="63"/>
      <c r="G67" s="63"/>
      <c r="H67" s="20"/>
      <c r="I67" s="20"/>
    </row>
    <row r="68" spans="1:9" x14ac:dyDescent="0.25">
      <c r="A68" s="20"/>
      <c r="B68" s="20"/>
      <c r="C68" s="20"/>
      <c r="D68" s="20"/>
      <c r="E68" s="20"/>
      <c r="F68" s="20"/>
      <c r="G68" s="20"/>
      <c r="H68" s="20"/>
      <c r="I68" s="20"/>
    </row>
    <row r="69" spans="1:9" x14ac:dyDescent="0.25">
      <c r="A69" s="184"/>
      <c r="B69" s="184"/>
      <c r="C69" s="184"/>
      <c r="D69" s="184"/>
      <c r="E69" s="184"/>
      <c r="F69" s="184"/>
      <c r="G69" s="184"/>
      <c r="H69" s="184"/>
      <c r="I69" s="184"/>
    </row>
    <row r="70" spans="1:9" x14ac:dyDescent="0.25">
      <c r="A70" s="184"/>
      <c r="B70" s="184"/>
      <c r="C70" s="184"/>
      <c r="D70" s="184"/>
      <c r="E70" s="184"/>
      <c r="F70" s="184"/>
      <c r="G70" s="184"/>
      <c r="H70" s="184"/>
      <c r="I70" s="184"/>
    </row>
    <row r="72" spans="1:9" x14ac:dyDescent="0.25">
      <c r="A72" s="51"/>
      <c r="B72" s="30" t="s">
        <v>112</v>
      </c>
      <c r="C72" s="30" t="s">
        <v>113</v>
      </c>
      <c r="D72" s="30" t="s">
        <v>115</v>
      </c>
      <c r="E72" s="20"/>
      <c r="F72" s="52" t="s">
        <v>100</v>
      </c>
      <c r="G72" s="53">
        <f>SUM(D73:D77)/(SUM(C73:C77))</f>
        <v>1.5</v>
      </c>
      <c r="H72" s="20"/>
      <c r="I72" s="185">
        <f>GOT!AA3</f>
        <v>36531</v>
      </c>
    </row>
    <row r="73" spans="1:9" x14ac:dyDescent="0.25">
      <c r="A73" s="54" t="s">
        <v>119</v>
      </c>
      <c r="B73" s="55">
        <f>IF(GOT!AA4&lt;$AZ$108,$BA$108,IF(GOT!AA4&lt;$AZ$107,$BA$107,IF(GOT!AA4&lt;$AZ$106,$BA$106,IF(GOT!AA4&gt;=$AZ$106,$BA$105))))</f>
        <v>1</v>
      </c>
      <c r="C73" s="56">
        <v>3</v>
      </c>
      <c r="D73" s="55">
        <f>B73*C73</f>
        <v>3</v>
      </c>
      <c r="E73" s="20"/>
      <c r="F73" s="20"/>
      <c r="G73" s="20"/>
      <c r="H73" s="20"/>
      <c r="I73" s="186"/>
    </row>
    <row r="74" spans="1:9" x14ac:dyDescent="0.25">
      <c r="A74" s="57" t="s">
        <v>114</v>
      </c>
      <c r="B74" s="55">
        <f>IF(GOT!AA5&lt;$AZ$109,$BA$109,IF(GOT!AA5&lt;$AZ$110,$BA$110,IF(GOT!AA5&lt;$AZ$111,$BA$111,IF(GOT!AA5&gt;=$AZ$111,$BA$112))))</f>
        <v>1</v>
      </c>
      <c r="C74" s="128">
        <v>4</v>
      </c>
      <c r="D74" s="58">
        <f>B74*C74</f>
        <v>4</v>
      </c>
      <c r="E74" s="20"/>
      <c r="F74" s="20"/>
      <c r="G74" s="20"/>
      <c r="H74" s="20"/>
      <c r="I74" s="186"/>
    </row>
    <row r="75" spans="1:9" ht="15.75" thickBot="1" x14ac:dyDescent="0.3">
      <c r="A75" s="59" t="s">
        <v>116</v>
      </c>
      <c r="B75" s="55">
        <f>IF(GOT!AA6&lt;$AZ$113,$BA$113,IF(GOT!AA6&lt;$AZ$114,$BA$114,IF(GOT!AA6&lt;$AZ$115,$BA$115,IF(GOT!AA6&gt;=$AZ$115,$BA$116))))</f>
        <v>1</v>
      </c>
      <c r="C75" s="56">
        <v>1</v>
      </c>
      <c r="D75" s="55">
        <f>B75*C75</f>
        <v>1</v>
      </c>
      <c r="E75" s="20"/>
      <c r="F75" s="20"/>
      <c r="G75" s="20"/>
      <c r="H75" s="20"/>
      <c r="I75" s="186"/>
    </row>
    <row r="76" spans="1:9" ht="15.75" thickBot="1" x14ac:dyDescent="0.3">
      <c r="A76" s="57" t="s">
        <v>110</v>
      </c>
      <c r="B76" s="55">
        <f>IF(GOT!AA7&lt;$AZ$117,$BA$117,IF(GOT!AA7&lt;$AZ$118,$BA$118,IF(GOT!AA7&lt;$AZ$119,$BA$119,IF(GOT!AA7&gt;=$AZ$119,$BA$120))))</f>
        <v>2</v>
      </c>
      <c r="C76" s="128">
        <v>2</v>
      </c>
      <c r="D76" s="58">
        <f>B76*C76</f>
        <v>4</v>
      </c>
      <c r="E76" s="20"/>
      <c r="F76" s="60" t="s">
        <v>118</v>
      </c>
      <c r="G76" s="61">
        <f>IF(G72&lt;1.2,4,IF(G72&lt;1.5,3,IF(G72&lt;2,2,IF(G72&lt;3,1,IF(G72&gt;=3,0)))))</f>
        <v>2</v>
      </c>
      <c r="H76" s="20"/>
      <c r="I76" s="186"/>
    </row>
    <row r="77" spans="1:9" x14ac:dyDescent="0.25">
      <c r="A77" s="62" t="s">
        <v>117</v>
      </c>
      <c r="B77" s="55">
        <f>IF(GOT!AA8&lt;=$AZ$124,$BA$124,IF(GOT!AA8&lt;$AZ$123,$BA$123,IF(GOT!AA8&lt;$AZ$122,$BA$122,IF(GOT!AA8&gt;=$AZ$122,$BA$121))))</f>
        <v>3</v>
      </c>
      <c r="C77" s="55">
        <v>2</v>
      </c>
      <c r="D77" s="55">
        <f>B77*C77</f>
        <v>6</v>
      </c>
      <c r="E77" s="20"/>
      <c r="F77" s="63"/>
      <c r="G77" s="63"/>
      <c r="H77" s="20"/>
      <c r="I77" s="20"/>
    </row>
    <row r="78" spans="1:9" x14ac:dyDescent="0.25">
      <c r="A78" s="20"/>
      <c r="B78" s="20"/>
      <c r="C78" s="20"/>
      <c r="D78" s="20"/>
      <c r="E78" s="20"/>
      <c r="F78" s="20"/>
      <c r="G78" s="20"/>
      <c r="H78" s="20"/>
      <c r="I78" s="20"/>
    </row>
    <row r="79" spans="1:9" x14ac:dyDescent="0.25">
      <c r="A79" s="184"/>
      <c r="B79" s="184"/>
      <c r="C79" s="184"/>
      <c r="D79" s="184"/>
      <c r="E79" s="184"/>
      <c r="F79" s="184"/>
      <c r="G79" s="184"/>
      <c r="H79" s="184"/>
      <c r="I79" s="184"/>
    </row>
    <row r="80" spans="1:9" x14ac:dyDescent="0.25">
      <c r="A80" s="184"/>
      <c r="B80" s="184"/>
      <c r="C80" s="184"/>
      <c r="D80" s="184"/>
      <c r="E80" s="184"/>
      <c r="F80" s="184"/>
      <c r="G80" s="184"/>
      <c r="H80" s="184"/>
      <c r="I80" s="184"/>
    </row>
    <row r="82" spans="1:9" x14ac:dyDescent="0.25">
      <c r="A82" s="51"/>
      <c r="B82" s="30" t="s">
        <v>112</v>
      </c>
      <c r="C82" s="30" t="s">
        <v>113</v>
      </c>
      <c r="D82" s="30" t="s">
        <v>115</v>
      </c>
      <c r="E82" s="20"/>
      <c r="F82" s="52" t="s">
        <v>100</v>
      </c>
      <c r="G82" s="53">
        <f>SUM(D83:D87)/(SUM(C83:C87))</f>
        <v>1.5</v>
      </c>
      <c r="H82" s="20"/>
      <c r="I82" s="185">
        <f>GOT!Z3</f>
        <v>36682</v>
      </c>
    </row>
    <row r="83" spans="1:9" x14ac:dyDescent="0.25">
      <c r="A83" s="54" t="s">
        <v>119</v>
      </c>
      <c r="B83" s="55">
        <f>IF(GOT!Z4&lt;$AZ$108,$BA$108,IF(GOT!Z4&lt;$AZ$107,$BA$107,IF(GOT!Z4&lt;$AZ$106,$BA$106,IF(GOT!Z4&gt;=$AZ$106,$BA$105))))</f>
        <v>1</v>
      </c>
      <c r="C83" s="56">
        <v>3</v>
      </c>
      <c r="D83" s="55">
        <f>B83*C83</f>
        <v>3</v>
      </c>
      <c r="E83" s="20"/>
      <c r="F83" s="20"/>
      <c r="G83" s="20"/>
      <c r="H83" s="20"/>
      <c r="I83" s="186"/>
    </row>
    <row r="84" spans="1:9" x14ac:dyDescent="0.25">
      <c r="A84" s="57" t="s">
        <v>114</v>
      </c>
      <c r="B84" s="55">
        <f>IF(GOT!Z5&lt;$AZ$109,$BA$109,IF(GOT!Z5&lt;$AZ$110,$BA$110,IF(GOT!Z5&lt;$AZ$111,$BA$111,IF(GOT!Z5&gt;=$AZ$111,$BA$112))))</f>
        <v>1</v>
      </c>
      <c r="C84" s="128">
        <v>4</v>
      </c>
      <c r="D84" s="58">
        <f>B84*C84</f>
        <v>4</v>
      </c>
      <c r="E84" s="20"/>
      <c r="F84" s="20"/>
      <c r="G84" s="20"/>
      <c r="H84" s="20"/>
      <c r="I84" s="186"/>
    </row>
    <row r="85" spans="1:9" ht="15.75" thickBot="1" x14ac:dyDescent="0.3">
      <c r="A85" s="59" t="s">
        <v>116</v>
      </c>
      <c r="B85" s="55">
        <f>IF(GOT!Z6&lt;$AZ$113,$BA$113,IF(GOT!Z6&lt;$AZ$114,$BA$114,IF(GOT!Z6&lt;$AZ$115,$BA$115,IF(GOT!Z6&gt;=$AZ$115,$BA$116))))</f>
        <v>1</v>
      </c>
      <c r="C85" s="56">
        <v>1</v>
      </c>
      <c r="D85" s="55">
        <f>B85*C85</f>
        <v>1</v>
      </c>
      <c r="E85" s="20"/>
      <c r="F85" s="20"/>
      <c r="G85" s="20"/>
      <c r="H85" s="20"/>
      <c r="I85" s="186"/>
    </row>
    <row r="86" spans="1:9" ht="15.75" thickBot="1" x14ac:dyDescent="0.3">
      <c r="A86" s="57" t="s">
        <v>110</v>
      </c>
      <c r="B86" s="55">
        <f>IF(GOT!Z7&lt;$AZ$117,$BA$117,IF(GOT!Z7&lt;$AZ$118,$BA$118,IF(GOT!Z7&lt;$AZ$119,$BA$119,IF(GOT!Z7&gt;=$AZ$119,$BA$120))))</f>
        <v>2</v>
      </c>
      <c r="C86" s="128">
        <v>2</v>
      </c>
      <c r="D86" s="58">
        <f>B86*C86</f>
        <v>4</v>
      </c>
      <c r="E86" s="20"/>
      <c r="F86" s="60" t="s">
        <v>118</v>
      </c>
      <c r="G86" s="61">
        <f>IF(G82&lt;1.2,4,IF(G82&lt;1.5,3,IF(G82&lt;2,2,IF(G82&lt;3,1,IF(G82&gt;=3,0)))))</f>
        <v>2</v>
      </c>
      <c r="H86" s="20"/>
      <c r="I86" s="186"/>
    </row>
    <row r="87" spans="1:9" x14ac:dyDescent="0.25">
      <c r="A87" s="62" t="s">
        <v>117</v>
      </c>
      <c r="B87" s="55">
        <f>IF(GOT!Z8&lt;=$AZ$124,$BA$124,IF(GOT!Z8&lt;$AZ$123,$BA$123,IF(GOT!Z8&lt;$AZ$122,$BA$122,IF(GOT!Z8&gt;=$AZ$122,$BA$121))))</f>
        <v>3</v>
      </c>
      <c r="C87" s="55">
        <v>2</v>
      </c>
      <c r="D87" s="55">
        <f>B87*C87</f>
        <v>6</v>
      </c>
      <c r="E87" s="20"/>
      <c r="F87" s="63"/>
      <c r="G87" s="63"/>
      <c r="H87" s="20"/>
      <c r="I87" s="20"/>
    </row>
    <row r="88" spans="1:9" x14ac:dyDescent="0.25">
      <c r="A88" s="20"/>
      <c r="B88" s="20"/>
      <c r="C88" s="20"/>
      <c r="D88" s="20"/>
      <c r="E88" s="20"/>
      <c r="F88" s="20"/>
      <c r="G88" s="20"/>
      <c r="H88" s="20"/>
      <c r="I88" s="20"/>
    </row>
    <row r="89" spans="1:9" x14ac:dyDescent="0.25">
      <c r="A89" s="184"/>
      <c r="B89" s="184"/>
      <c r="C89" s="184"/>
      <c r="D89" s="184"/>
      <c r="E89" s="184"/>
      <c r="F89" s="184"/>
      <c r="G89" s="184"/>
      <c r="H89" s="184"/>
      <c r="I89" s="184"/>
    </row>
    <row r="90" spans="1:9" x14ac:dyDescent="0.25">
      <c r="A90" s="184"/>
      <c r="B90" s="184"/>
      <c r="C90" s="184"/>
      <c r="D90" s="184"/>
      <c r="E90" s="184"/>
      <c r="F90" s="184"/>
      <c r="G90" s="184"/>
      <c r="H90" s="184"/>
      <c r="I90" s="184"/>
    </row>
    <row r="92" spans="1:9" x14ac:dyDescent="0.25">
      <c r="A92" s="51"/>
      <c r="B92" s="30" t="s">
        <v>112</v>
      </c>
      <c r="C92" s="30" t="s">
        <v>113</v>
      </c>
      <c r="D92" s="30" t="s">
        <v>115</v>
      </c>
      <c r="E92" s="20"/>
      <c r="F92" s="52" t="s">
        <v>100</v>
      </c>
      <c r="G92" s="53">
        <f>SUM(D93:D97)/(SUM(C93:C97))</f>
        <v>1.6666666666666667</v>
      </c>
      <c r="H92" s="20"/>
      <c r="I92" s="185">
        <f>GOT!Y3</f>
        <v>36924</v>
      </c>
    </row>
    <row r="93" spans="1:9" x14ac:dyDescent="0.25">
      <c r="A93" s="54" t="s">
        <v>119</v>
      </c>
      <c r="B93" s="55">
        <f>IF(GOT!Y4&lt;$AZ$108,$BA$108,IF(GOT!Y4&lt;$AZ$107,$BA$107,IF(GOT!Y4&lt;$AZ$106,$BA$106,IF(GOT!Y4&gt;=$AZ$106,$BA$105))))</f>
        <v>1</v>
      </c>
      <c r="C93" s="56">
        <v>3</v>
      </c>
      <c r="D93" s="55">
        <f>B93*C93</f>
        <v>3</v>
      </c>
      <c r="E93" s="20"/>
      <c r="F93" s="20"/>
      <c r="G93" s="20"/>
      <c r="H93" s="20"/>
      <c r="I93" s="186"/>
    </row>
    <row r="94" spans="1:9" x14ac:dyDescent="0.25">
      <c r="A94" s="57" t="s">
        <v>114</v>
      </c>
      <c r="B94" s="55">
        <f>IF(GOT!Y5&lt;$AZ$109,$BA$109,IF(GOT!Y5&lt;$AZ$110,$BA$110,IF(GOT!Y5&lt;$AZ$111,$BA$111,IF(GOT!Y5&gt;=$AZ$111,$BA$112))))</f>
        <v>1</v>
      </c>
      <c r="C94" s="128">
        <v>4</v>
      </c>
      <c r="D94" s="58">
        <f>B94*C94</f>
        <v>4</v>
      </c>
      <c r="E94" s="20"/>
      <c r="F94" s="20"/>
      <c r="G94" s="20"/>
      <c r="H94" s="20"/>
      <c r="I94" s="186"/>
    </row>
    <row r="95" spans="1:9" ht="15.75" thickBot="1" x14ac:dyDescent="0.3">
      <c r="A95" s="59" t="s">
        <v>116</v>
      </c>
      <c r="B95" s="55">
        <f>IF(GOT!Y6&lt;$AZ$113,$BA$113,IF(GOT!Y6&lt;$AZ$114,$BA$114,IF(GOT!Y6&lt;$AZ$115,$BA$115,IF(GOT!Y6&gt;=$AZ$115,$BA$116))))</f>
        <v>1</v>
      </c>
      <c r="C95" s="56">
        <v>1</v>
      </c>
      <c r="D95" s="55">
        <f>B95*C95</f>
        <v>1</v>
      </c>
      <c r="E95" s="20"/>
      <c r="F95" s="20"/>
      <c r="G95" s="20"/>
      <c r="H95" s="20"/>
      <c r="I95" s="186"/>
    </row>
    <row r="96" spans="1:9" ht="15.75" thickBot="1" x14ac:dyDescent="0.3">
      <c r="A96" s="57" t="s">
        <v>110</v>
      </c>
      <c r="B96" s="55">
        <f>IF(GOT!Y7&lt;$AZ$117,$BA$117,IF(GOT!Y7&lt;$AZ$118,$BA$118,IF(GOT!Y7&lt;$AZ$119,$BA$119,IF(GOT!Y7&gt;=$AZ$119,$BA$120))))</f>
        <v>3</v>
      </c>
      <c r="C96" s="128">
        <v>2</v>
      </c>
      <c r="D96" s="58">
        <f>B96*C96</f>
        <v>6</v>
      </c>
      <c r="E96" s="20"/>
      <c r="F96" s="60" t="s">
        <v>118</v>
      </c>
      <c r="G96" s="61">
        <f>IF($G$92&lt;1.2,4,IF($G$92&lt;1.5,3,IF($G$92&lt;2,2,IF($G$92&lt;3,1,IF($G$92&gt;=3,0)))))</f>
        <v>2</v>
      </c>
      <c r="H96" s="20"/>
      <c r="I96" s="186"/>
    </row>
    <row r="97" spans="1:54" x14ac:dyDescent="0.25">
      <c r="A97" s="62" t="s">
        <v>117</v>
      </c>
      <c r="B97" s="55">
        <f>IF(GOT!Y8&lt;=$AZ$124,$BA$124,IF(GOT!Y8&lt;$AZ$123,$BA$123,IF(GOT!Y8&lt;$AZ$122,$BA$122,IF(GOT!Y8&gt;=$AZ$122,$BA$121))))</f>
        <v>3</v>
      </c>
      <c r="C97" s="55">
        <v>2</v>
      </c>
      <c r="D97" s="55">
        <f>B97*C97</f>
        <v>6</v>
      </c>
      <c r="E97" s="20"/>
      <c r="F97" s="63"/>
      <c r="G97" s="63"/>
      <c r="H97" s="20"/>
      <c r="I97" s="20"/>
    </row>
    <row r="98" spans="1:54" x14ac:dyDescent="0.25">
      <c r="A98" s="20"/>
      <c r="B98" s="20"/>
      <c r="C98" s="20"/>
      <c r="D98" s="20"/>
      <c r="E98" s="20"/>
      <c r="F98" s="20"/>
      <c r="G98" s="20"/>
      <c r="H98" s="20"/>
      <c r="I98" s="20"/>
    </row>
    <row r="99" spans="1:54" x14ac:dyDescent="0.25">
      <c r="A99" s="184"/>
      <c r="B99" s="184"/>
      <c r="C99" s="184"/>
      <c r="D99" s="184"/>
      <c r="E99" s="184"/>
      <c r="F99" s="184"/>
      <c r="G99" s="184"/>
      <c r="H99" s="184"/>
      <c r="I99" s="184"/>
    </row>
    <row r="100" spans="1:54" x14ac:dyDescent="0.25">
      <c r="A100" s="184"/>
      <c r="B100" s="184"/>
      <c r="C100" s="184"/>
      <c r="D100" s="184"/>
      <c r="E100" s="184"/>
      <c r="F100" s="184"/>
      <c r="G100" s="184"/>
      <c r="H100" s="184"/>
      <c r="I100" s="184"/>
    </row>
    <row r="102" spans="1:54" ht="15.75" thickBot="1" x14ac:dyDescent="0.3">
      <c r="A102" s="51"/>
      <c r="B102" s="30" t="s">
        <v>112</v>
      </c>
      <c r="C102" s="30" t="s">
        <v>113</v>
      </c>
      <c r="D102" s="30" t="s">
        <v>115</v>
      </c>
      <c r="E102" s="20"/>
      <c r="F102" s="52" t="s">
        <v>100</v>
      </c>
      <c r="G102" s="53">
        <f>SUM(D103:D107)/(SUM(C103:C107))</f>
        <v>1.6666666666666667</v>
      </c>
      <c r="H102" s="20"/>
      <c r="I102" s="185">
        <f>GOT!X3</f>
        <v>37062</v>
      </c>
      <c r="L102" s="20"/>
      <c r="M102" s="20"/>
      <c r="N102" s="20"/>
      <c r="O102" s="20"/>
      <c r="P102" s="20"/>
      <c r="Q102" s="20"/>
      <c r="R102" s="20"/>
      <c r="S102" s="20"/>
      <c r="T102" s="20"/>
    </row>
    <row r="103" spans="1:54" ht="15.75" customHeight="1" x14ac:dyDescent="0.25">
      <c r="A103" s="54" t="s">
        <v>119</v>
      </c>
      <c r="B103" s="55">
        <f>IF(GOT!X4&lt;$AZ$108,$BA$108,IF(GOT!X4&lt;$AZ$107,$BA$107,IF(GOT!X4&lt;$AZ$106,$BA$106,IF(GOT!X4&gt;=$AZ$106,$BA$105))))</f>
        <v>1</v>
      </c>
      <c r="C103" s="56">
        <v>3</v>
      </c>
      <c r="D103" s="55">
        <f>B103*C103</f>
        <v>3</v>
      </c>
      <c r="E103" s="20"/>
      <c r="F103" s="20"/>
      <c r="G103" s="20"/>
      <c r="H103" s="20"/>
      <c r="I103" s="186"/>
      <c r="L103" s="51"/>
      <c r="M103" s="30" t="s">
        <v>112</v>
      </c>
      <c r="N103" s="30" t="s">
        <v>113</v>
      </c>
      <c r="O103" s="30" t="s">
        <v>115</v>
      </c>
      <c r="P103" s="20"/>
      <c r="Q103" s="52" t="s">
        <v>100</v>
      </c>
      <c r="R103" s="53">
        <f>SUM(O104:O108)/(SUM(N104:N108))</f>
        <v>1.8333333333333333</v>
      </c>
      <c r="S103" s="20"/>
      <c r="T103" s="185">
        <f>GOT!F3</f>
        <v>40234</v>
      </c>
      <c r="AY103" s="81" t="s">
        <v>132</v>
      </c>
      <c r="AZ103" s="82">
        <v>72.5</v>
      </c>
      <c r="BA103" s="199" t="s">
        <v>112</v>
      </c>
      <c r="BB103" s="201" t="s">
        <v>113</v>
      </c>
    </row>
    <row r="104" spans="1:54" x14ac:dyDescent="0.25">
      <c r="A104" s="57" t="s">
        <v>114</v>
      </c>
      <c r="B104" s="55">
        <f>IF(GOT!X5&lt;$AZ$109,$BA$109,IF(GOT!X5&lt;$AZ$110,$BA$110,IF(GOT!X5&lt;$AZ$111,$BA$111,IF(GOT!X5&gt;=$AZ$111,$BA$112))))</f>
        <v>1</v>
      </c>
      <c r="C104" s="109">
        <v>4</v>
      </c>
      <c r="D104" s="58">
        <f>B104*C104</f>
        <v>4</v>
      </c>
      <c r="E104" s="20"/>
      <c r="F104" s="20"/>
      <c r="G104" s="20"/>
      <c r="H104" s="20"/>
      <c r="I104" s="186"/>
      <c r="L104" s="54" t="s">
        <v>119</v>
      </c>
      <c r="M104" s="55">
        <f>IF(GOT!F4&lt;$AZ$108,$BA$108,IF(GOT!F4&lt;$AZ$107,$BA$107,IF(GOT!F4&lt;$AZ$106,$BA$106,IF(GOT!F4&gt;=$AZ$106,$BA$105))))</f>
        <v>1</v>
      </c>
      <c r="N104" s="56">
        <v>3</v>
      </c>
      <c r="O104" s="55">
        <f>M104*N104</f>
        <v>3</v>
      </c>
      <c r="P104" s="20"/>
      <c r="Q104" s="20"/>
      <c r="R104" s="20"/>
      <c r="S104" s="20"/>
      <c r="T104" s="186"/>
      <c r="AY104" s="83"/>
      <c r="AZ104" s="84"/>
      <c r="BA104" s="200"/>
      <c r="BB104" s="202"/>
    </row>
    <row r="105" spans="1:54" ht="15.75" thickBot="1" x14ac:dyDescent="0.3">
      <c r="A105" s="59" t="s">
        <v>116</v>
      </c>
      <c r="B105" s="55">
        <f>IF(GOT!X6&lt;$AZ$113,$BA$113,IF(GOT!X6&lt;$AZ$114,$BA$114,IF(GOT!X6&lt;$AZ$115,$BA$115,IF(GOT!X6&gt;=$AZ$115,$BA$116))))</f>
        <v>1</v>
      </c>
      <c r="C105" s="56">
        <v>1</v>
      </c>
      <c r="D105" s="55">
        <f>B105*C105</f>
        <v>1</v>
      </c>
      <c r="E105" s="20"/>
      <c r="F105" s="20"/>
      <c r="G105" s="20"/>
      <c r="H105" s="20"/>
      <c r="I105" s="186"/>
      <c r="L105" s="57" t="s">
        <v>114</v>
      </c>
      <c r="M105" s="55">
        <f>IF(GOT!F5&lt;$AZ$109,$BA$109,IF(GOT!F5&lt;$AZ$110,$BA$110,IF(GOT!F5&lt;$AZ$111,$BA$111,IF(GOT!F5&gt;=$AZ$111,$BA$112))))</f>
        <v>1</v>
      </c>
      <c r="N105" s="65">
        <v>4</v>
      </c>
      <c r="O105" s="58">
        <f>M105*N105</f>
        <v>4</v>
      </c>
      <c r="P105" s="20"/>
      <c r="Q105" s="20"/>
      <c r="R105" s="20"/>
      <c r="S105" s="20"/>
      <c r="T105" s="186"/>
      <c r="AY105" s="196" t="s">
        <v>133</v>
      </c>
      <c r="AZ105" s="85" t="s">
        <v>134</v>
      </c>
      <c r="BA105" s="55">
        <v>1</v>
      </c>
      <c r="BB105" s="189">
        <v>3</v>
      </c>
    </row>
    <row r="106" spans="1:54" ht="15.75" thickBot="1" x14ac:dyDescent="0.3">
      <c r="A106" s="57" t="s">
        <v>110</v>
      </c>
      <c r="B106" s="55">
        <f>IF(GOT!X7&lt;$AZ$117,$BA$117,IF(GOT!X7&lt;$AZ$118,$BA$118,IF(GOT!X7&lt;$AZ$119,$BA$119,IF(GOT!X7&gt;=$AZ$119,$BA$120))))</f>
        <v>3</v>
      </c>
      <c r="C106" s="109">
        <v>2</v>
      </c>
      <c r="D106" s="58">
        <f>B106*C106</f>
        <v>6</v>
      </c>
      <c r="E106" s="20"/>
      <c r="F106" s="60" t="s">
        <v>118</v>
      </c>
      <c r="G106" s="61">
        <f>IF($G$102&lt;1.2,4,IF($G$102&lt;1.5,3,IF($G$102&lt;2,2,IF($G$102&lt;3,1,IF($G$102&gt;=3,0)))))</f>
        <v>2</v>
      </c>
      <c r="H106" s="20"/>
      <c r="I106" s="186"/>
      <c r="L106" s="59" t="s">
        <v>116</v>
      </c>
      <c r="M106" s="55">
        <f>IF(GOT!F6&lt;$AZ$113,$BA$113,IF(GOT!F6&lt;$AZ$114,$BA$114,IF(GOT!F6&lt;$AZ$115,$BA$115,IF(GOT!F6&gt;=$AZ$115,$BA$116))))</f>
        <v>1</v>
      </c>
      <c r="N106" s="56">
        <v>1</v>
      </c>
      <c r="O106" s="55">
        <f>M106*N106</f>
        <v>1</v>
      </c>
      <c r="P106" s="20"/>
      <c r="Q106" s="20"/>
      <c r="R106" s="20"/>
      <c r="S106" s="20"/>
      <c r="T106" s="186"/>
      <c r="AY106" s="197"/>
      <c r="AZ106" s="55">
        <v>50</v>
      </c>
      <c r="BA106" s="55">
        <v>2</v>
      </c>
      <c r="BB106" s="189"/>
    </row>
    <row r="107" spans="1:54" ht="15.75" thickBot="1" x14ac:dyDescent="0.3">
      <c r="A107" s="62" t="s">
        <v>117</v>
      </c>
      <c r="B107" s="55">
        <f>IF(GOT!X8&lt;=$AZ$124,$BA$124,IF(GOT!X8&lt;$AZ$123,$BA$123,IF(GOT!X8&lt;$AZ$122,$BA$122,IF(GOT!X8&gt;=$AZ$122,$BA$121))))</f>
        <v>3</v>
      </c>
      <c r="C107" s="55">
        <v>2</v>
      </c>
      <c r="D107" s="55">
        <f>B107*C107</f>
        <v>6</v>
      </c>
      <c r="E107" s="20"/>
      <c r="F107" s="63"/>
      <c r="G107" s="63"/>
      <c r="H107" s="20"/>
      <c r="I107" s="20"/>
      <c r="L107" s="57" t="s">
        <v>110</v>
      </c>
      <c r="M107" s="55">
        <f>IF(GOT!F7&lt;$AZ$117,$BA$117,IF(GOT!F7&lt;$AZ$118,$BA$118,IF(GOT!F7&lt;$AZ$119,$BA$119,IF(GOT!F7&gt;=$AZ$119,$BA$120))))</f>
        <v>3</v>
      </c>
      <c r="N107" s="65">
        <v>2</v>
      </c>
      <c r="O107" s="58">
        <f>M107*N107</f>
        <v>6</v>
      </c>
      <c r="P107" s="20"/>
      <c r="Q107" s="60" t="s">
        <v>118</v>
      </c>
      <c r="R107" s="61">
        <f>IF($R$103&lt;1.2,4,IF($R$103&lt;1.5,3,IF($R$103&lt;2,2,IF($R$103&lt;3,1,IF($R$103&gt;=3,0)))))</f>
        <v>2</v>
      </c>
      <c r="S107" s="20"/>
      <c r="T107" s="186"/>
      <c r="AY107" s="197"/>
      <c r="AZ107" s="55">
        <v>40</v>
      </c>
      <c r="BA107" s="55">
        <v>3</v>
      </c>
      <c r="BB107" s="189"/>
    </row>
    <row r="108" spans="1:54" x14ac:dyDescent="0.25">
      <c r="A108" s="20"/>
      <c r="B108" s="20"/>
      <c r="C108" s="20"/>
      <c r="D108" s="20"/>
      <c r="E108" s="20"/>
      <c r="F108" s="20"/>
      <c r="G108" s="20"/>
      <c r="H108" s="20"/>
      <c r="I108" s="20"/>
      <c r="L108" s="62" t="s">
        <v>117</v>
      </c>
      <c r="M108" s="55">
        <f>IF(GOT!F8&lt;=$AZ$124,$BA$124,IF(GOT!F8&lt;$AZ$123,$BA$123,IF(GOT!F8&lt;$AZ$122,$BA$122,IF(GOT!F8&gt;=$AZ$122,$BA$121))))</f>
        <v>4</v>
      </c>
      <c r="N108" s="55">
        <v>2</v>
      </c>
      <c r="O108" s="55">
        <f>M108*N108</f>
        <v>8</v>
      </c>
      <c r="P108" s="20"/>
      <c r="Q108" s="63"/>
      <c r="R108" s="63"/>
      <c r="S108" s="20"/>
      <c r="T108" s="20"/>
      <c r="AY108" s="198"/>
      <c r="AZ108" s="55">
        <v>30</v>
      </c>
      <c r="BA108" s="55">
        <v>4</v>
      </c>
      <c r="BB108" s="189"/>
    </row>
    <row r="109" spans="1:54" x14ac:dyDescent="0.25">
      <c r="A109" s="184"/>
      <c r="B109" s="184"/>
      <c r="C109" s="184"/>
      <c r="D109" s="184"/>
      <c r="E109" s="184"/>
      <c r="F109" s="184"/>
      <c r="G109" s="184"/>
      <c r="H109" s="184"/>
      <c r="I109" s="184"/>
      <c r="L109" s="20"/>
      <c r="M109" s="20"/>
      <c r="N109" s="20"/>
      <c r="O109" s="20"/>
      <c r="P109" s="20"/>
      <c r="Q109" s="20"/>
      <c r="R109" s="20"/>
      <c r="S109" s="20"/>
      <c r="T109" s="20"/>
      <c r="AY109" s="203" t="s">
        <v>114</v>
      </c>
      <c r="AZ109" s="86">
        <v>20</v>
      </c>
      <c r="BA109" s="55">
        <v>1</v>
      </c>
      <c r="BB109" s="189">
        <v>4</v>
      </c>
    </row>
    <row r="110" spans="1:54" x14ac:dyDescent="0.25">
      <c r="A110" s="184"/>
      <c r="B110" s="184"/>
      <c r="C110" s="184"/>
      <c r="D110" s="184"/>
      <c r="E110" s="184"/>
      <c r="F110" s="184"/>
      <c r="G110" s="184"/>
      <c r="H110" s="184"/>
      <c r="I110" s="184"/>
      <c r="L110" s="184"/>
      <c r="M110" s="184"/>
      <c r="N110" s="184"/>
      <c r="O110" s="184"/>
      <c r="P110" s="184"/>
      <c r="Q110" s="184"/>
      <c r="R110" s="184"/>
      <c r="S110" s="184"/>
      <c r="T110" s="184"/>
      <c r="AY110" s="204"/>
      <c r="AZ110" s="55">
        <v>30</v>
      </c>
      <c r="BA110" s="55">
        <v>2</v>
      </c>
      <c r="BB110" s="189"/>
    </row>
    <row r="111" spans="1:54" x14ac:dyDescent="0.25">
      <c r="L111" s="184"/>
      <c r="M111" s="184"/>
      <c r="N111" s="184"/>
      <c r="O111" s="184"/>
      <c r="P111" s="184"/>
      <c r="Q111" s="184"/>
      <c r="R111" s="184"/>
      <c r="S111" s="184"/>
      <c r="T111" s="184"/>
      <c r="AY111" s="204"/>
      <c r="AZ111" s="55">
        <v>40</v>
      </c>
      <c r="BA111" s="55">
        <v>3</v>
      </c>
      <c r="BB111" s="189"/>
    </row>
    <row r="112" spans="1:54" x14ac:dyDescent="0.25">
      <c r="A112" s="51"/>
      <c r="B112" s="30" t="s">
        <v>112</v>
      </c>
      <c r="C112" s="30" t="s">
        <v>113</v>
      </c>
      <c r="D112" s="30" t="s">
        <v>115</v>
      </c>
      <c r="E112" s="20"/>
      <c r="F112" s="64" t="s">
        <v>100</v>
      </c>
      <c r="G112" s="53">
        <f>SUM(D113:D117)/(SUM(C113:C117))</f>
        <v>1.8333333333333333</v>
      </c>
      <c r="I112" s="187">
        <f>GOT!W3</f>
        <v>37274</v>
      </c>
      <c r="AQ112" s="36"/>
      <c r="AR112" s="36"/>
      <c r="AY112" s="205"/>
      <c r="AZ112" s="85" t="s">
        <v>135</v>
      </c>
      <c r="BA112" s="55">
        <v>4</v>
      </c>
      <c r="BB112" s="189"/>
    </row>
    <row r="113" spans="1:54" x14ac:dyDescent="0.25">
      <c r="A113" s="54" t="s">
        <v>119</v>
      </c>
      <c r="B113" s="55">
        <f>IF(GOT!W4&lt;$AZ$108,$BA$108,IF(GOT!W4&lt;$AZ$107,$BA$107,IF(GOT!W4&lt;$AZ$106,$BA$106,IF(GOT!W4&gt;=$AZ$106,$BA$105))))</f>
        <v>1</v>
      </c>
      <c r="C113" s="56">
        <v>3</v>
      </c>
      <c r="D113" s="55">
        <f>B113*C113</f>
        <v>3</v>
      </c>
      <c r="E113" s="20"/>
      <c r="F113" s="20"/>
      <c r="G113" s="20"/>
      <c r="I113" s="188"/>
      <c r="L113" s="51"/>
      <c r="M113" s="30" t="s">
        <v>112</v>
      </c>
      <c r="N113" s="30" t="s">
        <v>113</v>
      </c>
      <c r="O113" s="30" t="s">
        <v>115</v>
      </c>
      <c r="P113" s="20"/>
      <c r="Q113" s="64" t="s">
        <v>100</v>
      </c>
      <c r="R113" s="53">
        <f>SUM(O114:O118)/(SUM(N114:N118))</f>
        <v>1.8333333333333333</v>
      </c>
      <c r="T113" s="187">
        <f>GOT!E3</f>
        <v>40463</v>
      </c>
      <c r="AQ113" s="36"/>
      <c r="AR113" s="36"/>
      <c r="AY113" s="196" t="s">
        <v>136</v>
      </c>
      <c r="AZ113" s="55">
        <v>0.05</v>
      </c>
      <c r="BA113" s="55">
        <v>1</v>
      </c>
      <c r="BB113" s="189">
        <v>1</v>
      </c>
    </row>
    <row r="114" spans="1:54" x14ac:dyDescent="0.25">
      <c r="A114" s="57" t="s">
        <v>114</v>
      </c>
      <c r="B114" s="55">
        <f>IF(GOT!W5&lt;$AZ$109,$BA$109,IF(GOT!W5&lt;$AZ$110,$BA$110,IF(GOT!W5&lt;$AZ$111,$BA$111,IF(GOT!W5&gt;=$AZ$111,$BA$112))))</f>
        <v>1</v>
      </c>
      <c r="C114" s="109">
        <v>4</v>
      </c>
      <c r="D114" s="58">
        <f>B114*C114</f>
        <v>4</v>
      </c>
      <c r="E114" s="20"/>
      <c r="F114" s="20"/>
      <c r="G114" s="20"/>
      <c r="I114" s="188"/>
      <c r="L114" s="54" t="s">
        <v>119</v>
      </c>
      <c r="M114" s="55">
        <f>IF(GOT!E4&lt;$AZ$108,$BA$108,IF(GOT!E4&lt;$AZ$107,$BA$107,IF(GOT!E4&lt;$AZ$106,$BA$106,IF(GOT!E4&gt;=$AZ$106,$BA$105))))</f>
        <v>1</v>
      </c>
      <c r="N114" s="56">
        <v>3</v>
      </c>
      <c r="O114" s="55">
        <f>M114*N114</f>
        <v>3</v>
      </c>
      <c r="P114" s="20"/>
      <c r="Q114" s="20"/>
      <c r="R114" s="20"/>
      <c r="T114" s="188"/>
      <c r="AQ114" s="36"/>
      <c r="AR114" s="36"/>
      <c r="AY114" s="197"/>
      <c r="AZ114" s="55">
        <v>0.1</v>
      </c>
      <c r="BA114" s="55">
        <v>2</v>
      </c>
      <c r="BB114" s="189"/>
    </row>
    <row r="115" spans="1:54" ht="15.75" thickBot="1" x14ac:dyDescent="0.3">
      <c r="A115" s="59" t="s">
        <v>116</v>
      </c>
      <c r="B115" s="55">
        <f>IF(GOT!W6&lt;$AZ$113,$BA$113,IF(GOT!W6&lt;$AZ$114,$BA$114,IF(GOT!W6&lt;$AZ$115,$BA$115,IF(GOT!W6&gt;=$AZ$115,$BA$116))))</f>
        <v>1</v>
      </c>
      <c r="C115" s="56">
        <v>1</v>
      </c>
      <c r="D115" s="55">
        <f>B115*C115</f>
        <v>1</v>
      </c>
      <c r="E115" s="20"/>
      <c r="F115" s="20"/>
      <c r="G115" s="20"/>
      <c r="I115" s="188"/>
      <c r="L115" s="57" t="s">
        <v>114</v>
      </c>
      <c r="M115" s="55">
        <f>IF(GOT!E5&lt;$AZ$109,$BA$109,IF(GOT!E5&lt;$AZ$110,$BA$110,IF(GOT!E5&lt;$AZ$111,$BA$111,IF(GOT!E5&gt;=$AZ$111,$BA$112))))</f>
        <v>1</v>
      </c>
      <c r="N115" s="65">
        <v>4</v>
      </c>
      <c r="O115" s="58">
        <f>M115*N115</f>
        <v>4</v>
      </c>
      <c r="P115" s="20"/>
      <c r="Q115" s="20"/>
      <c r="R115" s="20"/>
      <c r="T115" s="188"/>
      <c r="AQ115" s="65"/>
      <c r="AR115" s="65"/>
      <c r="AY115" s="197"/>
      <c r="AZ115" s="55">
        <v>0.2</v>
      </c>
      <c r="BA115" s="55">
        <v>3</v>
      </c>
      <c r="BB115" s="189"/>
    </row>
    <row r="116" spans="1:54" ht="15.75" thickBot="1" x14ac:dyDescent="0.3">
      <c r="A116" s="57" t="s">
        <v>110</v>
      </c>
      <c r="B116" s="55">
        <f>IF(GOT!W7&lt;$AZ$117,$BA$117,IF(GOT!W7&lt;$AZ$118,$BA$118,IF(GOT!W7&lt;$AZ$119,$BA$119,IF(GOT!W7&gt;=$AZ$119,$BA$120))))</f>
        <v>3</v>
      </c>
      <c r="C116" s="109">
        <v>2</v>
      </c>
      <c r="D116" s="58">
        <f>B116*C116</f>
        <v>6</v>
      </c>
      <c r="E116" s="20"/>
      <c r="F116" s="60" t="s">
        <v>118</v>
      </c>
      <c r="G116" s="61">
        <f>IF($G$112&lt;1.2,4,IF($G$112&lt;1.5,3,IF($G$112&lt;2,2,IF($G$112&lt;3,1,IF($G$112&gt;=3,0)))))</f>
        <v>2</v>
      </c>
      <c r="H116" s="20"/>
      <c r="I116" s="188"/>
      <c r="L116" s="59" t="s">
        <v>116</v>
      </c>
      <c r="M116" s="55">
        <f>IF(GOT!E6&lt;$AZ$113,$BA$113,IF(GOT!E6&lt;$AZ$114,$BA$114,IF(GOT!E6&lt;$AZ$115,$BA$115,IF(GOT!E6&gt;=$AZ$115,$BA$116))))</f>
        <v>1</v>
      </c>
      <c r="N116" s="56">
        <v>1</v>
      </c>
      <c r="O116" s="55">
        <f>M116*N116</f>
        <v>1</v>
      </c>
      <c r="P116" s="20"/>
      <c r="Q116" s="20"/>
      <c r="R116" s="20"/>
      <c r="T116" s="188"/>
      <c r="AQ116" s="65"/>
      <c r="AR116" s="65"/>
      <c r="AY116" s="198"/>
      <c r="AZ116" s="85" t="s">
        <v>137</v>
      </c>
      <c r="BA116" s="55">
        <v>4</v>
      </c>
      <c r="BB116" s="189"/>
    </row>
    <row r="117" spans="1:54" ht="15.75" thickBot="1" x14ac:dyDescent="0.3">
      <c r="A117" s="62" t="s">
        <v>117</v>
      </c>
      <c r="B117" s="55">
        <f>IF(GOT!W8&lt;=$AZ$124,$BA$124,IF(GOT!W8&lt;$AZ$123,$BA$123,IF(GOT!W8&lt;$AZ$122,$BA$122,IF(GOT!W8&gt;=$AZ$122,$BA$121))))</f>
        <v>4</v>
      </c>
      <c r="C117" s="55">
        <v>2</v>
      </c>
      <c r="D117" s="55">
        <f>B117*C117</f>
        <v>8</v>
      </c>
      <c r="E117" s="20"/>
      <c r="F117" s="63"/>
      <c r="G117" s="63"/>
      <c r="H117" s="20"/>
      <c r="L117" s="57" t="s">
        <v>110</v>
      </c>
      <c r="M117" s="55">
        <f>IF(GOT!E7&lt;$AZ$117,$BA$117,IF(GOT!E7&lt;$AZ$118,$BA$118,IF(GOT!E7&lt;$AZ$119,$BA$119,IF(GOT!E7&gt;=$AZ$119,$BA$120))))</f>
        <v>3</v>
      </c>
      <c r="N117" s="65">
        <v>2</v>
      </c>
      <c r="O117" s="58">
        <f>M117*N117</f>
        <v>6</v>
      </c>
      <c r="P117" s="20"/>
      <c r="Q117" s="60" t="s">
        <v>118</v>
      </c>
      <c r="R117" s="61">
        <f>IF($R$113&lt;1.2,4,IF($R$113&lt;1.5,3,IF($R$113&lt;2,2,IF($R$113&lt;3,1,IF($R$113&gt;=3,0)))))</f>
        <v>2</v>
      </c>
      <c r="S117" s="20"/>
      <c r="T117" s="188"/>
      <c r="AQ117" s="41"/>
      <c r="AR117" s="65"/>
      <c r="AY117" s="190" t="s">
        <v>110</v>
      </c>
      <c r="AZ117" s="55">
        <v>1.5</v>
      </c>
      <c r="BA117" s="55">
        <v>1</v>
      </c>
      <c r="BB117" s="193">
        <v>2</v>
      </c>
    </row>
    <row r="118" spans="1:54" x14ac:dyDescent="0.25">
      <c r="L118" s="62" t="s">
        <v>117</v>
      </c>
      <c r="M118" s="55">
        <f>IF(GOT!E8&lt;=$AZ$124,$BA$124,IF(GOT!E8&lt;$AZ$123,$BA$123,IF(GOT!E8&lt;$AZ$122,$BA$122,IF(GOT!E8&gt;=$AZ$122,$BA$121))))</f>
        <v>4</v>
      </c>
      <c r="N118" s="55">
        <v>2</v>
      </c>
      <c r="O118" s="55">
        <f>M118*N118</f>
        <v>8</v>
      </c>
      <c r="P118" s="20"/>
      <c r="Q118" s="63"/>
      <c r="R118" s="63"/>
      <c r="S118" s="20"/>
      <c r="AY118" s="191"/>
      <c r="AZ118" s="55">
        <v>2</v>
      </c>
      <c r="BA118" s="55">
        <v>2</v>
      </c>
      <c r="BB118" s="194"/>
    </row>
    <row r="119" spans="1:54" x14ac:dyDescent="0.25">
      <c r="A119" s="184"/>
      <c r="B119" s="184"/>
      <c r="C119" s="184"/>
      <c r="D119" s="184"/>
      <c r="E119" s="184"/>
      <c r="F119" s="184"/>
      <c r="G119" s="184"/>
      <c r="H119" s="184"/>
      <c r="I119" s="184"/>
      <c r="S119" s="20"/>
      <c r="AY119" s="191"/>
      <c r="AZ119" s="55">
        <v>2.5</v>
      </c>
      <c r="BA119" s="55">
        <v>3</v>
      </c>
      <c r="BB119" s="194"/>
    </row>
    <row r="120" spans="1:54" x14ac:dyDescent="0.25">
      <c r="A120" s="184"/>
      <c r="B120" s="184"/>
      <c r="C120" s="184"/>
      <c r="D120" s="184"/>
      <c r="E120" s="184"/>
      <c r="F120" s="184"/>
      <c r="G120" s="184"/>
      <c r="H120" s="184"/>
      <c r="I120" s="184"/>
      <c r="L120" s="184"/>
      <c r="M120" s="184"/>
      <c r="N120" s="184"/>
      <c r="O120" s="184"/>
      <c r="P120" s="184"/>
      <c r="Q120" s="184"/>
      <c r="R120" s="184"/>
      <c r="S120" s="184"/>
      <c r="T120" s="184"/>
      <c r="AQ120" s="20"/>
      <c r="AR120" s="20"/>
      <c r="AY120" s="192"/>
      <c r="AZ120" s="55" t="s">
        <v>138</v>
      </c>
      <c r="BA120" s="55">
        <v>4</v>
      </c>
      <c r="BB120" s="195"/>
    </row>
    <row r="121" spans="1:54" x14ac:dyDescent="0.25">
      <c r="L121" s="184"/>
      <c r="M121" s="184"/>
      <c r="N121" s="184"/>
      <c r="O121" s="184"/>
      <c r="P121" s="184"/>
      <c r="Q121" s="184"/>
      <c r="R121" s="184"/>
      <c r="S121" s="184"/>
      <c r="T121" s="184"/>
      <c r="AY121" s="196" t="s">
        <v>139</v>
      </c>
      <c r="AZ121" s="85" t="s">
        <v>140</v>
      </c>
      <c r="BA121" s="55">
        <v>1</v>
      </c>
      <c r="BB121" s="189">
        <v>2</v>
      </c>
    </row>
    <row r="122" spans="1:54" x14ac:dyDescent="0.25">
      <c r="A122" s="51"/>
      <c r="B122" s="30" t="s">
        <v>112</v>
      </c>
      <c r="C122" s="30" t="s">
        <v>113</v>
      </c>
      <c r="D122" s="30" t="s">
        <v>115</v>
      </c>
      <c r="E122" s="20"/>
      <c r="F122" s="64" t="s">
        <v>100</v>
      </c>
      <c r="G122" s="53">
        <f>SUM(D123:D127)/(SUM(C123:C127))</f>
        <v>1.9166666666666667</v>
      </c>
      <c r="I122" s="187">
        <f>GOT!V3</f>
        <v>37621</v>
      </c>
      <c r="AY122" s="197"/>
      <c r="AZ122" s="86">
        <v>35</v>
      </c>
      <c r="BA122" s="55">
        <v>2</v>
      </c>
      <c r="BB122" s="189"/>
    </row>
    <row r="123" spans="1:54" x14ac:dyDescent="0.25">
      <c r="A123" s="54" t="s">
        <v>119</v>
      </c>
      <c r="B123" s="55">
        <f>IF(GOT!V4&lt;$AZ$108,$BA$108,IF(GOT!V4&lt;$AZ$107,$BA$107,IF(GOT!V4&lt;$AZ$106,$BA$106,IF(GOT!V4&gt;=$AZ$106,$BA$105))))</f>
        <v>1</v>
      </c>
      <c r="C123" s="56">
        <v>3</v>
      </c>
      <c r="D123" s="55">
        <f>B123*C123</f>
        <v>3</v>
      </c>
      <c r="E123" s="20"/>
      <c r="F123" s="20"/>
      <c r="G123" s="20"/>
      <c r="I123" s="188"/>
      <c r="L123" s="51"/>
      <c r="M123" s="30" t="s">
        <v>112</v>
      </c>
      <c r="N123" s="30" t="s">
        <v>113</v>
      </c>
      <c r="O123" s="30" t="s">
        <v>115</v>
      </c>
      <c r="P123" s="20"/>
      <c r="Q123" s="64" t="s">
        <v>100</v>
      </c>
      <c r="R123" s="53">
        <f>SUM(O124:O128)/(SUM(N124:N128))</f>
        <v>2</v>
      </c>
      <c r="T123" s="187">
        <f>GOT!D3</f>
        <v>41045</v>
      </c>
      <c r="AQ123" s="20"/>
      <c r="AR123" s="20"/>
      <c r="AT123" s="105">
        <f>$R$103</f>
        <v>1.8333333333333333</v>
      </c>
      <c r="AU123" s="1">
        <v>2010</v>
      </c>
      <c r="AY123" s="197"/>
      <c r="AZ123" s="86">
        <v>30</v>
      </c>
      <c r="BA123" s="55">
        <v>3</v>
      </c>
      <c r="BB123" s="189"/>
    </row>
    <row r="124" spans="1:54" x14ac:dyDescent="0.25">
      <c r="A124" s="57" t="s">
        <v>114</v>
      </c>
      <c r="B124" s="55">
        <f>IF(GOT!V5&lt;$AZ$109,$BA$109,IF(GOT!V5&lt;$AZ$110,$BA$110,IF(GOT!V5&lt;$AZ$111,$BA$111,IF(GOT!V5&gt;=$AZ$111,$BA$112))))</f>
        <v>1</v>
      </c>
      <c r="C124" s="109">
        <v>4</v>
      </c>
      <c r="D124" s="58">
        <f>B124*C124</f>
        <v>4</v>
      </c>
      <c r="E124" s="20"/>
      <c r="F124" s="20"/>
      <c r="G124" s="20"/>
      <c r="I124" s="188"/>
      <c r="L124" s="54" t="s">
        <v>119</v>
      </c>
      <c r="M124" s="55">
        <f>IF(GOT!D4&lt;$AZ$108,$BA$108,IF(GOT!D4&lt;$AZ$107,$BA$107,IF(GOT!D4&lt;$AZ$106,$BA$106,IF(GOT!D4&gt;=$AZ$106,$BA$105))))</f>
        <v>1</v>
      </c>
      <c r="N124" s="56">
        <v>3</v>
      </c>
      <c r="O124" s="55">
        <f>M124*N124</f>
        <v>3</v>
      </c>
      <c r="P124" s="20"/>
      <c r="Q124" s="20"/>
      <c r="R124" s="20"/>
      <c r="T124" s="188"/>
      <c r="AQ124" s="20"/>
      <c r="AR124" s="20"/>
      <c r="AT124" s="105">
        <f>$R$113</f>
        <v>1.8333333333333333</v>
      </c>
      <c r="AU124" s="1">
        <v>2012</v>
      </c>
      <c r="AY124" s="198"/>
      <c r="AZ124" s="86">
        <v>25</v>
      </c>
      <c r="BA124" s="55">
        <v>4</v>
      </c>
      <c r="BB124" s="189"/>
    </row>
    <row r="125" spans="1:54" ht="15.75" thickBot="1" x14ac:dyDescent="0.3">
      <c r="A125" s="59" t="s">
        <v>116</v>
      </c>
      <c r="B125" s="55">
        <f>IF(GOT!V6&lt;$AZ$113,$BA$113,IF(GOT!V6&lt;$AZ$114,$BA$114,IF(GOT!V6&lt;$AZ$115,$BA$115,IF(GOT!V6&gt;=$AZ$115,$BA$116))))</f>
        <v>2</v>
      </c>
      <c r="C125" s="56">
        <v>1</v>
      </c>
      <c r="D125" s="55">
        <f>B125*C125</f>
        <v>2</v>
      </c>
      <c r="E125" s="20"/>
      <c r="F125" s="20"/>
      <c r="G125" s="20"/>
      <c r="I125" s="188"/>
      <c r="L125" s="57" t="s">
        <v>114</v>
      </c>
      <c r="M125" s="55">
        <f>IF(GOT!D5&lt;$AZ$109,$BA$109,IF(GOT!D5&lt;$AZ$110,$BA$110,IF(GOT!D5&lt;$AZ$111,$BA$111,IF(GOT!D5&gt;=$AZ$111,$BA$112))))</f>
        <v>1</v>
      </c>
      <c r="N125" s="65">
        <v>4</v>
      </c>
      <c r="O125" s="58">
        <f>M125*N125</f>
        <v>4</v>
      </c>
      <c r="P125" s="20"/>
      <c r="Q125" s="20"/>
      <c r="R125" s="20"/>
      <c r="T125" s="188"/>
      <c r="AQ125" s="20"/>
      <c r="AR125" s="20"/>
      <c r="AT125" s="105">
        <f>$R$123</f>
        <v>2</v>
      </c>
      <c r="AU125" s="1">
        <v>2014</v>
      </c>
    </row>
    <row r="126" spans="1:54" ht="15.75" thickBot="1" x14ac:dyDescent="0.3">
      <c r="A126" s="57" t="s">
        <v>110</v>
      </c>
      <c r="B126" s="55">
        <f>IF(GOT!V7&lt;$AZ$117,$BA$117,IF(GOT!V7&lt;$AZ$118,$BA$118,IF(GOT!V7&lt;$AZ$119,$BA$119,IF(GOT!V7&gt;=$AZ$119,$BA$120))))</f>
        <v>3</v>
      </c>
      <c r="C126" s="109">
        <v>2</v>
      </c>
      <c r="D126" s="58">
        <f>B126*C126</f>
        <v>6</v>
      </c>
      <c r="E126" s="20"/>
      <c r="F126" s="60" t="s">
        <v>118</v>
      </c>
      <c r="G126" s="61">
        <f>IF($G$122&lt;1.2,4,IF($G$122&lt;1.5,3,IF($G$122&lt;2,2,IF($G$122&lt;3,1,IF($G$122&gt;=3,0)))))</f>
        <v>2</v>
      </c>
      <c r="H126" s="20"/>
      <c r="I126" s="188"/>
      <c r="L126" s="59" t="s">
        <v>116</v>
      </c>
      <c r="M126" s="55">
        <f>IF(GOT!D6&lt;$AZ$113,$BA$113,IF(GOT!D6&lt;$AZ$114,$BA$114,IF(GOT!D6&lt;$AZ$115,$BA$115,IF(GOT!D6&gt;=$AZ$115,$BA$116))))</f>
        <v>1</v>
      </c>
      <c r="N126" s="56">
        <v>1</v>
      </c>
      <c r="O126" s="55">
        <f>M126*N126</f>
        <v>1</v>
      </c>
      <c r="P126" s="20"/>
      <c r="Q126" s="20"/>
      <c r="R126" s="20"/>
      <c r="T126" s="188"/>
      <c r="AT126" s="105">
        <f>$R$133</f>
        <v>2.0833333333333335</v>
      </c>
      <c r="AU126" s="1">
        <v>2015</v>
      </c>
    </row>
    <row r="127" spans="1:54" ht="15.75" thickBot="1" x14ac:dyDescent="0.3">
      <c r="A127" s="62" t="s">
        <v>117</v>
      </c>
      <c r="B127" s="55">
        <f>IF(GOT!V8&lt;=$AZ$124,$BA$124,IF(GOT!V8&lt;$AZ$123,$BA$123,IF(GOT!V8&lt;$AZ$122,$BA$122,IF(GOT!V8&gt;=$AZ$122,$BA$121))))</f>
        <v>4</v>
      </c>
      <c r="C127" s="55">
        <v>2</v>
      </c>
      <c r="D127" s="55">
        <f>B127*C127</f>
        <v>8</v>
      </c>
      <c r="E127" s="20"/>
      <c r="F127" s="63"/>
      <c r="G127" s="63"/>
      <c r="H127" s="20"/>
      <c r="L127" s="57" t="s">
        <v>110</v>
      </c>
      <c r="M127" s="55">
        <f>IF(GOT!D7&lt;$AZ$117,$BA$117,IF(GOT!D7&lt;$AZ$118,$BA$118,IF(GOT!D7&lt;$AZ$119,$BA$119,IF(GOT!D7&gt;=$AZ$119,$BA$120))))</f>
        <v>4</v>
      </c>
      <c r="N127" s="65">
        <v>2</v>
      </c>
      <c r="O127" s="58">
        <f>M127*N127</f>
        <v>8</v>
      </c>
      <c r="P127" s="20"/>
      <c r="Q127" s="60" t="s">
        <v>118</v>
      </c>
      <c r="R127" s="61">
        <f>IF($R$123&lt;1.2,4,IF($R$123&lt;1.5,3,IF($R$123&lt;2,2,IF($R$123&lt;3,1,IF($R$123&gt;=3,0)))))</f>
        <v>1</v>
      </c>
      <c r="S127" s="20"/>
      <c r="T127" s="188"/>
      <c r="AT127" s="105">
        <f>R143</f>
        <v>2.0833333333333335</v>
      </c>
      <c r="AU127" s="1">
        <v>2016</v>
      </c>
    </row>
    <row r="128" spans="1:54" x14ac:dyDescent="0.25">
      <c r="L128" s="62" t="s">
        <v>117</v>
      </c>
      <c r="M128" s="55">
        <f>IF(GOT!C8&lt;=$AZ$124,$BA$124,IF(GOT!C8&lt;$AZ$123,$BA$123,IF(GOT!C8&lt;$AZ$122,$BA$122,IF(GOT!C8&gt;=$AZ$122,$BA$121))))</f>
        <v>4</v>
      </c>
      <c r="N128" s="55">
        <v>2</v>
      </c>
      <c r="O128" s="55">
        <f>M128*N128</f>
        <v>8</v>
      </c>
      <c r="P128" s="20"/>
      <c r="Q128" s="63"/>
      <c r="R128" s="63"/>
      <c r="S128" s="20"/>
      <c r="AT128" s="105"/>
    </row>
    <row r="129" spans="1:46" x14ac:dyDescent="0.25">
      <c r="A129" s="184"/>
      <c r="B129" s="184"/>
      <c r="C129" s="184"/>
      <c r="D129" s="184"/>
      <c r="E129" s="184"/>
      <c r="F129" s="184"/>
      <c r="G129" s="184"/>
      <c r="H129" s="184"/>
      <c r="I129" s="184"/>
      <c r="AT129" s="105"/>
    </row>
    <row r="130" spans="1:46" x14ac:dyDescent="0.25">
      <c r="A130" s="184"/>
      <c r="B130" s="184"/>
      <c r="C130" s="184"/>
      <c r="D130" s="184"/>
      <c r="E130" s="184"/>
      <c r="F130" s="184"/>
      <c r="G130" s="184"/>
      <c r="H130" s="184"/>
      <c r="I130" s="184"/>
      <c r="L130" s="184"/>
      <c r="M130" s="184"/>
      <c r="N130" s="184"/>
      <c r="O130" s="184"/>
      <c r="P130" s="184"/>
      <c r="Q130" s="184"/>
      <c r="R130" s="184"/>
      <c r="S130" s="184"/>
      <c r="T130" s="184"/>
    </row>
    <row r="131" spans="1:46" x14ac:dyDescent="0.25">
      <c r="L131" s="184"/>
      <c r="M131" s="184"/>
      <c r="N131" s="184"/>
      <c r="O131" s="184"/>
      <c r="P131" s="184"/>
      <c r="Q131" s="184"/>
      <c r="R131" s="184"/>
      <c r="S131" s="184"/>
      <c r="T131" s="184"/>
    </row>
    <row r="132" spans="1:46" x14ac:dyDescent="0.25">
      <c r="A132" s="51"/>
      <c r="B132" s="30" t="s">
        <v>112</v>
      </c>
      <c r="C132" s="30" t="s">
        <v>113</v>
      </c>
      <c r="D132" s="30" t="s">
        <v>115</v>
      </c>
      <c r="E132" s="20"/>
      <c r="F132" s="64" t="s">
        <v>100</v>
      </c>
      <c r="G132" s="53">
        <f>SUM(D133:D137)/(SUM(C133:C137))</f>
        <v>1.9166666666666667</v>
      </c>
      <c r="I132" s="187">
        <f>GOT!U3</f>
        <v>37868</v>
      </c>
    </row>
    <row r="133" spans="1:46" x14ac:dyDescent="0.25">
      <c r="A133" s="54" t="s">
        <v>119</v>
      </c>
      <c r="B133" s="55">
        <f>IF(GOT!U4&lt;$AZ$108,$BA$108,IF(GOT!U4&lt;$AZ$107,$BA$107,IF(GOT!U4&lt;$AZ$106,$BA$106,IF(GOT!U4&gt;=$AZ$106,$BA$105))))</f>
        <v>1</v>
      </c>
      <c r="C133" s="56">
        <v>3</v>
      </c>
      <c r="D133" s="55">
        <f>B133*C133</f>
        <v>3</v>
      </c>
      <c r="E133" s="20"/>
      <c r="F133" s="20"/>
      <c r="G133" s="20"/>
      <c r="I133" s="188"/>
      <c r="L133" s="51"/>
      <c r="M133" s="30" t="s">
        <v>112</v>
      </c>
      <c r="N133" s="30" t="s">
        <v>113</v>
      </c>
      <c r="O133" s="30" t="s">
        <v>115</v>
      </c>
      <c r="P133" s="20"/>
      <c r="Q133" s="64" t="s">
        <v>100</v>
      </c>
      <c r="R133" s="53">
        <f>SUM(O134:O138)/(SUM(N134:N138))</f>
        <v>2.0833333333333335</v>
      </c>
      <c r="T133" s="187">
        <f>GOT!C3</f>
        <v>41773</v>
      </c>
    </row>
    <row r="134" spans="1:46" x14ac:dyDescent="0.25">
      <c r="A134" s="57" t="s">
        <v>114</v>
      </c>
      <c r="B134" s="55">
        <f>IF(GOT!U5&lt;$AZ$109,$BA$109,IF(GOT!U5&lt;$AZ$110,$BA$110,IF(GOT!U5&lt;$AZ$111,$BA$111,IF(GOT!U5&gt;=$AZ$111,$BA$112))))</f>
        <v>1</v>
      </c>
      <c r="C134" s="109">
        <v>4</v>
      </c>
      <c r="D134" s="58">
        <f>B134*C134</f>
        <v>4</v>
      </c>
      <c r="E134" s="20"/>
      <c r="F134" s="20"/>
      <c r="G134" s="20"/>
      <c r="I134" s="188"/>
      <c r="L134" s="54" t="s">
        <v>119</v>
      </c>
      <c r="M134" s="55">
        <f>IF(GOT!C4&lt;$AZ$108,$BA$108,IF(GOT!C4&lt;$AZ$107,$BA$107,IF(GOT!C4&lt;$AZ$106,$BA$106,IF(GOT!C4&gt;=$AZ$106,$BA$105))))</f>
        <v>1</v>
      </c>
      <c r="N134" s="56">
        <v>3</v>
      </c>
      <c r="O134" s="55">
        <f>M134*N134</f>
        <v>3</v>
      </c>
      <c r="P134" s="20"/>
      <c r="Q134" s="20"/>
      <c r="R134" s="20"/>
      <c r="T134" s="188"/>
    </row>
    <row r="135" spans="1:46" ht="15.75" thickBot="1" x14ac:dyDescent="0.3">
      <c r="A135" s="59" t="s">
        <v>116</v>
      </c>
      <c r="B135" s="55">
        <f>IF(GOT!V6&lt;$AZ$113,$BA$113,IF(GOT!V6&lt;$AZ$114,$BA$114,IF(GOT!V6&lt;$AZ$115,$BA$115,IF(GOT!V6&gt;=$AZ$115,$BA$116))))</f>
        <v>2</v>
      </c>
      <c r="C135" s="56">
        <v>1</v>
      </c>
      <c r="D135" s="55">
        <f>B135*C135</f>
        <v>2</v>
      </c>
      <c r="E135" s="20"/>
      <c r="F135" s="20"/>
      <c r="G135" s="20"/>
      <c r="I135" s="188"/>
      <c r="L135" s="57" t="s">
        <v>114</v>
      </c>
      <c r="M135" s="55">
        <f>IF(GOT!C5&lt;$AZ$109,$BA$109,IF(GOT!C5&lt;$AZ$110,$BA$110,IF(GOT!C5&lt;$AZ$111,$BA$111,IF(GOT!C5&gt;=$AZ$111,$BA$112))))</f>
        <v>1</v>
      </c>
      <c r="N135" s="65">
        <v>4</v>
      </c>
      <c r="O135" s="58">
        <f>M135*N135</f>
        <v>4</v>
      </c>
      <c r="P135" s="20"/>
      <c r="Q135" s="20"/>
      <c r="R135" s="20"/>
      <c r="T135" s="188"/>
    </row>
    <row r="136" spans="1:46" ht="15.75" thickBot="1" x14ac:dyDescent="0.3">
      <c r="A136" s="57" t="s">
        <v>110</v>
      </c>
      <c r="B136" s="55">
        <f>IF(GOT!V7&lt;$AZ$117,$BA$117,IF(GOT!V7&lt;$AZ$118,$BA$118,IF(GOT!V7&lt;$AZ$119,$BA$119,IF(GOT!V7&gt;=$AZ$119,$BA$120))))</f>
        <v>3</v>
      </c>
      <c r="C136" s="109">
        <v>2</v>
      </c>
      <c r="D136" s="58">
        <f>B136*C136</f>
        <v>6</v>
      </c>
      <c r="E136" s="20"/>
      <c r="F136" s="60" t="s">
        <v>118</v>
      </c>
      <c r="G136" s="61">
        <f>IF($G$132&lt;1.2,4,IF($G$132&lt;1.5,3,IF($G$132&lt;2,2,IF($G$132&lt;3,1,IF($G$132&gt;=3,0)))))</f>
        <v>2</v>
      </c>
      <c r="H136" s="20"/>
      <c r="I136" s="188"/>
      <c r="L136" s="59" t="s">
        <v>116</v>
      </c>
      <c r="M136" s="55">
        <f>IF(GOT!B6&lt;$AZ$113,$BA$113,IF(GOT!B6&lt;$AZ$114,$BA$114,IF(GOT!B6&lt;$AZ$115,$BA$115,IF(GOT!B6&gt;=$AZ$115,$BA$116))))</f>
        <v>2</v>
      </c>
      <c r="N136" s="56">
        <v>1</v>
      </c>
      <c r="O136" s="55">
        <f>M136*N136</f>
        <v>2</v>
      </c>
      <c r="P136" s="20"/>
      <c r="Q136" s="20"/>
      <c r="R136" s="20"/>
      <c r="T136" s="188"/>
    </row>
    <row r="137" spans="1:46" ht="15.75" thickBot="1" x14ac:dyDescent="0.3">
      <c r="A137" s="62" t="s">
        <v>117</v>
      </c>
      <c r="B137" s="55">
        <f>IF(GOT!V8&lt;=$AZ$124,$BA$124,IF(GOT!V8&lt;$AZ$123,$BA$123,IF(GOT!V8&lt;$AZ$122,$BA$122,IF(GOT!V8&gt;=$AZ$122,$BA$121))))</f>
        <v>4</v>
      </c>
      <c r="C137" s="55">
        <v>2</v>
      </c>
      <c r="D137" s="55">
        <f>B137*C137</f>
        <v>8</v>
      </c>
      <c r="E137" s="20"/>
      <c r="F137" s="63"/>
      <c r="G137" s="63"/>
      <c r="H137" s="20"/>
      <c r="L137" s="57" t="s">
        <v>110</v>
      </c>
      <c r="M137" s="55">
        <f>IF(GOT!C7&lt;$AZ$117,$BA$117,IF(GOT!C7&lt;$AZ$118,$BA$118,IF(GOT!C7&lt;$AZ$119,$BA$119,IF(GOT!C7&gt;=$AZ$119,$BA$120))))</f>
        <v>4</v>
      </c>
      <c r="N137" s="65">
        <v>2</v>
      </c>
      <c r="O137" s="58">
        <f>M137*N137</f>
        <v>8</v>
      </c>
      <c r="P137" s="20"/>
      <c r="Q137" s="60" t="s">
        <v>118</v>
      </c>
      <c r="R137" s="61">
        <f>IF($R$133&lt;1.2,4,IF($R$133&lt;1.5,3,IF($R$133&lt;2,2,IF($R$133&lt;3,1,IF($R$133&gt;=3,0)))))</f>
        <v>1</v>
      </c>
      <c r="S137" s="20"/>
      <c r="T137" s="188"/>
    </row>
    <row r="138" spans="1:46" x14ac:dyDescent="0.25">
      <c r="L138" s="62" t="s">
        <v>117</v>
      </c>
      <c r="M138" s="55">
        <f>IF(GOT!C8&lt;=$AZ$124,$BA$124,IF(GOT!C8&lt;$AZ$123,$BA$123,IF(GOT!C8&lt;$AZ$122,$BA$122,IF(GOT!C8&gt;=$AZ$122,$BA$121))))</f>
        <v>4</v>
      </c>
      <c r="N138" s="55">
        <v>2</v>
      </c>
      <c r="O138" s="55">
        <f>M138*N138</f>
        <v>8</v>
      </c>
      <c r="P138" s="20"/>
      <c r="Q138" s="63"/>
      <c r="R138" s="63"/>
      <c r="S138" s="20"/>
    </row>
    <row r="139" spans="1:46" x14ac:dyDescent="0.25">
      <c r="A139" s="184"/>
      <c r="B139" s="184"/>
      <c r="C139" s="184"/>
      <c r="D139" s="184"/>
      <c r="E139" s="184"/>
      <c r="F139" s="184"/>
      <c r="G139" s="184"/>
      <c r="H139" s="184"/>
      <c r="I139" s="184"/>
    </row>
    <row r="140" spans="1:46" x14ac:dyDescent="0.25">
      <c r="A140" s="184"/>
      <c r="B140" s="184"/>
      <c r="C140" s="184"/>
      <c r="D140" s="184"/>
      <c r="E140" s="184"/>
      <c r="F140" s="184"/>
      <c r="G140" s="184"/>
      <c r="H140" s="184"/>
      <c r="I140" s="184"/>
      <c r="L140" s="184"/>
      <c r="M140" s="184"/>
      <c r="N140" s="184"/>
      <c r="O140" s="184"/>
      <c r="P140" s="184"/>
      <c r="Q140" s="184"/>
      <c r="R140" s="184"/>
      <c r="S140" s="184"/>
      <c r="T140" s="184"/>
    </row>
    <row r="141" spans="1:46" x14ac:dyDescent="0.25">
      <c r="L141" s="184"/>
      <c r="M141" s="184"/>
      <c r="N141" s="184"/>
      <c r="O141" s="184"/>
      <c r="P141" s="184"/>
      <c r="Q141" s="184"/>
      <c r="R141" s="184"/>
      <c r="S141" s="184"/>
      <c r="T141" s="184"/>
    </row>
    <row r="142" spans="1:46" x14ac:dyDescent="0.25">
      <c r="A142" s="51"/>
      <c r="B142" s="30" t="s">
        <v>112</v>
      </c>
      <c r="C142" s="30" t="s">
        <v>113</v>
      </c>
      <c r="D142" s="30" t="s">
        <v>115</v>
      </c>
      <c r="E142" s="20"/>
      <c r="F142" s="64" t="s">
        <v>100</v>
      </c>
      <c r="G142" s="53">
        <f>SUM(D143:D147)/(SUM(C143:C147))</f>
        <v>1.6666666666666667</v>
      </c>
      <c r="I142" s="187">
        <f>GOT!T3</f>
        <v>37994</v>
      </c>
    </row>
    <row r="143" spans="1:46" x14ac:dyDescent="0.25">
      <c r="A143" s="54" t="s">
        <v>119</v>
      </c>
      <c r="B143" s="55">
        <f>IF(GOT!T4&lt;$AZ$108,$BA$108,IF(GOT!T4&lt;$AZ$107,$BA$107,IF(GOT!T4&lt;$AZ$106,$BA$106,IF(GOT!T4&gt;=$AZ$106,$BA$105))))</f>
        <v>1</v>
      </c>
      <c r="C143" s="56">
        <v>3</v>
      </c>
      <c r="D143" s="55">
        <f>B143*C143</f>
        <v>3</v>
      </c>
      <c r="E143" s="20"/>
      <c r="F143" s="20"/>
      <c r="G143" s="20"/>
      <c r="I143" s="188"/>
      <c r="L143" s="51"/>
      <c r="M143" s="30" t="s">
        <v>112</v>
      </c>
      <c r="N143" s="30" t="s">
        <v>113</v>
      </c>
      <c r="O143" s="30" t="s">
        <v>115</v>
      </c>
      <c r="P143" s="20"/>
      <c r="Q143" s="64" t="s">
        <v>100</v>
      </c>
      <c r="R143" s="53">
        <f>SUM(O144:O148)/(SUM(N144:N148))</f>
        <v>2.0833333333333335</v>
      </c>
      <c r="T143" s="187">
        <f>GOT!B3</f>
        <v>42180.323611111111</v>
      </c>
    </row>
    <row r="144" spans="1:46" x14ac:dyDescent="0.25">
      <c r="A144" s="57" t="s">
        <v>114</v>
      </c>
      <c r="B144" s="55">
        <f>IF(GOT!T5&lt;$AZ$109,$BA$109,IF(GOT!T5&lt;$AZ$110,$BA$110,IF(GOT!T5&lt;$AZ$111,$BA$111,IF(GOT!T5&gt;=$AZ$111,$BA$112))))</f>
        <v>1</v>
      </c>
      <c r="C144" s="109">
        <v>4</v>
      </c>
      <c r="D144" s="58">
        <f>B144*C144</f>
        <v>4</v>
      </c>
      <c r="E144" s="20"/>
      <c r="F144" s="20"/>
      <c r="G144" s="20"/>
      <c r="I144" s="188"/>
      <c r="L144" s="54" t="s">
        <v>119</v>
      </c>
      <c r="M144" s="55">
        <f>IF(GOT!B4&lt;$AZ$108,$BA$108,IF(GOT!B4&lt;$AZ$107,$BA$107,IF(GOT!B4&lt;$AZ$106,$BA$106,IF(GOT!B4&gt;=$AZ$106,$BA$105))))</f>
        <v>1</v>
      </c>
      <c r="N144" s="56">
        <v>3</v>
      </c>
      <c r="O144" s="55">
        <f>M144*N144</f>
        <v>3</v>
      </c>
      <c r="P144" s="20"/>
      <c r="Q144" s="20"/>
      <c r="R144" s="20"/>
      <c r="T144" s="188"/>
    </row>
    <row r="145" spans="1:20" ht="15.75" thickBot="1" x14ac:dyDescent="0.3">
      <c r="A145" s="59" t="s">
        <v>116</v>
      </c>
      <c r="B145" s="55">
        <f>IF(GOT!T6&lt;$AZ$113,$BA$113,IF(GOT!T6&lt;$AZ$114,$BA$114,IF(GOT!T6&lt;$AZ$115,$BA$115,IF(GOT!T6&gt;=$AZ$115,$BA$116))))</f>
        <v>1</v>
      </c>
      <c r="C145" s="56">
        <v>1</v>
      </c>
      <c r="D145" s="55">
        <f>B145*C145</f>
        <v>1</v>
      </c>
      <c r="E145" s="20"/>
      <c r="F145" s="20"/>
      <c r="G145" s="20"/>
      <c r="I145" s="188"/>
      <c r="L145" s="57" t="s">
        <v>114</v>
      </c>
      <c r="M145" s="55">
        <f>IF(GOT!B5&lt;$AZ$109,$BA$109,IF(GOT!B5&lt;$AZ$110,$BA$110,IF(GOT!B5&lt;$AZ$111,$BA$111,IF(GOT!B5&gt;=$AZ$111,$BA$112))))</f>
        <v>1</v>
      </c>
      <c r="N145" s="65">
        <v>4</v>
      </c>
      <c r="O145" s="58">
        <f>M145*N145</f>
        <v>4</v>
      </c>
      <c r="P145" s="20"/>
      <c r="Q145" s="20"/>
      <c r="R145" s="20"/>
      <c r="T145" s="188"/>
    </row>
    <row r="146" spans="1:20" ht="15.75" thickBot="1" x14ac:dyDescent="0.3">
      <c r="A146" s="57" t="s">
        <v>110</v>
      </c>
      <c r="B146" s="55">
        <f>IF(GOT!T7&lt;$AZ$117,$BA$117,IF(GOT!T7&lt;$AZ$118,$BA$118,IF(GOT!T7&lt;$AZ$119,$BA$119,IF(GOT!T7&gt;=$AZ$119,$BA$120))))</f>
        <v>2</v>
      </c>
      <c r="C146" s="109">
        <v>2</v>
      </c>
      <c r="D146" s="58">
        <f>B146*C146</f>
        <v>4</v>
      </c>
      <c r="E146" s="20"/>
      <c r="F146" s="60" t="s">
        <v>118</v>
      </c>
      <c r="G146" s="61">
        <f>IF($G$142&lt;1.2,4,IF($G$142&lt;1.5,3,IF($G$142&lt;2,2,IF($G$142&lt;3,1,IF($G$142&gt;=3,0)))))</f>
        <v>2</v>
      </c>
      <c r="H146" s="20"/>
      <c r="I146" s="188"/>
      <c r="L146" s="59" t="s">
        <v>116</v>
      </c>
      <c r="M146" s="55">
        <f>IF(GOT!B6&lt;$AZ$113,$BA$113,IF(GOT!B6&lt;$AZ$114,$BA$114,IF(GOT!B6&lt;$AZ$115,$BA$115,IF(GOT!B6&gt;=$AZ$115,$BA$116))))</f>
        <v>2</v>
      </c>
      <c r="N146" s="56">
        <v>1</v>
      </c>
      <c r="O146" s="55">
        <f>M146*N146</f>
        <v>2</v>
      </c>
      <c r="P146" s="20"/>
      <c r="Q146" s="20"/>
      <c r="R146" s="20"/>
      <c r="T146" s="188"/>
    </row>
    <row r="147" spans="1:20" ht="15.75" thickBot="1" x14ac:dyDescent="0.3">
      <c r="A147" s="62" t="s">
        <v>117</v>
      </c>
      <c r="B147" s="55">
        <f>IF(GOT!T8&lt;=$AZ$124,$BA$124,IF(GOT!T8&lt;$AZ$123,$BA$123,IF(GOT!T8&lt;$AZ$122,$BA$122,IF(GOT!T8&gt;=$AZ$122,$BA$121))))</f>
        <v>4</v>
      </c>
      <c r="C147" s="55">
        <v>2</v>
      </c>
      <c r="D147" s="55">
        <f>B147*C147</f>
        <v>8</v>
      </c>
      <c r="E147" s="20"/>
      <c r="F147" s="63"/>
      <c r="G147" s="63"/>
      <c r="H147" s="20"/>
      <c r="L147" s="57" t="s">
        <v>110</v>
      </c>
      <c r="M147" s="55">
        <f>IF(GOT!B7&lt;$AZ$117,$BA$117,IF(GOT!B7&lt;$AZ$118,$BA$118,IF(GOT!B7&lt;$AZ$119,$BA$119,IF(GOT!B7&gt;=$AZ$119,$BA$120))))</f>
        <v>4</v>
      </c>
      <c r="N147" s="65">
        <v>2</v>
      </c>
      <c r="O147" s="58">
        <f>M147*N147</f>
        <v>8</v>
      </c>
      <c r="P147" s="20"/>
      <c r="Q147" s="60" t="s">
        <v>118</v>
      </c>
      <c r="R147" s="61">
        <f>IF($R$143&lt;1.2,4,IF($R$143&lt;1.5,3,IF($R$143&lt;2,2,IF($R$143&lt;3,1,IF($R$143&gt;=3,0)))))</f>
        <v>1</v>
      </c>
      <c r="S147" s="20"/>
      <c r="T147" s="188"/>
    </row>
    <row r="148" spans="1:20" x14ac:dyDescent="0.25">
      <c r="L148" s="62" t="s">
        <v>117</v>
      </c>
      <c r="M148" s="55">
        <f>IF(GOT!B8&lt;=$AZ$124,$BA$124,IF(GOT!B8&lt;$AZ$123,$BA$123,IF(GOT!B8&lt;$AZ$122,$BA$122,IF(GOT!B8&gt;=$AZ$122,$BA$121))))</f>
        <v>4</v>
      </c>
      <c r="N148" s="55">
        <v>2</v>
      </c>
      <c r="O148" s="55">
        <f>M148*N148</f>
        <v>8</v>
      </c>
      <c r="P148" s="20"/>
      <c r="Q148" s="63"/>
      <c r="R148" s="63"/>
      <c r="S148" s="20"/>
    </row>
    <row r="149" spans="1:20" x14ac:dyDescent="0.25">
      <c r="A149" s="184"/>
      <c r="B149" s="184"/>
      <c r="C149" s="184"/>
      <c r="D149" s="184"/>
      <c r="E149" s="184"/>
      <c r="F149" s="184"/>
      <c r="G149" s="184"/>
      <c r="H149" s="184"/>
      <c r="I149" s="184"/>
    </row>
    <row r="150" spans="1:20" x14ac:dyDescent="0.25">
      <c r="A150" s="184"/>
      <c r="B150" s="184"/>
      <c r="C150" s="184"/>
      <c r="D150" s="184"/>
      <c r="E150" s="184"/>
      <c r="F150" s="184"/>
      <c r="G150" s="184"/>
      <c r="H150" s="184"/>
      <c r="I150" s="184"/>
    </row>
    <row r="152" spans="1:20" x14ac:dyDescent="0.25">
      <c r="A152" s="51"/>
      <c r="B152" s="30" t="s">
        <v>112</v>
      </c>
      <c r="C152" s="30" t="s">
        <v>113</v>
      </c>
      <c r="D152" s="30" t="s">
        <v>115</v>
      </c>
      <c r="E152" s="20"/>
      <c r="F152" s="64" t="s">
        <v>100</v>
      </c>
      <c r="G152" s="53">
        <f>SUM(D153:D157)/(SUM(C153:C157))</f>
        <v>1.6666666666666667</v>
      </c>
      <c r="I152" s="187">
        <f>GOT!S3</f>
        <v>38163</v>
      </c>
    </row>
    <row r="153" spans="1:20" x14ac:dyDescent="0.25">
      <c r="A153" s="54" t="s">
        <v>119</v>
      </c>
      <c r="B153" s="55">
        <f>IF(GOT!S4&lt;$AZ$108,$BA$108,IF(GOT!S4&lt;$AZ$107,$BA$107,IF(GOT!S4&lt;$AZ$106,$BA$106,IF(GOT!S4&gt;=$AZ$106,$BA$105))))</f>
        <v>1</v>
      </c>
      <c r="C153" s="56">
        <v>3</v>
      </c>
      <c r="D153" s="55">
        <f>B153*C153</f>
        <v>3</v>
      </c>
      <c r="E153" s="20"/>
      <c r="F153" s="20"/>
      <c r="G153" s="20"/>
      <c r="I153" s="188"/>
    </row>
    <row r="154" spans="1:20" x14ac:dyDescent="0.25">
      <c r="A154" s="57" t="s">
        <v>114</v>
      </c>
      <c r="B154" s="55">
        <f>IF(GOT!S5&lt;$AZ$109,$BA$109,IF(GOT!S5&lt;$AZ$110,$BA$110,IF(GOT!S5&lt;$AZ$111,$BA$111,IF(GOT!S5&gt;=$AZ$111,$BA$112))))</f>
        <v>1</v>
      </c>
      <c r="C154" s="109">
        <v>4</v>
      </c>
      <c r="D154" s="58">
        <f>B154*C154</f>
        <v>4</v>
      </c>
      <c r="E154" s="20"/>
      <c r="F154" s="20"/>
      <c r="G154" s="20"/>
      <c r="I154" s="188"/>
    </row>
    <row r="155" spans="1:20" ht="15.75" thickBot="1" x14ac:dyDescent="0.3">
      <c r="A155" s="59" t="s">
        <v>116</v>
      </c>
      <c r="B155" s="55">
        <f>IF(GOT!S6&lt;$AZ$113,$BA$113,IF(GOT!S6&lt;=$AZ$114,$BA$114,IF(GOT!S6&lt;$AZ$115,$BA$115,IF(GOT!S6&gt;=$AZ$115,$BA$116))))</f>
        <v>1</v>
      </c>
      <c r="C155" s="56">
        <v>1</v>
      </c>
      <c r="D155" s="55">
        <f>B155*C155</f>
        <v>1</v>
      </c>
      <c r="E155" s="20"/>
      <c r="F155" s="20"/>
      <c r="G155" s="20"/>
      <c r="I155" s="188"/>
      <c r="N155" s="111"/>
      <c r="O155" s="111"/>
      <c r="P155" s="119"/>
      <c r="Q155" s="119"/>
    </row>
    <row r="156" spans="1:20" ht="15.75" thickBot="1" x14ac:dyDescent="0.3">
      <c r="A156" s="57" t="s">
        <v>110</v>
      </c>
      <c r="B156" s="55">
        <f>IF(GOT!S7&lt;$AZ$117,$BA$117,IF(GOT!S7&lt;$AZ$118,$BA$118,IF(GOT!S7&lt;$AZ$119,$BA$119,IF(GOT!S7&gt;=$AZ$119,$BA$120))))</f>
        <v>2</v>
      </c>
      <c r="C156" s="109">
        <v>2</v>
      </c>
      <c r="D156" s="58">
        <f>B156*C156</f>
        <v>4</v>
      </c>
      <c r="E156" s="20"/>
      <c r="F156" s="60" t="s">
        <v>118</v>
      </c>
      <c r="G156" s="61">
        <f>IF($G$152&lt;1.2,4,IF($G$152&lt;1.5,3,IF($G$152&lt;2,2,IF($G$152&lt;3,1,IF($G$152&gt;=3,0)))))</f>
        <v>2</v>
      </c>
      <c r="H156" s="20"/>
      <c r="I156" s="188"/>
      <c r="N156" s="15"/>
      <c r="O156" s="112"/>
      <c r="P156" s="119"/>
      <c r="Q156" s="119"/>
    </row>
    <row r="157" spans="1:20" x14ac:dyDescent="0.25">
      <c r="A157" s="62" t="s">
        <v>117</v>
      </c>
      <c r="B157" s="55">
        <f>IF(GOT!S8&lt;=$AZ$124,$BA$124,IF(GOT!S8&lt;$AZ$123,$BA$123,IF(GOT!S8&lt;$AZ$122,$BA$122,IF(GOT!S8&gt;=$AZ$122,$BA$121))))</f>
        <v>4</v>
      </c>
      <c r="C157" s="55">
        <v>2</v>
      </c>
      <c r="D157" s="55">
        <f>B157*C157</f>
        <v>8</v>
      </c>
      <c r="E157" s="20"/>
      <c r="F157" s="63"/>
      <c r="G157" s="63"/>
      <c r="H157" s="20"/>
      <c r="N157" s="115"/>
      <c r="O157" s="113"/>
      <c r="P157" s="109"/>
      <c r="Q157" s="117"/>
    </row>
    <row r="158" spans="1:20" x14ac:dyDescent="0.25">
      <c r="N158" s="116"/>
      <c r="O158" s="109"/>
      <c r="P158" s="109"/>
      <c r="Q158" s="117"/>
    </row>
    <row r="159" spans="1:20" x14ac:dyDescent="0.25">
      <c r="A159" s="184"/>
      <c r="B159" s="184"/>
      <c r="C159" s="184"/>
      <c r="D159" s="184"/>
      <c r="E159" s="184"/>
      <c r="F159" s="184"/>
      <c r="G159" s="184"/>
      <c r="H159" s="184"/>
      <c r="I159" s="184"/>
      <c r="N159" s="116"/>
      <c r="O159" s="109"/>
      <c r="P159" s="109"/>
      <c r="Q159" s="117"/>
    </row>
    <row r="160" spans="1:20" x14ac:dyDescent="0.25">
      <c r="A160" s="184"/>
      <c r="B160" s="184"/>
      <c r="C160" s="184"/>
      <c r="D160" s="184"/>
      <c r="E160" s="184"/>
      <c r="F160" s="184"/>
      <c r="G160" s="184"/>
      <c r="H160" s="184"/>
      <c r="I160" s="184"/>
      <c r="N160" s="116"/>
      <c r="O160" s="109"/>
      <c r="P160" s="109"/>
      <c r="Q160" s="117"/>
    </row>
    <row r="161" spans="1:17" x14ac:dyDescent="0.25">
      <c r="N161" s="118"/>
      <c r="O161" s="114"/>
      <c r="P161" s="109"/>
      <c r="Q161" s="117"/>
    </row>
    <row r="162" spans="1:17" x14ac:dyDescent="0.25">
      <c r="A162" s="51"/>
      <c r="B162" s="30" t="s">
        <v>112</v>
      </c>
      <c r="C162" s="30" t="s">
        <v>113</v>
      </c>
      <c r="D162" s="30" t="s">
        <v>115</v>
      </c>
      <c r="E162" s="20"/>
      <c r="F162" s="64" t="s">
        <v>100</v>
      </c>
      <c r="G162" s="53">
        <f>SUM(D163:D167)/(SUM(C163:C167))</f>
        <v>1.9166666666666667</v>
      </c>
      <c r="I162" s="187">
        <f>GOT!R3</f>
        <v>38384</v>
      </c>
      <c r="N162" s="118"/>
      <c r="O162" s="109"/>
      <c r="P162" s="109"/>
      <c r="Q162" s="117"/>
    </row>
    <row r="163" spans="1:17" x14ac:dyDescent="0.25">
      <c r="A163" s="54" t="s">
        <v>119</v>
      </c>
      <c r="B163" s="55">
        <f>IF(GOT!R4&lt;$AZ$108,$BA$108,IF(GOT!R4&lt;$AZ$107,$BA$107,IF(GOT!R4&lt;$AZ$106,$BA$106,IF(GOT!R4&gt;=$AZ$106,$BA$105))))</f>
        <v>1</v>
      </c>
      <c r="C163" s="56">
        <v>3</v>
      </c>
      <c r="D163" s="55">
        <f>B163*C163</f>
        <v>3</v>
      </c>
      <c r="E163" s="20"/>
      <c r="F163" s="20"/>
      <c r="G163" s="20"/>
      <c r="I163" s="188"/>
      <c r="N163" s="118"/>
      <c r="O163" s="109"/>
      <c r="P163" s="109"/>
      <c r="Q163" s="117"/>
    </row>
    <row r="164" spans="1:17" x14ac:dyDescent="0.25">
      <c r="A164" s="57" t="s">
        <v>114</v>
      </c>
      <c r="B164" s="55">
        <f>IF(GOT!R5&lt;$AZ$109,$BA$109,IF(GOT!R5&lt;$AZ$110,$BA$110,IF(GOT!R5&lt;$AZ$111,$BA$111,IF(GOT!R5&gt;=$AZ$111,$BA$112))))</f>
        <v>1</v>
      </c>
      <c r="C164" s="109">
        <v>4</v>
      </c>
      <c r="D164" s="58">
        <f>B164*C164</f>
        <v>4</v>
      </c>
      <c r="E164" s="20"/>
      <c r="F164" s="20"/>
      <c r="G164" s="20"/>
      <c r="I164" s="188"/>
      <c r="N164" s="118"/>
      <c r="O164" s="113"/>
      <c r="P164" s="109"/>
      <c r="Q164" s="117"/>
    </row>
    <row r="165" spans="1:17" ht="15.75" thickBot="1" x14ac:dyDescent="0.3">
      <c r="A165" s="59" t="s">
        <v>116</v>
      </c>
      <c r="B165" s="55">
        <f>IF(GOT!R6&lt;$AZ$113,$BA$113,IF(GOT!R6&lt;$AZ$114,$BA$114,IF(GOT!R6&lt;$AZ$115,$BA$115,IF(GOT!R6&gt;=$AZ$115,$BA$116))))</f>
        <v>2</v>
      </c>
      <c r="C165" s="56">
        <v>1</v>
      </c>
      <c r="D165" s="55">
        <f>B165*C165</f>
        <v>2</v>
      </c>
      <c r="E165" s="20"/>
      <c r="F165" s="20"/>
      <c r="G165" s="20"/>
      <c r="I165" s="188"/>
      <c r="N165" s="115"/>
      <c r="O165" s="109"/>
      <c r="P165" s="109"/>
      <c r="Q165" s="117"/>
    </row>
    <row r="166" spans="1:17" ht="15.75" thickBot="1" x14ac:dyDescent="0.3">
      <c r="A166" s="57" t="s">
        <v>110</v>
      </c>
      <c r="B166" s="55">
        <f>IF(GOT!R7&lt;$AZ$117,$BA$117,IF(GOT!R7&lt;$AZ$118,$BA$118,IF(GOT!R7&lt;$AZ$119,$BA$119,IF(GOT!R7&gt;=$AZ$119,$BA$120))))</f>
        <v>3</v>
      </c>
      <c r="C166" s="109">
        <v>2</v>
      </c>
      <c r="D166" s="58">
        <f>B166*C166</f>
        <v>6</v>
      </c>
      <c r="E166" s="20"/>
      <c r="F166" s="60" t="s">
        <v>118</v>
      </c>
      <c r="G166" s="61">
        <f>IF($G$162&lt;1.2,4,IF($G$162&lt;1.5,3,IF($G$162&lt;2,2,IF($G$162&lt;3,1,IF($G$162&gt;=3,0)))))</f>
        <v>2</v>
      </c>
      <c r="H166" s="20"/>
      <c r="I166" s="188"/>
      <c r="N166" s="116"/>
      <c r="O166" s="109"/>
      <c r="P166" s="109"/>
      <c r="Q166" s="117"/>
    </row>
    <row r="167" spans="1:17" x14ac:dyDescent="0.25">
      <c r="A167" s="62" t="s">
        <v>117</v>
      </c>
      <c r="B167" s="55">
        <f>IF(GOT!R8&lt;=$AZ$124,$BA$124,IF(GOT!R8&lt;$AZ$123,$BA$123,IF(GOT!R8&lt;$AZ$122,$BA$122,IF(GOT!R8&gt;=$AZ$122,$BA$121))))</f>
        <v>4</v>
      </c>
      <c r="C167" s="55">
        <v>2</v>
      </c>
      <c r="D167" s="55">
        <f>B167*C167</f>
        <v>8</v>
      </c>
      <c r="E167" s="20"/>
      <c r="F167" s="63"/>
      <c r="G167" s="63"/>
      <c r="H167" s="20"/>
      <c r="N167" s="116"/>
      <c r="O167" s="109"/>
      <c r="P167" s="109"/>
      <c r="Q167" s="117"/>
    </row>
    <row r="168" spans="1:17" x14ac:dyDescent="0.25">
      <c r="N168" s="116"/>
      <c r="O168" s="113"/>
      <c r="P168" s="109"/>
      <c r="Q168" s="117"/>
    </row>
    <row r="169" spans="1:17" x14ac:dyDescent="0.25">
      <c r="A169" s="184"/>
      <c r="B169" s="184"/>
      <c r="C169" s="184"/>
      <c r="D169" s="184"/>
      <c r="E169" s="184"/>
      <c r="F169" s="184"/>
      <c r="G169" s="184"/>
      <c r="H169" s="184"/>
      <c r="I169" s="184"/>
      <c r="J169" s="20"/>
      <c r="N169" s="118"/>
      <c r="O169" s="109"/>
      <c r="P169" s="109"/>
      <c r="Q169" s="117"/>
    </row>
    <row r="170" spans="1:17" x14ac:dyDescent="0.25">
      <c r="A170" s="184"/>
      <c r="B170" s="184"/>
      <c r="C170" s="184"/>
      <c r="D170" s="184"/>
      <c r="E170" s="184"/>
      <c r="F170" s="184"/>
      <c r="G170" s="184"/>
      <c r="H170" s="184"/>
      <c r="I170" s="184"/>
      <c r="J170" s="20"/>
      <c r="N170" s="118"/>
      <c r="O170" s="109"/>
      <c r="P170" s="109"/>
      <c r="Q170" s="117"/>
    </row>
    <row r="171" spans="1:17" x14ac:dyDescent="0.25">
      <c r="J171" s="20"/>
      <c r="N171" s="118"/>
      <c r="O171" s="109"/>
      <c r="P171" s="109"/>
      <c r="Q171" s="117"/>
    </row>
    <row r="172" spans="1:17" x14ac:dyDescent="0.25">
      <c r="A172" s="51"/>
      <c r="B172" s="30" t="s">
        <v>112</v>
      </c>
      <c r="C172" s="30" t="s">
        <v>113</v>
      </c>
      <c r="D172" s="30" t="s">
        <v>115</v>
      </c>
      <c r="E172" s="20"/>
      <c r="F172" s="64" t="s">
        <v>100</v>
      </c>
      <c r="G172" s="53">
        <f>SUM(D173:D177)/(SUM(C173:C177))</f>
        <v>2.1666666666666665</v>
      </c>
      <c r="I172" s="187">
        <f>GOT!Q3</f>
        <v>38547</v>
      </c>
      <c r="J172" s="20"/>
      <c r="N172" s="118"/>
      <c r="O172" s="109"/>
      <c r="P172" s="109"/>
      <c r="Q172" s="117"/>
    </row>
    <row r="173" spans="1:17" x14ac:dyDescent="0.25">
      <c r="A173" s="54" t="s">
        <v>119</v>
      </c>
      <c r="B173" s="55">
        <f>IF(GOT!Q4&lt;$AZ$108,$BA$108,IF(GOT!Q4&lt;$AZ$107,$BA$107,IF(GOT!Q4&lt;$AZ$106,$BA$106,IF(GOT!Q4&gt;=$AZ$106,$BA$105))))</f>
        <v>2</v>
      </c>
      <c r="C173" s="56">
        <v>3</v>
      </c>
      <c r="D173" s="55">
        <f>B173*C173</f>
        <v>6</v>
      </c>
      <c r="E173" s="20"/>
      <c r="F173" s="20"/>
      <c r="G173" s="20"/>
      <c r="I173" s="188"/>
      <c r="J173" s="20"/>
      <c r="N173" s="115"/>
      <c r="O173" s="113"/>
      <c r="P173" s="109"/>
      <c r="Q173" s="117"/>
    </row>
    <row r="174" spans="1:17" x14ac:dyDescent="0.25">
      <c r="A174" s="57" t="s">
        <v>114</v>
      </c>
      <c r="B174" s="55">
        <f>IF(GOT!Q5&lt;$AZ$109,$BA$109,IF(GOT!Q5&lt;$AZ$110,$BA$110,IF(GOT!Q5&lt;$AZ$111,$BA$111,IF(GOT!Q5&gt;=$AZ$111,$BA$112))))</f>
        <v>1</v>
      </c>
      <c r="C174" s="109">
        <v>4</v>
      </c>
      <c r="D174" s="58">
        <f>B174*C174</f>
        <v>4</v>
      </c>
      <c r="E174" s="20"/>
      <c r="F174" s="20"/>
      <c r="G174" s="20"/>
      <c r="I174" s="188"/>
      <c r="J174" s="20"/>
      <c r="N174" s="116"/>
      <c r="O174" s="114"/>
      <c r="P174" s="109"/>
      <c r="Q174" s="117"/>
    </row>
    <row r="175" spans="1:17" ht="15.75" thickBot="1" x14ac:dyDescent="0.3">
      <c r="A175" s="59" t="s">
        <v>116</v>
      </c>
      <c r="B175" s="55">
        <f>IF(GOT!Q6&lt;$AZ$113,$BA$113,IF(GOT!Q6&lt;$AZ$114,$BA$114,IF(GOT!Q6&lt;$AZ$115,$BA$115,IF(GOT!Q6&gt;=$AZ$115,$BA$116))))</f>
        <v>2</v>
      </c>
      <c r="C175" s="56">
        <v>1</v>
      </c>
      <c r="D175" s="55">
        <f>B175*C175</f>
        <v>2</v>
      </c>
      <c r="E175" s="20"/>
      <c r="F175" s="20"/>
      <c r="G175" s="20"/>
      <c r="I175" s="188"/>
      <c r="J175" s="20"/>
      <c r="N175" s="116"/>
      <c r="O175" s="114"/>
      <c r="P175" s="109"/>
      <c r="Q175" s="117"/>
    </row>
    <row r="176" spans="1:17" ht="15.75" thickBot="1" x14ac:dyDescent="0.3">
      <c r="A176" s="57" t="s">
        <v>110</v>
      </c>
      <c r="B176" s="55">
        <f>IF(GOT!Q7&lt;$AZ$117,$BA$117,IF(GOT!Q7&lt;$AZ$118,$BA$118,IF(GOT!Q7&lt;$AZ$119,$BA$119,IF(GOT!Q7&gt;=$AZ$119,$BA$120))))</f>
        <v>3</v>
      </c>
      <c r="C176" s="109">
        <v>2</v>
      </c>
      <c r="D176" s="58">
        <f>B176*C176</f>
        <v>6</v>
      </c>
      <c r="E176" s="20"/>
      <c r="F176" s="60" t="s">
        <v>118</v>
      </c>
      <c r="G176" s="61">
        <f>IF($G$172&lt;1.2,4,IF($G$172&lt;1.5,3,IF($G$172&lt;2,2,IF($G$172&lt;3,1,IF($G$172&gt;=3,0)))))</f>
        <v>1</v>
      </c>
      <c r="H176" s="20"/>
      <c r="I176" s="188"/>
      <c r="J176" s="20"/>
      <c r="N176" s="116"/>
      <c r="O176" s="114"/>
      <c r="P176" s="109"/>
      <c r="Q176" s="117"/>
    </row>
    <row r="177" spans="1:10" x14ac:dyDescent="0.25">
      <c r="A177" s="62" t="s">
        <v>117</v>
      </c>
      <c r="B177" s="55">
        <f>IF(GOT!Q8&lt;=$AZ$124,$BA$124,IF(GOT!Q8&lt;$AZ$123,$BA$123,IF(GOT!Q8&lt;$AZ$122,$BA$122,IF(GOT!Q8&gt;=$AZ$122,$BA$121))))</f>
        <v>4</v>
      </c>
      <c r="C177" s="55">
        <v>2</v>
      </c>
      <c r="D177" s="55">
        <f>B177*C177</f>
        <v>8</v>
      </c>
      <c r="E177" s="20"/>
      <c r="F177" s="63"/>
      <c r="G177" s="63"/>
      <c r="H177" s="20"/>
      <c r="J177" s="20"/>
    </row>
    <row r="178" spans="1:10" x14ac:dyDescent="0.25">
      <c r="J178" s="36"/>
    </row>
    <row r="179" spans="1:10" x14ac:dyDescent="0.25">
      <c r="A179" s="184"/>
      <c r="B179" s="184"/>
      <c r="C179" s="184"/>
      <c r="D179" s="184"/>
      <c r="E179" s="184"/>
      <c r="F179" s="184"/>
      <c r="G179" s="184"/>
      <c r="H179" s="184"/>
      <c r="I179" s="184"/>
      <c r="J179" s="36"/>
    </row>
    <row r="180" spans="1:10" x14ac:dyDescent="0.25">
      <c r="A180" s="184"/>
      <c r="B180" s="184"/>
      <c r="C180" s="184"/>
      <c r="D180" s="184"/>
      <c r="E180" s="184"/>
      <c r="F180" s="184"/>
      <c r="G180" s="184"/>
      <c r="H180" s="184"/>
      <c r="I180" s="184"/>
      <c r="J180" s="36"/>
    </row>
    <row r="181" spans="1:10" x14ac:dyDescent="0.25">
      <c r="J181" s="36"/>
    </row>
    <row r="182" spans="1:10" x14ac:dyDescent="0.25">
      <c r="A182" s="51"/>
      <c r="B182" s="30" t="s">
        <v>112</v>
      </c>
      <c r="C182" s="30" t="s">
        <v>113</v>
      </c>
      <c r="D182" s="30" t="s">
        <v>115</v>
      </c>
      <c r="E182" s="20"/>
      <c r="F182" s="64" t="s">
        <v>100</v>
      </c>
      <c r="G182" s="53">
        <f>SUM(D183:D187)/(SUM(C183:C187))</f>
        <v>1.9166666666666667</v>
      </c>
      <c r="I182" s="187">
        <f>GOT!P3</f>
        <v>38602</v>
      </c>
      <c r="J182" s="36"/>
    </row>
    <row r="183" spans="1:10" x14ac:dyDescent="0.25">
      <c r="A183" s="54" t="s">
        <v>119</v>
      </c>
      <c r="B183" s="55">
        <f>IF(GOT!P4&lt;$AZ$108,$BA$108,IF(GOT!P4&lt;$AZ$107,$BA$107,IF(GOT!P4&lt;$AZ$106,$BA$106,IF(GOT!P4&gt;=$AZ$106,$BA$105))))</f>
        <v>1</v>
      </c>
      <c r="C183" s="56">
        <v>3</v>
      </c>
      <c r="D183" s="55">
        <f>B183*C183</f>
        <v>3</v>
      </c>
      <c r="E183" s="20"/>
      <c r="F183" s="20"/>
      <c r="G183" s="20"/>
      <c r="I183" s="188"/>
      <c r="J183" s="36"/>
    </row>
    <row r="184" spans="1:10" x14ac:dyDescent="0.25">
      <c r="A184" s="57" t="s">
        <v>114</v>
      </c>
      <c r="B184" s="55">
        <f>IF(GOT!P5&lt;$AZ$109,$BA$109,IF(GOT!P5&lt;$AZ$110,$BA$110,IF(GOT!P5&lt;$AZ$111,$BA$111,IF(GOT!P5&gt;=$AZ$111,$BA$112))))</f>
        <v>1</v>
      </c>
      <c r="C184" s="109">
        <v>4</v>
      </c>
      <c r="D184" s="58">
        <f>B184*C184</f>
        <v>4</v>
      </c>
      <c r="E184" s="20"/>
      <c r="F184" s="20"/>
      <c r="G184" s="20"/>
      <c r="I184" s="188"/>
      <c r="J184" s="36"/>
    </row>
    <row r="185" spans="1:10" ht="15.75" thickBot="1" x14ac:dyDescent="0.3">
      <c r="A185" s="59" t="s">
        <v>116</v>
      </c>
      <c r="B185" s="55">
        <f>IF(GOT!P6&lt;$AZ$113,$BA$113,IF(GOT!P6&lt;$AZ$114,$BA$114,IF(GOT!P6&lt;$AZ$115,$BA$115,IF(GOT!P6&gt;=$AZ$115,$BA$116))))</f>
        <v>2</v>
      </c>
      <c r="C185" s="56">
        <v>1</v>
      </c>
      <c r="D185" s="55">
        <f>B185*C185</f>
        <v>2</v>
      </c>
      <c r="E185" s="20"/>
      <c r="F185" s="20"/>
      <c r="G185" s="20"/>
      <c r="I185" s="188"/>
    </row>
    <row r="186" spans="1:10" ht="15.75" thickBot="1" x14ac:dyDescent="0.3">
      <c r="A186" s="57" t="s">
        <v>110</v>
      </c>
      <c r="B186" s="55">
        <f>IF(GOT!P7&lt;$AZ$117,$BA$117,IF(GOT!P7&lt;$AZ$118,$BA$118,IF(GOT!P7&lt;$AZ$119,$BA$119,IF(GOT!P7&gt;=$AZ$119,$BA$120))))</f>
        <v>3</v>
      </c>
      <c r="C186" s="109">
        <v>2</v>
      </c>
      <c r="D186" s="58">
        <f>B186*C186</f>
        <v>6</v>
      </c>
      <c r="E186" s="20"/>
      <c r="F186" s="60" t="s">
        <v>118</v>
      </c>
      <c r="G186" s="61">
        <f>IF($G$182&lt;1.2,4,IF($G$182&lt;1.5,3,IF($G$182&lt;2,2,IF($G$182&lt;3,1,IF($G$182&gt;=3,0)))))</f>
        <v>2</v>
      </c>
      <c r="H186" s="20"/>
      <c r="I186" s="188"/>
      <c r="J186" s="20"/>
    </row>
    <row r="187" spans="1:10" x14ac:dyDescent="0.25">
      <c r="A187" s="62" t="s">
        <v>117</v>
      </c>
      <c r="B187" s="55">
        <f>IF(GOT!P8&lt;=$AZ$124,$BA$124,IF(GOT!P8&lt;$AZ$123,$BA$123,IF(GOT!P8&lt;$AZ$122,$BA$122,IF(GOT!P8&gt;=$AZ$122,$BA$121))))</f>
        <v>4</v>
      </c>
      <c r="C187" s="55">
        <v>2</v>
      </c>
      <c r="D187" s="55">
        <f>B187*C187</f>
        <v>8</v>
      </c>
      <c r="E187" s="20"/>
      <c r="F187" s="63"/>
      <c r="G187" s="63"/>
      <c r="H187" s="20"/>
      <c r="J187" s="20"/>
    </row>
    <row r="188" spans="1:10" x14ac:dyDescent="0.25">
      <c r="J188" s="20"/>
    </row>
    <row r="189" spans="1:10" x14ac:dyDescent="0.25">
      <c r="A189" s="184"/>
      <c r="B189" s="184"/>
      <c r="C189" s="184"/>
      <c r="D189" s="184"/>
      <c r="E189" s="184"/>
      <c r="F189" s="184"/>
      <c r="G189" s="184"/>
      <c r="H189" s="184"/>
      <c r="I189" s="184"/>
      <c r="J189" s="20"/>
    </row>
    <row r="190" spans="1:10" x14ac:dyDescent="0.25">
      <c r="A190" s="184"/>
      <c r="B190" s="184"/>
      <c r="C190" s="184"/>
      <c r="D190" s="184"/>
      <c r="E190" s="184"/>
      <c r="F190" s="184"/>
      <c r="G190" s="184"/>
      <c r="H190" s="184"/>
      <c r="I190" s="184"/>
      <c r="J190" s="20"/>
    </row>
    <row r="191" spans="1:10" x14ac:dyDescent="0.25">
      <c r="J191" s="20"/>
    </row>
    <row r="192" spans="1:10" x14ac:dyDescent="0.25">
      <c r="A192" s="51"/>
      <c r="B192" s="30" t="s">
        <v>112</v>
      </c>
      <c r="C192" s="30" t="s">
        <v>113</v>
      </c>
      <c r="D192" s="30" t="s">
        <v>115</v>
      </c>
      <c r="E192" s="20"/>
      <c r="F192" s="64" t="s">
        <v>100</v>
      </c>
      <c r="G192" s="53">
        <f>SUM(D193:D197)/(SUM(C193:C197))</f>
        <v>1.9166666666666667</v>
      </c>
      <c r="I192" s="187">
        <f>GOT!O3</f>
        <v>38698</v>
      </c>
      <c r="J192" s="20"/>
    </row>
    <row r="193" spans="1:9" x14ac:dyDescent="0.25">
      <c r="A193" s="54" t="s">
        <v>119</v>
      </c>
      <c r="B193" s="55">
        <f>IF(GOT!O4&lt;$AZ$108,$BA$108,IF(GOT!O4&lt;$AZ$107,$BA$107,IF(GOT!O4&lt;$AZ$106,$BA$106,IF(GOT!O4&gt;=$AZ$106,$BA$105))))</f>
        <v>1</v>
      </c>
      <c r="C193" s="56">
        <v>3</v>
      </c>
      <c r="D193" s="55">
        <f>B193*C193</f>
        <v>3</v>
      </c>
      <c r="E193" s="20"/>
      <c r="F193" s="20"/>
      <c r="G193" s="20"/>
      <c r="I193" s="188"/>
    </row>
    <row r="194" spans="1:9" x14ac:dyDescent="0.25">
      <c r="A194" s="57" t="s">
        <v>114</v>
      </c>
      <c r="B194" s="55">
        <f>IF(GOT!O5&lt;$AZ$109,$BA$109,IF(GOT!O5&lt;$AZ$110,$BA$110,IF(GOT!O5&lt;$AZ$111,$BA$111,IF(GOT!O5&gt;=$AZ$111,$BA$112))))</f>
        <v>1</v>
      </c>
      <c r="C194" s="109">
        <v>4</v>
      </c>
      <c r="D194" s="58">
        <f>B194*C194</f>
        <v>4</v>
      </c>
      <c r="E194" s="20"/>
      <c r="F194" s="20"/>
      <c r="G194" s="20"/>
      <c r="I194" s="188"/>
    </row>
    <row r="195" spans="1:9" ht="15.75" thickBot="1" x14ac:dyDescent="0.3">
      <c r="A195" s="59" t="s">
        <v>116</v>
      </c>
      <c r="B195" s="55">
        <f>IF(GOT!O6&lt;$AZ$113,$BA$113,IF(GOT!O6&lt;$AZ$114,$BA$114,IF(GOT!O6&lt;$AZ$115,$BA$115,IF(GOT!O6&gt;=$AZ$115,$BA$116))))</f>
        <v>2</v>
      </c>
      <c r="C195" s="56">
        <v>1</v>
      </c>
      <c r="D195" s="55">
        <f>B195*C195</f>
        <v>2</v>
      </c>
      <c r="E195" s="20"/>
      <c r="F195" s="20"/>
      <c r="G195" s="20"/>
      <c r="I195" s="188"/>
    </row>
    <row r="196" spans="1:9" ht="15.75" thickBot="1" x14ac:dyDescent="0.3">
      <c r="A196" s="57" t="s">
        <v>110</v>
      </c>
      <c r="B196" s="55">
        <f>IF(GOT!O7&lt;$AZ$117,$BA$117,IF(GOT!O7&lt;$AZ$118,$BA$118,IF(GOT!O7&lt;$AZ$119,$BA$119,IF(GOT!O7&gt;=$AZ$119,$BA$120))))</f>
        <v>3</v>
      </c>
      <c r="C196" s="109">
        <v>2</v>
      </c>
      <c r="D196" s="58">
        <f>B196*C196</f>
        <v>6</v>
      </c>
      <c r="E196" s="20"/>
      <c r="F196" s="60" t="s">
        <v>118</v>
      </c>
      <c r="G196" s="61">
        <f>IF($G$192&lt;1.2,4,IF($G$192&lt;1.5,3,IF($G$192&lt;2,2,IF($G$192&lt;3,1,IF($G$192&gt;=3,0)))))</f>
        <v>2</v>
      </c>
      <c r="H196" s="20"/>
      <c r="I196" s="188"/>
    </row>
    <row r="197" spans="1:9" x14ac:dyDescent="0.25">
      <c r="A197" s="62" t="s">
        <v>117</v>
      </c>
      <c r="B197" s="55">
        <f>IF(GOT!O8&lt;=$AZ$124,$BA$124,IF(GOT!O8&lt;$AZ$123,$BA$123,IF(GOT!O8&lt;$AZ$122,$BA$122,IF(GOT!O8&gt;=$AZ$122,$BA$121))))</f>
        <v>4</v>
      </c>
      <c r="C197" s="55">
        <v>2</v>
      </c>
      <c r="D197" s="55">
        <f>B197*C197</f>
        <v>8</v>
      </c>
      <c r="E197" s="20"/>
      <c r="F197" s="63"/>
      <c r="G197" s="63"/>
      <c r="H197" s="20"/>
    </row>
    <row r="199" spans="1:9" x14ac:dyDescent="0.25">
      <c r="A199" s="184"/>
      <c r="B199" s="184"/>
      <c r="C199" s="184"/>
      <c r="D199" s="184"/>
      <c r="E199" s="184"/>
      <c r="F199" s="184"/>
      <c r="G199" s="184"/>
      <c r="H199" s="184"/>
      <c r="I199" s="184"/>
    </row>
    <row r="200" spans="1:9" x14ac:dyDescent="0.25">
      <c r="A200" s="184"/>
      <c r="B200" s="184"/>
      <c r="C200" s="184"/>
      <c r="D200" s="184"/>
      <c r="E200" s="184"/>
      <c r="F200" s="184"/>
      <c r="G200" s="184"/>
      <c r="H200" s="184"/>
      <c r="I200" s="184"/>
    </row>
    <row r="202" spans="1:9" x14ac:dyDescent="0.25">
      <c r="A202" s="51"/>
      <c r="B202" s="30" t="s">
        <v>112</v>
      </c>
      <c r="C202" s="30" t="s">
        <v>113</v>
      </c>
      <c r="D202" s="30" t="s">
        <v>115</v>
      </c>
      <c r="E202" s="20"/>
      <c r="F202" s="64" t="s">
        <v>100</v>
      </c>
      <c r="G202" s="53">
        <f>SUM(D203:D207)/(SUM(C203:C207))</f>
        <v>1.75</v>
      </c>
      <c r="I202" s="187">
        <f>GOT!N3</f>
        <v>38748</v>
      </c>
    </row>
    <row r="203" spans="1:9" x14ac:dyDescent="0.25">
      <c r="A203" s="54" t="s">
        <v>119</v>
      </c>
      <c r="B203" s="55">
        <f>IF(GOT!N4&lt;$AZ$108,$BA$108,IF(GOT!N4&lt;$AZ$107,$BA$107,IF(GOT!N4&lt;$AZ$106,$BA$106,IF(GOT!N4&gt;=$AZ$106,$BA$105))))</f>
        <v>1</v>
      </c>
      <c r="C203" s="56">
        <v>3</v>
      </c>
      <c r="D203" s="55">
        <f>B203*C203</f>
        <v>3</v>
      </c>
      <c r="E203" s="20"/>
      <c r="F203" s="20"/>
      <c r="G203" s="20"/>
      <c r="I203" s="188"/>
    </row>
    <row r="204" spans="1:9" x14ac:dyDescent="0.25">
      <c r="A204" s="57" t="s">
        <v>114</v>
      </c>
      <c r="B204" s="55">
        <f>IF(GOT!N5&lt;$AZ$109,$BA$109,IF(GOT!N5&lt;$AZ$110,$BA$110,IF(GOT!N5&lt;$AZ$111,$BA$111,IF(GOT!N5&gt;=$AZ$111,$BA$112))))</f>
        <v>1</v>
      </c>
      <c r="C204" s="109">
        <v>4</v>
      </c>
      <c r="D204" s="58">
        <f>B204*C204</f>
        <v>4</v>
      </c>
      <c r="E204" s="20"/>
      <c r="F204" s="20"/>
      <c r="G204" s="20"/>
      <c r="I204" s="188"/>
    </row>
    <row r="205" spans="1:9" ht="15.75" thickBot="1" x14ac:dyDescent="0.3">
      <c r="A205" s="59" t="s">
        <v>116</v>
      </c>
      <c r="B205" s="55">
        <f>IF(GOT!N6&lt;$AZ$113,$BA$113,IF(GOT!N6&lt;$AZ$114,$BA$114,IF(GOT!N6&lt;$AZ$115,$BA$115,IF(GOT!N6&gt;=$AZ$115,$BA$116))))</f>
        <v>2</v>
      </c>
      <c r="C205" s="56">
        <v>1</v>
      </c>
      <c r="D205" s="55">
        <f>B205*C205</f>
        <v>2</v>
      </c>
      <c r="E205" s="20"/>
      <c r="F205" s="20"/>
      <c r="G205" s="20"/>
      <c r="I205" s="188"/>
    </row>
    <row r="206" spans="1:9" ht="15.75" thickBot="1" x14ac:dyDescent="0.3">
      <c r="A206" s="57" t="s">
        <v>110</v>
      </c>
      <c r="B206" s="55">
        <f>IF(GOT!N7&lt;$AZ$117,$BA$117,IF(GOT!N7&lt;$AZ$118,$BA$118,IF(GOT!N7&lt;$AZ$119,$BA$119,IF(GOT!N7&gt;=$AZ$119,$BA$120))))</f>
        <v>2</v>
      </c>
      <c r="C206" s="109">
        <v>2</v>
      </c>
      <c r="D206" s="58">
        <f>B206*C206</f>
        <v>4</v>
      </c>
      <c r="E206" s="20"/>
      <c r="F206" s="60" t="s">
        <v>118</v>
      </c>
      <c r="G206" s="61">
        <f>IF($G$202&lt;1.2,4,IF($G$202&lt;1.5,3,IF($G$202&lt;2,2,IF($G$202&lt;3,1,IF($G$202&gt;=3,0)))))</f>
        <v>2</v>
      </c>
      <c r="H206" s="20"/>
      <c r="I206" s="188"/>
    </row>
    <row r="207" spans="1:9" x14ac:dyDescent="0.25">
      <c r="A207" s="62" t="s">
        <v>117</v>
      </c>
      <c r="B207" s="55">
        <f>IF(GOT!N8&lt;=$AZ$124,$BA$124,IF(GOT!N8&lt;$AZ$123,$BA$123,IF(GOT!N8&lt;$AZ$122,$BA$122,IF(GOT!N8&gt;=$AZ$122,$BA$121))))</f>
        <v>4</v>
      </c>
      <c r="C207" s="55">
        <v>2</v>
      </c>
      <c r="D207" s="55">
        <f>B207*C207</f>
        <v>8</v>
      </c>
      <c r="E207" s="20"/>
      <c r="F207" s="63"/>
      <c r="G207" s="63"/>
      <c r="H207" s="20"/>
    </row>
    <row r="209" spans="1:9" x14ac:dyDescent="0.25">
      <c r="A209" s="184"/>
      <c r="B209" s="184"/>
      <c r="C209" s="184"/>
      <c r="D209" s="184"/>
      <c r="E209" s="184"/>
      <c r="F209" s="184"/>
      <c r="G209" s="184"/>
      <c r="H209" s="184"/>
      <c r="I209" s="184"/>
    </row>
    <row r="210" spans="1:9" x14ac:dyDescent="0.25">
      <c r="A210" s="184"/>
      <c r="B210" s="184"/>
      <c r="C210" s="184"/>
      <c r="D210" s="184"/>
      <c r="E210" s="184"/>
      <c r="F210" s="184"/>
      <c r="G210" s="184"/>
      <c r="H210" s="184"/>
      <c r="I210" s="184"/>
    </row>
    <row r="212" spans="1:9" x14ac:dyDescent="0.25">
      <c r="A212" s="51"/>
      <c r="B212" s="30" t="s">
        <v>112</v>
      </c>
      <c r="C212" s="30" t="s">
        <v>113</v>
      </c>
      <c r="D212" s="30" t="s">
        <v>115</v>
      </c>
      <c r="E212" s="20"/>
      <c r="F212" s="64" t="s">
        <v>100</v>
      </c>
      <c r="G212" s="53">
        <f>SUM(D213:D217)/(SUM(C213:C217))</f>
        <v>1.75</v>
      </c>
      <c r="I212" s="187">
        <f>GOT!M3</f>
        <v>38888</v>
      </c>
    </row>
    <row r="213" spans="1:9" x14ac:dyDescent="0.25">
      <c r="A213" s="54" t="s">
        <v>119</v>
      </c>
      <c r="B213" s="55">
        <f>IF(GOT!M4&lt;$AZ$108,$BA$108,IF(GOT!M4&lt;$AZ$107,$BA$107,IF(GOT!M4&lt;$AZ$106,$BA$106,IF(GOT!M4&gt;=$AZ$106,$BA$105))))</f>
        <v>1</v>
      </c>
      <c r="C213" s="56">
        <v>3</v>
      </c>
      <c r="D213" s="55">
        <f>B213*C213</f>
        <v>3</v>
      </c>
      <c r="E213" s="20"/>
      <c r="F213" s="20"/>
      <c r="G213" s="20"/>
      <c r="I213" s="188"/>
    </row>
    <row r="214" spans="1:9" x14ac:dyDescent="0.25">
      <c r="A214" s="57" t="s">
        <v>114</v>
      </c>
      <c r="B214" s="55">
        <f>IF(GOT!M5&lt;$AZ$109,$BA$109,IF(GOT!M5&lt;$AZ$110,$BA$110,IF(GOT!M5&lt;$AZ$111,$BA$111,IF(GOT!M5&gt;=$AZ$111,$BA$112))))</f>
        <v>1</v>
      </c>
      <c r="C214" s="109">
        <v>4</v>
      </c>
      <c r="D214" s="58">
        <f>B214*C214</f>
        <v>4</v>
      </c>
      <c r="E214" s="20"/>
      <c r="F214" s="20"/>
      <c r="G214" s="20"/>
      <c r="I214" s="188"/>
    </row>
    <row r="215" spans="1:9" ht="15.75" thickBot="1" x14ac:dyDescent="0.3">
      <c r="A215" s="59" t="s">
        <v>116</v>
      </c>
      <c r="B215" s="55">
        <f>IF(GOT!M6&lt;$AZ$113,$BA$113,IF(GOT!M6&lt;$AZ$114,$BA$114,IF(GOT!M6&lt;$AZ$115,$BA$115,IF(GOT!M6&gt;=$AZ$115,$BA$116))))</f>
        <v>2</v>
      </c>
      <c r="C215" s="56">
        <v>1</v>
      </c>
      <c r="D215" s="55">
        <f>B215*C215</f>
        <v>2</v>
      </c>
      <c r="E215" s="20"/>
      <c r="F215" s="20"/>
      <c r="G215" s="20"/>
      <c r="I215" s="188"/>
    </row>
    <row r="216" spans="1:9" ht="15.75" thickBot="1" x14ac:dyDescent="0.3">
      <c r="A216" s="57" t="s">
        <v>110</v>
      </c>
      <c r="B216" s="55">
        <f>IF(GOT!M7&lt;$AZ$117,$BA$117,IF(GOT!M7&lt;$AZ$118,$BA$118,IF(GOT!M7&lt;$AZ$119,$BA$119,IF(GOT!M7&gt;=$AZ$119,$BA$120))))</f>
        <v>2</v>
      </c>
      <c r="C216" s="109">
        <v>2</v>
      </c>
      <c r="D216" s="58">
        <f>B216*C216</f>
        <v>4</v>
      </c>
      <c r="E216" s="20"/>
      <c r="F216" s="60" t="s">
        <v>118</v>
      </c>
      <c r="G216" s="61">
        <f>IF($G$212&lt;1.2,4,IF($G$212&lt;1.5,3,IF($G$212&lt;2,2,IF($G$212&lt;3,1,IF($G$212&gt;=3,0)))))</f>
        <v>2</v>
      </c>
      <c r="H216" s="20"/>
      <c r="I216" s="188"/>
    </row>
    <row r="217" spans="1:9" x14ac:dyDescent="0.25">
      <c r="A217" s="62" t="s">
        <v>117</v>
      </c>
      <c r="B217" s="55">
        <f>IF(GOT!M8&lt;=$AZ$124,$BA$124,IF(GOT!M8&lt;$AZ$123,$BA$123,IF(GOT!M8&lt;$AZ$122,$BA$122,IF(GOT!M8&gt;=$AZ$122,$BA$121))))</f>
        <v>4</v>
      </c>
      <c r="C217" s="55">
        <v>2</v>
      </c>
      <c r="D217" s="55">
        <f>B217*C217</f>
        <v>8</v>
      </c>
      <c r="E217" s="20"/>
      <c r="F217" s="63"/>
      <c r="G217" s="63"/>
      <c r="H217" s="20"/>
    </row>
    <row r="219" spans="1:9" x14ac:dyDescent="0.25">
      <c r="A219" s="184"/>
      <c r="B219" s="184"/>
      <c r="C219" s="184"/>
      <c r="D219" s="184"/>
      <c r="E219" s="184"/>
      <c r="F219" s="184"/>
      <c r="G219" s="184"/>
      <c r="H219" s="184"/>
      <c r="I219" s="184"/>
    </row>
    <row r="220" spans="1:9" x14ac:dyDescent="0.25">
      <c r="A220" s="184"/>
      <c r="B220" s="184"/>
      <c r="C220" s="184"/>
      <c r="D220" s="184"/>
      <c r="E220" s="184"/>
      <c r="F220" s="184"/>
      <c r="G220" s="184"/>
      <c r="H220" s="184"/>
      <c r="I220" s="184"/>
    </row>
    <row r="222" spans="1:9" x14ac:dyDescent="0.25">
      <c r="A222" s="51"/>
      <c r="B222" s="30" t="s">
        <v>112</v>
      </c>
      <c r="C222" s="30" t="s">
        <v>113</v>
      </c>
      <c r="D222" s="30" t="s">
        <v>115</v>
      </c>
      <c r="E222" s="20"/>
      <c r="F222" s="64" t="s">
        <v>100</v>
      </c>
      <c r="G222" s="53">
        <f>SUM(D223:D227)/(SUM(C223:C227))</f>
        <v>2.4166666666666665</v>
      </c>
      <c r="I222" s="187">
        <f>GOT!L3</f>
        <v>39141</v>
      </c>
    </row>
    <row r="223" spans="1:9" x14ac:dyDescent="0.25">
      <c r="A223" s="54" t="s">
        <v>119</v>
      </c>
      <c r="B223" s="55">
        <f>IF(GOT!L4&lt;$AZ$108,$BA$108,IF(GOT!L4&lt;$AZ$107,$BA$107,IF(GOT!L4&lt;$AZ$106,$BA$106,IF(GOT!L4&gt;=$AZ$106,$BA$105))))</f>
        <v>2</v>
      </c>
      <c r="C223" s="56">
        <v>3</v>
      </c>
      <c r="D223" s="55">
        <f>B223*C223</f>
        <v>6</v>
      </c>
      <c r="E223" s="20"/>
      <c r="F223" s="20"/>
      <c r="G223" s="20"/>
      <c r="I223" s="188"/>
    </row>
    <row r="224" spans="1:9" x14ac:dyDescent="0.25">
      <c r="A224" s="57" t="s">
        <v>114</v>
      </c>
      <c r="B224" s="55">
        <f>IF(GOT!L5&lt;$AZ$109,$BA$109,IF(GOT!L5&lt;$AZ$110,$BA$110,IF(GOT!L5&lt;$AZ$111,$BA$111,IF(GOT!L5&gt;=$AZ$111,$BA$112))))</f>
        <v>2</v>
      </c>
      <c r="C224" s="109">
        <v>4</v>
      </c>
      <c r="D224" s="58">
        <f>B224*C224</f>
        <v>8</v>
      </c>
      <c r="E224" s="20"/>
      <c r="F224" s="20"/>
      <c r="G224" s="20"/>
      <c r="I224" s="188"/>
    </row>
    <row r="225" spans="1:9" ht="15.75" thickBot="1" x14ac:dyDescent="0.3">
      <c r="A225" s="59" t="s">
        <v>116</v>
      </c>
      <c r="B225" s="55">
        <f>IF(GOT!L6&lt;$AZ$113,$BA$113,IF(GOT!L6&lt;$AZ$114,$BA$114,IF(GOT!L6&lt;$AZ$115,$BA$115,IF(GOT!L6&gt;=$AZ$115,$BA$116))))</f>
        <v>1</v>
      </c>
      <c r="C225" s="56">
        <v>1</v>
      </c>
      <c r="D225" s="55">
        <f>B225*C225</f>
        <v>1</v>
      </c>
      <c r="E225" s="20"/>
      <c r="F225" s="20"/>
      <c r="G225" s="20"/>
      <c r="I225" s="188"/>
    </row>
    <row r="226" spans="1:9" ht="15.75" thickBot="1" x14ac:dyDescent="0.3">
      <c r="A226" s="57" t="s">
        <v>110</v>
      </c>
      <c r="B226" s="55">
        <f>IF(GOT!L7&lt;$AZ$117,$BA$117,IF(GOT!L7&lt;$AZ$118,$BA$118,IF(GOT!L7&lt;$AZ$119,$BA$119,IF(GOT!L7&gt;=$AZ$119,$BA$120))))</f>
        <v>3</v>
      </c>
      <c r="C226" s="109">
        <v>2</v>
      </c>
      <c r="D226" s="58">
        <f>B226*C226</f>
        <v>6</v>
      </c>
      <c r="E226" s="20"/>
      <c r="F226" s="60" t="s">
        <v>118</v>
      </c>
      <c r="G226" s="61">
        <f>IF($G$222&lt;1.2,4,IF($G$222&lt;1.5,3,IF($G$222&lt;2,2,IF($G$222&lt;3,1,IF($G$222&gt;=3,0)))))</f>
        <v>1</v>
      </c>
      <c r="H226" s="20"/>
      <c r="I226" s="188"/>
    </row>
    <row r="227" spans="1:9" x14ac:dyDescent="0.25">
      <c r="A227" s="62" t="s">
        <v>117</v>
      </c>
      <c r="B227" s="55">
        <f>IF(GOT!L8&lt;=$AZ$124,$BA$124,IF(GOT!L8&lt;$AZ$123,$BA$123,IF(GOT!L8&lt;$AZ$122,$BA$122,IF(GOT!L8&gt;=$AZ$122,$BA$121))))</f>
        <v>4</v>
      </c>
      <c r="C227" s="55">
        <v>2</v>
      </c>
      <c r="D227" s="55">
        <f>B227*C227</f>
        <v>8</v>
      </c>
      <c r="E227" s="20"/>
      <c r="F227" s="63"/>
      <c r="G227" s="63"/>
      <c r="H227" s="20"/>
    </row>
    <row r="229" spans="1:9" x14ac:dyDescent="0.25">
      <c r="A229" s="184"/>
      <c r="B229" s="184"/>
      <c r="C229" s="184"/>
      <c r="D229" s="184"/>
      <c r="E229" s="184"/>
      <c r="F229" s="184"/>
      <c r="G229" s="184"/>
      <c r="H229" s="184"/>
      <c r="I229" s="184"/>
    </row>
    <row r="230" spans="1:9" x14ac:dyDescent="0.25">
      <c r="A230" s="184"/>
      <c r="B230" s="184"/>
      <c r="C230" s="184"/>
      <c r="D230" s="184"/>
      <c r="E230" s="184"/>
      <c r="F230" s="184"/>
      <c r="G230" s="184"/>
      <c r="H230" s="184"/>
      <c r="I230" s="184"/>
    </row>
    <row r="232" spans="1:9" x14ac:dyDescent="0.25">
      <c r="A232" s="51"/>
      <c r="B232" s="30" t="s">
        <v>112</v>
      </c>
      <c r="C232" s="30" t="s">
        <v>113</v>
      </c>
      <c r="D232" s="30" t="s">
        <v>115</v>
      </c>
      <c r="E232" s="20"/>
      <c r="F232" s="64" t="s">
        <v>100</v>
      </c>
      <c r="G232" s="53">
        <f>SUM(D233:D237)/(SUM(C233:C237))</f>
        <v>2.0833333333333335</v>
      </c>
      <c r="I232" s="187">
        <f>GOT!K3</f>
        <v>39352</v>
      </c>
    </row>
    <row r="233" spans="1:9" x14ac:dyDescent="0.25">
      <c r="A233" s="54" t="s">
        <v>119</v>
      </c>
      <c r="B233" s="55">
        <f>IF(GOT!K4&lt;$AZ$108,$BA$108,IF(GOT!K4&lt;$AZ$107,$BA$107,IF(GOT!K4&lt;$AZ$106,$BA$106,IF(GOT!K4&gt;=$AZ$106,$BA$105))))</f>
        <v>2</v>
      </c>
      <c r="C233" s="56">
        <v>3</v>
      </c>
      <c r="D233" s="55">
        <f>B233*C233</f>
        <v>6</v>
      </c>
      <c r="E233" s="20"/>
      <c r="F233" s="20"/>
      <c r="G233" s="20"/>
      <c r="I233" s="188"/>
    </row>
    <row r="234" spans="1:9" x14ac:dyDescent="0.25">
      <c r="A234" s="57" t="s">
        <v>114</v>
      </c>
      <c r="B234" s="55">
        <f>IF(GOT!K5&lt;$AZ$109,$BA$109,IF(GOT!K5&lt;$AZ$110,$BA$110,IF(GOT!K5&lt;$AZ$111,$BA$111,IF(GOT!K5&gt;=$AZ$111,$BA$112))))</f>
        <v>1</v>
      </c>
      <c r="C234" s="109">
        <v>4</v>
      </c>
      <c r="D234" s="58">
        <f>B234*C234</f>
        <v>4</v>
      </c>
      <c r="E234" s="20"/>
      <c r="F234" s="20"/>
      <c r="G234" s="20"/>
      <c r="I234" s="188"/>
    </row>
    <row r="235" spans="1:9" ht="15.75" thickBot="1" x14ac:dyDescent="0.3">
      <c r="A235" s="59" t="s">
        <v>116</v>
      </c>
      <c r="B235" s="55">
        <f>IF(GOT!K6&lt;$AZ$113,$BA$113,IF(GOT!K6&lt;$AZ$114,$BA$114,IF(GOT!K6&lt;$AZ$115,$BA$115,IF(GOT!K6&gt;=$AZ$115,$BA$116))))</f>
        <v>1</v>
      </c>
      <c r="C235" s="56">
        <v>1</v>
      </c>
      <c r="D235" s="55">
        <f>B235*C235</f>
        <v>1</v>
      </c>
      <c r="E235" s="20"/>
      <c r="F235" s="20"/>
      <c r="G235" s="20"/>
      <c r="I235" s="188"/>
    </row>
    <row r="236" spans="1:9" ht="15.75" thickBot="1" x14ac:dyDescent="0.3">
      <c r="A236" s="57" t="s">
        <v>110</v>
      </c>
      <c r="B236" s="55">
        <f>IF(GOT!K7&lt;$AZ$117,$BA$117,IF(GOT!K7&lt;$AZ$118,$BA$118,IF(GOT!K7&lt;$AZ$119,$BA$119,IF(GOT!K7&gt;=$AZ$119,$BA$120))))</f>
        <v>3</v>
      </c>
      <c r="C236" s="109">
        <v>2</v>
      </c>
      <c r="D236" s="58">
        <f>B236*C236</f>
        <v>6</v>
      </c>
      <c r="E236" s="20"/>
      <c r="F236" s="60" t="s">
        <v>118</v>
      </c>
      <c r="G236" s="61">
        <f>IF($G$232&lt;1.2,4,IF($G$232&lt;1.5,3,IF($G$232&lt;2,2,IF($G$232&lt;3,1,IF($G$232&gt;=3,0)))))</f>
        <v>1</v>
      </c>
      <c r="H236" s="20"/>
      <c r="I236" s="188"/>
    </row>
    <row r="237" spans="1:9" x14ac:dyDescent="0.25">
      <c r="A237" s="62" t="s">
        <v>117</v>
      </c>
      <c r="B237" s="55">
        <f>IF(GOT!K8&lt;=$AZ$124,$BA$124,IF(GOT!K8&lt;$AZ$123,$BA$123,IF(GOT!K8&lt;$AZ$122,$BA$122,IF(GOT!K8&gt;=$AZ$122,$BA$121))))</f>
        <v>4</v>
      </c>
      <c r="C237" s="55">
        <v>2</v>
      </c>
      <c r="D237" s="55">
        <f>B237*C237</f>
        <v>8</v>
      </c>
      <c r="E237" s="20"/>
      <c r="F237" s="63"/>
      <c r="G237" s="63"/>
      <c r="H237" s="20"/>
    </row>
    <row r="238" spans="1:9" x14ac:dyDescent="0.25">
      <c r="A238" s="110"/>
      <c r="B238" s="109"/>
      <c r="C238" s="109"/>
      <c r="D238" s="109"/>
      <c r="E238" s="20"/>
      <c r="F238" s="63"/>
      <c r="G238" s="63"/>
      <c r="H238" s="20"/>
    </row>
    <row r="239" spans="1:9" x14ac:dyDescent="0.25">
      <c r="A239" s="184"/>
      <c r="B239" s="184"/>
      <c r="C239" s="184"/>
      <c r="D239" s="184"/>
      <c r="E239" s="184"/>
      <c r="F239" s="184"/>
      <c r="G239" s="184"/>
      <c r="H239" s="184"/>
      <c r="I239" s="184"/>
    </row>
    <row r="240" spans="1:9" x14ac:dyDescent="0.25">
      <c r="A240" s="184"/>
      <c r="B240" s="184"/>
      <c r="C240" s="184"/>
      <c r="D240" s="184"/>
      <c r="E240" s="184"/>
      <c r="F240" s="184"/>
      <c r="G240" s="184"/>
      <c r="H240" s="184"/>
      <c r="I240" s="184"/>
    </row>
    <row r="242" spans="1:9" x14ac:dyDescent="0.25">
      <c r="A242" s="51"/>
      <c r="B242" s="30" t="s">
        <v>112</v>
      </c>
      <c r="C242" s="30" t="s">
        <v>113</v>
      </c>
      <c r="D242" s="30" t="s">
        <v>115</v>
      </c>
      <c r="E242" s="20"/>
      <c r="F242" s="64" t="s">
        <v>100</v>
      </c>
      <c r="G242" s="53">
        <f>SUM(D243:D247)/(SUM(C243:C247))</f>
        <v>1.8333333333333333</v>
      </c>
      <c r="I242" s="187">
        <f>GOT!J3</f>
        <v>39470</v>
      </c>
    </row>
    <row r="243" spans="1:9" x14ac:dyDescent="0.25">
      <c r="A243" s="54" t="s">
        <v>119</v>
      </c>
      <c r="B243" s="55">
        <f>IF(GOT!J4&lt;$AZ$108,$BA$108,IF(GOT!J4&lt;$AZ$107,$BA$107,IF(GOT!J4&lt;$AZ$106,$BA$106,IF(GOT!J4&gt;=$AZ$106,$BA$105))))</f>
        <v>1</v>
      </c>
      <c r="C243" s="56">
        <v>3</v>
      </c>
      <c r="D243" s="55">
        <f>B243*C243</f>
        <v>3</v>
      </c>
      <c r="E243" s="20"/>
      <c r="F243" s="20"/>
      <c r="G243" s="20"/>
      <c r="I243" s="188"/>
    </row>
    <row r="244" spans="1:9" x14ac:dyDescent="0.25">
      <c r="A244" s="57" t="s">
        <v>114</v>
      </c>
      <c r="B244" s="55">
        <f>IF(GOT!J5&lt;$AZ$109,$BA$109,IF(GOT!J5&lt;$AZ$110,$BA$110,IF(GOT!J5&lt;$AZ$111,$BA$111,IF(GOT!J5&gt;=$AZ$111,$BA$112))))</f>
        <v>1</v>
      </c>
      <c r="C244" s="109">
        <v>4</v>
      </c>
      <c r="D244" s="58">
        <f>B244*C244</f>
        <v>4</v>
      </c>
      <c r="E244" s="20"/>
      <c r="F244" s="20"/>
      <c r="G244" s="20"/>
      <c r="I244" s="188"/>
    </row>
    <row r="245" spans="1:9" ht="15.75" thickBot="1" x14ac:dyDescent="0.3">
      <c r="A245" s="59" t="s">
        <v>116</v>
      </c>
      <c r="B245" s="55">
        <f>IF(GOT!J6&lt;$AZ$113,$BA$113,IF(GOT!J6&lt;$AZ$114,$BA$114,IF(GOT!J6&lt;$AZ$115,$BA$115,IF(GOT!J6&gt;=$AZ$115,$BA$116))))</f>
        <v>1</v>
      </c>
      <c r="C245" s="56">
        <v>1</v>
      </c>
      <c r="D245" s="55">
        <f>B245*C245</f>
        <v>1</v>
      </c>
      <c r="E245" s="20"/>
      <c r="F245" s="20"/>
      <c r="G245" s="20"/>
      <c r="I245" s="188"/>
    </row>
    <row r="246" spans="1:9" ht="15.75" thickBot="1" x14ac:dyDescent="0.3">
      <c r="A246" s="57" t="s">
        <v>110</v>
      </c>
      <c r="B246" s="55">
        <f>IF(GOT!J7&lt;$AZ$117,$BA$117,IF(GOT!J7&lt;$AZ$118,$BA$118,IF(GOT!J7&lt;$AZ$119,$BA$119,IF(GOT!J7&gt;=$AZ$119,$BA$120))))</f>
        <v>3</v>
      </c>
      <c r="C246" s="109">
        <v>2</v>
      </c>
      <c r="D246" s="58">
        <f>B246*C246</f>
        <v>6</v>
      </c>
      <c r="E246" s="20"/>
      <c r="F246" s="60" t="s">
        <v>118</v>
      </c>
      <c r="G246" s="61">
        <f>IF($G$242&lt;1.2,4,IF($G$242&lt;1.5,3,IF($G$242&lt;2,2,IF($G$242&lt;3,1,IF($G$242&gt;=3,0)))))</f>
        <v>2</v>
      </c>
      <c r="H246" s="20"/>
      <c r="I246" s="188"/>
    </row>
    <row r="247" spans="1:9" x14ac:dyDescent="0.25">
      <c r="A247" s="62" t="s">
        <v>117</v>
      </c>
      <c r="B247" s="55">
        <f>IF(GOT!J8&lt;=$AZ$124,$BA$124,IF(GOT!J8&lt;$AZ$123,$BA$123,IF(GOT!J8&lt;$AZ$122,$BA$122,IF(GOT!J8&gt;=$AZ$122,$BA$121))))</f>
        <v>4</v>
      </c>
      <c r="C247" s="55">
        <v>2</v>
      </c>
      <c r="D247" s="55">
        <f>B247*C247</f>
        <v>8</v>
      </c>
      <c r="E247" s="20"/>
      <c r="F247" s="63"/>
      <c r="G247" s="63"/>
      <c r="H247" s="20"/>
    </row>
    <row r="249" spans="1:9" x14ac:dyDescent="0.25">
      <c r="A249" s="184"/>
      <c r="B249" s="184"/>
      <c r="C249" s="184"/>
      <c r="D249" s="184"/>
      <c r="E249" s="184"/>
      <c r="F249" s="184"/>
      <c r="G249" s="184"/>
      <c r="H249" s="184"/>
      <c r="I249" s="184"/>
    </row>
    <row r="250" spans="1:9" x14ac:dyDescent="0.25">
      <c r="A250" s="184"/>
      <c r="B250" s="184"/>
      <c r="C250" s="184"/>
      <c r="D250" s="184"/>
      <c r="E250" s="184"/>
      <c r="F250" s="184"/>
      <c r="G250" s="184"/>
      <c r="H250" s="184"/>
      <c r="I250" s="184"/>
    </row>
    <row r="252" spans="1:9" x14ac:dyDescent="0.25">
      <c r="A252" s="51"/>
      <c r="B252" s="30" t="s">
        <v>112</v>
      </c>
      <c r="C252" s="30" t="s">
        <v>113</v>
      </c>
      <c r="D252" s="30" t="s">
        <v>115</v>
      </c>
      <c r="E252" s="20"/>
      <c r="F252" s="64" t="s">
        <v>100</v>
      </c>
      <c r="G252" s="53">
        <f>SUM(D253:D257)/(SUM(C253:C257))</f>
        <v>1.8333333333333333</v>
      </c>
      <c r="I252" s="187">
        <f>GOT!I3</f>
        <v>39714</v>
      </c>
    </row>
    <row r="253" spans="1:9" x14ac:dyDescent="0.25">
      <c r="A253" s="54" t="s">
        <v>119</v>
      </c>
      <c r="B253" s="55">
        <f>IF(GOT!I4&lt;$AZ$108,$BA$108,IF(GOT!I4&lt;$AZ$107,$BA$107,IF(GOT!I4&lt;$AZ$106,$BA$106,IF(GOT!I4&gt;=$AZ$106,$BA$105))))</f>
        <v>1</v>
      </c>
      <c r="C253" s="56">
        <v>3</v>
      </c>
      <c r="D253" s="55">
        <f>B253*C253</f>
        <v>3</v>
      </c>
      <c r="E253" s="20"/>
      <c r="F253" s="20"/>
      <c r="G253" s="20"/>
      <c r="I253" s="188"/>
    </row>
    <row r="254" spans="1:9" x14ac:dyDescent="0.25">
      <c r="A254" s="57" t="s">
        <v>114</v>
      </c>
      <c r="B254" s="55">
        <f>IF(GOT!I5&lt;$AZ$109,$BA$109,IF(GOT!I5&lt;$AZ$110,$BA$110,IF(GOT!I5&lt;$AZ$111,$BA$111,IF(GOT!I5&gt;=$AZ$111,$BA$112))))</f>
        <v>1</v>
      </c>
      <c r="C254" s="109">
        <v>4</v>
      </c>
      <c r="D254" s="58">
        <f>B254*C254</f>
        <v>4</v>
      </c>
      <c r="E254" s="20"/>
      <c r="F254" s="20"/>
      <c r="G254" s="20"/>
      <c r="I254" s="188"/>
    </row>
    <row r="255" spans="1:9" ht="15.75" thickBot="1" x14ac:dyDescent="0.3">
      <c r="A255" s="59" t="s">
        <v>116</v>
      </c>
      <c r="B255" s="55">
        <f>IF(GOT!I6&lt;$AZ$113,$BA$113,IF(GOT!I6&lt;$AZ$114,$BA$114,IF(GOT!I6&lt;$AZ$115,$BA$115,IF(GOT!I6&gt;=$AZ$115,$BA$116))))</f>
        <v>1</v>
      </c>
      <c r="C255" s="56">
        <v>1</v>
      </c>
      <c r="D255" s="55">
        <f>B255*C255</f>
        <v>1</v>
      </c>
      <c r="E255" s="20"/>
      <c r="F255" s="20"/>
      <c r="G255" s="20"/>
      <c r="I255" s="188"/>
    </row>
    <row r="256" spans="1:9" ht="15.75" thickBot="1" x14ac:dyDescent="0.3">
      <c r="A256" s="57" t="s">
        <v>110</v>
      </c>
      <c r="B256" s="55">
        <f>IF(GOT!I7&lt;$AZ$117,$BA$117,IF(GOT!I7&lt;$AZ$118,$BA$118,IF(GOT!I7&lt;$AZ$119,$BA$119,IF(GOT!I7&gt;=$AZ$119,$BA$120))))</f>
        <v>3</v>
      </c>
      <c r="C256" s="109">
        <v>2</v>
      </c>
      <c r="D256" s="58">
        <f>B256*C256</f>
        <v>6</v>
      </c>
      <c r="E256" s="20"/>
      <c r="F256" s="60" t="s">
        <v>118</v>
      </c>
      <c r="G256" s="61">
        <f>IF($G$252&lt;1.2,4,IF($G$252&lt;1.5,3,IF($G$252&lt;2,2,IF($G$252&lt;3,1,IF($G$252&gt;=3,0)))))</f>
        <v>2</v>
      </c>
      <c r="H256" s="20"/>
      <c r="I256" s="188"/>
    </row>
    <row r="257" spans="1:9" x14ac:dyDescent="0.25">
      <c r="A257" s="62" t="s">
        <v>117</v>
      </c>
      <c r="B257" s="55">
        <f>IF(GOT!I8&lt;=$AZ$124,$BA$124,IF(GOT!I8&lt;$AZ$123,$BA$123,IF(GOT!I8&lt;$AZ$122,$BA$122,IF(GOT!I8&gt;=$AZ$122,$BA$121))))</f>
        <v>4</v>
      </c>
      <c r="C257" s="55">
        <v>2</v>
      </c>
      <c r="D257" s="55">
        <f>B257*C257</f>
        <v>8</v>
      </c>
      <c r="E257" s="20"/>
      <c r="F257" s="63"/>
      <c r="G257" s="63"/>
      <c r="H257" s="20"/>
    </row>
    <row r="259" spans="1:9" x14ac:dyDescent="0.25">
      <c r="A259" s="184"/>
      <c r="B259" s="184"/>
      <c r="C259" s="184"/>
      <c r="D259" s="184"/>
      <c r="E259" s="184"/>
      <c r="F259" s="184"/>
      <c r="G259" s="184"/>
      <c r="H259" s="184"/>
      <c r="I259" s="184"/>
    </row>
    <row r="260" spans="1:9" x14ac:dyDescent="0.25">
      <c r="A260" s="184"/>
      <c r="B260" s="184"/>
      <c r="C260" s="184"/>
      <c r="D260" s="184"/>
      <c r="E260" s="184"/>
      <c r="F260" s="184"/>
      <c r="G260" s="184"/>
      <c r="H260" s="184"/>
      <c r="I260" s="184"/>
    </row>
    <row r="262" spans="1:9" x14ac:dyDescent="0.25">
      <c r="A262" s="51"/>
      <c r="B262" s="30" t="s">
        <v>112</v>
      </c>
      <c r="C262" s="30" t="s">
        <v>113</v>
      </c>
      <c r="D262" s="30" t="s">
        <v>115</v>
      </c>
      <c r="E262" s="20"/>
      <c r="F262" s="64" t="s">
        <v>100</v>
      </c>
      <c r="G262" s="53">
        <f>SUM(D263:D267)/(SUM(C263:C267))</f>
        <v>1.8333333333333333</v>
      </c>
      <c r="I262" s="187">
        <f>GOT!H3</f>
        <v>39876</v>
      </c>
    </row>
    <row r="263" spans="1:9" x14ac:dyDescent="0.25">
      <c r="A263" s="54" t="s">
        <v>119</v>
      </c>
      <c r="B263" s="55">
        <f>IF(GOT!H4&lt;$AZ$108,$BA$108,IF(GOT!H4&lt;$AZ$107,$BA$107,IF(GOT!H4&lt;$AZ$106,$BA$106,IF(GOT!H4&gt;=$AZ$106,$BA$105))))</f>
        <v>1</v>
      </c>
      <c r="C263" s="56">
        <v>3</v>
      </c>
      <c r="D263" s="55">
        <f>B263*C263</f>
        <v>3</v>
      </c>
      <c r="E263" s="20"/>
      <c r="F263" s="20"/>
      <c r="G263" s="20"/>
      <c r="I263" s="188"/>
    </row>
    <row r="264" spans="1:9" x14ac:dyDescent="0.25">
      <c r="A264" s="57" t="s">
        <v>114</v>
      </c>
      <c r="B264" s="55">
        <f>IF(GOT!H5&lt;$AZ$109,$BA$109,IF(GOT!H5&lt;$AZ$110,$BA$110,IF(GOT!H5&lt;$AZ$111,$BA$111,IF(GOT!H5&gt;=$AZ$111,$BA$112))))</f>
        <v>1</v>
      </c>
      <c r="C264" s="109">
        <v>4</v>
      </c>
      <c r="D264" s="58">
        <f>B264*C264</f>
        <v>4</v>
      </c>
      <c r="E264" s="20"/>
      <c r="F264" s="20"/>
      <c r="G264" s="20"/>
      <c r="I264" s="188"/>
    </row>
    <row r="265" spans="1:9" ht="15.75" thickBot="1" x14ac:dyDescent="0.3">
      <c r="A265" s="59" t="s">
        <v>116</v>
      </c>
      <c r="B265" s="55">
        <f>IF(GOT!H6&lt;$AZ$113,$BA$113,IF(GOT!H6&lt;$AZ$114,$BA$114,IF(GOT!H6&lt;$AZ$115,$BA$115,IF(GOT!H6&gt;=$AZ$115,$BA$116))))</f>
        <v>1</v>
      </c>
      <c r="C265" s="56">
        <v>1</v>
      </c>
      <c r="D265" s="55">
        <f>B265*C265</f>
        <v>1</v>
      </c>
      <c r="E265" s="20"/>
      <c r="F265" s="20"/>
      <c r="G265" s="20"/>
      <c r="I265" s="188"/>
    </row>
    <row r="266" spans="1:9" ht="15.75" thickBot="1" x14ac:dyDescent="0.3">
      <c r="A266" s="57" t="s">
        <v>110</v>
      </c>
      <c r="B266" s="55">
        <f>IF(GOT!H7&lt;$AZ$117,$BA$117,IF(GOT!H7&lt;$AZ$118,$BA$118,IF(GOT!H7&lt;$AZ$119,$BA$119,IF(GOT!H7&gt;=$AZ$119,$BA$120))))</f>
        <v>3</v>
      </c>
      <c r="C266" s="109">
        <v>2</v>
      </c>
      <c r="D266" s="58">
        <f>B266*C266</f>
        <v>6</v>
      </c>
      <c r="E266" s="20"/>
      <c r="F266" s="60" t="s">
        <v>118</v>
      </c>
      <c r="G266" s="61">
        <f>IF($G$262&lt;1.2,4,IF($G$262&lt;1.5,3,IF($G$262&lt;2,2,IF($G$262&lt;3,1,IF($G$262&gt;=3,0)))))</f>
        <v>2</v>
      </c>
      <c r="H266" s="20"/>
      <c r="I266" s="188"/>
    </row>
    <row r="267" spans="1:9" x14ac:dyDescent="0.25">
      <c r="A267" s="62" t="s">
        <v>117</v>
      </c>
      <c r="B267" s="55">
        <f>IF(GOT!H8&lt;=$AZ$124,$BA$124,IF(GOT!H8&lt;$AZ$123,$BA$123,IF(GOT!H8&lt;$AZ$122,$BA$122,IF(GOT!H8&gt;=$AZ$122,$BA$121))))</f>
        <v>4</v>
      </c>
      <c r="C267" s="55">
        <v>2</v>
      </c>
      <c r="D267" s="55">
        <f>B267*C267</f>
        <v>8</v>
      </c>
      <c r="E267" s="20"/>
      <c r="F267" s="63"/>
      <c r="G267" s="63"/>
      <c r="H267" s="20"/>
    </row>
    <row r="269" spans="1:9" x14ac:dyDescent="0.25">
      <c r="A269" s="184"/>
      <c r="B269" s="184"/>
      <c r="C269" s="184"/>
      <c r="D269" s="184"/>
      <c r="E269" s="184"/>
      <c r="F269" s="184"/>
      <c r="G269" s="184"/>
      <c r="H269" s="184"/>
      <c r="I269" s="184"/>
    </row>
    <row r="270" spans="1:9" x14ac:dyDescent="0.25">
      <c r="A270" s="184"/>
      <c r="B270" s="184"/>
      <c r="C270" s="184"/>
      <c r="D270" s="184"/>
      <c r="E270" s="184"/>
      <c r="F270" s="184"/>
      <c r="G270" s="184"/>
      <c r="H270" s="184"/>
      <c r="I270" s="184"/>
    </row>
    <row r="272" spans="1:9" x14ac:dyDescent="0.25">
      <c r="A272" s="51"/>
      <c r="B272" s="30" t="s">
        <v>112</v>
      </c>
      <c r="C272" s="30" t="s">
        <v>113</v>
      </c>
      <c r="D272" s="30" t="s">
        <v>115</v>
      </c>
      <c r="E272" s="20"/>
      <c r="F272" s="64" t="s">
        <v>100</v>
      </c>
      <c r="G272" s="53">
        <f>SUM(D273:D277)/(SUM(C273:C277))</f>
        <v>1.8333333333333333</v>
      </c>
      <c r="I272" s="187">
        <f>GOT!G3</f>
        <v>40098</v>
      </c>
    </row>
    <row r="273" spans="1:9" x14ac:dyDescent="0.25">
      <c r="A273" s="54" t="s">
        <v>119</v>
      </c>
      <c r="B273" s="55">
        <f>IF(GOT!G4&lt;$AZ$108,$BA$108,IF(GOT!G4&lt;$AZ$107,$BA$107,IF(GOT!G4&lt;$AZ$106,$BA$106,IF(GOT!G4&gt;=$AZ$106,$BA$105))))</f>
        <v>1</v>
      </c>
      <c r="C273" s="56">
        <v>3</v>
      </c>
      <c r="D273" s="55">
        <f>B273*C273</f>
        <v>3</v>
      </c>
      <c r="E273" s="20"/>
      <c r="F273" s="20"/>
      <c r="G273" s="20"/>
      <c r="I273" s="188"/>
    </row>
    <row r="274" spans="1:9" x14ac:dyDescent="0.25">
      <c r="A274" s="57" t="s">
        <v>114</v>
      </c>
      <c r="B274" s="55">
        <f>IF(GOT!G5&lt;$AZ$109,$BA$109,IF(GOT!G5&lt;$AZ$110,$BA$110,IF(GOT!G5&lt;$AZ$111,$BA$111,IF(GOT!G5&gt;=$AZ$111,$BA$112))))</f>
        <v>1</v>
      </c>
      <c r="C274" s="109">
        <v>4</v>
      </c>
      <c r="D274" s="58">
        <f>B274*C274</f>
        <v>4</v>
      </c>
      <c r="E274" s="20"/>
      <c r="F274" s="20"/>
      <c r="G274" s="20"/>
      <c r="I274" s="188"/>
    </row>
    <row r="275" spans="1:9" ht="15.75" thickBot="1" x14ac:dyDescent="0.3">
      <c r="A275" s="59" t="s">
        <v>116</v>
      </c>
      <c r="B275" s="55">
        <f>IF(GOT!G6&lt;$AZ$113,$BA$113,IF(GOT!G6&lt;$AZ$114,$BA$114,IF(GOT!G6&lt;$AZ$115,$BA$115,IF(GOT!G6&gt;=$AZ$115,$BA$116))))</f>
        <v>1</v>
      </c>
      <c r="C275" s="56">
        <v>1</v>
      </c>
      <c r="D275" s="55">
        <f>B275*C275</f>
        <v>1</v>
      </c>
      <c r="E275" s="20"/>
      <c r="F275" s="20"/>
      <c r="G275" s="20"/>
      <c r="I275" s="188"/>
    </row>
    <row r="276" spans="1:9" ht="15.75" thickBot="1" x14ac:dyDescent="0.3">
      <c r="A276" s="57" t="s">
        <v>110</v>
      </c>
      <c r="B276" s="55">
        <f>IF(GOT!G7&lt;$AZ$117,$BA$117,IF(GOT!G7&lt;$AZ$118,$BA$118,IF(GOT!G7&lt;$AZ$119,$BA$119,IF(GOT!G7&gt;=$AZ$119,$BA$120))))</f>
        <v>3</v>
      </c>
      <c r="C276" s="109">
        <v>2</v>
      </c>
      <c r="D276" s="58">
        <f>B276*C276</f>
        <v>6</v>
      </c>
      <c r="E276" s="20"/>
      <c r="F276" s="60" t="s">
        <v>118</v>
      </c>
      <c r="G276" s="61">
        <f>IF($G$272&lt;1.2,4,IF($G$272&lt;1.5,3,IF($G$272&lt;2,2,IF($G$272&lt;3,1,IF($G$272&gt;=3,0)))))</f>
        <v>2</v>
      </c>
      <c r="H276" s="20"/>
      <c r="I276" s="188"/>
    </row>
    <row r="277" spans="1:9" x14ac:dyDescent="0.25">
      <c r="A277" s="62" t="s">
        <v>117</v>
      </c>
      <c r="B277" s="55">
        <f>IF(GOT!G8&lt;=$AZ$124,$BA$124,IF(GOT!G8&lt;$AZ$123,$BA$123,IF(GOT!G8&lt;$AZ$122,$BA$122,IF(GOT!G8&gt;=$AZ$122,$BA$121))))</f>
        <v>4</v>
      </c>
      <c r="C277" s="55">
        <v>2</v>
      </c>
      <c r="D277" s="55">
        <f>B277*C277</f>
        <v>8</v>
      </c>
      <c r="E277" s="20"/>
      <c r="F277" s="63"/>
      <c r="G277" s="63"/>
      <c r="H277" s="20"/>
    </row>
  </sheetData>
  <mergeCells count="76">
    <mergeCell ref="T143:T147"/>
    <mergeCell ref="I112:I116"/>
    <mergeCell ref="A119:I120"/>
    <mergeCell ref="I122:I126"/>
    <mergeCell ref="T103:T107"/>
    <mergeCell ref="L110:T111"/>
    <mergeCell ref="L120:T121"/>
    <mergeCell ref="T123:T127"/>
    <mergeCell ref="L130:T131"/>
    <mergeCell ref="T113:T117"/>
    <mergeCell ref="A109:I110"/>
    <mergeCell ref="A129:I130"/>
    <mergeCell ref="I132:I136"/>
    <mergeCell ref="A139:I140"/>
    <mergeCell ref="T133:T137"/>
    <mergeCell ref="L140:T141"/>
    <mergeCell ref="BA103:BA104"/>
    <mergeCell ref="BB103:BB104"/>
    <mergeCell ref="AY105:AY108"/>
    <mergeCell ref="BB105:BB108"/>
    <mergeCell ref="AY109:AY112"/>
    <mergeCell ref="BB109:BB112"/>
    <mergeCell ref="BB113:BB116"/>
    <mergeCell ref="AY117:AY120"/>
    <mergeCell ref="BB117:BB120"/>
    <mergeCell ref="AY121:AY124"/>
    <mergeCell ref="BB121:BB124"/>
    <mergeCell ref="AY113:AY116"/>
    <mergeCell ref="I272:I276"/>
    <mergeCell ref="A149:I150"/>
    <mergeCell ref="A159:I160"/>
    <mergeCell ref="I162:I166"/>
    <mergeCell ref="A169:I170"/>
    <mergeCell ref="I172:I176"/>
    <mergeCell ref="I152:I156"/>
    <mergeCell ref="A179:I180"/>
    <mergeCell ref="I182:I186"/>
    <mergeCell ref="A189:I190"/>
    <mergeCell ref="I192:I196"/>
    <mergeCell ref="A199:I200"/>
    <mergeCell ref="I202:I206"/>
    <mergeCell ref="I212:I216"/>
    <mergeCell ref="I222:I226"/>
    <mergeCell ref="A209:I210"/>
    <mergeCell ref="I22:I26"/>
    <mergeCell ref="A29:I30"/>
    <mergeCell ref="A19:I20"/>
    <mergeCell ref="I2:I6"/>
    <mergeCell ref="A269:I270"/>
    <mergeCell ref="I232:I236"/>
    <mergeCell ref="I242:I246"/>
    <mergeCell ref="I252:I256"/>
    <mergeCell ref="I262:I266"/>
    <mergeCell ref="A229:I230"/>
    <mergeCell ref="A239:I240"/>
    <mergeCell ref="A219:I220"/>
    <mergeCell ref="A249:I250"/>
    <mergeCell ref="A259:I260"/>
    <mergeCell ref="I142:I146"/>
    <mergeCell ref="I102:I106"/>
    <mergeCell ref="A9:I10"/>
    <mergeCell ref="I82:I86"/>
    <mergeCell ref="I92:I96"/>
    <mergeCell ref="A99:I100"/>
    <mergeCell ref="A89:I90"/>
    <mergeCell ref="I62:I66"/>
    <mergeCell ref="I72:I76"/>
    <mergeCell ref="A79:I80"/>
    <mergeCell ref="A69:I70"/>
    <mergeCell ref="A59:I60"/>
    <mergeCell ref="I32:I36"/>
    <mergeCell ref="I42:I46"/>
    <mergeCell ref="I52:I56"/>
    <mergeCell ref="A49:I50"/>
    <mergeCell ref="A39:I40"/>
    <mergeCell ref="I12:I1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2"/>
  <sheetViews>
    <sheetView zoomScale="85" zoomScaleNormal="85" workbookViewId="0">
      <selection activeCell="L14" sqref="L14"/>
    </sheetView>
  </sheetViews>
  <sheetFormatPr defaultColWidth="9.140625" defaultRowHeight="15" x14ac:dyDescent="0.25"/>
  <cols>
    <col min="1" max="1" width="11.5703125" style="1" bestFit="1" customWidth="1"/>
    <col min="2" max="2" width="11.85546875" style="1" bestFit="1" customWidth="1"/>
    <col min="3" max="3" width="12" style="1" bestFit="1" customWidth="1"/>
    <col min="4" max="4" width="8.28515625" style="1" bestFit="1" customWidth="1"/>
    <col min="5" max="5" width="9.140625" style="1"/>
    <col min="6" max="6" width="11.5703125" style="1" bestFit="1" customWidth="1"/>
    <col min="7" max="7" width="12.140625" style="1" bestFit="1" customWidth="1"/>
    <col min="8" max="12" width="9.140625" style="1"/>
    <col min="13" max="13" width="11.5703125" style="1" bestFit="1" customWidth="1"/>
    <col min="14" max="16384" width="9.140625" style="1"/>
  </cols>
  <sheetData>
    <row r="1" spans="1:9" ht="36" x14ac:dyDescent="0.55000000000000004">
      <c r="A1" s="206" t="s">
        <v>35</v>
      </c>
      <c r="B1" s="206"/>
      <c r="C1" s="206"/>
      <c r="D1" s="206"/>
      <c r="E1" s="206"/>
      <c r="F1" s="206"/>
      <c r="G1" s="206"/>
      <c r="H1" s="206"/>
    </row>
    <row r="2" spans="1:9" x14ac:dyDescent="0.25">
      <c r="A2" s="37"/>
      <c r="B2" s="37"/>
      <c r="C2" s="37"/>
      <c r="D2" s="37"/>
      <c r="E2" s="37"/>
      <c r="F2" s="37"/>
      <c r="G2" s="37"/>
      <c r="H2" s="37"/>
    </row>
    <row r="3" spans="1:9" ht="15.75" thickBot="1" x14ac:dyDescent="0.3">
      <c r="A3" s="43" t="s">
        <v>36</v>
      </c>
      <c r="B3" s="43" t="s">
        <v>37</v>
      </c>
      <c r="C3" s="43" t="s">
        <v>23</v>
      </c>
      <c r="D3" s="43" t="s">
        <v>34</v>
      </c>
      <c r="E3" s="37"/>
      <c r="G3" s="37"/>
    </row>
    <row r="4" spans="1:9" ht="15.75" thickBot="1" x14ac:dyDescent="0.3">
      <c r="A4" s="122">
        <v>35599</v>
      </c>
      <c r="B4" s="79">
        <v>7.0000000000000007E-2</v>
      </c>
      <c r="C4" s="120" t="str">
        <f>IF(B4&lt;$I$5,$G$5,IF(AND($I$5&lt;=B4,B4&lt;$I$6),$G$6,IF(AND($I$6&lt;=B4,B4&lt;0.5),$G$7,IF(AND($I$7&lt;=B4,B4&lt;$I$8),$G$8,IF(B4&gt;=$I$8,$G$9)))))</f>
        <v>A</v>
      </c>
      <c r="D4" s="121">
        <f>IF(C4=$G$5,$H$5,IF(C4=$G$6,$H$6,IF(C4=$G$7,$H$7,IF(C4=$G$8,$H$8,IF(C4=$G$9,$H$9)))))</f>
        <v>4</v>
      </c>
      <c r="E4" s="37"/>
      <c r="G4" s="38" t="s">
        <v>23</v>
      </c>
      <c r="H4" s="76" t="s">
        <v>34</v>
      </c>
      <c r="I4" s="76" t="s">
        <v>152</v>
      </c>
    </row>
    <row r="5" spans="1:9" ht="15.75" thickBot="1" x14ac:dyDescent="0.3">
      <c r="A5" s="122">
        <v>35839</v>
      </c>
      <c r="B5" s="79">
        <v>0</v>
      </c>
      <c r="C5" s="120" t="str">
        <f t="shared" ref="C5:C18" si="0">IF(B5&lt;$I$5,$G$5,IF(AND($I$5&lt;=B5,B5&lt;$I$6),$G$6,IF(AND($I$6&lt;=B5,B5&lt;0.5),$G$7,IF(AND($I$7&lt;=B5,B5&lt;$I$8),$G$8,IF(B5&gt;=$I$8,$G$9)))))</f>
        <v>A</v>
      </c>
      <c r="D5" s="121">
        <f t="shared" ref="D5:D18" si="1">IF(C5=$G$5,$H$5,IF(C5=$G$6,$H$6,IF(C5=$G$7,$H$7,IF(C5=$G$8,$H$8,IF(C5=$G$9,$H$9)))))</f>
        <v>4</v>
      </c>
      <c r="E5" s="37"/>
      <c r="G5" s="31" t="s">
        <v>25</v>
      </c>
      <c r="H5" s="31">
        <v>4</v>
      </c>
      <c r="I5" s="31">
        <v>0.1</v>
      </c>
    </row>
    <row r="6" spans="1:9" ht="15.75" thickBot="1" x14ac:dyDescent="0.3">
      <c r="A6" s="122">
        <v>36000</v>
      </c>
      <c r="B6" s="79">
        <v>0.05</v>
      </c>
      <c r="C6" s="120" t="str">
        <f t="shared" si="0"/>
        <v>A</v>
      </c>
      <c r="D6" s="121">
        <f t="shared" si="1"/>
        <v>4</v>
      </c>
      <c r="E6" s="37"/>
      <c r="G6" s="31" t="s">
        <v>27</v>
      </c>
      <c r="H6" s="31">
        <v>3</v>
      </c>
      <c r="I6" s="31">
        <v>0.25</v>
      </c>
    </row>
    <row r="7" spans="1:9" ht="15.75" thickBot="1" x14ac:dyDescent="0.3">
      <c r="A7" s="122">
        <v>36167</v>
      </c>
      <c r="B7" s="79">
        <v>0.02</v>
      </c>
      <c r="C7" s="120" t="str">
        <f t="shared" si="0"/>
        <v>A</v>
      </c>
      <c r="D7" s="121">
        <f t="shared" si="1"/>
        <v>4</v>
      </c>
      <c r="E7" s="37"/>
      <c r="G7" s="31" t="s">
        <v>28</v>
      </c>
      <c r="H7" s="31">
        <v>2</v>
      </c>
      <c r="I7" s="31">
        <v>0.5</v>
      </c>
    </row>
    <row r="8" spans="1:9" ht="15.75" thickBot="1" x14ac:dyDescent="0.3">
      <c r="A8" s="122">
        <v>36369</v>
      </c>
      <c r="B8" s="79">
        <v>0.03</v>
      </c>
      <c r="C8" s="120" t="str">
        <f t="shared" si="0"/>
        <v>A</v>
      </c>
      <c r="D8" s="121">
        <f t="shared" si="1"/>
        <v>4</v>
      </c>
      <c r="E8" s="37"/>
      <c r="G8" s="31" t="s">
        <v>29</v>
      </c>
      <c r="H8" s="31">
        <v>1</v>
      </c>
      <c r="I8" s="31">
        <v>1</v>
      </c>
    </row>
    <row r="9" spans="1:9" ht="15.75" thickBot="1" x14ac:dyDescent="0.3">
      <c r="A9" s="122">
        <v>36531</v>
      </c>
      <c r="B9" s="79">
        <v>0.04</v>
      </c>
      <c r="C9" s="120" t="str">
        <f t="shared" si="0"/>
        <v>A</v>
      </c>
      <c r="D9" s="121">
        <f t="shared" si="1"/>
        <v>4</v>
      </c>
      <c r="G9" s="31" t="s">
        <v>31</v>
      </c>
      <c r="H9" s="31">
        <v>0</v>
      </c>
      <c r="I9" s="31" t="s">
        <v>153</v>
      </c>
    </row>
    <row r="10" spans="1:9" ht="15.75" thickBot="1" x14ac:dyDescent="0.3">
      <c r="A10" s="122">
        <v>36682</v>
      </c>
      <c r="B10" s="79">
        <v>0</v>
      </c>
      <c r="C10" s="120" t="str">
        <f t="shared" si="0"/>
        <v>A</v>
      </c>
      <c r="D10" s="121">
        <f t="shared" si="1"/>
        <v>4</v>
      </c>
    </row>
    <row r="11" spans="1:9" ht="15.75" thickBot="1" x14ac:dyDescent="0.3">
      <c r="A11" s="122">
        <v>36924</v>
      </c>
      <c r="B11" s="79">
        <v>0</v>
      </c>
      <c r="C11" s="120" t="str">
        <f t="shared" si="0"/>
        <v>A</v>
      </c>
      <c r="D11" s="121">
        <f t="shared" si="1"/>
        <v>4</v>
      </c>
    </row>
    <row r="12" spans="1:9" ht="15.75" thickBot="1" x14ac:dyDescent="0.3">
      <c r="A12" s="122">
        <v>37062</v>
      </c>
      <c r="B12" s="79">
        <v>0.02</v>
      </c>
      <c r="C12" s="120" t="str">
        <f t="shared" si="0"/>
        <v>A</v>
      </c>
      <c r="D12" s="121">
        <f t="shared" si="1"/>
        <v>4</v>
      </c>
    </row>
    <row r="13" spans="1:9" ht="15.75" thickBot="1" x14ac:dyDescent="0.3">
      <c r="A13" s="122">
        <v>37274</v>
      </c>
      <c r="B13" s="79">
        <v>0</v>
      </c>
      <c r="C13" s="120" t="str">
        <f t="shared" si="0"/>
        <v>A</v>
      </c>
      <c r="D13" s="121">
        <f t="shared" si="1"/>
        <v>4</v>
      </c>
    </row>
    <row r="14" spans="1:9" ht="15.75" thickBot="1" x14ac:dyDescent="0.3">
      <c r="A14" s="122">
        <v>37498</v>
      </c>
      <c r="B14" s="79">
        <v>0</v>
      </c>
      <c r="C14" s="120" t="str">
        <f t="shared" si="0"/>
        <v>A</v>
      </c>
      <c r="D14" s="121">
        <f t="shared" si="1"/>
        <v>4</v>
      </c>
    </row>
    <row r="15" spans="1:9" ht="15.75" thickBot="1" x14ac:dyDescent="0.3">
      <c r="A15" s="122">
        <v>37621</v>
      </c>
      <c r="B15" s="79">
        <v>0.03</v>
      </c>
      <c r="C15" s="120" t="str">
        <f t="shared" si="0"/>
        <v>A</v>
      </c>
      <c r="D15" s="121">
        <f t="shared" si="1"/>
        <v>4</v>
      </c>
    </row>
    <row r="16" spans="1:9" ht="15.75" thickBot="1" x14ac:dyDescent="0.3">
      <c r="A16" s="122">
        <v>37994</v>
      </c>
      <c r="B16" s="79">
        <v>0</v>
      </c>
      <c r="C16" s="120" t="str">
        <f t="shared" si="0"/>
        <v>A</v>
      </c>
      <c r="D16" s="121">
        <f t="shared" si="1"/>
        <v>4</v>
      </c>
    </row>
    <row r="17" spans="1:4" ht="15.75" thickBot="1" x14ac:dyDescent="0.3">
      <c r="A17" s="122">
        <v>38384</v>
      </c>
      <c r="B17" s="79">
        <v>0.04</v>
      </c>
      <c r="C17" s="120" t="str">
        <f t="shared" si="0"/>
        <v>A</v>
      </c>
      <c r="D17" s="121">
        <f t="shared" si="1"/>
        <v>4</v>
      </c>
    </row>
    <row r="18" spans="1:4" ht="15.75" thickBot="1" x14ac:dyDescent="0.3">
      <c r="A18" s="122">
        <v>38748</v>
      </c>
      <c r="B18" s="79">
        <v>0.06</v>
      </c>
      <c r="C18" s="120" t="str">
        <f t="shared" si="0"/>
        <v>A</v>
      </c>
      <c r="D18" s="121">
        <f t="shared" si="1"/>
        <v>4</v>
      </c>
    </row>
    <row r="19" spans="1:4" ht="15.75" thickBot="1" x14ac:dyDescent="0.3">
      <c r="A19" s="122">
        <v>39141</v>
      </c>
      <c r="B19" s="79">
        <v>0.03</v>
      </c>
      <c r="C19" s="39" t="str">
        <f>IF(B19&lt;$I$5,$G$5,IF(AND($I$5&lt;=B19,B19&lt;$I$6),$G$6,IF(AND($I$6&lt;=B19,B19&lt;0.5),$G$7,IF(AND($I$7&lt;=B19,B19&lt;$I$8),$G$8,IF(B19&gt;=$I$8,$G$9)))))</f>
        <v>A</v>
      </c>
      <c r="D19" s="39">
        <f>IF(C19=$G$5,$H$5,IF(C19=$G$6,$H$6,IF(C19=$G$7,$H$7,IF(C19=$G$8,$H$8,IF(C19=$G$9,$H$9)))))</f>
        <v>4</v>
      </c>
    </row>
    <row r="20" spans="1:4" ht="15.75" thickBot="1" x14ac:dyDescent="0.3">
      <c r="A20" s="122">
        <v>39470</v>
      </c>
      <c r="B20" s="79">
        <v>0.05</v>
      </c>
      <c r="C20" s="39" t="str">
        <f>IF(B20&lt;$I$5,$G$5,IF(AND($I$5&lt;=B20,B20&lt;$I$6),$G$6,IF(AND($I$6&lt;=B20,B20&lt;0.5),$G$7,IF(AND($I$7&lt;=B20,B20&lt;$I$8),$G$8,IF(B20&gt;=$I$8,$G$9)))))</f>
        <v>A</v>
      </c>
      <c r="D20" s="39">
        <f>IF(C20=$G$5,$H$5,IF(C20=$G$6,$H$6,IF(C20=$G$7,$H$7,IF(C20=$G$8,$H$8,IF(C20=$G$9,$H$9)))))</f>
        <v>4</v>
      </c>
    </row>
    <row r="21" spans="1:4" ht="15.75" thickBot="1" x14ac:dyDescent="0.3">
      <c r="A21" s="122">
        <v>39876</v>
      </c>
      <c r="B21" s="79">
        <v>0.05</v>
      </c>
      <c r="C21" s="39" t="str">
        <f>IF(B21&lt;$I$5,$G$5,IF(AND($I$5&lt;=B21,B21&lt;$I$6),$G$6,IF(AND($I$6&lt;=B21,B21&lt;0.5),$G$7,IF(AND($I$7&lt;=B21,B21&lt;$I$8),$G$8,IF(B21&gt;=$I$8,$G$9)))))</f>
        <v>A</v>
      </c>
      <c r="D21" s="39">
        <f>IF(C21=$G$5,$H$5,IF(C21=$G$6,$H$6,IF(C21=$G$7,$H$7,IF(C21=$G$8,$H$8,IF(C21=$G$9,$H$9)))))</f>
        <v>4</v>
      </c>
    </row>
    <row r="22" spans="1:4" ht="15.75" thickBot="1" x14ac:dyDescent="0.3">
      <c r="A22" s="122">
        <v>40234</v>
      </c>
      <c r="B22" s="79">
        <v>0.05</v>
      </c>
      <c r="C22" s="39" t="str">
        <f>IF(B21&lt;$I$5,$G$5,IF(AND($I$5&lt;=B21,B21&lt;$I$6),$G$6,IF(AND($I$6&lt;=B21,B21&lt;0.5),$G$7,IF(AND($I$7&lt;=B21,B21&lt;$I$8),$G$8,IF(B21&gt;=$I$8,$G$9)))))</f>
        <v>A</v>
      </c>
      <c r="D22" s="39">
        <f>IF(C22=$G$5,$H$5,IF(C22=$G$6,$H$6,IF(C22=$G$7,$H$7,IF(C22=$G$8,$H$8,IF(C22=$G$9,$H$9)))))</f>
        <v>4</v>
      </c>
    </row>
  </sheetData>
  <mergeCells count="1">
    <mergeCell ref="A1:H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6"/>
  <sheetViews>
    <sheetView zoomScale="70" zoomScaleNormal="70" workbookViewId="0">
      <selection activeCell="A7" sqref="A7"/>
    </sheetView>
  </sheetViews>
  <sheetFormatPr defaultColWidth="9.140625" defaultRowHeight="15" x14ac:dyDescent="0.25"/>
  <cols>
    <col min="1" max="2" width="22.28515625" style="1" bestFit="1" customWidth="1"/>
    <col min="3" max="3" width="9.140625" style="1"/>
    <col min="4" max="4" width="11.5703125" style="1" bestFit="1" customWidth="1"/>
    <col min="5" max="5" width="13" style="1" bestFit="1" customWidth="1"/>
    <col min="6" max="6" width="9.140625" style="1"/>
    <col min="7" max="7" width="13" style="1" bestFit="1" customWidth="1"/>
    <col min="8" max="8" width="5.28515625" style="1" bestFit="1" customWidth="1"/>
    <col min="9" max="9" width="12.140625" style="1" bestFit="1" customWidth="1"/>
    <col min="10" max="10" width="9.28515625" style="1" customWidth="1"/>
    <col min="11" max="11" width="13" style="1" bestFit="1" customWidth="1"/>
    <col min="12" max="12" width="5.28515625" style="1" bestFit="1" customWidth="1"/>
    <col min="13" max="16384" width="9.140625" style="1"/>
  </cols>
  <sheetData>
    <row r="1" spans="1:8" ht="36" x14ac:dyDescent="0.55000000000000004">
      <c r="A1" s="206" t="s">
        <v>38</v>
      </c>
      <c r="B1" s="206"/>
      <c r="C1" s="206"/>
      <c r="D1" s="206"/>
    </row>
    <row r="2" spans="1:8" x14ac:dyDescent="0.25">
      <c r="G2" s="38" t="s">
        <v>23</v>
      </c>
      <c r="H2" s="76" t="s">
        <v>150</v>
      </c>
    </row>
    <row r="3" spans="1:8" x14ac:dyDescent="0.25">
      <c r="A3" s="43" t="s">
        <v>23</v>
      </c>
      <c r="B3" s="43" t="s">
        <v>34</v>
      </c>
      <c r="C3" s="44"/>
      <c r="E3" s="44"/>
      <c r="G3" s="31" t="s">
        <v>25</v>
      </c>
      <c r="H3" s="31">
        <v>0.5</v>
      </c>
    </row>
    <row r="4" spans="1:8" x14ac:dyDescent="0.25">
      <c r="A4" s="31" t="str">
        <f>IF(B7&lt;$H$3,$G$3,IF(B7&lt;$H$4,$G$4,IF(B7&lt;$H$5,$G$5,IF(B7&lt;$H$6,$G$6,IF(B7&gt;=$H$6,$G$7)))))</f>
        <v>D</v>
      </c>
      <c r="B4" s="31">
        <f>IF(A4=$G$3,4,IF(A4=$G$4,3,IF(A4=$G$5,2,IF(A4=$G$6,1,IF(A4=$G$7,0)))))</f>
        <v>1</v>
      </c>
      <c r="C4" s="44"/>
      <c r="E4" s="44"/>
      <c r="G4" s="31" t="s">
        <v>27</v>
      </c>
      <c r="H4" s="31">
        <v>0.7</v>
      </c>
    </row>
    <row r="5" spans="1:8" x14ac:dyDescent="0.25">
      <c r="G5" s="31" t="s">
        <v>28</v>
      </c>
      <c r="H5" s="31">
        <v>1</v>
      </c>
    </row>
    <row r="6" spans="1:8" x14ac:dyDescent="0.25">
      <c r="A6" s="43" t="s">
        <v>36</v>
      </c>
      <c r="B6" s="43" t="s">
        <v>39</v>
      </c>
      <c r="G6" s="31" t="s">
        <v>29</v>
      </c>
      <c r="H6" s="31">
        <v>2</v>
      </c>
    </row>
    <row r="7" spans="1:8" x14ac:dyDescent="0.25">
      <c r="A7" s="122">
        <v>35569</v>
      </c>
      <c r="B7" s="45">
        <v>1</v>
      </c>
      <c r="G7" s="31" t="s">
        <v>31</v>
      </c>
      <c r="H7" s="31" t="s">
        <v>151</v>
      </c>
    </row>
    <row r="8" spans="1:8" x14ac:dyDescent="0.25">
      <c r="A8" s="122">
        <v>35934</v>
      </c>
      <c r="B8" s="45">
        <v>1</v>
      </c>
    </row>
    <row r="9" spans="1:8" x14ac:dyDescent="0.25">
      <c r="A9" s="122">
        <v>36237</v>
      </c>
      <c r="B9" s="45">
        <v>1</v>
      </c>
    </row>
    <row r="10" spans="1:8" x14ac:dyDescent="0.25">
      <c r="A10" s="122">
        <v>36707</v>
      </c>
      <c r="B10" s="45">
        <v>1</v>
      </c>
    </row>
    <row r="11" spans="1:8" x14ac:dyDescent="0.25">
      <c r="A11" s="122">
        <v>37113</v>
      </c>
      <c r="B11" s="45">
        <v>1</v>
      </c>
    </row>
    <row r="12" spans="1:8" x14ac:dyDescent="0.25">
      <c r="A12" s="122">
        <v>37426</v>
      </c>
      <c r="B12" s="45">
        <v>1</v>
      </c>
    </row>
    <row r="13" spans="1:8" x14ac:dyDescent="0.25">
      <c r="A13" s="122">
        <v>37613</v>
      </c>
      <c r="B13" s="45">
        <v>1</v>
      </c>
    </row>
    <row r="14" spans="1:8" x14ac:dyDescent="0.25">
      <c r="A14" s="122">
        <v>37735</v>
      </c>
      <c r="B14" s="45">
        <v>1</v>
      </c>
    </row>
    <row r="15" spans="1:8" x14ac:dyDescent="0.25">
      <c r="A15" s="122">
        <v>38134</v>
      </c>
      <c r="B15" s="45">
        <v>1</v>
      </c>
    </row>
    <row r="16" spans="1:8" x14ac:dyDescent="0.25">
      <c r="A16" s="122">
        <v>38502</v>
      </c>
      <c r="B16" s="45">
        <v>1</v>
      </c>
    </row>
    <row r="17" spans="1:2" x14ac:dyDescent="0.25">
      <c r="A17" s="122">
        <v>39037</v>
      </c>
      <c r="B17" s="45">
        <v>1</v>
      </c>
    </row>
    <row r="18" spans="1:2" x14ac:dyDescent="0.25">
      <c r="A18" s="122">
        <v>39205</v>
      </c>
      <c r="B18" s="45">
        <v>1</v>
      </c>
    </row>
    <row r="19" spans="1:2" x14ac:dyDescent="0.25">
      <c r="A19" s="122">
        <v>39652</v>
      </c>
      <c r="B19" s="45">
        <v>1</v>
      </c>
    </row>
    <row r="20" spans="1:2" x14ac:dyDescent="0.25">
      <c r="A20" s="122">
        <v>40156</v>
      </c>
      <c r="B20" s="45">
        <v>1</v>
      </c>
    </row>
    <row r="21" spans="1:2" x14ac:dyDescent="0.25">
      <c r="A21" s="122">
        <v>40318</v>
      </c>
      <c r="B21" s="45">
        <v>1</v>
      </c>
    </row>
    <row r="22" spans="1:2" x14ac:dyDescent="0.25">
      <c r="A22" s="122">
        <v>40528</v>
      </c>
      <c r="B22" s="45">
        <v>1</v>
      </c>
    </row>
    <row r="23" spans="1:2" x14ac:dyDescent="0.25">
      <c r="A23" s="122">
        <v>41040</v>
      </c>
      <c r="B23" s="45">
        <v>1</v>
      </c>
    </row>
    <row r="24" spans="1:2" x14ac:dyDescent="0.25">
      <c r="A24" s="122">
        <v>41653</v>
      </c>
      <c r="B24" s="45">
        <v>1</v>
      </c>
    </row>
    <row r="25" spans="1:2" x14ac:dyDescent="0.25">
      <c r="A25" s="122">
        <v>42242.61041666667</v>
      </c>
      <c r="B25" s="45">
        <v>1</v>
      </c>
    </row>
    <row r="26" spans="1:2" x14ac:dyDescent="0.25">
      <c r="A26" s="122">
        <v>42496.395833333336</v>
      </c>
      <c r="B26" s="45">
        <v>1</v>
      </c>
    </row>
  </sheetData>
  <mergeCells count="1">
    <mergeCell ref="A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G354"/>
  <sheetViews>
    <sheetView tabSelected="1" zoomScale="55" zoomScaleNormal="55" workbookViewId="0">
      <selection activeCell="Y1" sqref="Y1:AG1"/>
    </sheetView>
  </sheetViews>
  <sheetFormatPr defaultColWidth="9.140625" defaultRowHeight="15" x14ac:dyDescent="0.25"/>
  <cols>
    <col min="1" max="1" width="11.5703125" style="152" bestFit="1" customWidth="1"/>
    <col min="2" max="2" width="12" style="152" customWidth="1"/>
    <col min="3" max="3" width="19" style="152" customWidth="1"/>
    <col min="4" max="5" width="9.140625" style="152"/>
    <col min="6" max="6" width="11.42578125" style="152" bestFit="1" customWidth="1"/>
    <col min="7" max="8" width="9.140625" style="152"/>
    <col min="9" max="9" width="13" style="152" bestFit="1" customWidth="1"/>
    <col min="10" max="10" width="10.42578125" style="152" customWidth="1"/>
    <col min="11" max="11" width="11.5703125" style="152" bestFit="1" customWidth="1"/>
    <col min="12" max="12" width="9.140625" style="152"/>
    <col min="13" max="13" width="13.7109375" style="152" bestFit="1" customWidth="1"/>
    <col min="14" max="14" width="20.85546875" style="152" bestFit="1" customWidth="1"/>
    <col min="15" max="15" width="13.7109375" style="152" bestFit="1" customWidth="1"/>
    <col min="16" max="16" width="9.140625" style="152" customWidth="1"/>
    <col min="17" max="37" width="9.140625" style="152"/>
    <col min="38" max="38" width="10.28515625" style="152" bestFit="1" customWidth="1"/>
    <col min="39" max="46" width="9.140625" style="152"/>
    <col min="47" max="47" width="9.140625" style="153"/>
    <col min="48" max="16384" width="9.140625" style="152"/>
  </cols>
  <sheetData>
    <row r="1" spans="1:59" ht="36" x14ac:dyDescent="0.55000000000000004">
      <c r="A1" s="208" t="s">
        <v>40</v>
      </c>
      <c r="B1" s="208"/>
      <c r="C1" s="208"/>
      <c r="Y1" s="169" t="s">
        <v>178</v>
      </c>
      <c r="Z1" s="169" t="s">
        <v>179</v>
      </c>
      <c r="AA1" s="169" t="s">
        <v>180</v>
      </c>
      <c r="AB1" s="169" t="s">
        <v>181</v>
      </c>
      <c r="AC1" s="169" t="s">
        <v>182</v>
      </c>
      <c r="AD1" s="169" t="s">
        <v>183</v>
      </c>
      <c r="AE1" s="169" t="s">
        <v>184</v>
      </c>
      <c r="AF1" s="169" t="s">
        <v>185</v>
      </c>
      <c r="AG1" s="169" t="s">
        <v>186</v>
      </c>
    </row>
    <row r="2" spans="1:59" x14ac:dyDescent="0.25">
      <c r="E2" s="154" t="s">
        <v>41</v>
      </c>
      <c r="F2" s="154" t="s">
        <v>42</v>
      </c>
      <c r="G2" s="154" t="s">
        <v>43</v>
      </c>
      <c r="I2" s="154" t="s">
        <v>23</v>
      </c>
      <c r="V2" s="209">
        <v>2011</v>
      </c>
      <c r="X2" s="155" t="s">
        <v>161</v>
      </c>
      <c r="Y2" s="152">
        <v>183</v>
      </c>
      <c r="Z2" s="152">
        <v>306</v>
      </c>
      <c r="AA2" s="152">
        <v>190</v>
      </c>
      <c r="AB2" s="152">
        <v>103</v>
      </c>
      <c r="AC2" s="152">
        <v>158</v>
      </c>
      <c r="AD2" s="152">
        <v>129</v>
      </c>
      <c r="AE2" s="152">
        <v>90</v>
      </c>
      <c r="AF2" s="152">
        <v>96</v>
      </c>
      <c r="AG2" s="152">
        <v>104</v>
      </c>
      <c r="AL2" s="156">
        <v>42370</v>
      </c>
      <c r="AM2" s="157">
        <v>86</v>
      </c>
      <c r="AN2" s="157">
        <v>173</v>
      </c>
      <c r="AO2" s="157">
        <v>66</v>
      </c>
      <c r="AP2" s="157">
        <v>29</v>
      </c>
      <c r="AQ2" s="157">
        <v>93</v>
      </c>
      <c r="AR2" s="157">
        <v>73</v>
      </c>
      <c r="AS2" s="157">
        <v>88</v>
      </c>
      <c r="AT2" s="157">
        <v>70</v>
      </c>
      <c r="AU2" s="157">
        <v>89</v>
      </c>
    </row>
    <row r="3" spans="1:59" x14ac:dyDescent="0.25">
      <c r="C3" s="154" t="s">
        <v>45</v>
      </c>
      <c r="E3" s="158">
        <v>1</v>
      </c>
      <c r="F3" s="159">
        <v>129</v>
      </c>
      <c r="G3" s="160">
        <v>0.4</v>
      </c>
      <c r="I3" s="161" t="str">
        <f>IF(C4&lt;=$N$16,$M$16,IF(C4&lt;$N$15,M15,IF(C4&lt;$N$14,$M$14,IF(C4&lt;$N$13,$M$13,IF(C4&gt;=$N$13,$M$12)))))</f>
        <v>A</v>
      </c>
      <c r="N3" s="162" t="s">
        <v>44</v>
      </c>
      <c r="V3" s="209"/>
      <c r="X3" s="152" t="s">
        <v>162</v>
      </c>
      <c r="Y3" s="152">
        <v>165</v>
      </c>
      <c r="Z3" s="152">
        <v>326</v>
      </c>
      <c r="AA3" s="152">
        <v>185</v>
      </c>
      <c r="AB3" s="152">
        <v>88</v>
      </c>
      <c r="AC3" s="152">
        <v>148</v>
      </c>
      <c r="AD3" s="152">
        <v>132</v>
      </c>
      <c r="AE3" s="152">
        <v>92</v>
      </c>
      <c r="AF3" s="152">
        <v>100</v>
      </c>
      <c r="AG3" s="152">
        <v>103</v>
      </c>
      <c r="AL3" s="156">
        <v>42371</v>
      </c>
      <c r="AM3" s="157">
        <v>102</v>
      </c>
      <c r="AN3" s="157">
        <v>148</v>
      </c>
      <c r="AO3" s="157">
        <v>82</v>
      </c>
      <c r="AP3" s="157">
        <v>26</v>
      </c>
      <c r="AQ3" s="157">
        <v>106</v>
      </c>
      <c r="AR3" s="157">
        <v>88</v>
      </c>
      <c r="AS3" s="157">
        <v>99</v>
      </c>
      <c r="AT3" s="157">
        <v>56</v>
      </c>
      <c r="AU3" s="157">
        <v>67</v>
      </c>
    </row>
    <row r="4" spans="1:59" x14ac:dyDescent="0.25">
      <c r="C4" s="163">
        <f>SUM(4*N4,3*N5,2*N6,1*N7,0*N8)/SUM(N4:N8)</f>
        <v>4</v>
      </c>
      <c r="E4" s="158">
        <v>2</v>
      </c>
      <c r="F4" s="159">
        <v>132</v>
      </c>
      <c r="G4" s="160">
        <v>0.4</v>
      </c>
      <c r="M4" s="158" t="s">
        <v>46</v>
      </c>
      <c r="N4" s="161">
        <f>COUNTIFS($G$3:$G$194, "&lt;" &amp;0.6)</f>
        <v>192</v>
      </c>
      <c r="V4" s="209"/>
      <c r="X4" s="155" t="s">
        <v>163</v>
      </c>
      <c r="Y4" s="152">
        <v>166</v>
      </c>
      <c r="Z4" s="152">
        <v>254</v>
      </c>
      <c r="AA4" s="152">
        <v>181</v>
      </c>
      <c r="AB4" s="152">
        <v>51</v>
      </c>
      <c r="AC4" s="152">
        <v>138</v>
      </c>
      <c r="AD4" s="152">
        <v>93</v>
      </c>
      <c r="AE4" s="152">
        <v>76</v>
      </c>
      <c r="AF4" s="152">
        <v>103</v>
      </c>
      <c r="AG4" s="152">
        <v>126</v>
      </c>
      <c r="AL4" s="156">
        <v>42372</v>
      </c>
      <c r="AM4" s="157">
        <v>96</v>
      </c>
      <c r="AN4" s="157">
        <v>189</v>
      </c>
      <c r="AO4" s="157">
        <v>58</v>
      </c>
      <c r="AP4" s="157">
        <v>84</v>
      </c>
      <c r="AQ4" s="157">
        <v>79</v>
      </c>
      <c r="AR4" s="157">
        <v>84</v>
      </c>
      <c r="AS4" s="157">
        <v>88</v>
      </c>
      <c r="AT4" s="157">
        <v>65</v>
      </c>
      <c r="AU4" s="157">
        <v>87</v>
      </c>
    </row>
    <row r="5" spans="1:59" x14ac:dyDescent="0.25">
      <c r="E5" s="158">
        <v>3</v>
      </c>
      <c r="F5" s="159">
        <v>93</v>
      </c>
      <c r="G5" s="160">
        <v>0.4</v>
      </c>
      <c r="I5" s="154" t="s">
        <v>34</v>
      </c>
      <c r="M5" s="158" t="s">
        <v>47</v>
      </c>
      <c r="N5" s="161">
        <f>COUNTIFS($G$3:$G$194, "&gt;=" &amp;0.6, $G$3:$G$194, "&lt;" &amp;1)</f>
        <v>0</v>
      </c>
      <c r="V5" s="209"/>
      <c r="X5" s="152" t="s">
        <v>164</v>
      </c>
      <c r="Y5" s="152">
        <v>156</v>
      </c>
      <c r="Z5" s="152">
        <v>236</v>
      </c>
      <c r="AA5" s="152">
        <v>185</v>
      </c>
      <c r="AB5" s="152">
        <v>41</v>
      </c>
      <c r="AC5" s="152">
        <v>119</v>
      </c>
      <c r="AD5" s="152">
        <v>109</v>
      </c>
      <c r="AE5" s="152">
        <v>73</v>
      </c>
      <c r="AF5" s="152">
        <v>109</v>
      </c>
      <c r="AG5" s="152">
        <v>90</v>
      </c>
      <c r="AL5" s="156">
        <v>42373</v>
      </c>
      <c r="AM5" s="157">
        <v>124</v>
      </c>
      <c r="AN5" s="157">
        <v>186</v>
      </c>
      <c r="AO5" s="157">
        <v>58</v>
      </c>
      <c r="AP5" s="157">
        <v>69</v>
      </c>
      <c r="AQ5" s="157">
        <v>103</v>
      </c>
      <c r="AR5" s="157">
        <v>132</v>
      </c>
      <c r="AS5" s="157">
        <v>82</v>
      </c>
      <c r="AT5" s="157">
        <v>68</v>
      </c>
      <c r="AU5" s="157">
        <v>43</v>
      </c>
    </row>
    <row r="6" spans="1:59" x14ac:dyDescent="0.25">
      <c r="C6" s="154" t="s">
        <v>48</v>
      </c>
      <c r="E6" s="158">
        <v>4</v>
      </c>
      <c r="F6" s="159">
        <v>109</v>
      </c>
      <c r="G6" s="160">
        <v>0.4</v>
      </c>
      <c r="I6" s="161">
        <f>IF(I3=$M$12,$O$12,IF(I3=$M$13,$O$13,IF(I3=$M$14,$O$14,IF(I3=$M$15,$O$15,IF(I3=$M$16,$O$16)))))</f>
        <v>4</v>
      </c>
      <c r="M6" s="158" t="s">
        <v>3</v>
      </c>
      <c r="N6" s="161">
        <f>COUNTIFS($G$3:$G$194, "&gt;=" &amp;1, $G$3:$G$194, "&lt;" &amp;1.3)</f>
        <v>0</v>
      </c>
      <c r="V6" s="209"/>
      <c r="X6" s="155" t="s">
        <v>165</v>
      </c>
      <c r="Y6" s="152">
        <v>157</v>
      </c>
      <c r="Z6" s="152">
        <v>256</v>
      </c>
      <c r="AA6" s="152">
        <v>150</v>
      </c>
      <c r="AB6" s="152">
        <v>46</v>
      </c>
      <c r="AC6" s="152">
        <v>123</v>
      </c>
      <c r="AD6" s="152">
        <v>87</v>
      </c>
      <c r="AE6" s="152">
        <v>86</v>
      </c>
      <c r="AF6" s="152">
        <v>107</v>
      </c>
      <c r="AG6" s="152">
        <v>134</v>
      </c>
      <c r="AL6" s="156">
        <v>42374</v>
      </c>
      <c r="AM6" s="157">
        <v>128</v>
      </c>
      <c r="AN6" s="157">
        <v>191</v>
      </c>
      <c r="AO6" s="157">
        <v>57</v>
      </c>
      <c r="AP6" s="157">
        <v>39</v>
      </c>
      <c r="AQ6" s="157">
        <v>100</v>
      </c>
      <c r="AR6" s="157">
        <v>136</v>
      </c>
      <c r="AS6" s="157">
        <v>89</v>
      </c>
      <c r="AT6" s="157">
        <v>58</v>
      </c>
      <c r="AU6" s="157">
        <v>73</v>
      </c>
    </row>
    <row r="7" spans="1:59" x14ac:dyDescent="0.25">
      <c r="C7" s="164">
        <v>92</v>
      </c>
      <c r="E7" s="158">
        <v>5</v>
      </c>
      <c r="F7" s="159">
        <v>87</v>
      </c>
      <c r="G7" s="160">
        <v>0.4</v>
      </c>
      <c r="M7" s="158" t="s">
        <v>49</v>
      </c>
      <c r="N7" s="161">
        <f>COUNTIFS($G$3:$G$194, "&gt;=" &amp;1.3, $G$3:$G$194, "&lt;" &amp;1.5)</f>
        <v>0</v>
      </c>
      <c r="V7" s="209"/>
      <c r="X7" s="152" t="s">
        <v>166</v>
      </c>
      <c r="Y7" s="152">
        <v>148</v>
      </c>
      <c r="Z7" s="152">
        <v>288</v>
      </c>
      <c r="AA7" s="152">
        <v>129</v>
      </c>
      <c r="AB7" s="152">
        <v>49</v>
      </c>
      <c r="AC7" s="152">
        <v>126</v>
      </c>
      <c r="AD7" s="152">
        <v>125</v>
      </c>
      <c r="AE7" s="152">
        <v>73</v>
      </c>
      <c r="AF7" s="152">
        <v>96</v>
      </c>
      <c r="AG7" s="152">
        <v>115</v>
      </c>
      <c r="AL7" s="156">
        <v>42375</v>
      </c>
      <c r="AM7" s="157">
        <v>132</v>
      </c>
      <c r="AN7" s="157">
        <v>222</v>
      </c>
      <c r="AO7" s="157">
        <v>50</v>
      </c>
      <c r="AP7" s="157">
        <v>43</v>
      </c>
      <c r="AQ7" s="157">
        <v>72</v>
      </c>
      <c r="AR7" s="157">
        <v>141</v>
      </c>
      <c r="AS7" s="157">
        <v>99</v>
      </c>
      <c r="AT7" s="157">
        <v>50</v>
      </c>
      <c r="AU7" s="157">
        <v>37</v>
      </c>
    </row>
    <row r="8" spans="1:59" x14ac:dyDescent="0.25">
      <c r="E8" s="158">
        <v>6</v>
      </c>
      <c r="F8" s="159">
        <v>125</v>
      </c>
      <c r="G8" s="160">
        <v>0.4</v>
      </c>
      <c r="M8" s="158" t="s">
        <v>50</v>
      </c>
      <c r="N8" s="161">
        <f>COUNTIFS($G$3:$G$194, "&gt;=" &amp;1.5)</f>
        <v>0</v>
      </c>
      <c r="V8" s="209"/>
      <c r="X8" s="155" t="s">
        <v>167</v>
      </c>
      <c r="Y8" s="152">
        <v>151</v>
      </c>
      <c r="Z8" s="152">
        <v>332</v>
      </c>
      <c r="AA8" s="152">
        <v>91</v>
      </c>
      <c r="AB8" s="152">
        <v>39</v>
      </c>
      <c r="AC8" s="152">
        <v>129</v>
      </c>
      <c r="AD8" s="152">
        <v>91</v>
      </c>
      <c r="AE8" s="152">
        <v>79</v>
      </c>
      <c r="AF8" s="152">
        <v>85</v>
      </c>
      <c r="AG8" s="152">
        <v>106</v>
      </c>
      <c r="AL8" s="156">
        <v>42376</v>
      </c>
      <c r="AM8" s="157">
        <v>135</v>
      </c>
      <c r="AN8" s="157">
        <v>185</v>
      </c>
      <c r="AO8" s="157">
        <v>50</v>
      </c>
      <c r="AP8" s="157">
        <v>48</v>
      </c>
      <c r="AQ8" s="157">
        <v>85</v>
      </c>
      <c r="AR8" s="157">
        <v>134</v>
      </c>
      <c r="AS8" s="157">
        <v>90</v>
      </c>
      <c r="AT8" s="157">
        <v>57</v>
      </c>
      <c r="AU8" s="157">
        <v>71</v>
      </c>
      <c r="AX8" s="153"/>
    </row>
    <row r="9" spans="1:59" x14ac:dyDescent="0.25">
      <c r="E9" s="158">
        <v>7</v>
      </c>
      <c r="F9" s="159">
        <v>91</v>
      </c>
      <c r="G9" s="160">
        <v>0.4</v>
      </c>
      <c r="V9" s="209"/>
      <c r="X9" s="152" t="s">
        <v>168</v>
      </c>
      <c r="Y9" s="152">
        <v>151</v>
      </c>
      <c r="Z9" s="152">
        <v>270</v>
      </c>
      <c r="AA9" s="152">
        <v>116</v>
      </c>
      <c r="AB9" s="152">
        <v>44</v>
      </c>
      <c r="AC9" s="152">
        <v>132</v>
      </c>
      <c r="AD9" s="152">
        <v>110</v>
      </c>
      <c r="AE9" s="152">
        <v>82</v>
      </c>
      <c r="AF9" s="152">
        <v>68</v>
      </c>
      <c r="AG9" s="152">
        <v>127</v>
      </c>
      <c r="AL9" s="156">
        <v>42377</v>
      </c>
      <c r="AM9" s="157">
        <v>126</v>
      </c>
      <c r="AN9" s="157">
        <v>185</v>
      </c>
      <c r="AO9" s="157">
        <v>81</v>
      </c>
      <c r="AP9" s="157">
        <v>55</v>
      </c>
      <c r="AQ9" s="157">
        <v>115</v>
      </c>
      <c r="AR9" s="157">
        <v>139</v>
      </c>
      <c r="AS9" s="157">
        <v>98</v>
      </c>
      <c r="AT9" s="157">
        <v>63</v>
      </c>
      <c r="AU9" s="157">
        <v>64</v>
      </c>
      <c r="AX9" s="153"/>
    </row>
    <row r="10" spans="1:59" x14ac:dyDescent="0.25">
      <c r="C10" s="165"/>
      <c r="E10" s="158">
        <v>8</v>
      </c>
      <c r="F10" s="159">
        <v>110</v>
      </c>
      <c r="G10" s="160">
        <v>0.4</v>
      </c>
      <c r="I10" s="165"/>
      <c r="J10" s="165"/>
      <c r="V10" s="209"/>
      <c r="X10" s="155" t="s">
        <v>169</v>
      </c>
      <c r="Y10" s="152">
        <v>164</v>
      </c>
      <c r="Z10" s="152">
        <v>262</v>
      </c>
      <c r="AA10" s="152">
        <v>133</v>
      </c>
      <c r="AB10" s="152">
        <v>32</v>
      </c>
      <c r="AC10" s="152">
        <v>141</v>
      </c>
      <c r="AD10" s="152">
        <v>88</v>
      </c>
      <c r="AE10" s="152">
        <v>77</v>
      </c>
      <c r="AF10" s="152">
        <v>91</v>
      </c>
      <c r="AG10" s="152">
        <v>97</v>
      </c>
      <c r="AL10" s="156">
        <v>42378</v>
      </c>
      <c r="AM10" s="157">
        <v>102</v>
      </c>
      <c r="AN10" s="157">
        <v>155</v>
      </c>
      <c r="AO10" s="157">
        <v>63</v>
      </c>
      <c r="AP10" s="157">
        <v>80</v>
      </c>
      <c r="AQ10" s="157">
        <v>76</v>
      </c>
      <c r="AR10" s="157">
        <v>101</v>
      </c>
      <c r="AS10" s="157">
        <v>92</v>
      </c>
      <c r="AT10" s="157">
        <v>49</v>
      </c>
      <c r="AU10" s="157">
        <v>76</v>
      </c>
      <c r="AX10" s="153"/>
    </row>
    <row r="11" spans="1:59" x14ac:dyDescent="0.25">
      <c r="C11" s="165"/>
      <c r="E11" s="158">
        <v>9</v>
      </c>
      <c r="F11" s="159">
        <v>88</v>
      </c>
      <c r="G11" s="160">
        <v>0.4</v>
      </c>
      <c r="I11" s="165"/>
      <c r="J11" s="165"/>
      <c r="M11" s="166" t="s">
        <v>23</v>
      </c>
      <c r="N11" s="166" t="s">
        <v>154</v>
      </c>
      <c r="O11" s="166" t="s">
        <v>23</v>
      </c>
      <c r="V11" s="209"/>
      <c r="X11" s="152" t="s">
        <v>170</v>
      </c>
      <c r="Y11" s="152">
        <v>175</v>
      </c>
      <c r="Z11" s="152">
        <v>280</v>
      </c>
      <c r="AA11" s="152">
        <v>120</v>
      </c>
      <c r="AB11" s="152">
        <v>64</v>
      </c>
      <c r="AC11" s="152">
        <v>133</v>
      </c>
      <c r="AD11" s="152">
        <v>118</v>
      </c>
      <c r="AE11" s="152">
        <v>75</v>
      </c>
      <c r="AF11" s="152">
        <v>90</v>
      </c>
      <c r="AG11" s="152">
        <v>100</v>
      </c>
      <c r="AL11" s="156">
        <v>42379</v>
      </c>
      <c r="AM11" s="157">
        <v>96</v>
      </c>
      <c r="AN11" s="157">
        <v>181</v>
      </c>
      <c r="AO11" s="157">
        <v>51</v>
      </c>
      <c r="AP11" s="157">
        <v>85</v>
      </c>
      <c r="AQ11" s="157">
        <v>98</v>
      </c>
      <c r="AR11" s="157">
        <v>85</v>
      </c>
      <c r="AS11" s="157">
        <v>88</v>
      </c>
      <c r="AT11" s="157">
        <v>64</v>
      </c>
      <c r="AU11" s="157">
        <v>84</v>
      </c>
      <c r="AX11" s="153"/>
      <c r="AY11" s="167">
        <v>140</v>
      </c>
      <c r="AZ11" s="167">
        <v>229</v>
      </c>
      <c r="BA11" s="167">
        <v>110</v>
      </c>
      <c r="BB11" s="167">
        <v>85</v>
      </c>
      <c r="BC11" s="167">
        <v>128</v>
      </c>
      <c r="BD11" s="167">
        <v>141</v>
      </c>
      <c r="BE11" s="167">
        <v>107</v>
      </c>
      <c r="BF11" s="167">
        <v>70</v>
      </c>
      <c r="BG11" s="167">
        <v>90</v>
      </c>
    </row>
    <row r="12" spans="1:59" x14ac:dyDescent="0.25">
      <c r="C12" s="168"/>
      <c r="E12" s="158">
        <v>10</v>
      </c>
      <c r="F12" s="159">
        <v>118</v>
      </c>
      <c r="G12" s="160">
        <v>0.4</v>
      </c>
      <c r="I12" s="165"/>
      <c r="J12" s="165"/>
      <c r="M12" s="161" t="s">
        <v>25</v>
      </c>
      <c r="N12" s="161" t="s">
        <v>155</v>
      </c>
      <c r="O12" s="161">
        <v>4</v>
      </c>
      <c r="V12" s="209"/>
      <c r="X12" s="155" t="s">
        <v>171</v>
      </c>
      <c r="Y12" s="152">
        <v>171</v>
      </c>
      <c r="Z12" s="152">
        <v>270</v>
      </c>
      <c r="AA12" s="152">
        <v>123</v>
      </c>
      <c r="AB12" s="152">
        <v>73</v>
      </c>
      <c r="AC12" s="152">
        <v>145</v>
      </c>
      <c r="AD12" s="152">
        <v>99</v>
      </c>
      <c r="AE12" s="152">
        <v>86</v>
      </c>
      <c r="AF12" s="152">
        <v>73</v>
      </c>
      <c r="AG12" s="152">
        <v>82</v>
      </c>
      <c r="AL12" s="156">
        <v>42380</v>
      </c>
      <c r="AM12" s="157">
        <v>133</v>
      </c>
      <c r="AN12" s="157">
        <v>229</v>
      </c>
      <c r="AO12" s="157">
        <v>82</v>
      </c>
      <c r="AP12" s="157">
        <v>85</v>
      </c>
      <c r="AQ12" s="157">
        <v>82</v>
      </c>
      <c r="AR12" s="157">
        <v>132</v>
      </c>
      <c r="AS12" s="157">
        <v>92</v>
      </c>
      <c r="AT12" s="157">
        <v>60</v>
      </c>
      <c r="AU12" s="157">
        <v>84</v>
      </c>
      <c r="AX12" s="153"/>
      <c r="AY12" s="167">
        <v>143</v>
      </c>
      <c r="AZ12" s="167">
        <v>238</v>
      </c>
      <c r="BA12" s="167">
        <v>132</v>
      </c>
      <c r="BB12" s="167">
        <v>91</v>
      </c>
      <c r="BC12" s="167">
        <v>124</v>
      </c>
      <c r="BD12" s="167">
        <v>149</v>
      </c>
      <c r="BE12" s="167">
        <v>100</v>
      </c>
      <c r="BF12" s="167">
        <v>69</v>
      </c>
      <c r="BG12" s="167">
        <v>102</v>
      </c>
    </row>
    <row r="13" spans="1:59" x14ac:dyDescent="0.25">
      <c r="C13" s="165"/>
      <c r="E13" s="158">
        <v>11</v>
      </c>
      <c r="F13" s="159">
        <v>99</v>
      </c>
      <c r="G13" s="160">
        <v>0.4</v>
      </c>
      <c r="I13" s="165"/>
      <c r="J13" s="165"/>
      <c r="M13" s="161" t="s">
        <v>27</v>
      </c>
      <c r="N13" s="161">
        <v>3.5</v>
      </c>
      <c r="O13" s="161">
        <v>3</v>
      </c>
      <c r="V13" s="209"/>
      <c r="X13" s="152" t="s">
        <v>172</v>
      </c>
      <c r="Y13" s="152">
        <v>156</v>
      </c>
      <c r="Z13" s="152">
        <v>280</v>
      </c>
      <c r="AA13" s="152">
        <v>135</v>
      </c>
      <c r="AB13" s="152">
        <v>57</v>
      </c>
      <c r="AC13" s="152">
        <v>140</v>
      </c>
      <c r="AD13" s="152">
        <v>114</v>
      </c>
      <c r="AE13" s="152">
        <v>78</v>
      </c>
      <c r="AF13" s="152">
        <v>77</v>
      </c>
      <c r="AG13" s="152">
        <v>92</v>
      </c>
      <c r="AL13" s="156">
        <v>42381</v>
      </c>
      <c r="AM13" s="157">
        <v>132</v>
      </c>
      <c r="AN13" s="157">
        <v>207</v>
      </c>
      <c r="AO13" s="157">
        <v>84</v>
      </c>
      <c r="AP13" s="157">
        <v>80</v>
      </c>
      <c r="AQ13" s="157">
        <v>128</v>
      </c>
      <c r="AR13" s="157">
        <v>137</v>
      </c>
      <c r="AS13" s="157">
        <v>93</v>
      </c>
      <c r="AT13" s="157">
        <v>63</v>
      </c>
      <c r="AU13" s="157">
        <v>59</v>
      </c>
      <c r="AX13" s="153"/>
      <c r="AY13" s="167">
        <v>136</v>
      </c>
      <c r="AZ13" s="167">
        <v>219</v>
      </c>
      <c r="BA13" s="167">
        <v>96</v>
      </c>
      <c r="BB13" s="167">
        <v>96</v>
      </c>
      <c r="BC13" s="167">
        <v>71</v>
      </c>
      <c r="BD13" s="167">
        <v>118</v>
      </c>
      <c r="BE13" s="167">
        <v>137</v>
      </c>
      <c r="BF13" s="167">
        <v>101</v>
      </c>
      <c r="BG13" s="167">
        <v>73</v>
      </c>
    </row>
    <row r="14" spans="1:59" x14ac:dyDescent="0.25">
      <c r="C14" s="165"/>
      <c r="E14" s="158">
        <v>12</v>
      </c>
      <c r="F14" s="159">
        <v>114</v>
      </c>
      <c r="G14" s="160">
        <v>0.4</v>
      </c>
      <c r="I14" s="165"/>
      <c r="J14" s="165"/>
      <c r="M14" s="161" t="s">
        <v>28</v>
      </c>
      <c r="N14" s="161">
        <v>2.5</v>
      </c>
      <c r="O14" s="161">
        <v>2</v>
      </c>
      <c r="AL14" s="156">
        <v>42382</v>
      </c>
      <c r="AM14" s="157">
        <v>140</v>
      </c>
      <c r="AN14" s="157">
        <v>201</v>
      </c>
      <c r="AO14" s="157">
        <v>82</v>
      </c>
      <c r="AP14" s="157">
        <v>42</v>
      </c>
      <c r="AQ14" s="157">
        <v>94</v>
      </c>
      <c r="AR14" s="157">
        <v>136</v>
      </c>
      <c r="AS14" s="157">
        <v>96</v>
      </c>
      <c r="AT14" s="157">
        <v>39</v>
      </c>
      <c r="AU14" s="157">
        <v>68</v>
      </c>
      <c r="AX14" s="153"/>
      <c r="AY14" s="167">
        <v>133</v>
      </c>
      <c r="AZ14" s="167">
        <v>196</v>
      </c>
      <c r="BA14" s="167">
        <v>109</v>
      </c>
      <c r="BB14" s="167">
        <v>79</v>
      </c>
      <c r="BC14" s="167">
        <v>109</v>
      </c>
      <c r="BD14" s="167">
        <v>134</v>
      </c>
      <c r="BE14" s="167">
        <v>109</v>
      </c>
      <c r="BF14" s="167">
        <v>70</v>
      </c>
      <c r="BG14" s="167">
        <v>92</v>
      </c>
    </row>
    <row r="15" spans="1:59" x14ac:dyDescent="0.25">
      <c r="E15" s="158">
        <v>1</v>
      </c>
      <c r="F15" s="159">
        <v>129</v>
      </c>
      <c r="G15" s="160">
        <v>0.4</v>
      </c>
      <c r="M15" s="161" t="s">
        <v>29</v>
      </c>
      <c r="N15" s="161">
        <v>1.5</v>
      </c>
      <c r="O15" s="161">
        <v>1</v>
      </c>
      <c r="AL15" s="156">
        <v>42383</v>
      </c>
      <c r="AM15" s="157">
        <v>127</v>
      </c>
      <c r="AN15" s="157">
        <v>199</v>
      </c>
      <c r="AO15" s="157">
        <v>66</v>
      </c>
      <c r="AP15" s="157">
        <v>47</v>
      </c>
      <c r="AQ15" s="157">
        <v>97</v>
      </c>
      <c r="AR15" s="157">
        <v>135</v>
      </c>
      <c r="AS15" s="157">
        <v>89</v>
      </c>
      <c r="AT15" s="157">
        <v>63</v>
      </c>
      <c r="AU15" s="157">
        <v>74</v>
      </c>
      <c r="AX15" s="153"/>
      <c r="AY15" s="167">
        <v>122</v>
      </c>
      <c r="AZ15" s="167">
        <v>247</v>
      </c>
      <c r="BA15" s="167">
        <v>85</v>
      </c>
      <c r="BB15" s="167">
        <v>97</v>
      </c>
      <c r="BC15" s="167">
        <v>111</v>
      </c>
      <c r="BD15" s="167">
        <v>132</v>
      </c>
      <c r="BE15" s="167">
        <v>89</v>
      </c>
      <c r="BF15" s="167">
        <v>68</v>
      </c>
      <c r="BG15" s="167">
        <v>100</v>
      </c>
    </row>
    <row r="16" spans="1:59" x14ac:dyDescent="0.25">
      <c r="E16" s="158">
        <v>2</v>
      </c>
      <c r="F16" s="159">
        <v>99</v>
      </c>
      <c r="G16" s="160">
        <v>0.4</v>
      </c>
      <c r="M16" s="161" t="s">
        <v>31</v>
      </c>
      <c r="N16" s="161">
        <v>0.5</v>
      </c>
      <c r="O16" s="161">
        <v>0</v>
      </c>
      <c r="AL16" s="156">
        <v>42384</v>
      </c>
      <c r="AM16" s="157">
        <v>130</v>
      </c>
      <c r="AN16" s="157">
        <v>191</v>
      </c>
      <c r="AO16" s="157">
        <v>82</v>
      </c>
      <c r="AP16" s="157">
        <v>59</v>
      </c>
      <c r="AQ16" s="157">
        <v>99</v>
      </c>
      <c r="AR16" s="157">
        <v>131</v>
      </c>
      <c r="AS16" s="157">
        <v>89</v>
      </c>
      <c r="AT16" s="157">
        <v>52</v>
      </c>
      <c r="AU16" s="157">
        <v>80</v>
      </c>
      <c r="AX16" s="153"/>
      <c r="AY16" s="167">
        <v>128</v>
      </c>
      <c r="AZ16" s="167">
        <v>242</v>
      </c>
      <c r="BA16" s="167">
        <v>82</v>
      </c>
      <c r="BB16" s="167">
        <v>66</v>
      </c>
      <c r="BC16" s="167">
        <v>108</v>
      </c>
      <c r="BD16" s="167">
        <v>125</v>
      </c>
      <c r="BE16" s="167">
        <v>106</v>
      </c>
      <c r="BF16" s="167">
        <v>71</v>
      </c>
      <c r="BG16" s="167">
        <v>83</v>
      </c>
    </row>
    <row r="17" spans="5:59" x14ac:dyDescent="0.25">
      <c r="E17" s="158">
        <v>3</v>
      </c>
      <c r="F17" s="159">
        <v>90</v>
      </c>
      <c r="G17" s="160">
        <v>0.4</v>
      </c>
      <c r="V17" s="209">
        <v>2012</v>
      </c>
      <c r="X17" s="155" t="s">
        <v>161</v>
      </c>
      <c r="Y17" s="153">
        <v>182</v>
      </c>
      <c r="Z17" s="152">
        <v>324</v>
      </c>
      <c r="AA17" s="152">
        <v>156</v>
      </c>
      <c r="AB17" s="152">
        <v>53</v>
      </c>
      <c r="AC17" s="152">
        <v>147</v>
      </c>
      <c r="AD17" s="152">
        <v>129</v>
      </c>
      <c r="AE17" s="152">
        <v>85</v>
      </c>
      <c r="AF17" s="152">
        <v>90</v>
      </c>
      <c r="AG17" s="152">
        <v>158</v>
      </c>
      <c r="AL17" s="156">
        <v>42385</v>
      </c>
      <c r="AM17" s="157">
        <v>109</v>
      </c>
      <c r="AN17" s="157">
        <v>164</v>
      </c>
      <c r="AO17" s="157">
        <v>90</v>
      </c>
      <c r="AP17" s="157">
        <v>58</v>
      </c>
      <c r="AQ17" s="157">
        <v>97</v>
      </c>
      <c r="AR17" s="157">
        <v>100</v>
      </c>
      <c r="AS17" s="157">
        <v>86</v>
      </c>
      <c r="AT17" s="157">
        <v>42</v>
      </c>
      <c r="AU17" s="157">
        <v>38</v>
      </c>
      <c r="AX17" s="153"/>
      <c r="AY17" s="167">
        <v>153</v>
      </c>
      <c r="AZ17" s="167">
        <v>255</v>
      </c>
      <c r="BA17" s="167">
        <v>87</v>
      </c>
      <c r="BB17" s="167">
        <v>52</v>
      </c>
      <c r="BC17" s="167">
        <v>117</v>
      </c>
      <c r="BD17" s="167">
        <v>130</v>
      </c>
      <c r="BE17" s="167">
        <v>111</v>
      </c>
      <c r="BF17" s="167">
        <v>82</v>
      </c>
      <c r="BG17" s="167">
        <v>151</v>
      </c>
    </row>
    <row r="18" spans="5:59" x14ac:dyDescent="0.25">
      <c r="E18" s="158">
        <v>4</v>
      </c>
      <c r="F18" s="159">
        <v>91</v>
      </c>
      <c r="G18" s="160">
        <v>0.4</v>
      </c>
      <c r="V18" s="209"/>
      <c r="X18" s="152" t="s">
        <v>162</v>
      </c>
      <c r="Y18" s="153">
        <v>187</v>
      </c>
      <c r="Z18" s="152">
        <v>307</v>
      </c>
      <c r="AA18" s="152">
        <v>112</v>
      </c>
      <c r="AB18" s="152">
        <v>45</v>
      </c>
      <c r="AC18" s="152">
        <v>137</v>
      </c>
      <c r="AD18" s="152">
        <v>99</v>
      </c>
      <c r="AE18" s="152">
        <v>87</v>
      </c>
      <c r="AF18" s="152">
        <v>91</v>
      </c>
      <c r="AG18" s="152">
        <v>114</v>
      </c>
      <c r="AL18" s="156">
        <v>42386</v>
      </c>
      <c r="AM18" s="157">
        <v>115</v>
      </c>
      <c r="AN18" s="157">
        <v>156</v>
      </c>
      <c r="AO18" s="157">
        <v>110</v>
      </c>
      <c r="AP18" s="157">
        <v>48</v>
      </c>
      <c r="AQ18" s="157">
        <v>110</v>
      </c>
      <c r="AR18" s="157">
        <v>90</v>
      </c>
      <c r="AS18" s="157">
        <v>99</v>
      </c>
      <c r="AT18" s="157">
        <v>30</v>
      </c>
      <c r="AU18" s="157">
        <v>81</v>
      </c>
      <c r="AX18" s="153"/>
      <c r="AY18" s="167">
        <v>143</v>
      </c>
      <c r="AZ18" s="167">
        <v>200</v>
      </c>
      <c r="BA18" s="167">
        <v>60</v>
      </c>
      <c r="BB18" s="167">
        <v>52</v>
      </c>
      <c r="BC18" s="167">
        <v>111</v>
      </c>
      <c r="BD18" s="167">
        <v>126</v>
      </c>
      <c r="BE18" s="167">
        <v>107</v>
      </c>
      <c r="BF18" s="167">
        <v>61</v>
      </c>
      <c r="BG18" s="167">
        <v>83</v>
      </c>
    </row>
    <row r="19" spans="5:59" x14ac:dyDescent="0.25">
      <c r="E19" s="158">
        <v>5</v>
      </c>
      <c r="F19" s="159">
        <v>89</v>
      </c>
      <c r="G19" s="160">
        <v>0.4</v>
      </c>
      <c r="V19" s="209"/>
      <c r="X19" s="155" t="s">
        <v>163</v>
      </c>
      <c r="Y19" s="153">
        <v>162</v>
      </c>
      <c r="Z19" s="152">
        <v>280</v>
      </c>
      <c r="AA19" s="152">
        <v>107</v>
      </c>
      <c r="AB19" s="152">
        <v>44</v>
      </c>
      <c r="AC19" s="152">
        <v>127</v>
      </c>
      <c r="AD19" s="152">
        <v>90</v>
      </c>
      <c r="AE19" s="152">
        <v>73</v>
      </c>
      <c r="AF19" s="152">
        <v>67</v>
      </c>
      <c r="AG19" s="152">
        <v>162</v>
      </c>
      <c r="AL19" s="156">
        <v>42387</v>
      </c>
      <c r="AM19" s="157">
        <v>137</v>
      </c>
      <c r="AN19" s="157">
        <v>205</v>
      </c>
      <c r="AO19" s="157">
        <v>82</v>
      </c>
      <c r="AP19" s="157">
        <v>31</v>
      </c>
      <c r="AQ19" s="157">
        <v>120</v>
      </c>
      <c r="AR19" s="157">
        <v>136</v>
      </c>
      <c r="AS19" s="157">
        <v>102</v>
      </c>
      <c r="AT19" s="157">
        <v>57</v>
      </c>
      <c r="AU19" s="157">
        <v>70</v>
      </c>
      <c r="AX19" s="153"/>
      <c r="AY19" s="167">
        <v>152</v>
      </c>
      <c r="AZ19" s="167">
        <v>228</v>
      </c>
      <c r="BA19" s="167">
        <v>108</v>
      </c>
      <c r="BB19" s="167">
        <v>78</v>
      </c>
      <c r="BC19" s="167">
        <v>120</v>
      </c>
      <c r="BD19" s="167">
        <v>127</v>
      </c>
      <c r="BE19" s="167">
        <v>115</v>
      </c>
      <c r="BF19" s="167">
        <v>56</v>
      </c>
      <c r="BG19" s="167">
        <v>87</v>
      </c>
    </row>
    <row r="20" spans="5:59" x14ac:dyDescent="0.25">
      <c r="E20" s="158">
        <v>6</v>
      </c>
      <c r="F20" s="159">
        <v>99</v>
      </c>
      <c r="G20" s="160">
        <v>0.4</v>
      </c>
      <c r="M20" s="170"/>
      <c r="N20" s="170"/>
      <c r="O20" s="170"/>
      <c r="P20" s="170"/>
      <c r="Q20" s="171"/>
      <c r="V20" s="209"/>
      <c r="X20" s="152" t="s">
        <v>164</v>
      </c>
      <c r="Y20" s="153">
        <v>156</v>
      </c>
      <c r="Z20" s="152">
        <v>269</v>
      </c>
      <c r="AA20" s="152">
        <v>145</v>
      </c>
      <c r="AB20" s="152">
        <v>70</v>
      </c>
      <c r="AC20" s="152">
        <v>129</v>
      </c>
      <c r="AD20" s="152">
        <v>91</v>
      </c>
      <c r="AE20" s="152">
        <v>74</v>
      </c>
      <c r="AF20" s="152">
        <v>78</v>
      </c>
      <c r="AG20" s="152">
        <v>96</v>
      </c>
      <c r="AL20" s="156">
        <v>42388</v>
      </c>
      <c r="AM20" s="157">
        <v>132</v>
      </c>
      <c r="AN20" s="157">
        <v>199</v>
      </c>
      <c r="AO20" s="157">
        <v>80</v>
      </c>
      <c r="AP20" s="157">
        <v>71</v>
      </c>
      <c r="AQ20" s="157">
        <v>118</v>
      </c>
      <c r="AR20" s="157">
        <v>140</v>
      </c>
      <c r="AS20" s="157">
        <v>94</v>
      </c>
      <c r="AT20" s="157">
        <v>62</v>
      </c>
      <c r="AU20" s="157">
        <v>48</v>
      </c>
      <c r="AX20" s="153"/>
      <c r="AY20" s="167">
        <v>131</v>
      </c>
      <c r="AZ20" s="167">
        <v>243</v>
      </c>
      <c r="BA20" s="167">
        <v>120</v>
      </c>
      <c r="BB20" s="167">
        <v>60</v>
      </c>
      <c r="BC20" s="167">
        <v>113</v>
      </c>
      <c r="BD20" s="167">
        <v>126</v>
      </c>
      <c r="BE20" s="167">
        <v>109</v>
      </c>
      <c r="BF20" s="167">
        <v>67</v>
      </c>
      <c r="BG20" s="167">
        <v>110</v>
      </c>
    </row>
    <row r="21" spans="5:59" x14ac:dyDescent="0.25">
      <c r="E21" s="158">
        <v>7</v>
      </c>
      <c r="F21" s="159">
        <v>87</v>
      </c>
      <c r="G21" s="160">
        <v>0.4</v>
      </c>
      <c r="V21" s="209"/>
      <c r="X21" s="155" t="s">
        <v>165</v>
      </c>
      <c r="Y21" s="153">
        <v>152</v>
      </c>
      <c r="Z21" s="152">
        <v>242</v>
      </c>
      <c r="AA21" s="152">
        <v>130</v>
      </c>
      <c r="AB21" s="152">
        <v>46</v>
      </c>
      <c r="AC21" s="152">
        <v>113</v>
      </c>
      <c r="AD21" s="152">
        <v>89</v>
      </c>
      <c r="AE21" s="152">
        <v>70</v>
      </c>
      <c r="AF21" s="152">
        <v>72</v>
      </c>
      <c r="AG21" s="152">
        <v>102</v>
      </c>
      <c r="AL21" s="156">
        <v>42389</v>
      </c>
      <c r="AM21" s="157">
        <v>139</v>
      </c>
      <c r="AN21" s="157">
        <v>183</v>
      </c>
      <c r="AO21" s="157">
        <v>80</v>
      </c>
      <c r="AP21" s="157">
        <v>66</v>
      </c>
      <c r="AQ21" s="157">
        <v>124</v>
      </c>
      <c r="AR21" s="157">
        <v>140</v>
      </c>
      <c r="AS21" s="157">
        <v>99</v>
      </c>
      <c r="AT21" s="157">
        <v>55</v>
      </c>
      <c r="AU21" s="157">
        <v>67</v>
      </c>
      <c r="AX21" s="153"/>
      <c r="AY21" s="167">
        <v>136</v>
      </c>
      <c r="AZ21" s="167">
        <v>283</v>
      </c>
      <c r="BA21" s="167">
        <v>109</v>
      </c>
      <c r="BB21" s="167">
        <v>50</v>
      </c>
      <c r="BC21" s="167">
        <v>128</v>
      </c>
      <c r="BD21" s="167">
        <v>148</v>
      </c>
      <c r="BE21" s="167">
        <v>103</v>
      </c>
      <c r="BF21" s="167">
        <v>84</v>
      </c>
      <c r="BG21" s="167">
        <v>118</v>
      </c>
    </row>
    <row r="22" spans="5:59" x14ac:dyDescent="0.25">
      <c r="E22" s="158">
        <v>8</v>
      </c>
      <c r="F22" s="159">
        <v>95</v>
      </c>
      <c r="G22" s="160">
        <v>0.4</v>
      </c>
      <c r="V22" s="209"/>
      <c r="X22" s="152" t="s">
        <v>166</v>
      </c>
      <c r="Y22" s="152">
        <v>160</v>
      </c>
      <c r="Z22" s="152">
        <v>225</v>
      </c>
      <c r="AA22" s="152">
        <v>134</v>
      </c>
      <c r="AB22" s="152">
        <v>37</v>
      </c>
      <c r="AC22" s="152">
        <v>122</v>
      </c>
      <c r="AD22" s="152">
        <v>99</v>
      </c>
      <c r="AE22" s="152">
        <v>82</v>
      </c>
      <c r="AF22" s="152">
        <v>70</v>
      </c>
      <c r="AG22" s="152">
        <v>125</v>
      </c>
      <c r="AL22" s="156">
        <v>42390</v>
      </c>
      <c r="AM22" s="157">
        <v>140</v>
      </c>
      <c r="AN22" s="157">
        <v>183</v>
      </c>
      <c r="AO22" s="157">
        <v>90</v>
      </c>
      <c r="AP22" s="157">
        <v>23</v>
      </c>
      <c r="AQ22" s="157">
        <v>122</v>
      </c>
      <c r="AR22" s="157">
        <v>137</v>
      </c>
      <c r="AS22" s="157">
        <v>99</v>
      </c>
      <c r="AT22" s="157">
        <v>54</v>
      </c>
      <c r="AU22" s="157">
        <v>73</v>
      </c>
      <c r="AX22" s="153"/>
      <c r="AY22" s="167">
        <v>149</v>
      </c>
      <c r="AZ22" s="167">
        <v>254</v>
      </c>
      <c r="BA22" s="167">
        <v>114</v>
      </c>
      <c r="BB22" s="167">
        <v>84</v>
      </c>
      <c r="BC22" s="167">
        <v>122</v>
      </c>
      <c r="BD22" s="167">
        <v>150</v>
      </c>
      <c r="BE22" s="167">
        <v>110</v>
      </c>
      <c r="BF22" s="167">
        <v>91</v>
      </c>
      <c r="BG22" s="167">
        <v>108</v>
      </c>
    </row>
    <row r="23" spans="5:59" x14ac:dyDescent="0.25">
      <c r="E23" s="158">
        <v>9</v>
      </c>
      <c r="F23" s="159">
        <v>122</v>
      </c>
      <c r="G23" s="160">
        <v>0.4</v>
      </c>
      <c r="V23" s="209"/>
      <c r="X23" s="155" t="s">
        <v>167</v>
      </c>
      <c r="Y23" s="152">
        <v>162</v>
      </c>
      <c r="Z23" s="152">
        <v>287</v>
      </c>
      <c r="AA23" s="152">
        <v>131</v>
      </c>
      <c r="AB23" s="152">
        <v>43</v>
      </c>
      <c r="AC23" s="152">
        <v>120</v>
      </c>
      <c r="AD23" s="152">
        <v>87</v>
      </c>
      <c r="AE23" s="152">
        <v>97</v>
      </c>
      <c r="AF23" s="152">
        <v>67</v>
      </c>
      <c r="AG23" s="152">
        <v>211</v>
      </c>
      <c r="AL23" s="156">
        <v>42391</v>
      </c>
      <c r="AM23" s="157">
        <v>136</v>
      </c>
      <c r="AN23" s="157">
        <v>183</v>
      </c>
      <c r="AO23" s="157">
        <v>88</v>
      </c>
      <c r="AP23" s="157">
        <v>44</v>
      </c>
      <c r="AQ23" s="157">
        <v>126</v>
      </c>
      <c r="AR23" s="157">
        <v>134</v>
      </c>
      <c r="AS23" s="157">
        <v>92</v>
      </c>
      <c r="AT23" s="157">
        <v>58</v>
      </c>
      <c r="AU23" s="157">
        <v>59</v>
      </c>
      <c r="AX23" s="153"/>
    </row>
    <row r="24" spans="5:59" x14ac:dyDescent="0.25">
      <c r="E24" s="158">
        <v>10</v>
      </c>
      <c r="F24" s="159">
        <v>107</v>
      </c>
      <c r="G24" s="160">
        <v>0.4</v>
      </c>
      <c r="V24" s="209"/>
      <c r="X24" s="152" t="s">
        <v>168</v>
      </c>
      <c r="Y24" s="152">
        <v>165</v>
      </c>
      <c r="Z24" s="152">
        <v>236</v>
      </c>
      <c r="AA24" s="152">
        <v>113</v>
      </c>
      <c r="AB24" s="152">
        <v>57</v>
      </c>
      <c r="AC24" s="152">
        <v>122</v>
      </c>
      <c r="AD24" s="152">
        <v>95</v>
      </c>
      <c r="AE24" s="152">
        <v>105</v>
      </c>
      <c r="AF24" s="152">
        <v>67</v>
      </c>
      <c r="AG24" s="152">
        <v>173</v>
      </c>
      <c r="AL24" s="156">
        <v>42392</v>
      </c>
      <c r="AM24" s="157">
        <v>109</v>
      </c>
      <c r="AN24" s="157">
        <v>167</v>
      </c>
      <c r="AO24" s="157">
        <v>85</v>
      </c>
      <c r="AP24" s="157">
        <v>59</v>
      </c>
      <c r="AQ24" s="157">
        <v>69</v>
      </c>
      <c r="AR24" s="157">
        <v>95</v>
      </c>
      <c r="AS24" s="157">
        <v>103</v>
      </c>
      <c r="AT24" s="157">
        <v>46</v>
      </c>
      <c r="AU24" s="157">
        <v>62</v>
      </c>
      <c r="AX24" s="153"/>
    </row>
    <row r="25" spans="5:59" x14ac:dyDescent="0.25">
      <c r="E25" s="158">
        <v>11</v>
      </c>
      <c r="F25" s="159">
        <v>96</v>
      </c>
      <c r="G25" s="160">
        <v>0.4</v>
      </c>
      <c r="V25" s="209"/>
      <c r="X25" s="155" t="s">
        <v>169</v>
      </c>
      <c r="Y25" s="152">
        <v>172</v>
      </c>
      <c r="Z25" s="152">
        <v>250</v>
      </c>
      <c r="AA25" s="152">
        <v>110</v>
      </c>
      <c r="AB25" s="152">
        <v>65</v>
      </c>
      <c r="AC25" s="152">
        <v>129</v>
      </c>
      <c r="AD25" s="152">
        <v>122</v>
      </c>
      <c r="AE25" s="152">
        <v>108</v>
      </c>
      <c r="AF25" s="152">
        <v>71</v>
      </c>
      <c r="AG25" s="152">
        <v>185</v>
      </c>
      <c r="AL25" s="156">
        <v>42393</v>
      </c>
      <c r="AM25" s="157">
        <v>100</v>
      </c>
      <c r="AN25" s="157">
        <v>147</v>
      </c>
      <c r="AO25" s="157">
        <v>63</v>
      </c>
      <c r="AP25" s="157">
        <v>57</v>
      </c>
      <c r="AQ25" s="157">
        <v>109</v>
      </c>
      <c r="AR25" s="157">
        <v>76</v>
      </c>
      <c r="AS25" s="157">
        <v>91</v>
      </c>
      <c r="AT25" s="157">
        <v>56</v>
      </c>
      <c r="AU25" s="157">
        <v>90</v>
      </c>
      <c r="AX25" s="153"/>
    </row>
    <row r="26" spans="5:59" x14ac:dyDescent="0.25">
      <c r="E26" s="158">
        <v>12</v>
      </c>
      <c r="F26" s="159">
        <v>104</v>
      </c>
      <c r="G26" s="160">
        <v>0.4</v>
      </c>
      <c r="V26" s="209"/>
      <c r="X26" s="152" t="s">
        <v>170</v>
      </c>
      <c r="Y26" s="152">
        <v>144</v>
      </c>
      <c r="Z26" s="152">
        <v>261</v>
      </c>
      <c r="AA26" s="152">
        <v>118</v>
      </c>
      <c r="AB26" s="152">
        <v>64</v>
      </c>
      <c r="AC26" s="152">
        <v>121</v>
      </c>
      <c r="AD26" s="152">
        <v>107</v>
      </c>
      <c r="AE26" s="152">
        <v>112</v>
      </c>
      <c r="AF26" s="152">
        <v>75</v>
      </c>
      <c r="AG26" s="152">
        <v>168</v>
      </c>
      <c r="AL26" s="156">
        <v>42394</v>
      </c>
      <c r="AM26" s="157">
        <v>132</v>
      </c>
      <c r="AN26" s="157">
        <v>190</v>
      </c>
      <c r="AO26" s="157">
        <v>81</v>
      </c>
      <c r="AP26" s="157">
        <v>33</v>
      </c>
      <c r="AQ26" s="157">
        <v>117</v>
      </c>
      <c r="AR26" s="157">
        <v>131</v>
      </c>
      <c r="AS26" s="157">
        <v>97</v>
      </c>
      <c r="AT26" s="157">
        <v>59</v>
      </c>
      <c r="AU26" s="157">
        <v>89</v>
      </c>
      <c r="AX26" s="153"/>
    </row>
    <row r="27" spans="5:59" x14ac:dyDescent="0.25">
      <c r="E27" s="158">
        <v>1</v>
      </c>
      <c r="F27" s="159">
        <v>124</v>
      </c>
      <c r="G27" s="160">
        <v>0.4</v>
      </c>
      <c r="V27" s="209"/>
      <c r="X27" s="155" t="s">
        <v>171</v>
      </c>
      <c r="Y27" s="152">
        <v>151</v>
      </c>
      <c r="Z27" s="152">
        <v>284</v>
      </c>
      <c r="AA27" s="152">
        <v>134</v>
      </c>
      <c r="AB27" s="152">
        <v>76</v>
      </c>
      <c r="AC27" s="152">
        <v>133</v>
      </c>
      <c r="AD27" s="152">
        <v>96</v>
      </c>
      <c r="AE27" s="152">
        <v>98</v>
      </c>
      <c r="AF27" s="152">
        <v>124</v>
      </c>
      <c r="AG27" s="152">
        <v>136</v>
      </c>
      <c r="AL27" s="156">
        <v>42395</v>
      </c>
      <c r="AM27" s="157">
        <v>131</v>
      </c>
      <c r="AN27" s="157">
        <v>200</v>
      </c>
      <c r="AO27" s="157">
        <v>87</v>
      </c>
      <c r="AP27" s="157">
        <v>32</v>
      </c>
      <c r="AQ27" s="157">
        <v>112</v>
      </c>
      <c r="AR27" s="157">
        <v>130</v>
      </c>
      <c r="AS27" s="157">
        <v>105</v>
      </c>
      <c r="AT27" s="157">
        <v>59</v>
      </c>
      <c r="AU27" s="157">
        <v>42</v>
      </c>
      <c r="AX27" s="153"/>
    </row>
    <row r="28" spans="5:59" x14ac:dyDescent="0.25">
      <c r="E28" s="158">
        <v>2</v>
      </c>
      <c r="F28" s="159">
        <v>93</v>
      </c>
      <c r="G28" s="160">
        <v>0.4</v>
      </c>
      <c r="V28" s="209"/>
      <c r="X28" s="152" t="s">
        <v>172</v>
      </c>
      <c r="Y28" s="152">
        <v>194</v>
      </c>
      <c r="Z28" s="152">
        <v>314</v>
      </c>
      <c r="AA28" s="152">
        <v>137</v>
      </c>
      <c r="AB28" s="152">
        <v>79</v>
      </c>
      <c r="AC28" s="152">
        <v>148</v>
      </c>
      <c r="AD28" s="152">
        <v>104</v>
      </c>
      <c r="AE28" s="152">
        <v>94</v>
      </c>
      <c r="AF28" s="152">
        <v>95</v>
      </c>
      <c r="AG28" s="152">
        <v>121</v>
      </c>
      <c r="AL28" s="156">
        <v>42396</v>
      </c>
      <c r="AM28" s="157">
        <v>132</v>
      </c>
      <c r="AN28" s="157">
        <v>201</v>
      </c>
      <c r="AO28" s="157">
        <v>98</v>
      </c>
      <c r="AP28" s="157">
        <v>37</v>
      </c>
      <c r="AQ28" s="157">
        <v>121</v>
      </c>
      <c r="AR28" s="157">
        <v>132</v>
      </c>
      <c r="AS28" s="157">
        <v>107</v>
      </c>
      <c r="AT28" s="157">
        <v>42</v>
      </c>
      <c r="AU28" s="157">
        <v>57</v>
      </c>
      <c r="AX28" s="153"/>
    </row>
    <row r="29" spans="5:59" x14ac:dyDescent="0.25">
      <c r="E29" s="158">
        <v>3</v>
      </c>
      <c r="F29" s="159">
        <v>115</v>
      </c>
      <c r="G29" s="160">
        <v>0.4</v>
      </c>
      <c r="AL29" s="156">
        <v>42397</v>
      </c>
      <c r="AM29" s="157">
        <v>132</v>
      </c>
      <c r="AN29" s="157">
        <v>217</v>
      </c>
      <c r="AO29" s="157">
        <v>88</v>
      </c>
      <c r="AP29" s="157">
        <v>39</v>
      </c>
      <c r="AQ29" s="157">
        <v>113</v>
      </c>
      <c r="AR29" s="157">
        <v>132</v>
      </c>
      <c r="AS29" s="157">
        <v>98</v>
      </c>
      <c r="AT29" s="157">
        <v>52</v>
      </c>
      <c r="AU29" s="157">
        <v>67</v>
      </c>
      <c r="AX29" s="153"/>
    </row>
    <row r="30" spans="5:59" x14ac:dyDescent="0.25">
      <c r="E30" s="158">
        <v>4</v>
      </c>
      <c r="F30" s="159">
        <v>110</v>
      </c>
      <c r="G30" s="160">
        <v>0.4</v>
      </c>
      <c r="AL30" s="156">
        <v>42398</v>
      </c>
      <c r="AM30" s="157">
        <v>126</v>
      </c>
      <c r="AN30" s="157">
        <v>177</v>
      </c>
      <c r="AO30" s="157">
        <v>64</v>
      </c>
      <c r="AP30" s="157">
        <v>20</v>
      </c>
      <c r="AQ30" s="157">
        <v>90</v>
      </c>
      <c r="AR30" s="157">
        <v>128</v>
      </c>
      <c r="AS30" s="157">
        <v>93</v>
      </c>
      <c r="AT30" s="157">
        <v>59</v>
      </c>
      <c r="AU30" s="157">
        <v>63</v>
      </c>
      <c r="AX30" s="153"/>
    </row>
    <row r="31" spans="5:59" x14ac:dyDescent="0.25">
      <c r="E31" s="158">
        <v>5</v>
      </c>
      <c r="F31" s="159">
        <v>92</v>
      </c>
      <c r="G31" s="160">
        <v>0.4</v>
      </c>
      <c r="V31" s="209">
        <v>2013</v>
      </c>
      <c r="X31" s="155" t="s">
        <v>161</v>
      </c>
      <c r="Y31" s="152">
        <v>182</v>
      </c>
      <c r="Z31" s="152">
        <v>283</v>
      </c>
      <c r="AA31" s="152">
        <v>148</v>
      </c>
      <c r="AB31" s="152">
        <v>80</v>
      </c>
      <c r="AC31" s="152">
        <v>141</v>
      </c>
      <c r="AD31" s="152">
        <v>124</v>
      </c>
      <c r="AE31" s="152">
        <v>88</v>
      </c>
      <c r="AF31" s="152">
        <v>68</v>
      </c>
      <c r="AG31" s="152">
        <v>123</v>
      </c>
      <c r="AL31" s="156">
        <v>42399</v>
      </c>
      <c r="AM31" s="157">
        <v>119</v>
      </c>
      <c r="AN31" s="157">
        <v>167</v>
      </c>
      <c r="AO31" s="157">
        <v>88</v>
      </c>
      <c r="AP31" s="157">
        <v>27</v>
      </c>
      <c r="AQ31" s="157">
        <v>92</v>
      </c>
      <c r="AR31" s="157">
        <v>100</v>
      </c>
      <c r="AS31" s="157">
        <v>93</v>
      </c>
      <c r="AT31" s="157">
        <v>44</v>
      </c>
      <c r="AU31" s="157">
        <v>66</v>
      </c>
      <c r="AX31" s="153"/>
    </row>
    <row r="32" spans="5:59" x14ac:dyDescent="0.25">
      <c r="E32" s="158">
        <v>6</v>
      </c>
      <c r="F32" s="159">
        <v>91</v>
      </c>
      <c r="G32" s="160">
        <v>0.4</v>
      </c>
      <c r="V32" s="209"/>
      <c r="X32" s="152" t="s">
        <v>162</v>
      </c>
      <c r="Y32" s="152">
        <v>168</v>
      </c>
      <c r="Z32" s="152">
        <v>273</v>
      </c>
      <c r="AA32" s="152">
        <v>108</v>
      </c>
      <c r="AB32" s="152">
        <v>78</v>
      </c>
      <c r="AC32" s="152">
        <v>135</v>
      </c>
      <c r="AD32" s="152">
        <v>93</v>
      </c>
      <c r="AE32" s="152">
        <v>99</v>
      </c>
      <c r="AF32" s="152">
        <v>68</v>
      </c>
      <c r="AG32" s="152">
        <v>129</v>
      </c>
      <c r="AL32" s="156">
        <v>42400</v>
      </c>
      <c r="AM32" s="157">
        <v>108</v>
      </c>
      <c r="AN32" s="157">
        <v>189</v>
      </c>
      <c r="AO32" s="157">
        <v>80</v>
      </c>
      <c r="AP32" s="157">
        <v>24</v>
      </c>
      <c r="AQ32" s="157">
        <v>63</v>
      </c>
      <c r="AR32" s="157">
        <v>84</v>
      </c>
      <c r="AS32" s="157">
        <v>95</v>
      </c>
      <c r="AT32" s="157">
        <v>42</v>
      </c>
      <c r="AU32" s="157">
        <v>38</v>
      </c>
      <c r="AX32" s="167">
        <f>MAX(AM2:AM32)</f>
        <v>140</v>
      </c>
      <c r="AY32" s="167">
        <f t="shared" ref="AY32:BF32" si="0">MAX(AN2:AN32)</f>
        <v>229</v>
      </c>
      <c r="AZ32" s="167">
        <f t="shared" si="0"/>
        <v>110</v>
      </c>
      <c r="BA32" s="167">
        <f t="shared" si="0"/>
        <v>85</v>
      </c>
      <c r="BB32" s="167">
        <f t="shared" si="0"/>
        <v>128</v>
      </c>
      <c r="BC32" s="167">
        <f t="shared" si="0"/>
        <v>141</v>
      </c>
      <c r="BD32" s="167">
        <f t="shared" si="0"/>
        <v>107</v>
      </c>
      <c r="BE32" s="167">
        <f t="shared" si="0"/>
        <v>70</v>
      </c>
      <c r="BF32" s="167">
        <f t="shared" si="0"/>
        <v>90</v>
      </c>
    </row>
    <row r="33" spans="5:50" x14ac:dyDescent="0.25">
      <c r="E33" s="158">
        <v>7</v>
      </c>
      <c r="F33" s="159">
        <v>112</v>
      </c>
      <c r="G33" s="160">
        <v>0.4</v>
      </c>
      <c r="V33" s="209"/>
      <c r="X33" s="155" t="s">
        <v>163</v>
      </c>
      <c r="Y33" s="152">
        <v>149</v>
      </c>
      <c r="Z33" s="152">
        <v>266</v>
      </c>
      <c r="AA33" s="152">
        <v>106</v>
      </c>
      <c r="AB33" s="152">
        <v>96</v>
      </c>
      <c r="AC33" s="152">
        <v>125</v>
      </c>
      <c r="AD33" s="152">
        <v>115</v>
      </c>
      <c r="AE33" s="152">
        <v>104</v>
      </c>
      <c r="AF33" s="152">
        <v>69</v>
      </c>
      <c r="AG33" s="152">
        <v>96</v>
      </c>
      <c r="AL33" s="156">
        <v>42401</v>
      </c>
      <c r="AM33" s="157">
        <v>125</v>
      </c>
      <c r="AN33" s="157">
        <v>206</v>
      </c>
      <c r="AO33" s="157">
        <v>72</v>
      </c>
      <c r="AP33" s="157">
        <v>26</v>
      </c>
      <c r="AQ33" s="157">
        <v>101</v>
      </c>
      <c r="AR33" s="157">
        <v>128</v>
      </c>
      <c r="AS33" s="157">
        <v>93</v>
      </c>
      <c r="AT33" s="157">
        <v>58</v>
      </c>
      <c r="AU33" s="157">
        <v>39</v>
      </c>
      <c r="AX33" s="153"/>
    </row>
    <row r="34" spans="5:50" x14ac:dyDescent="0.25">
      <c r="E34" s="158">
        <v>8</v>
      </c>
      <c r="F34" s="159">
        <v>100</v>
      </c>
      <c r="G34" s="160">
        <v>0.4</v>
      </c>
      <c r="V34" s="209"/>
      <c r="X34" s="152" t="s">
        <v>164</v>
      </c>
      <c r="Y34" s="152">
        <v>140</v>
      </c>
      <c r="Z34" s="152">
        <v>215</v>
      </c>
      <c r="AA34" s="152">
        <v>107</v>
      </c>
      <c r="AB34" s="152">
        <v>92</v>
      </c>
      <c r="AC34" s="152">
        <v>115</v>
      </c>
      <c r="AD34" s="152">
        <v>110</v>
      </c>
      <c r="AE34" s="152">
        <v>91</v>
      </c>
      <c r="AF34" s="152">
        <v>61</v>
      </c>
      <c r="AG34" s="152">
        <v>102</v>
      </c>
      <c r="AL34" s="156">
        <v>42402</v>
      </c>
      <c r="AM34" s="157">
        <v>120</v>
      </c>
      <c r="AN34" s="157">
        <v>190</v>
      </c>
      <c r="AO34" s="157">
        <v>46</v>
      </c>
      <c r="AP34" s="157">
        <v>52</v>
      </c>
      <c r="AQ34" s="157">
        <v>66</v>
      </c>
      <c r="AR34" s="157">
        <v>130</v>
      </c>
      <c r="AS34" s="157">
        <v>90</v>
      </c>
      <c r="AT34" s="157">
        <v>50</v>
      </c>
      <c r="AU34" s="157">
        <v>37</v>
      </c>
      <c r="AX34" s="153"/>
    </row>
    <row r="35" spans="5:50" x14ac:dyDescent="0.25">
      <c r="E35" s="158">
        <v>9</v>
      </c>
      <c r="F35" s="159">
        <v>105</v>
      </c>
      <c r="G35" s="160">
        <v>0.4</v>
      </c>
      <c r="V35" s="209"/>
      <c r="X35" s="155" t="s">
        <v>165</v>
      </c>
      <c r="Y35" s="152">
        <v>130</v>
      </c>
      <c r="Z35" s="152">
        <v>246</v>
      </c>
      <c r="AA35" s="152">
        <v>117</v>
      </c>
      <c r="AB35" s="152">
        <v>56</v>
      </c>
      <c r="AC35" s="152">
        <v>106</v>
      </c>
      <c r="AD35" s="152">
        <v>92</v>
      </c>
      <c r="AE35" s="152">
        <v>98</v>
      </c>
      <c r="AF35" s="152">
        <v>60</v>
      </c>
      <c r="AG35" s="152">
        <v>84</v>
      </c>
      <c r="AL35" s="156">
        <v>42403</v>
      </c>
      <c r="AM35" s="157">
        <v>125</v>
      </c>
      <c r="AN35" s="157">
        <v>202</v>
      </c>
      <c r="AO35" s="157">
        <v>72</v>
      </c>
      <c r="AP35" s="157">
        <v>65</v>
      </c>
      <c r="AQ35" s="157">
        <v>84</v>
      </c>
      <c r="AR35" s="157">
        <v>128</v>
      </c>
      <c r="AS35" s="157">
        <v>88</v>
      </c>
      <c r="AT35" s="157">
        <v>53</v>
      </c>
      <c r="AU35" s="157">
        <v>77</v>
      </c>
      <c r="AX35" s="153"/>
    </row>
    <row r="36" spans="5:50" x14ac:dyDescent="0.25">
      <c r="E36" s="158">
        <v>10</v>
      </c>
      <c r="F36" s="159">
        <v>88</v>
      </c>
      <c r="G36" s="160">
        <v>0.4</v>
      </c>
      <c r="V36" s="209"/>
      <c r="X36" s="152" t="s">
        <v>166</v>
      </c>
      <c r="Y36" s="152">
        <v>153</v>
      </c>
      <c r="Z36" s="152">
        <v>229</v>
      </c>
      <c r="AA36" s="152">
        <v>170</v>
      </c>
      <c r="AB36" s="152">
        <v>86</v>
      </c>
      <c r="AC36" s="152">
        <v>114</v>
      </c>
      <c r="AD36" s="152">
        <v>91</v>
      </c>
      <c r="AE36" s="152">
        <v>139</v>
      </c>
      <c r="AF36" s="152">
        <v>61</v>
      </c>
      <c r="AG36" s="152">
        <v>80</v>
      </c>
      <c r="AL36" s="156">
        <v>42404</v>
      </c>
      <c r="AM36" s="157">
        <v>134</v>
      </c>
      <c r="AN36" s="157">
        <v>195</v>
      </c>
      <c r="AO36" s="157">
        <v>56</v>
      </c>
      <c r="AP36" s="157">
        <v>64</v>
      </c>
      <c r="AQ36" s="157">
        <v>90</v>
      </c>
      <c r="AR36" s="157">
        <v>129</v>
      </c>
      <c r="AS36" s="157">
        <v>90</v>
      </c>
      <c r="AT36" s="157">
        <v>62</v>
      </c>
      <c r="AU36" s="157">
        <v>49</v>
      </c>
      <c r="AX36" s="153"/>
    </row>
    <row r="37" spans="5:50" x14ac:dyDescent="0.25">
      <c r="E37" s="158">
        <v>11</v>
      </c>
      <c r="F37" s="159">
        <v>96</v>
      </c>
      <c r="G37" s="160">
        <v>0.4</v>
      </c>
      <c r="V37" s="209"/>
      <c r="X37" s="155" t="s">
        <v>167</v>
      </c>
      <c r="Y37" s="152">
        <v>162</v>
      </c>
      <c r="Z37" s="152">
        <v>267</v>
      </c>
      <c r="AA37" s="152">
        <v>112</v>
      </c>
      <c r="AB37" s="152">
        <v>40</v>
      </c>
      <c r="AC37" s="152">
        <v>123</v>
      </c>
      <c r="AD37" s="152">
        <v>112</v>
      </c>
      <c r="AE37" s="152">
        <v>104</v>
      </c>
      <c r="AF37" s="152">
        <v>75</v>
      </c>
      <c r="AG37" s="152">
        <v>113</v>
      </c>
      <c r="AL37" s="156">
        <v>42405</v>
      </c>
      <c r="AM37" s="157">
        <v>126</v>
      </c>
      <c r="AN37" s="157">
        <v>206</v>
      </c>
      <c r="AO37" s="157">
        <v>79</v>
      </c>
      <c r="AP37" s="157">
        <v>35</v>
      </c>
      <c r="AQ37" s="157">
        <v>124</v>
      </c>
      <c r="AR37" s="157">
        <v>126</v>
      </c>
      <c r="AS37" s="157">
        <v>97</v>
      </c>
      <c r="AT37" s="157">
        <v>56</v>
      </c>
      <c r="AU37" s="157">
        <v>50</v>
      </c>
      <c r="AX37" s="153"/>
    </row>
    <row r="38" spans="5:50" x14ac:dyDescent="0.25">
      <c r="E38" s="158">
        <v>12</v>
      </c>
      <c r="F38" s="159">
        <v>103</v>
      </c>
      <c r="G38" s="160">
        <v>0.4</v>
      </c>
      <c r="V38" s="209"/>
      <c r="X38" s="152" t="s">
        <v>168</v>
      </c>
      <c r="Y38" s="152">
        <v>149</v>
      </c>
      <c r="Z38" s="152">
        <v>211</v>
      </c>
      <c r="AA38" s="152">
        <v>122</v>
      </c>
      <c r="AB38" s="152">
        <v>41</v>
      </c>
      <c r="AC38" s="152">
        <v>123</v>
      </c>
      <c r="AD38" s="152">
        <v>100</v>
      </c>
      <c r="AE38" s="152">
        <v>113</v>
      </c>
      <c r="AF38" s="152">
        <v>80</v>
      </c>
      <c r="AG38" s="152">
        <v>86</v>
      </c>
      <c r="AL38" s="156">
        <v>42406</v>
      </c>
      <c r="AM38" s="157">
        <v>97</v>
      </c>
      <c r="AN38" s="157">
        <v>186</v>
      </c>
      <c r="AO38" s="157">
        <v>73</v>
      </c>
      <c r="AP38" s="157">
        <v>54</v>
      </c>
      <c r="AQ38" s="157">
        <v>90</v>
      </c>
      <c r="AR38" s="157">
        <v>100</v>
      </c>
      <c r="AS38" s="157">
        <v>92</v>
      </c>
      <c r="AT38" s="157">
        <v>57</v>
      </c>
      <c r="AU38" s="157">
        <v>84</v>
      </c>
      <c r="AX38" s="153"/>
    </row>
    <row r="39" spans="5:50" x14ac:dyDescent="0.25">
      <c r="E39" s="158">
        <v>1</v>
      </c>
      <c r="F39" s="159">
        <v>98</v>
      </c>
      <c r="G39" s="160">
        <v>0.4</v>
      </c>
      <c r="V39" s="209"/>
      <c r="X39" s="155" t="s">
        <v>169</v>
      </c>
      <c r="Y39" s="152">
        <v>148</v>
      </c>
      <c r="Z39" s="152">
        <v>254</v>
      </c>
      <c r="AA39" s="152">
        <v>106</v>
      </c>
      <c r="AB39" s="152">
        <v>57</v>
      </c>
      <c r="AC39" s="152">
        <v>133</v>
      </c>
      <c r="AD39" s="152">
        <v>105</v>
      </c>
      <c r="AE39" s="152">
        <v>111</v>
      </c>
      <c r="AF39" s="152">
        <v>90</v>
      </c>
      <c r="AG39" s="152">
        <v>86</v>
      </c>
      <c r="AL39" s="156">
        <v>42407</v>
      </c>
      <c r="AM39" s="157">
        <v>109</v>
      </c>
      <c r="AN39" s="157">
        <v>157</v>
      </c>
      <c r="AO39" s="157">
        <v>132</v>
      </c>
      <c r="AP39" s="157">
        <v>30</v>
      </c>
      <c r="AQ39" s="157">
        <v>95</v>
      </c>
      <c r="AR39" s="157">
        <v>82</v>
      </c>
      <c r="AS39" s="157">
        <v>96</v>
      </c>
      <c r="AT39" s="157">
        <v>63</v>
      </c>
      <c r="AU39" s="157">
        <v>82</v>
      </c>
      <c r="AX39" s="153"/>
    </row>
    <row r="40" spans="5:50" x14ac:dyDescent="0.25">
      <c r="E40" s="158">
        <v>2</v>
      </c>
      <c r="F40" s="159">
        <v>134</v>
      </c>
      <c r="G40" s="160">
        <v>0.4</v>
      </c>
      <c r="V40" s="209"/>
      <c r="X40" s="152" t="s">
        <v>170</v>
      </c>
      <c r="Y40" s="152">
        <v>143</v>
      </c>
      <c r="Z40" s="152">
        <v>251</v>
      </c>
      <c r="AA40" s="152">
        <v>131</v>
      </c>
      <c r="AB40" s="152">
        <v>74</v>
      </c>
      <c r="AC40" s="152">
        <v>129</v>
      </c>
      <c r="AD40" s="152">
        <v>88</v>
      </c>
      <c r="AE40" s="152">
        <v>102</v>
      </c>
      <c r="AF40" s="152">
        <v>90</v>
      </c>
      <c r="AG40" s="152">
        <v>100</v>
      </c>
      <c r="AL40" s="156">
        <v>42408</v>
      </c>
      <c r="AM40" s="157">
        <v>126</v>
      </c>
      <c r="AN40" s="157">
        <v>190</v>
      </c>
      <c r="AO40" s="157">
        <v>106</v>
      </c>
      <c r="AP40" s="157">
        <v>40</v>
      </c>
      <c r="AQ40" s="157">
        <v>92</v>
      </c>
      <c r="AR40" s="157">
        <v>116</v>
      </c>
      <c r="AS40" s="157">
        <v>100</v>
      </c>
      <c r="AT40" s="157">
        <v>54</v>
      </c>
      <c r="AU40" s="157">
        <v>85</v>
      </c>
      <c r="AX40" s="153"/>
    </row>
    <row r="41" spans="5:50" x14ac:dyDescent="0.25">
      <c r="E41" s="158">
        <v>3</v>
      </c>
      <c r="F41" s="159">
        <v>96</v>
      </c>
      <c r="G41" s="160">
        <v>0.4</v>
      </c>
      <c r="V41" s="209"/>
      <c r="X41" s="155" t="s">
        <v>171</v>
      </c>
      <c r="Y41" s="152">
        <v>165</v>
      </c>
      <c r="Z41" s="152">
        <v>289</v>
      </c>
      <c r="AA41" s="152">
        <v>139</v>
      </c>
      <c r="AB41" s="152">
        <v>78</v>
      </c>
      <c r="AC41" s="152">
        <v>141</v>
      </c>
      <c r="AD41" s="152">
        <v>96</v>
      </c>
      <c r="AE41" s="152">
        <v>107</v>
      </c>
      <c r="AF41" s="152">
        <v>102</v>
      </c>
      <c r="AG41" s="152">
        <v>89</v>
      </c>
      <c r="AL41" s="156">
        <v>42409</v>
      </c>
      <c r="AM41" s="157">
        <v>99</v>
      </c>
      <c r="AN41" s="157">
        <v>167</v>
      </c>
      <c r="AO41" s="157">
        <v>57</v>
      </c>
      <c r="AP41" s="157">
        <v>53</v>
      </c>
      <c r="AQ41" s="157">
        <v>96</v>
      </c>
      <c r="AR41" s="157">
        <v>86</v>
      </c>
      <c r="AS41" s="157">
        <v>93</v>
      </c>
      <c r="AT41" s="157">
        <v>69</v>
      </c>
      <c r="AU41" s="157">
        <v>86</v>
      </c>
      <c r="AX41" s="153"/>
    </row>
    <row r="42" spans="5:50" x14ac:dyDescent="0.25">
      <c r="E42" s="158">
        <v>4</v>
      </c>
      <c r="F42" s="159">
        <v>92</v>
      </c>
      <c r="G42" s="160">
        <v>0.4</v>
      </c>
      <c r="V42" s="209"/>
      <c r="X42" s="152" t="s">
        <v>172</v>
      </c>
      <c r="Y42" s="152">
        <v>188</v>
      </c>
      <c r="Z42" s="152">
        <v>321</v>
      </c>
      <c r="AA42" s="152">
        <v>152</v>
      </c>
      <c r="AB42" s="152">
        <v>82</v>
      </c>
      <c r="AC42" s="152">
        <v>142</v>
      </c>
      <c r="AD42" s="152">
        <v>103</v>
      </c>
      <c r="AE42" s="152">
        <v>101</v>
      </c>
      <c r="AF42" s="152">
        <v>73</v>
      </c>
      <c r="AG42" s="152">
        <v>127</v>
      </c>
      <c r="AL42" s="156">
        <v>42410</v>
      </c>
      <c r="AM42" s="157">
        <v>123</v>
      </c>
      <c r="AN42" s="157">
        <v>198</v>
      </c>
      <c r="AO42" s="157">
        <v>76</v>
      </c>
      <c r="AP42" s="157">
        <v>28</v>
      </c>
      <c r="AQ42" s="157">
        <v>63</v>
      </c>
      <c r="AR42" s="157">
        <v>140</v>
      </c>
      <c r="AS42" s="157">
        <v>94</v>
      </c>
      <c r="AT42" s="157">
        <v>67</v>
      </c>
      <c r="AU42" s="157">
        <v>85</v>
      </c>
      <c r="AX42" s="153"/>
    </row>
    <row r="43" spans="5:50" x14ac:dyDescent="0.25">
      <c r="E43" s="158">
        <v>5</v>
      </c>
      <c r="F43" s="159">
        <v>85</v>
      </c>
      <c r="G43" s="160">
        <v>0.4</v>
      </c>
      <c r="AL43" s="156">
        <v>42411</v>
      </c>
      <c r="AM43" s="157">
        <v>130</v>
      </c>
      <c r="AN43" s="157">
        <v>183</v>
      </c>
      <c r="AO43" s="157">
        <v>82</v>
      </c>
      <c r="AP43" s="157">
        <v>45</v>
      </c>
      <c r="AQ43" s="157">
        <v>90</v>
      </c>
      <c r="AR43" s="157">
        <v>137</v>
      </c>
      <c r="AS43" s="157">
        <v>87</v>
      </c>
      <c r="AT43" s="157">
        <v>65</v>
      </c>
      <c r="AU43" s="157">
        <v>77</v>
      </c>
      <c r="AX43" s="153"/>
    </row>
    <row r="44" spans="5:50" x14ac:dyDescent="0.25">
      <c r="E44" s="158">
        <v>6</v>
      </c>
      <c r="F44" s="159">
        <v>87</v>
      </c>
      <c r="G44" s="160">
        <v>0.4</v>
      </c>
      <c r="AL44" s="156">
        <v>42412</v>
      </c>
      <c r="AM44" s="157">
        <v>119</v>
      </c>
      <c r="AN44" s="157">
        <v>209</v>
      </c>
      <c r="AO44" s="157">
        <v>58</v>
      </c>
      <c r="AP44" s="157">
        <v>63</v>
      </c>
      <c r="AQ44" s="157">
        <v>79</v>
      </c>
      <c r="AR44" s="157">
        <v>141</v>
      </c>
      <c r="AS44" s="157">
        <v>91</v>
      </c>
      <c r="AT44" s="157">
        <v>67</v>
      </c>
      <c r="AU44" s="157">
        <v>85</v>
      </c>
      <c r="AX44" s="153"/>
    </row>
    <row r="45" spans="5:50" x14ac:dyDescent="0.25">
      <c r="E45" s="158">
        <v>7</v>
      </c>
      <c r="F45" s="159">
        <v>91</v>
      </c>
      <c r="G45" s="160">
        <v>0.4</v>
      </c>
      <c r="V45" s="209">
        <v>2014</v>
      </c>
      <c r="X45" s="155" t="s">
        <v>161</v>
      </c>
      <c r="Y45" s="152">
        <v>166</v>
      </c>
      <c r="Z45" s="152">
        <v>251</v>
      </c>
      <c r="AA45" s="152">
        <v>137</v>
      </c>
      <c r="AB45" s="152">
        <v>101</v>
      </c>
      <c r="AC45" s="152">
        <v>135</v>
      </c>
      <c r="AD45" s="152">
        <v>98</v>
      </c>
      <c r="AE45" s="152">
        <v>100</v>
      </c>
      <c r="AF45" s="152">
        <v>102</v>
      </c>
      <c r="AG45" s="152">
        <v>115</v>
      </c>
      <c r="AL45" s="156">
        <v>42413</v>
      </c>
      <c r="AM45" s="157">
        <v>94</v>
      </c>
      <c r="AN45" s="157">
        <v>195</v>
      </c>
      <c r="AO45" s="157">
        <v>68</v>
      </c>
      <c r="AP45" s="157">
        <v>77</v>
      </c>
      <c r="AQ45" s="157">
        <v>84</v>
      </c>
      <c r="AR45" s="157">
        <v>107</v>
      </c>
      <c r="AS45" s="157">
        <v>89</v>
      </c>
      <c r="AT45" s="157">
        <v>65</v>
      </c>
      <c r="AU45" s="157">
        <v>81</v>
      </c>
      <c r="AX45" s="153"/>
    </row>
    <row r="46" spans="5:50" x14ac:dyDescent="0.25">
      <c r="E46" s="158">
        <v>8</v>
      </c>
      <c r="F46" s="159">
        <v>78</v>
      </c>
      <c r="G46" s="160">
        <v>0.4</v>
      </c>
      <c r="V46" s="209"/>
      <c r="X46" s="152" t="s">
        <v>162</v>
      </c>
      <c r="Y46" s="152">
        <v>144</v>
      </c>
      <c r="Z46" s="152">
        <v>250</v>
      </c>
      <c r="AA46" s="152">
        <v>180</v>
      </c>
      <c r="AB46" s="152">
        <v>103</v>
      </c>
      <c r="AC46" s="152">
        <v>140</v>
      </c>
      <c r="AD46" s="152">
        <v>134</v>
      </c>
      <c r="AE46" s="152">
        <v>113</v>
      </c>
      <c r="AF46" s="152">
        <v>66</v>
      </c>
      <c r="AG46" s="152">
        <v>108</v>
      </c>
      <c r="AL46" s="156">
        <v>42414</v>
      </c>
      <c r="AM46" s="157">
        <v>96</v>
      </c>
      <c r="AN46" s="157">
        <v>186</v>
      </c>
      <c r="AO46" s="157">
        <v>65</v>
      </c>
      <c r="AP46" s="157">
        <v>79</v>
      </c>
      <c r="AQ46" s="157">
        <v>99</v>
      </c>
      <c r="AR46" s="157">
        <v>94</v>
      </c>
      <c r="AS46" s="157">
        <v>78</v>
      </c>
      <c r="AT46" s="157">
        <v>66</v>
      </c>
      <c r="AU46" s="157">
        <v>102</v>
      </c>
      <c r="AX46" s="153"/>
    </row>
    <row r="47" spans="5:50" x14ac:dyDescent="0.25">
      <c r="E47" s="158">
        <v>9</v>
      </c>
      <c r="F47" s="159">
        <v>88</v>
      </c>
      <c r="G47" s="160">
        <v>0.4</v>
      </c>
      <c r="V47" s="209"/>
      <c r="X47" s="155" t="s">
        <v>163</v>
      </c>
      <c r="Y47" s="152">
        <v>126</v>
      </c>
      <c r="Z47" s="152">
        <v>231</v>
      </c>
      <c r="AA47" s="152">
        <v>141</v>
      </c>
      <c r="AB47" s="152">
        <v>78</v>
      </c>
      <c r="AC47" s="152">
        <v>128</v>
      </c>
      <c r="AD47" s="152">
        <v>96</v>
      </c>
      <c r="AE47" s="152">
        <v>102</v>
      </c>
      <c r="AF47" s="152">
        <v>63</v>
      </c>
      <c r="AG47" s="152">
        <v>97</v>
      </c>
      <c r="AL47" s="156">
        <v>42415</v>
      </c>
      <c r="AM47" s="157">
        <v>120</v>
      </c>
      <c r="AN47" s="157">
        <v>211</v>
      </c>
      <c r="AO47" s="157">
        <v>68</v>
      </c>
      <c r="AP47" s="157">
        <v>76</v>
      </c>
      <c r="AQ47" s="157">
        <v>91</v>
      </c>
      <c r="AR47" s="157">
        <v>136</v>
      </c>
      <c r="AS47" s="157">
        <v>85</v>
      </c>
      <c r="AT47" s="157">
        <v>42</v>
      </c>
      <c r="AU47" s="157">
        <v>96</v>
      </c>
      <c r="AX47" s="153"/>
    </row>
    <row r="48" spans="5:50" x14ac:dyDescent="0.25">
      <c r="E48" s="158">
        <v>10</v>
      </c>
      <c r="F48" s="159">
        <v>91</v>
      </c>
      <c r="G48" s="160">
        <v>0.4</v>
      </c>
      <c r="V48" s="209"/>
      <c r="X48" s="152" t="s">
        <v>164</v>
      </c>
      <c r="Y48" s="152">
        <v>120</v>
      </c>
      <c r="Z48" s="152">
        <v>202</v>
      </c>
      <c r="AA48" s="152">
        <v>115</v>
      </c>
      <c r="AB48" s="152">
        <v>87</v>
      </c>
      <c r="AC48" s="152">
        <v>114</v>
      </c>
      <c r="AD48" s="152">
        <v>92</v>
      </c>
      <c r="AE48" s="152">
        <v>99</v>
      </c>
      <c r="AF48" s="152">
        <v>64</v>
      </c>
      <c r="AG48" s="152">
        <v>76</v>
      </c>
      <c r="AL48" s="156">
        <v>42416</v>
      </c>
      <c r="AM48" s="157">
        <v>141</v>
      </c>
      <c r="AN48" s="157">
        <v>222</v>
      </c>
      <c r="AO48" s="157">
        <v>80</v>
      </c>
      <c r="AP48" s="157">
        <v>91</v>
      </c>
      <c r="AQ48" s="157">
        <v>48</v>
      </c>
      <c r="AR48" s="157">
        <v>136</v>
      </c>
      <c r="AS48" s="157">
        <v>81</v>
      </c>
      <c r="AT48" s="157">
        <v>64</v>
      </c>
      <c r="AU48" s="157">
        <v>85</v>
      </c>
      <c r="AX48" s="153"/>
    </row>
    <row r="49" spans="5:58" x14ac:dyDescent="0.25">
      <c r="E49" s="158">
        <v>11</v>
      </c>
      <c r="F49" s="159">
        <v>118</v>
      </c>
      <c r="G49" s="160">
        <v>0.4</v>
      </c>
      <c r="V49" s="209"/>
      <c r="X49" s="155" t="s">
        <v>165</v>
      </c>
      <c r="Y49" s="152">
        <v>121</v>
      </c>
      <c r="Z49" s="152">
        <v>223</v>
      </c>
      <c r="AA49" s="152">
        <v>138</v>
      </c>
      <c r="AB49" s="152">
        <v>55</v>
      </c>
      <c r="AC49" s="152">
        <v>109</v>
      </c>
      <c r="AD49" s="152">
        <v>85</v>
      </c>
      <c r="AE49" s="152">
        <v>95</v>
      </c>
      <c r="AF49" s="152">
        <v>68</v>
      </c>
      <c r="AG49" s="152">
        <v>87</v>
      </c>
      <c r="AL49" s="156">
        <v>42417</v>
      </c>
      <c r="AM49" s="157">
        <v>143</v>
      </c>
      <c r="AN49" s="157">
        <v>229</v>
      </c>
      <c r="AO49" s="157">
        <v>100</v>
      </c>
      <c r="AP49" s="157">
        <v>61</v>
      </c>
      <c r="AQ49" s="157">
        <v>37</v>
      </c>
      <c r="AR49" s="157">
        <v>143</v>
      </c>
      <c r="AS49" s="157">
        <v>85</v>
      </c>
      <c r="AT49" s="157">
        <v>46</v>
      </c>
      <c r="AU49" s="157">
        <v>57</v>
      </c>
      <c r="AX49" s="153"/>
    </row>
    <row r="50" spans="5:58" x14ac:dyDescent="0.25">
      <c r="E50" s="158">
        <v>12</v>
      </c>
      <c r="F50" s="159">
        <v>107</v>
      </c>
      <c r="G50" s="160">
        <v>0.4</v>
      </c>
      <c r="V50" s="209"/>
      <c r="X50" s="152" t="s">
        <v>166</v>
      </c>
      <c r="Y50" s="152">
        <v>128</v>
      </c>
      <c r="Z50" s="152">
        <v>234</v>
      </c>
      <c r="AA50" s="152">
        <v>152</v>
      </c>
      <c r="AB50" s="152">
        <v>60</v>
      </c>
      <c r="AC50" s="152">
        <v>117</v>
      </c>
      <c r="AD50" s="152">
        <v>87</v>
      </c>
      <c r="AE50" s="152">
        <v>95</v>
      </c>
      <c r="AF50" s="152">
        <v>65</v>
      </c>
      <c r="AG50" s="152">
        <v>88</v>
      </c>
      <c r="AL50" s="156">
        <v>42418</v>
      </c>
      <c r="AM50" s="157">
        <v>135</v>
      </c>
      <c r="AN50" s="157">
        <v>217</v>
      </c>
      <c r="AO50" s="157">
        <v>65</v>
      </c>
      <c r="AP50" s="157">
        <v>66</v>
      </c>
      <c r="AQ50" s="157">
        <v>62</v>
      </c>
      <c r="AR50" s="157">
        <v>135</v>
      </c>
      <c r="AS50" s="157">
        <v>80</v>
      </c>
      <c r="AT50" s="157">
        <v>59</v>
      </c>
      <c r="AU50" s="157">
        <v>78</v>
      </c>
      <c r="AX50" s="153"/>
    </row>
    <row r="51" spans="5:58" x14ac:dyDescent="0.25">
      <c r="E51" s="158">
        <v>1</v>
      </c>
      <c r="F51" s="159">
        <v>114</v>
      </c>
      <c r="G51" s="160">
        <v>0.4</v>
      </c>
      <c r="V51" s="209"/>
      <c r="X51" s="155" t="s">
        <v>167</v>
      </c>
      <c r="Y51" s="152">
        <v>139</v>
      </c>
      <c r="Z51" s="152">
        <v>225</v>
      </c>
      <c r="AA51" s="152">
        <v>135</v>
      </c>
      <c r="AB51" s="152">
        <v>68</v>
      </c>
      <c r="AC51" s="152">
        <v>119</v>
      </c>
      <c r="AD51" s="152">
        <v>91</v>
      </c>
      <c r="AE51" s="152">
        <v>103</v>
      </c>
      <c r="AF51" s="152">
        <v>59</v>
      </c>
      <c r="AG51" s="152">
        <v>101</v>
      </c>
      <c r="AL51" s="156">
        <v>42419</v>
      </c>
      <c r="AM51" s="157">
        <v>133</v>
      </c>
      <c r="AN51" s="157">
        <v>206</v>
      </c>
      <c r="AO51" s="157">
        <v>55</v>
      </c>
      <c r="AP51" s="157">
        <v>61</v>
      </c>
      <c r="AQ51" s="157">
        <v>49</v>
      </c>
      <c r="AR51" s="157">
        <v>134</v>
      </c>
      <c r="AS51" s="157">
        <v>85</v>
      </c>
      <c r="AT51" s="157">
        <v>62</v>
      </c>
      <c r="AU51" s="157">
        <v>54</v>
      </c>
      <c r="AX51" s="153"/>
    </row>
    <row r="52" spans="5:58" x14ac:dyDescent="0.25">
      <c r="E52" s="158">
        <v>2</v>
      </c>
      <c r="F52" s="159">
        <v>124</v>
      </c>
      <c r="G52" s="160">
        <v>0.4</v>
      </c>
      <c r="V52" s="209"/>
      <c r="X52" s="152" t="s">
        <v>168</v>
      </c>
      <c r="Y52" s="152">
        <v>138</v>
      </c>
      <c r="Z52" s="152">
        <v>216</v>
      </c>
      <c r="AA52" s="152">
        <v>133</v>
      </c>
      <c r="AB52" s="152">
        <v>76</v>
      </c>
      <c r="AC52" s="152">
        <v>128</v>
      </c>
      <c r="AD52" s="152">
        <v>78</v>
      </c>
      <c r="AE52" s="152">
        <v>99</v>
      </c>
      <c r="AF52" s="152">
        <v>59</v>
      </c>
      <c r="AG52" s="152">
        <v>90</v>
      </c>
      <c r="AL52" s="156">
        <v>42420</v>
      </c>
      <c r="AM52" s="157">
        <v>105</v>
      </c>
      <c r="AN52" s="157">
        <v>162</v>
      </c>
      <c r="AO52" s="157">
        <v>65</v>
      </c>
      <c r="AP52" s="157">
        <v>73</v>
      </c>
      <c r="AQ52" s="157">
        <v>58</v>
      </c>
      <c r="AR52" s="157">
        <v>100</v>
      </c>
      <c r="AS52" s="157">
        <v>75</v>
      </c>
      <c r="AT52" s="157">
        <v>34</v>
      </c>
      <c r="AU52" s="157">
        <v>21</v>
      </c>
      <c r="AX52" s="153"/>
    </row>
    <row r="53" spans="5:58" x14ac:dyDescent="0.25">
      <c r="E53" s="158">
        <v>3</v>
      </c>
      <c r="F53" s="159">
        <v>109</v>
      </c>
      <c r="G53" s="160">
        <v>0.4</v>
      </c>
      <c r="V53" s="209"/>
      <c r="X53" s="155" t="s">
        <v>169</v>
      </c>
      <c r="Y53" s="152">
        <v>161</v>
      </c>
      <c r="Z53" s="152">
        <v>265</v>
      </c>
      <c r="AA53" s="152">
        <v>122</v>
      </c>
      <c r="AB53" s="152">
        <v>43</v>
      </c>
      <c r="AC53" s="152">
        <v>131</v>
      </c>
      <c r="AD53" s="152">
        <v>88</v>
      </c>
      <c r="AE53" s="152">
        <v>93</v>
      </c>
      <c r="AF53" s="152">
        <v>65</v>
      </c>
      <c r="AG53" s="152">
        <v>81</v>
      </c>
      <c r="AL53" s="156">
        <v>42421</v>
      </c>
      <c r="AM53" s="157">
        <v>117</v>
      </c>
      <c r="AN53" s="157">
        <v>143</v>
      </c>
      <c r="AO53" s="157">
        <v>85</v>
      </c>
      <c r="AP53" s="157">
        <v>46</v>
      </c>
      <c r="AQ53" s="157">
        <v>68</v>
      </c>
      <c r="AR53" s="157">
        <v>86</v>
      </c>
      <c r="AS53" s="157">
        <v>85</v>
      </c>
      <c r="AT53" s="157">
        <v>41</v>
      </c>
      <c r="AU53" s="157">
        <v>48</v>
      </c>
      <c r="AX53" s="153"/>
    </row>
    <row r="54" spans="5:58" x14ac:dyDescent="0.25">
      <c r="E54" s="158">
        <v>4</v>
      </c>
      <c r="F54" s="159">
        <v>116</v>
      </c>
      <c r="G54" s="160">
        <v>0.4</v>
      </c>
      <c r="V54" s="209"/>
      <c r="X54" s="152" t="s">
        <v>170</v>
      </c>
      <c r="Y54" s="152">
        <v>142</v>
      </c>
      <c r="Z54" s="152">
        <v>264</v>
      </c>
      <c r="AA54" s="152">
        <v>148</v>
      </c>
      <c r="AB54" s="152">
        <v>121</v>
      </c>
      <c r="AC54" s="152">
        <v>126</v>
      </c>
      <c r="AD54" s="152">
        <v>91</v>
      </c>
      <c r="AE54" s="152">
        <v>92</v>
      </c>
      <c r="AF54" s="152">
        <v>66</v>
      </c>
      <c r="AG54" s="152">
        <v>79</v>
      </c>
      <c r="AL54" s="156">
        <v>42422</v>
      </c>
      <c r="AM54" s="157">
        <v>132</v>
      </c>
      <c r="AN54" s="157">
        <v>216</v>
      </c>
      <c r="AO54" s="157">
        <v>65</v>
      </c>
      <c r="AP54" s="157">
        <v>59</v>
      </c>
      <c r="AQ54" s="157">
        <v>47</v>
      </c>
      <c r="AR54" s="157">
        <v>130</v>
      </c>
      <c r="AS54" s="157">
        <v>87</v>
      </c>
      <c r="AT54" s="157">
        <v>58</v>
      </c>
      <c r="AU54" s="157">
        <v>24</v>
      </c>
      <c r="AX54" s="153"/>
    </row>
    <row r="55" spans="5:58" x14ac:dyDescent="0.25">
      <c r="E55" s="158">
        <v>5</v>
      </c>
      <c r="F55" s="159">
        <v>109</v>
      </c>
      <c r="G55" s="160">
        <v>0.4</v>
      </c>
      <c r="V55" s="209"/>
      <c r="X55" s="155" t="s">
        <v>171</v>
      </c>
      <c r="Y55" s="152">
        <v>142</v>
      </c>
      <c r="Z55" s="152">
        <v>249</v>
      </c>
      <c r="AA55" s="152">
        <v>166</v>
      </c>
      <c r="AB55" s="152">
        <v>96</v>
      </c>
      <c r="AC55" s="152">
        <v>131</v>
      </c>
      <c r="AD55" s="152">
        <v>118</v>
      </c>
      <c r="AE55" s="152">
        <v>92</v>
      </c>
      <c r="AF55" s="152">
        <v>63</v>
      </c>
      <c r="AG55" s="152">
        <v>90</v>
      </c>
      <c r="AL55" s="156">
        <v>42423</v>
      </c>
      <c r="AM55" s="157">
        <v>111</v>
      </c>
      <c r="AN55" s="157">
        <v>199</v>
      </c>
      <c r="AO55" s="157">
        <v>118</v>
      </c>
      <c r="AP55" s="157">
        <v>46</v>
      </c>
      <c r="AQ55" s="157">
        <v>104</v>
      </c>
      <c r="AR55" s="157">
        <v>136</v>
      </c>
      <c r="AS55" s="157">
        <v>98</v>
      </c>
      <c r="AT55" s="157">
        <v>64</v>
      </c>
      <c r="AU55" s="157">
        <v>39</v>
      </c>
      <c r="AX55" s="153"/>
    </row>
    <row r="56" spans="5:58" x14ac:dyDescent="0.25">
      <c r="E56" s="158">
        <v>6</v>
      </c>
      <c r="F56" s="159">
        <v>103</v>
      </c>
      <c r="G56" s="160">
        <v>0.4</v>
      </c>
      <c r="V56" s="209"/>
      <c r="X56" s="152" t="s">
        <v>172</v>
      </c>
      <c r="Y56" s="152">
        <v>151</v>
      </c>
      <c r="Z56" s="152">
        <v>250</v>
      </c>
      <c r="AA56" s="152">
        <v>137</v>
      </c>
      <c r="AB56" s="152">
        <v>74</v>
      </c>
      <c r="AC56" s="152">
        <v>139</v>
      </c>
      <c r="AD56" s="152">
        <v>107</v>
      </c>
      <c r="AE56" s="152">
        <v>96</v>
      </c>
      <c r="AF56" s="152">
        <v>71</v>
      </c>
      <c r="AG56" s="152">
        <v>121</v>
      </c>
      <c r="AL56" s="156">
        <v>42424</v>
      </c>
      <c r="AM56" s="157">
        <v>121</v>
      </c>
      <c r="AN56" s="157">
        <v>238</v>
      </c>
      <c r="AO56" s="157">
        <v>47</v>
      </c>
      <c r="AP56" s="157">
        <v>58</v>
      </c>
      <c r="AQ56" s="157">
        <v>86</v>
      </c>
      <c r="AR56" s="157">
        <v>139</v>
      </c>
      <c r="AS56" s="157">
        <v>77</v>
      </c>
      <c r="AT56" s="157">
        <v>29</v>
      </c>
      <c r="AU56" s="157">
        <v>78</v>
      </c>
      <c r="AX56" s="153"/>
    </row>
    <row r="57" spans="5:58" x14ac:dyDescent="0.25">
      <c r="E57" s="158">
        <v>7</v>
      </c>
      <c r="F57" s="159">
        <v>139</v>
      </c>
      <c r="G57" s="160">
        <v>0.4</v>
      </c>
      <c r="AL57" s="156">
        <v>42425</v>
      </c>
      <c r="AM57" s="157">
        <v>140</v>
      </c>
      <c r="AN57" s="157">
        <v>207</v>
      </c>
      <c r="AO57" s="157">
        <v>77</v>
      </c>
      <c r="AP57" s="157">
        <v>29</v>
      </c>
      <c r="AQ57" s="157">
        <v>111</v>
      </c>
      <c r="AR57" s="157">
        <v>149</v>
      </c>
      <c r="AS57" s="157">
        <v>86</v>
      </c>
      <c r="AT57" s="157">
        <v>48</v>
      </c>
      <c r="AU57" s="157">
        <v>35</v>
      </c>
      <c r="AX57" s="153"/>
    </row>
    <row r="58" spans="5:58" x14ac:dyDescent="0.25">
      <c r="E58" s="158">
        <v>8</v>
      </c>
      <c r="F58" s="159">
        <v>108</v>
      </c>
      <c r="G58" s="160">
        <v>0.4</v>
      </c>
      <c r="AL58" s="156">
        <v>42426</v>
      </c>
      <c r="AM58" s="157">
        <v>119</v>
      </c>
      <c r="AN58" s="157">
        <v>214</v>
      </c>
      <c r="AO58" s="157">
        <v>46</v>
      </c>
      <c r="AP58" s="157">
        <v>72</v>
      </c>
      <c r="AQ58" s="157">
        <v>75</v>
      </c>
      <c r="AR58" s="157">
        <v>141</v>
      </c>
      <c r="AS58" s="157">
        <v>79</v>
      </c>
      <c r="AT58" s="157">
        <v>58</v>
      </c>
      <c r="AU58" s="157">
        <v>76</v>
      </c>
      <c r="AX58" s="153"/>
    </row>
    <row r="59" spans="5:58" x14ac:dyDescent="0.25">
      <c r="E59" s="158">
        <v>9</v>
      </c>
      <c r="F59" s="159">
        <v>125</v>
      </c>
      <c r="G59" s="160">
        <v>0.4</v>
      </c>
      <c r="V59" s="207">
        <v>2015</v>
      </c>
      <c r="X59" s="155" t="s">
        <v>161</v>
      </c>
      <c r="Y59" s="152">
        <v>165</v>
      </c>
      <c r="Z59" s="152">
        <v>296</v>
      </c>
      <c r="AA59" s="152">
        <v>156</v>
      </c>
      <c r="AB59" s="152">
        <v>59</v>
      </c>
      <c r="AC59" s="152">
        <v>154</v>
      </c>
      <c r="AD59" s="152">
        <v>114</v>
      </c>
      <c r="AE59" s="152">
        <v>108</v>
      </c>
      <c r="AF59" s="152">
        <v>67</v>
      </c>
      <c r="AG59" s="152">
        <v>95</v>
      </c>
      <c r="AL59" s="156">
        <v>42427</v>
      </c>
      <c r="AM59" s="157">
        <v>105</v>
      </c>
      <c r="AN59" s="157">
        <v>190</v>
      </c>
      <c r="AO59" s="157">
        <v>74</v>
      </c>
      <c r="AP59" s="157">
        <v>58</v>
      </c>
      <c r="AQ59" s="157">
        <v>98</v>
      </c>
      <c r="AR59" s="157">
        <v>108</v>
      </c>
      <c r="AS59" s="157">
        <v>92</v>
      </c>
      <c r="AT59" s="157">
        <v>47</v>
      </c>
      <c r="AU59" s="157">
        <v>91</v>
      </c>
      <c r="AX59" s="153"/>
    </row>
    <row r="60" spans="5:58" x14ac:dyDescent="0.25">
      <c r="E60" s="158">
        <v>10</v>
      </c>
      <c r="F60" s="159">
        <v>120</v>
      </c>
      <c r="G60" s="160">
        <v>0.4</v>
      </c>
      <c r="V60" s="207"/>
      <c r="X60" s="152" t="s">
        <v>162</v>
      </c>
      <c r="Y60" s="152">
        <v>149</v>
      </c>
      <c r="Z60" s="152">
        <v>279</v>
      </c>
      <c r="AA60" s="152">
        <v>188</v>
      </c>
      <c r="AB60" s="152">
        <v>67</v>
      </c>
      <c r="AC60" s="152">
        <v>150</v>
      </c>
      <c r="AD60" s="152">
        <v>124</v>
      </c>
      <c r="AE60" s="152">
        <v>118</v>
      </c>
      <c r="AF60" s="152">
        <v>73</v>
      </c>
      <c r="AG60" s="152">
        <v>98</v>
      </c>
      <c r="AL60" s="156">
        <v>42428</v>
      </c>
      <c r="AM60" s="157">
        <v>100</v>
      </c>
      <c r="AN60" s="157">
        <v>171</v>
      </c>
      <c r="AO60" s="157">
        <v>62</v>
      </c>
      <c r="AP60" s="157">
        <v>62</v>
      </c>
      <c r="AQ60" s="157">
        <v>108</v>
      </c>
      <c r="AR60" s="157">
        <v>94</v>
      </c>
      <c r="AS60" s="157">
        <v>79</v>
      </c>
      <c r="AT60" s="157">
        <v>43</v>
      </c>
      <c r="AU60" s="157">
        <v>92</v>
      </c>
      <c r="AX60" s="153"/>
    </row>
    <row r="61" spans="5:58" x14ac:dyDescent="0.25">
      <c r="E61" s="158">
        <v>11</v>
      </c>
      <c r="F61" s="159">
        <v>137</v>
      </c>
      <c r="G61" s="160">
        <v>0.4</v>
      </c>
      <c r="V61" s="207"/>
      <c r="X61" s="155" t="s">
        <v>163</v>
      </c>
      <c r="Y61" s="152">
        <v>129</v>
      </c>
      <c r="Z61" s="152">
        <v>256</v>
      </c>
      <c r="AA61" s="152">
        <v>146</v>
      </c>
      <c r="AB61" s="152">
        <v>61</v>
      </c>
      <c r="AC61" s="152">
        <v>129</v>
      </c>
      <c r="AD61" s="152">
        <v>109</v>
      </c>
      <c r="AE61" s="152">
        <v>91</v>
      </c>
      <c r="AF61" s="152">
        <v>69</v>
      </c>
      <c r="AG61" s="152">
        <v>80</v>
      </c>
      <c r="AL61" s="156">
        <v>42429</v>
      </c>
      <c r="AM61" s="157">
        <v>134</v>
      </c>
      <c r="AN61" s="157">
        <v>205</v>
      </c>
      <c r="AO61" s="157">
        <v>81</v>
      </c>
      <c r="AP61" s="157">
        <v>38</v>
      </c>
      <c r="AQ61" s="157">
        <v>99</v>
      </c>
      <c r="AR61" s="157">
        <v>135</v>
      </c>
      <c r="AS61" s="157">
        <v>90</v>
      </c>
      <c r="AT61" s="157">
        <v>60</v>
      </c>
      <c r="AU61" s="157">
        <v>90</v>
      </c>
      <c r="AX61" s="167">
        <f>MAX(AM33:AM61)</f>
        <v>143</v>
      </c>
      <c r="AY61" s="167">
        <f t="shared" ref="AY61:BF61" si="1">MAX(AN33:AN61)</f>
        <v>238</v>
      </c>
      <c r="AZ61" s="167">
        <f t="shared" si="1"/>
        <v>132</v>
      </c>
      <c r="BA61" s="167">
        <f t="shared" si="1"/>
        <v>91</v>
      </c>
      <c r="BB61" s="167">
        <f t="shared" si="1"/>
        <v>124</v>
      </c>
      <c r="BC61" s="167">
        <f t="shared" si="1"/>
        <v>149</v>
      </c>
      <c r="BD61" s="167">
        <f t="shared" si="1"/>
        <v>100</v>
      </c>
      <c r="BE61" s="167">
        <f t="shared" si="1"/>
        <v>69</v>
      </c>
      <c r="BF61" s="167">
        <f t="shared" si="1"/>
        <v>102</v>
      </c>
    </row>
    <row r="62" spans="5:58" x14ac:dyDescent="0.25">
      <c r="E62" s="158">
        <v>12</v>
      </c>
      <c r="F62" s="159">
        <v>143</v>
      </c>
      <c r="G62" s="160">
        <v>0.4</v>
      </c>
      <c r="V62" s="207"/>
      <c r="X62" s="152" t="s">
        <v>164</v>
      </c>
      <c r="Y62" s="152">
        <v>146</v>
      </c>
      <c r="Z62" s="152">
        <v>233</v>
      </c>
      <c r="AA62" s="152">
        <v>124</v>
      </c>
      <c r="AB62" s="152">
        <v>68</v>
      </c>
      <c r="AC62" s="152">
        <v>112</v>
      </c>
      <c r="AD62" s="152">
        <v>116</v>
      </c>
      <c r="AE62" s="152">
        <v>89</v>
      </c>
      <c r="AF62" s="152">
        <v>66</v>
      </c>
      <c r="AG62" s="152">
        <v>100</v>
      </c>
      <c r="AL62" s="156">
        <v>42430</v>
      </c>
      <c r="AM62" s="157">
        <v>124</v>
      </c>
      <c r="AN62" s="157">
        <v>212</v>
      </c>
      <c r="AO62" s="157">
        <v>68</v>
      </c>
      <c r="AP62" s="157">
        <v>65</v>
      </c>
      <c r="AQ62" s="157">
        <v>101</v>
      </c>
      <c r="AR62" s="157">
        <v>130</v>
      </c>
      <c r="AS62" s="157">
        <v>101</v>
      </c>
      <c r="AT62" s="157">
        <v>52</v>
      </c>
      <c r="AU62" s="157">
        <v>20</v>
      </c>
      <c r="AX62" s="153"/>
    </row>
    <row r="63" spans="5:58" x14ac:dyDescent="0.25">
      <c r="E63" s="158">
        <v>1</v>
      </c>
      <c r="F63" s="159">
        <v>141</v>
      </c>
      <c r="G63" s="160">
        <v>0.4</v>
      </c>
      <c r="V63" s="207"/>
      <c r="X63" s="155" t="s">
        <v>165</v>
      </c>
      <c r="Y63" s="152">
        <v>125</v>
      </c>
      <c r="Z63" s="152">
        <v>214</v>
      </c>
      <c r="AA63" s="152">
        <v>120</v>
      </c>
      <c r="AB63" s="152">
        <v>62</v>
      </c>
      <c r="AC63" s="152">
        <v>114</v>
      </c>
      <c r="AD63" s="152">
        <v>109</v>
      </c>
      <c r="AE63" s="152">
        <v>98</v>
      </c>
      <c r="AF63" s="152">
        <v>71</v>
      </c>
      <c r="AG63" s="152">
        <v>117</v>
      </c>
      <c r="AL63" s="156">
        <v>42431</v>
      </c>
      <c r="AM63" s="157">
        <v>123</v>
      </c>
      <c r="AN63" s="157">
        <v>199</v>
      </c>
      <c r="AO63" s="157">
        <v>55</v>
      </c>
      <c r="AP63" s="157">
        <v>67</v>
      </c>
      <c r="AQ63" s="157">
        <v>81</v>
      </c>
      <c r="AR63" s="157">
        <v>134</v>
      </c>
      <c r="AS63" s="157">
        <v>90</v>
      </c>
      <c r="AT63" s="157">
        <v>30</v>
      </c>
      <c r="AU63" s="157">
        <v>42</v>
      </c>
      <c r="AX63" s="153"/>
    </row>
    <row r="64" spans="5:58" x14ac:dyDescent="0.25">
      <c r="E64" s="158">
        <v>2</v>
      </c>
      <c r="F64" s="159">
        <v>149</v>
      </c>
      <c r="G64" s="160">
        <v>0.4</v>
      </c>
      <c r="V64" s="207"/>
      <c r="X64" s="152" t="s">
        <v>166</v>
      </c>
      <c r="Y64" s="152">
        <v>148</v>
      </c>
      <c r="Z64" s="152">
        <v>239</v>
      </c>
      <c r="AA64" s="152">
        <v>165</v>
      </c>
      <c r="AB64" s="152">
        <v>55</v>
      </c>
      <c r="AC64" s="152">
        <v>122</v>
      </c>
      <c r="AD64" s="152">
        <v>103</v>
      </c>
      <c r="AE64" s="152">
        <v>97</v>
      </c>
      <c r="AF64" s="152">
        <v>69</v>
      </c>
      <c r="AG64" s="152">
        <v>68</v>
      </c>
      <c r="AL64" s="156">
        <v>42432</v>
      </c>
      <c r="AM64" s="157">
        <v>119</v>
      </c>
      <c r="AN64" s="157">
        <v>196</v>
      </c>
      <c r="AO64" s="157">
        <v>41</v>
      </c>
      <c r="AP64" s="157">
        <v>49</v>
      </c>
      <c r="AQ64" s="157">
        <v>88</v>
      </c>
      <c r="AR64" s="157">
        <v>129</v>
      </c>
      <c r="AS64" s="157">
        <v>85</v>
      </c>
      <c r="AT64" s="157">
        <v>55</v>
      </c>
      <c r="AU64" s="157">
        <v>61</v>
      </c>
      <c r="AX64" s="153"/>
    </row>
    <row r="65" spans="5:50" x14ac:dyDescent="0.25">
      <c r="E65" s="158">
        <v>3</v>
      </c>
      <c r="F65" s="159">
        <v>118</v>
      </c>
      <c r="G65" s="160">
        <v>0.4</v>
      </c>
      <c r="V65" s="207"/>
      <c r="X65" s="155" t="s">
        <v>167</v>
      </c>
      <c r="Y65" s="152">
        <v>139</v>
      </c>
      <c r="Z65" s="152">
        <v>242</v>
      </c>
      <c r="AA65" s="152">
        <v>142</v>
      </c>
      <c r="AB65" s="152">
        <v>44</v>
      </c>
      <c r="AC65" s="152">
        <v>125</v>
      </c>
      <c r="AD65" s="152">
        <v>139</v>
      </c>
      <c r="AE65" s="152">
        <v>106</v>
      </c>
      <c r="AF65" s="152">
        <v>59</v>
      </c>
      <c r="AG65" s="152">
        <v>92</v>
      </c>
      <c r="AL65" s="156">
        <v>42433</v>
      </c>
      <c r="AM65" s="157">
        <v>127</v>
      </c>
      <c r="AN65" s="157">
        <v>198</v>
      </c>
      <c r="AO65" s="157">
        <v>48</v>
      </c>
      <c r="AP65" s="157">
        <v>36</v>
      </c>
      <c r="AQ65" s="157">
        <v>65</v>
      </c>
      <c r="AR65" s="157">
        <v>135</v>
      </c>
      <c r="AS65" s="157">
        <v>91</v>
      </c>
      <c r="AT65" s="157">
        <v>45</v>
      </c>
      <c r="AU65" s="157">
        <v>67</v>
      </c>
      <c r="AX65" s="153"/>
    </row>
    <row r="66" spans="5:50" x14ac:dyDescent="0.25">
      <c r="E66" s="158">
        <v>4</v>
      </c>
      <c r="F66" s="159">
        <v>134</v>
      </c>
      <c r="G66" s="160">
        <v>0.4</v>
      </c>
      <c r="V66" s="207"/>
      <c r="X66" s="152" t="s">
        <v>168</v>
      </c>
      <c r="Y66" s="152">
        <v>138</v>
      </c>
      <c r="Z66" s="152">
        <v>207</v>
      </c>
      <c r="AA66" s="152">
        <v>116</v>
      </c>
      <c r="AB66" s="152">
        <v>64</v>
      </c>
      <c r="AC66" s="152">
        <v>129</v>
      </c>
      <c r="AD66" s="152">
        <v>108</v>
      </c>
      <c r="AE66" s="152">
        <v>106</v>
      </c>
      <c r="AF66" s="152">
        <v>62</v>
      </c>
      <c r="AG66" s="152">
        <v>73</v>
      </c>
      <c r="AL66" s="156">
        <v>42434</v>
      </c>
      <c r="AM66" s="157">
        <v>101</v>
      </c>
      <c r="AN66" s="157">
        <v>168</v>
      </c>
      <c r="AO66" s="157">
        <v>69</v>
      </c>
      <c r="AP66" s="157">
        <v>41</v>
      </c>
      <c r="AQ66" s="157">
        <v>68</v>
      </c>
      <c r="AR66" s="157">
        <v>100</v>
      </c>
      <c r="AS66" s="157">
        <v>91</v>
      </c>
      <c r="AT66" s="157">
        <v>29</v>
      </c>
      <c r="AU66" s="157">
        <v>83</v>
      </c>
      <c r="AX66" s="153"/>
    </row>
    <row r="67" spans="5:50" x14ac:dyDescent="0.25">
      <c r="E67" s="158">
        <v>5</v>
      </c>
      <c r="F67" s="159">
        <v>132</v>
      </c>
      <c r="G67" s="160">
        <v>0.4</v>
      </c>
      <c r="V67" s="207"/>
      <c r="X67" s="155" t="s">
        <v>169</v>
      </c>
      <c r="Y67" s="152">
        <v>130</v>
      </c>
      <c r="Z67" s="152">
        <v>237</v>
      </c>
      <c r="AA67" s="152">
        <v>114</v>
      </c>
      <c r="AB67" s="152">
        <v>52</v>
      </c>
      <c r="AC67" s="152">
        <v>123</v>
      </c>
      <c r="AD67" s="152">
        <v>125</v>
      </c>
      <c r="AE67" s="152">
        <v>100</v>
      </c>
      <c r="AF67" s="152">
        <v>68</v>
      </c>
      <c r="AG67" s="152">
        <v>87</v>
      </c>
      <c r="AL67" s="156">
        <v>42435</v>
      </c>
      <c r="AM67" s="157">
        <v>109</v>
      </c>
      <c r="AN67" s="157">
        <v>172</v>
      </c>
      <c r="AO67" s="157">
        <v>89</v>
      </c>
      <c r="AP67" s="157">
        <v>35</v>
      </c>
      <c r="AQ67" s="157">
        <v>45</v>
      </c>
      <c r="AR67" s="157">
        <v>87</v>
      </c>
      <c r="AS67" s="157">
        <v>92</v>
      </c>
      <c r="AT67" s="157">
        <v>33</v>
      </c>
      <c r="AU67" s="157">
        <v>69</v>
      </c>
      <c r="AX67" s="153"/>
    </row>
    <row r="68" spans="5:50" x14ac:dyDescent="0.25">
      <c r="E68" s="158">
        <v>6</v>
      </c>
      <c r="F68" s="159">
        <v>125</v>
      </c>
      <c r="G68" s="160">
        <v>0.4</v>
      </c>
      <c r="V68" s="207"/>
      <c r="X68" s="152" t="s">
        <v>170</v>
      </c>
      <c r="Y68" s="152">
        <v>126</v>
      </c>
      <c r="Z68" s="152">
        <v>256</v>
      </c>
      <c r="AA68" s="152">
        <v>118</v>
      </c>
      <c r="AB68" s="152">
        <v>53</v>
      </c>
      <c r="AC68" s="152">
        <v>118</v>
      </c>
      <c r="AD68" s="152">
        <v>120</v>
      </c>
      <c r="AE68" s="152">
        <v>98</v>
      </c>
      <c r="AF68" s="152">
        <v>97</v>
      </c>
      <c r="AG68" s="152">
        <v>110</v>
      </c>
      <c r="AL68" s="156">
        <v>42436</v>
      </c>
      <c r="AM68" s="157">
        <v>124</v>
      </c>
      <c r="AN68" s="157">
        <v>202</v>
      </c>
      <c r="AO68" s="157">
        <v>47</v>
      </c>
      <c r="AP68" s="157">
        <v>43</v>
      </c>
      <c r="AQ68" s="157">
        <v>85</v>
      </c>
      <c r="AR68" s="157">
        <v>131</v>
      </c>
      <c r="AS68" s="157">
        <v>88</v>
      </c>
      <c r="AT68" s="157">
        <v>58</v>
      </c>
      <c r="AU68" s="157">
        <v>100</v>
      </c>
      <c r="AX68" s="153"/>
    </row>
    <row r="69" spans="5:50" x14ac:dyDescent="0.25">
      <c r="E69" s="158">
        <v>7</v>
      </c>
      <c r="F69" s="159">
        <v>130</v>
      </c>
      <c r="G69" s="160">
        <v>0.4</v>
      </c>
      <c r="V69" s="207"/>
      <c r="X69" s="155" t="s">
        <v>171</v>
      </c>
      <c r="Y69" s="152">
        <v>136</v>
      </c>
      <c r="Z69" s="152">
        <v>269</v>
      </c>
      <c r="AA69" s="152">
        <v>138</v>
      </c>
      <c r="AB69" s="152">
        <v>69</v>
      </c>
      <c r="AC69" s="152">
        <v>120</v>
      </c>
      <c r="AD69" s="152">
        <v>137</v>
      </c>
      <c r="AE69" s="152">
        <v>104</v>
      </c>
      <c r="AF69" s="152">
        <v>79</v>
      </c>
      <c r="AG69" s="152">
        <v>88</v>
      </c>
      <c r="AL69" s="156">
        <v>42437</v>
      </c>
      <c r="AM69" s="157">
        <v>125</v>
      </c>
      <c r="AN69" s="157">
        <v>195</v>
      </c>
      <c r="AO69" s="157">
        <v>79</v>
      </c>
      <c r="AP69" s="157">
        <v>25</v>
      </c>
      <c r="AQ69" s="157">
        <v>68</v>
      </c>
      <c r="AR69" s="157">
        <v>130</v>
      </c>
      <c r="AS69" s="157">
        <v>86</v>
      </c>
      <c r="AT69" s="157">
        <v>57</v>
      </c>
      <c r="AU69" s="157">
        <v>50</v>
      </c>
      <c r="AX69" s="153"/>
    </row>
    <row r="70" spans="5:50" x14ac:dyDescent="0.25">
      <c r="E70" s="158">
        <v>8</v>
      </c>
      <c r="F70" s="159">
        <v>126</v>
      </c>
      <c r="G70" s="160">
        <v>0.4</v>
      </c>
      <c r="V70" s="207"/>
      <c r="X70" s="152" t="s">
        <v>172</v>
      </c>
      <c r="Y70" s="152">
        <v>137</v>
      </c>
      <c r="Z70" s="152">
        <v>259</v>
      </c>
      <c r="AA70" s="152">
        <v>103</v>
      </c>
      <c r="AB70" s="152">
        <v>48</v>
      </c>
      <c r="AC70" s="152">
        <v>127</v>
      </c>
      <c r="AD70" s="152">
        <v>143</v>
      </c>
      <c r="AE70" s="152">
        <v>102</v>
      </c>
      <c r="AF70" s="152">
        <v>66</v>
      </c>
      <c r="AG70" s="152">
        <v>87</v>
      </c>
      <c r="AL70" s="156">
        <v>42438</v>
      </c>
      <c r="AM70" s="157">
        <v>136</v>
      </c>
      <c r="AN70" s="157">
        <v>219</v>
      </c>
      <c r="AO70" s="157">
        <v>90</v>
      </c>
      <c r="AP70" s="157">
        <v>71</v>
      </c>
      <c r="AQ70" s="157">
        <v>67</v>
      </c>
      <c r="AR70" s="157">
        <v>137</v>
      </c>
      <c r="AS70" s="157">
        <v>82</v>
      </c>
      <c r="AT70" s="157">
        <v>37</v>
      </c>
      <c r="AU70" s="157">
        <v>67</v>
      </c>
      <c r="AX70" s="153"/>
    </row>
    <row r="71" spans="5:50" x14ac:dyDescent="0.25">
      <c r="E71" s="158">
        <v>9</v>
      </c>
      <c r="F71" s="159">
        <v>127</v>
      </c>
      <c r="G71" s="160">
        <v>0.4</v>
      </c>
      <c r="AL71" s="156">
        <v>42439</v>
      </c>
      <c r="AM71" s="157">
        <v>120</v>
      </c>
      <c r="AN71" s="157">
        <v>208</v>
      </c>
      <c r="AO71" s="157">
        <v>48</v>
      </c>
      <c r="AP71" s="157">
        <v>59</v>
      </c>
      <c r="AQ71" s="157">
        <v>93</v>
      </c>
      <c r="AR71" s="157">
        <v>124</v>
      </c>
      <c r="AS71" s="157">
        <v>90</v>
      </c>
      <c r="AT71" s="157">
        <v>53</v>
      </c>
      <c r="AU71" s="157">
        <v>74</v>
      </c>
      <c r="AX71" s="153"/>
    </row>
    <row r="72" spans="5:50" x14ac:dyDescent="0.25">
      <c r="E72" s="158">
        <v>10</v>
      </c>
      <c r="F72" s="159">
        <v>126</v>
      </c>
      <c r="G72" s="160">
        <v>0.4</v>
      </c>
      <c r="AL72" s="156">
        <v>42440</v>
      </c>
      <c r="AM72" s="157">
        <v>128</v>
      </c>
      <c r="AN72" s="157">
        <v>184</v>
      </c>
      <c r="AO72" s="157">
        <v>68</v>
      </c>
      <c r="AP72" s="157">
        <v>35</v>
      </c>
      <c r="AQ72" s="157">
        <v>101</v>
      </c>
      <c r="AR72" s="157">
        <v>125</v>
      </c>
      <c r="AS72" s="157">
        <v>95</v>
      </c>
      <c r="AT72" s="157">
        <v>55</v>
      </c>
      <c r="AU72" s="157">
        <v>73</v>
      </c>
      <c r="AX72" s="153"/>
    </row>
    <row r="73" spans="5:50" x14ac:dyDescent="0.25">
      <c r="E73" s="158">
        <v>11</v>
      </c>
      <c r="F73" s="159">
        <v>148</v>
      </c>
      <c r="G73" s="160">
        <v>0.4</v>
      </c>
      <c r="V73" s="207">
        <v>2016</v>
      </c>
      <c r="X73" s="155" t="s">
        <v>161</v>
      </c>
      <c r="Y73" s="152">
        <v>140</v>
      </c>
      <c r="Z73" s="152">
        <v>229</v>
      </c>
      <c r="AA73" s="152">
        <v>110</v>
      </c>
      <c r="AB73" s="152">
        <v>85</v>
      </c>
      <c r="AC73" s="152">
        <v>128</v>
      </c>
      <c r="AD73" s="152">
        <v>141</v>
      </c>
      <c r="AE73" s="152">
        <v>107</v>
      </c>
      <c r="AF73" s="152">
        <v>70</v>
      </c>
      <c r="AG73" s="152">
        <v>90</v>
      </c>
      <c r="AL73" s="156">
        <v>42441</v>
      </c>
      <c r="AM73" s="157">
        <v>106</v>
      </c>
      <c r="AN73" s="157">
        <v>175</v>
      </c>
      <c r="AO73" s="157">
        <v>82</v>
      </c>
      <c r="AP73" s="157">
        <v>29</v>
      </c>
      <c r="AQ73" s="157">
        <v>88</v>
      </c>
      <c r="AR73" s="157">
        <v>93</v>
      </c>
      <c r="AS73" s="157">
        <v>94</v>
      </c>
      <c r="AT73" s="157">
        <v>54</v>
      </c>
      <c r="AU73" s="157">
        <v>41</v>
      </c>
      <c r="AX73" s="153"/>
    </row>
    <row r="74" spans="5:50" x14ac:dyDescent="0.25">
      <c r="E74" s="158">
        <v>12</v>
      </c>
      <c r="F74" s="159">
        <v>150</v>
      </c>
      <c r="G74" s="160">
        <v>0.4</v>
      </c>
      <c r="V74" s="207"/>
      <c r="X74" s="152" t="s">
        <v>162</v>
      </c>
      <c r="Y74" s="152">
        <v>143</v>
      </c>
      <c r="Z74" s="152">
        <v>238</v>
      </c>
      <c r="AA74" s="152">
        <v>132</v>
      </c>
      <c r="AB74" s="152">
        <v>91</v>
      </c>
      <c r="AC74" s="152">
        <v>124</v>
      </c>
      <c r="AD74" s="152">
        <v>149</v>
      </c>
      <c r="AE74" s="152">
        <v>100</v>
      </c>
      <c r="AF74" s="152">
        <v>69</v>
      </c>
      <c r="AG74" s="152">
        <v>102</v>
      </c>
      <c r="AL74" s="156">
        <v>42442</v>
      </c>
      <c r="AM74" s="157">
        <v>102</v>
      </c>
      <c r="AN74" s="157">
        <v>138</v>
      </c>
      <c r="AO74" s="157">
        <v>91</v>
      </c>
      <c r="AP74" s="157">
        <v>23</v>
      </c>
      <c r="AQ74" s="157">
        <v>80</v>
      </c>
      <c r="AR74" s="157">
        <v>77</v>
      </c>
      <c r="AS74" s="157">
        <v>88</v>
      </c>
      <c r="AT74" s="157">
        <v>36</v>
      </c>
      <c r="AU74" s="157">
        <v>22</v>
      </c>
      <c r="AX74" s="153"/>
    </row>
    <row r="75" spans="5:50" x14ac:dyDescent="0.25">
      <c r="E75" s="158">
        <v>1</v>
      </c>
      <c r="F75" s="159">
        <v>46.686668395996101</v>
      </c>
      <c r="G75" s="160">
        <v>0.4</v>
      </c>
      <c r="V75" s="207"/>
      <c r="X75" s="155" t="s">
        <v>163</v>
      </c>
      <c r="Y75" s="152">
        <v>136</v>
      </c>
      <c r="Z75" s="152">
        <v>219</v>
      </c>
      <c r="AA75" s="152">
        <v>96</v>
      </c>
      <c r="AB75" s="152">
        <v>96</v>
      </c>
      <c r="AC75" s="152">
        <v>71</v>
      </c>
      <c r="AD75" s="152">
        <v>118</v>
      </c>
      <c r="AE75" s="152">
        <v>137</v>
      </c>
      <c r="AF75" s="152">
        <v>101</v>
      </c>
      <c r="AG75" s="152">
        <v>73</v>
      </c>
      <c r="AL75" s="156">
        <v>42443</v>
      </c>
      <c r="AM75" s="157">
        <v>129</v>
      </c>
      <c r="AN75" s="157">
        <v>201</v>
      </c>
      <c r="AO75" s="157">
        <v>82</v>
      </c>
      <c r="AP75" s="157">
        <v>22</v>
      </c>
      <c r="AQ75" s="157">
        <v>113</v>
      </c>
      <c r="AR75" s="157">
        <v>122</v>
      </c>
      <c r="AS75" s="157">
        <v>92</v>
      </c>
      <c r="AT75" s="157">
        <v>58</v>
      </c>
      <c r="AU75" s="157">
        <v>50</v>
      </c>
      <c r="AX75" s="153"/>
    </row>
    <row r="76" spans="5:50" x14ac:dyDescent="0.25">
      <c r="E76" s="158">
        <v>2</v>
      </c>
      <c r="F76" s="159">
        <v>45.765220642089808</v>
      </c>
      <c r="G76" s="160">
        <v>0.4</v>
      </c>
      <c r="V76" s="207"/>
      <c r="X76" s="152" t="s">
        <v>164</v>
      </c>
      <c r="Y76" s="152">
        <v>133</v>
      </c>
      <c r="Z76" s="152">
        <v>196</v>
      </c>
      <c r="AA76" s="152">
        <v>109</v>
      </c>
      <c r="AB76" s="152">
        <v>79</v>
      </c>
      <c r="AC76" s="152">
        <v>109</v>
      </c>
      <c r="AD76" s="152">
        <v>134</v>
      </c>
      <c r="AE76" s="152">
        <v>109</v>
      </c>
      <c r="AF76" s="152">
        <v>70</v>
      </c>
      <c r="AG76" s="152">
        <v>92</v>
      </c>
      <c r="AL76" s="156">
        <v>42444</v>
      </c>
      <c r="AM76" s="157">
        <v>129</v>
      </c>
      <c r="AN76" s="157">
        <v>216</v>
      </c>
      <c r="AO76" s="157">
        <v>81</v>
      </c>
      <c r="AP76" s="157">
        <v>38</v>
      </c>
      <c r="AQ76" s="157">
        <v>118</v>
      </c>
      <c r="AR76" s="157">
        <v>132</v>
      </c>
      <c r="AS76" s="157">
        <v>95</v>
      </c>
      <c r="AT76" s="157">
        <v>59</v>
      </c>
      <c r="AU76" s="157">
        <v>50</v>
      </c>
      <c r="AX76" s="153"/>
    </row>
    <row r="77" spans="5:50" x14ac:dyDescent="0.25">
      <c r="E77" s="158">
        <v>3</v>
      </c>
      <c r="F77" s="159">
        <v>44.741390228271513</v>
      </c>
      <c r="G77" s="160">
        <v>0.4</v>
      </c>
      <c r="V77" s="207"/>
      <c r="X77" s="155" t="s">
        <v>165</v>
      </c>
      <c r="Y77" s="152">
        <v>122</v>
      </c>
      <c r="Z77" s="152">
        <v>247</v>
      </c>
      <c r="AA77" s="152">
        <v>85</v>
      </c>
      <c r="AB77" s="152">
        <v>97</v>
      </c>
      <c r="AC77" s="152">
        <v>111</v>
      </c>
      <c r="AD77" s="152">
        <v>132</v>
      </c>
      <c r="AE77" s="152">
        <v>89</v>
      </c>
      <c r="AF77" s="152">
        <v>68</v>
      </c>
      <c r="AG77" s="152">
        <v>100</v>
      </c>
      <c r="AL77" s="156">
        <v>42445</v>
      </c>
      <c r="AM77" s="157">
        <v>130</v>
      </c>
      <c r="AN77" s="157">
        <v>200</v>
      </c>
      <c r="AO77" s="157">
        <v>84</v>
      </c>
      <c r="AP77" s="157">
        <v>48</v>
      </c>
      <c r="AQ77" s="157">
        <v>109</v>
      </c>
      <c r="AR77" s="157">
        <v>128</v>
      </c>
      <c r="AS77" s="157">
        <v>100</v>
      </c>
      <c r="AT77" s="157">
        <v>53</v>
      </c>
      <c r="AU77" s="157">
        <v>40</v>
      </c>
      <c r="AX77" s="153"/>
    </row>
    <row r="78" spans="5:50" x14ac:dyDescent="0.25">
      <c r="E78" s="158">
        <v>4</v>
      </c>
      <c r="F78" s="159">
        <v>43.717559814453118</v>
      </c>
      <c r="G78" s="160">
        <v>0.4</v>
      </c>
      <c r="V78" s="207"/>
      <c r="X78" s="152" t="s">
        <v>166</v>
      </c>
      <c r="Y78" s="152">
        <v>128</v>
      </c>
      <c r="Z78" s="152">
        <v>242</v>
      </c>
      <c r="AA78" s="152">
        <v>82</v>
      </c>
      <c r="AB78" s="152">
        <v>66</v>
      </c>
      <c r="AC78" s="152">
        <v>108</v>
      </c>
      <c r="AD78" s="152">
        <v>125</v>
      </c>
      <c r="AE78" s="152">
        <v>106</v>
      </c>
      <c r="AF78" s="152">
        <v>71</v>
      </c>
      <c r="AG78" s="152">
        <v>83</v>
      </c>
      <c r="AL78" s="156">
        <v>42446</v>
      </c>
      <c r="AM78" s="157">
        <v>130</v>
      </c>
      <c r="AN78" s="157">
        <v>189</v>
      </c>
      <c r="AO78" s="157">
        <v>73</v>
      </c>
      <c r="AP78" s="157">
        <v>38</v>
      </c>
      <c r="AQ78" s="157">
        <v>101</v>
      </c>
      <c r="AR78" s="157">
        <v>127</v>
      </c>
      <c r="AS78" s="157">
        <v>88</v>
      </c>
      <c r="AT78" s="157">
        <v>54</v>
      </c>
      <c r="AU78" s="157">
        <v>53</v>
      </c>
      <c r="AX78" s="153"/>
    </row>
    <row r="79" spans="5:50" x14ac:dyDescent="0.25">
      <c r="E79" s="158">
        <v>5</v>
      </c>
      <c r="F79" s="159">
        <v>43.717559814453118</v>
      </c>
      <c r="G79" s="160">
        <v>0.4</v>
      </c>
      <c r="V79" s="207"/>
      <c r="X79" s="155" t="s">
        <v>167</v>
      </c>
      <c r="Y79" s="152">
        <v>153</v>
      </c>
      <c r="Z79" s="152">
        <v>255</v>
      </c>
      <c r="AA79" s="152">
        <v>87</v>
      </c>
      <c r="AB79" s="152">
        <v>52</v>
      </c>
      <c r="AC79" s="152">
        <v>117</v>
      </c>
      <c r="AD79" s="152">
        <v>130</v>
      </c>
      <c r="AE79" s="152">
        <v>111</v>
      </c>
      <c r="AF79" s="152">
        <v>82</v>
      </c>
      <c r="AG79" s="152">
        <v>151</v>
      </c>
      <c r="AL79" s="156">
        <v>42447</v>
      </c>
      <c r="AM79" s="157">
        <v>126</v>
      </c>
      <c r="AN79" s="157">
        <v>210</v>
      </c>
      <c r="AO79" s="157">
        <v>79</v>
      </c>
      <c r="AP79" s="157">
        <v>33</v>
      </c>
      <c r="AQ79" s="157">
        <v>106</v>
      </c>
      <c r="AR79" s="157">
        <v>134</v>
      </c>
      <c r="AS79" s="157">
        <v>101</v>
      </c>
      <c r="AT79" s="157">
        <v>47</v>
      </c>
      <c r="AU79" s="157">
        <v>36</v>
      </c>
      <c r="AX79" s="153"/>
    </row>
    <row r="80" spans="5:50" x14ac:dyDescent="0.25">
      <c r="E80" s="158">
        <v>6</v>
      </c>
      <c r="F80" s="159">
        <v>42.693729400634815</v>
      </c>
      <c r="G80" s="160">
        <v>0.4</v>
      </c>
      <c r="V80" s="207"/>
      <c r="X80" s="152" t="s">
        <v>168</v>
      </c>
      <c r="Y80" s="152">
        <v>143</v>
      </c>
      <c r="Z80" s="152">
        <v>200</v>
      </c>
      <c r="AA80" s="152">
        <v>60</v>
      </c>
      <c r="AB80" s="152">
        <v>52</v>
      </c>
      <c r="AC80" s="152">
        <v>111</v>
      </c>
      <c r="AD80" s="152">
        <v>126</v>
      </c>
      <c r="AE80" s="152">
        <v>107</v>
      </c>
      <c r="AF80" s="152">
        <v>61</v>
      </c>
      <c r="AG80" s="152">
        <v>83</v>
      </c>
      <c r="AL80" s="156">
        <v>42448</v>
      </c>
      <c r="AM80" s="157">
        <v>105</v>
      </c>
      <c r="AN80" s="157">
        <v>181</v>
      </c>
      <c r="AO80" s="157">
        <v>95</v>
      </c>
      <c r="AP80" s="157">
        <v>27</v>
      </c>
      <c r="AQ80" s="157">
        <v>108</v>
      </c>
      <c r="AR80" s="157">
        <v>102</v>
      </c>
      <c r="AS80" s="157">
        <v>94</v>
      </c>
      <c r="AT80" s="157">
        <v>55</v>
      </c>
      <c r="AU80" s="157">
        <v>42</v>
      </c>
      <c r="AX80" s="153"/>
    </row>
    <row r="81" spans="5:58" x14ac:dyDescent="0.25">
      <c r="E81" s="158">
        <v>7</v>
      </c>
      <c r="F81" s="159">
        <v>62.556041717529304</v>
      </c>
      <c r="G81" s="160">
        <v>0.4</v>
      </c>
      <c r="V81" s="207"/>
      <c r="X81" s="155" t="s">
        <v>169</v>
      </c>
      <c r="Y81" s="152">
        <v>152</v>
      </c>
      <c r="Z81" s="152">
        <v>228</v>
      </c>
      <c r="AA81" s="152">
        <v>108</v>
      </c>
      <c r="AB81" s="152">
        <v>78</v>
      </c>
      <c r="AC81" s="152">
        <v>120</v>
      </c>
      <c r="AD81" s="152">
        <v>127</v>
      </c>
      <c r="AE81" s="152">
        <v>115</v>
      </c>
      <c r="AF81" s="152">
        <v>56</v>
      </c>
      <c r="AG81" s="152">
        <v>87</v>
      </c>
      <c r="AL81" s="156">
        <v>42449</v>
      </c>
      <c r="AM81" s="157">
        <v>99</v>
      </c>
      <c r="AN81" s="157">
        <v>148</v>
      </c>
      <c r="AO81" s="157">
        <v>96</v>
      </c>
      <c r="AP81" s="157">
        <v>33</v>
      </c>
      <c r="AQ81" s="157">
        <v>96</v>
      </c>
      <c r="AR81" s="157">
        <v>78</v>
      </c>
      <c r="AS81" s="157">
        <v>97</v>
      </c>
      <c r="AT81" s="157">
        <v>43</v>
      </c>
      <c r="AU81" s="157">
        <v>18</v>
      </c>
      <c r="AX81" s="153"/>
    </row>
    <row r="82" spans="5:58" x14ac:dyDescent="0.25">
      <c r="E82" s="158">
        <v>8</v>
      </c>
      <c r="F82" s="159">
        <v>63.784637451171911</v>
      </c>
      <c r="G82" s="160">
        <v>0.4</v>
      </c>
      <c r="V82" s="207"/>
      <c r="X82" s="152" t="s">
        <v>170</v>
      </c>
      <c r="Y82" s="152">
        <v>131</v>
      </c>
      <c r="Z82" s="152">
        <v>243</v>
      </c>
      <c r="AA82" s="152">
        <v>120</v>
      </c>
      <c r="AB82" s="152">
        <v>60</v>
      </c>
      <c r="AC82" s="152">
        <v>113</v>
      </c>
      <c r="AD82" s="152">
        <v>126</v>
      </c>
      <c r="AE82" s="152">
        <v>109</v>
      </c>
      <c r="AF82" s="152">
        <v>67</v>
      </c>
      <c r="AG82" s="152">
        <v>110</v>
      </c>
      <c r="AL82" s="156">
        <v>42450</v>
      </c>
      <c r="AM82" s="157">
        <v>125</v>
      </c>
      <c r="AN82" s="157">
        <v>207</v>
      </c>
      <c r="AO82" s="157">
        <v>74</v>
      </c>
      <c r="AP82" s="157">
        <v>34</v>
      </c>
      <c r="AQ82" s="157">
        <v>103</v>
      </c>
      <c r="AR82" s="157">
        <v>123</v>
      </c>
      <c r="AS82" s="157">
        <v>89</v>
      </c>
      <c r="AT82" s="157">
        <v>35</v>
      </c>
      <c r="AU82" s="157">
        <v>35</v>
      </c>
      <c r="AX82" s="153"/>
    </row>
    <row r="83" spans="5:58" x14ac:dyDescent="0.25">
      <c r="E83" s="158">
        <v>9</v>
      </c>
      <c r="F83" s="159">
        <v>45.969989776611321</v>
      </c>
      <c r="G83" s="160">
        <v>0.4</v>
      </c>
      <c r="V83" s="207"/>
      <c r="X83" s="155" t="s">
        <v>171</v>
      </c>
      <c r="Y83" s="152">
        <v>136</v>
      </c>
      <c r="Z83" s="152">
        <v>283</v>
      </c>
      <c r="AA83" s="152">
        <v>109</v>
      </c>
      <c r="AB83" s="152">
        <v>50</v>
      </c>
      <c r="AC83" s="152">
        <v>128</v>
      </c>
      <c r="AD83" s="152">
        <v>148</v>
      </c>
      <c r="AE83" s="152">
        <v>103</v>
      </c>
      <c r="AF83" s="152">
        <v>84</v>
      </c>
      <c r="AG83" s="152">
        <v>118</v>
      </c>
      <c r="AL83" s="156">
        <v>42451</v>
      </c>
      <c r="AM83" s="157">
        <v>114</v>
      </c>
      <c r="AN83" s="157">
        <v>205</v>
      </c>
      <c r="AO83" s="157">
        <v>71</v>
      </c>
      <c r="AP83" s="157">
        <v>27</v>
      </c>
      <c r="AQ83" s="157">
        <v>72</v>
      </c>
      <c r="AR83" s="157">
        <v>124</v>
      </c>
      <c r="AS83" s="157">
        <v>83</v>
      </c>
      <c r="AT83" s="157">
        <v>54</v>
      </c>
      <c r="AU83" s="157">
        <v>48</v>
      </c>
      <c r="AX83" s="153"/>
    </row>
    <row r="84" spans="5:58" x14ac:dyDescent="0.25">
      <c r="E84" s="158">
        <v>10</v>
      </c>
      <c r="F84" s="159">
        <v>43.717559814453118</v>
      </c>
      <c r="G84" s="160">
        <v>0.4</v>
      </c>
      <c r="V84" s="207"/>
      <c r="X84" s="152" t="s">
        <v>172</v>
      </c>
      <c r="Y84" s="152">
        <v>149</v>
      </c>
      <c r="Z84" s="152">
        <v>254</v>
      </c>
      <c r="AA84" s="152">
        <v>114</v>
      </c>
      <c r="AB84" s="152">
        <v>84</v>
      </c>
      <c r="AC84" s="152">
        <v>122</v>
      </c>
      <c r="AD84" s="152">
        <v>150</v>
      </c>
      <c r="AE84" s="152">
        <v>110</v>
      </c>
      <c r="AF84" s="152">
        <v>91</v>
      </c>
      <c r="AG84" s="152">
        <v>108</v>
      </c>
      <c r="AL84" s="156">
        <v>42452</v>
      </c>
      <c r="AM84" s="157">
        <v>120</v>
      </c>
      <c r="AN84" s="157">
        <v>190</v>
      </c>
      <c r="AO84" s="157">
        <v>64</v>
      </c>
      <c r="AP84" s="157">
        <v>51</v>
      </c>
      <c r="AQ84" s="157">
        <v>68</v>
      </c>
      <c r="AR84" s="157">
        <v>124</v>
      </c>
      <c r="AS84" s="157">
        <v>85</v>
      </c>
      <c r="AT84" s="157">
        <v>46</v>
      </c>
      <c r="AU84" s="157">
        <v>34</v>
      </c>
      <c r="AX84" s="153"/>
    </row>
    <row r="85" spans="5:58" x14ac:dyDescent="0.25">
      <c r="E85" s="158">
        <v>11</v>
      </c>
      <c r="F85" s="159">
        <v>69.313323974609418</v>
      </c>
      <c r="G85" s="160">
        <v>0.4</v>
      </c>
      <c r="AL85" s="156">
        <v>42453</v>
      </c>
      <c r="AM85" s="157">
        <v>115</v>
      </c>
      <c r="AN85" s="157">
        <v>177</v>
      </c>
      <c r="AO85" s="157">
        <v>59</v>
      </c>
      <c r="AP85" s="157">
        <v>26</v>
      </c>
      <c r="AQ85" s="157">
        <v>90</v>
      </c>
      <c r="AR85" s="157">
        <v>117</v>
      </c>
      <c r="AS85" s="157">
        <v>96</v>
      </c>
      <c r="AT85" s="157">
        <v>51</v>
      </c>
      <c r="AU85" s="157">
        <v>39</v>
      </c>
      <c r="AX85" s="153"/>
    </row>
    <row r="86" spans="5:58" x14ac:dyDescent="0.25">
      <c r="E86" s="158">
        <v>12</v>
      </c>
      <c r="F86" s="159">
        <v>74.7396240234375</v>
      </c>
      <c r="G86" s="160">
        <v>0.4</v>
      </c>
      <c r="AL86" s="156">
        <v>42454</v>
      </c>
      <c r="AM86" s="157">
        <v>88</v>
      </c>
      <c r="AN86" s="157">
        <v>176</v>
      </c>
      <c r="AO86" s="157">
        <v>90</v>
      </c>
      <c r="AP86" s="157">
        <v>55</v>
      </c>
      <c r="AQ86" s="157">
        <v>100</v>
      </c>
      <c r="AR86" s="157">
        <v>92</v>
      </c>
      <c r="AS86" s="157">
        <v>100</v>
      </c>
      <c r="AT86" s="157">
        <v>43</v>
      </c>
      <c r="AU86" s="157">
        <v>48</v>
      </c>
      <c r="AX86" s="153"/>
    </row>
    <row r="87" spans="5:58" x14ac:dyDescent="0.25">
      <c r="E87" s="158">
        <v>1</v>
      </c>
      <c r="F87" s="159">
        <v>74.637245178222699</v>
      </c>
      <c r="G87" s="160">
        <v>0.4</v>
      </c>
      <c r="AL87" s="156">
        <v>42455</v>
      </c>
      <c r="AM87" s="157">
        <v>93</v>
      </c>
      <c r="AN87" s="157">
        <v>180</v>
      </c>
      <c r="AO87" s="157">
        <v>84</v>
      </c>
      <c r="AP87" s="157">
        <v>50</v>
      </c>
      <c r="AQ87" s="157">
        <v>62</v>
      </c>
      <c r="AR87" s="157">
        <v>89</v>
      </c>
      <c r="AS87" s="157">
        <v>92</v>
      </c>
      <c r="AT87" s="157">
        <v>54</v>
      </c>
      <c r="AU87" s="157">
        <v>69</v>
      </c>
      <c r="AX87" s="153"/>
    </row>
    <row r="88" spans="5:58" x14ac:dyDescent="0.25">
      <c r="E88" s="158">
        <v>2</v>
      </c>
      <c r="F88" s="159">
        <v>70.337150573730511</v>
      </c>
      <c r="G88" s="160">
        <v>0.4</v>
      </c>
      <c r="AL88" s="156">
        <v>42456</v>
      </c>
      <c r="AM88" s="157">
        <v>89</v>
      </c>
      <c r="AN88" s="157">
        <v>178</v>
      </c>
      <c r="AO88" s="157">
        <v>77</v>
      </c>
      <c r="AP88" s="157">
        <v>13</v>
      </c>
      <c r="AQ88" s="157">
        <v>61</v>
      </c>
      <c r="AR88" s="157">
        <v>70</v>
      </c>
      <c r="AS88" s="157">
        <v>85</v>
      </c>
      <c r="AT88" s="157">
        <v>56</v>
      </c>
      <c r="AU88" s="157">
        <v>47</v>
      </c>
      <c r="AX88" s="153"/>
    </row>
    <row r="89" spans="5:58" x14ac:dyDescent="0.25">
      <c r="E89" s="158">
        <v>3</v>
      </c>
      <c r="F89" s="159">
        <v>70.337150573730511</v>
      </c>
      <c r="G89" s="160">
        <v>0.4</v>
      </c>
      <c r="AL89" s="156">
        <v>42457</v>
      </c>
      <c r="AM89" s="157">
        <v>124</v>
      </c>
      <c r="AN89" s="157">
        <v>178</v>
      </c>
      <c r="AO89" s="157">
        <v>92</v>
      </c>
      <c r="AP89" s="157">
        <v>39</v>
      </c>
      <c r="AQ89" s="157">
        <v>75</v>
      </c>
      <c r="AR89" s="157">
        <v>84</v>
      </c>
      <c r="AS89" s="157">
        <v>93</v>
      </c>
      <c r="AT89" s="157">
        <v>73</v>
      </c>
      <c r="AU89" s="157">
        <v>74</v>
      </c>
      <c r="AX89" s="153"/>
    </row>
    <row r="90" spans="5:58" x14ac:dyDescent="0.25">
      <c r="E90" s="158">
        <v>4</v>
      </c>
      <c r="F90" s="159">
        <v>65.934684753418011</v>
      </c>
      <c r="G90" s="160">
        <v>0.4</v>
      </c>
      <c r="AL90" s="156">
        <v>42458</v>
      </c>
      <c r="AM90" s="157">
        <v>116</v>
      </c>
      <c r="AN90" s="157">
        <v>181</v>
      </c>
      <c r="AO90" s="157">
        <v>87</v>
      </c>
      <c r="AP90" s="157">
        <v>28</v>
      </c>
      <c r="AQ90" s="157">
        <v>110</v>
      </c>
      <c r="AR90" s="157">
        <v>134</v>
      </c>
      <c r="AS90" s="157">
        <v>90</v>
      </c>
      <c r="AT90" s="157">
        <v>68</v>
      </c>
      <c r="AU90" s="157">
        <v>89</v>
      </c>
      <c r="AX90" s="153"/>
    </row>
    <row r="91" spans="5:58" x14ac:dyDescent="0.25">
      <c r="E91" s="158">
        <v>5</v>
      </c>
      <c r="F91" s="159">
        <v>44.843772888183601</v>
      </c>
      <c r="G91" s="160">
        <v>0.4</v>
      </c>
      <c r="AL91" s="156">
        <v>42459</v>
      </c>
      <c r="AM91" s="157">
        <v>117</v>
      </c>
      <c r="AN91" s="157">
        <v>184</v>
      </c>
      <c r="AO91" s="157">
        <v>72</v>
      </c>
      <c r="AP91" s="157">
        <v>27</v>
      </c>
      <c r="AQ91" s="157">
        <v>94</v>
      </c>
      <c r="AR91" s="157">
        <v>127</v>
      </c>
      <c r="AS91" s="157">
        <v>84</v>
      </c>
      <c r="AT91" s="157">
        <v>48</v>
      </c>
      <c r="AU91" s="157">
        <v>75</v>
      </c>
      <c r="AX91" s="153"/>
    </row>
    <row r="92" spans="5:58" x14ac:dyDescent="0.25">
      <c r="E92" s="158">
        <v>6</v>
      </c>
      <c r="F92" s="159">
        <v>47.096202850341804</v>
      </c>
      <c r="G92" s="160">
        <v>0.4</v>
      </c>
      <c r="AL92" s="156">
        <v>42460</v>
      </c>
      <c r="AM92" s="157">
        <v>105</v>
      </c>
      <c r="AN92" s="157">
        <v>176</v>
      </c>
      <c r="AO92" s="157">
        <v>62</v>
      </c>
      <c r="AP92" s="157">
        <v>44</v>
      </c>
      <c r="AQ92" s="157">
        <v>94</v>
      </c>
      <c r="AR92" s="157">
        <v>127</v>
      </c>
      <c r="AS92" s="157">
        <v>87</v>
      </c>
      <c r="AT92" s="157">
        <v>42</v>
      </c>
      <c r="AU92" s="157">
        <v>84</v>
      </c>
      <c r="AX92" s="167">
        <f>MAX(AM62:AM92)</f>
        <v>136</v>
      </c>
      <c r="AY92" s="167">
        <f>MAX(AN62:AN92)</f>
        <v>219</v>
      </c>
      <c r="AZ92" s="167">
        <f>MAX(AO62:AO92)</f>
        <v>96</v>
      </c>
      <c r="BA92" s="167">
        <f t="shared" ref="BA92:BF92" si="2">MAX(AO62:AO92)</f>
        <v>96</v>
      </c>
      <c r="BB92" s="167">
        <f t="shared" si="2"/>
        <v>71</v>
      </c>
      <c r="BC92" s="167">
        <f t="shared" si="2"/>
        <v>118</v>
      </c>
      <c r="BD92" s="167">
        <f t="shared" si="2"/>
        <v>137</v>
      </c>
      <c r="BE92" s="167">
        <f t="shared" si="2"/>
        <v>101</v>
      </c>
      <c r="BF92" s="167">
        <f t="shared" si="2"/>
        <v>73</v>
      </c>
    </row>
    <row r="93" spans="5:58" x14ac:dyDescent="0.25">
      <c r="E93" s="158">
        <v>7</v>
      </c>
      <c r="F93" s="159">
        <v>44.946159362792997</v>
      </c>
      <c r="G93" s="160">
        <v>0.4</v>
      </c>
      <c r="AL93" s="156">
        <v>42461</v>
      </c>
      <c r="AM93" s="157">
        <v>113</v>
      </c>
      <c r="AN93" s="157">
        <v>178</v>
      </c>
      <c r="AO93" s="157">
        <v>80</v>
      </c>
      <c r="AP93" s="157">
        <v>38</v>
      </c>
      <c r="AQ93" s="157">
        <v>104</v>
      </c>
      <c r="AR93" s="157">
        <v>125</v>
      </c>
      <c r="AS93" s="157">
        <v>82</v>
      </c>
      <c r="AT93" s="157">
        <v>54</v>
      </c>
      <c r="AU93" s="157">
        <v>41</v>
      </c>
      <c r="AX93" s="153"/>
    </row>
    <row r="94" spans="5:58" x14ac:dyDescent="0.25">
      <c r="E94" s="158">
        <v>8</v>
      </c>
      <c r="F94" s="159">
        <v>42.693729400634815</v>
      </c>
      <c r="G94" s="160">
        <v>0.4</v>
      </c>
      <c r="AL94" s="156">
        <v>42462</v>
      </c>
      <c r="AM94" s="157">
        <v>98</v>
      </c>
      <c r="AN94" s="157">
        <v>154</v>
      </c>
      <c r="AO94" s="157">
        <v>94</v>
      </c>
      <c r="AP94" s="157">
        <v>32</v>
      </c>
      <c r="AQ94" s="157">
        <v>79</v>
      </c>
      <c r="AR94" s="157">
        <v>93</v>
      </c>
      <c r="AS94" s="157">
        <v>89</v>
      </c>
      <c r="AT94" s="157">
        <v>53</v>
      </c>
      <c r="AU94" s="157">
        <v>59</v>
      </c>
      <c r="AX94" s="153"/>
    </row>
    <row r="95" spans="5:58" x14ac:dyDescent="0.25">
      <c r="E95" s="158">
        <v>9</v>
      </c>
      <c r="F95" s="159">
        <v>43.819942474365206</v>
      </c>
      <c r="G95" s="160">
        <v>0.4</v>
      </c>
      <c r="AL95" s="156">
        <v>42463</v>
      </c>
      <c r="AM95" s="157">
        <v>101</v>
      </c>
      <c r="AN95" s="157">
        <v>138</v>
      </c>
      <c r="AO95" s="157">
        <v>106</v>
      </c>
      <c r="AP95" s="157">
        <v>49</v>
      </c>
      <c r="AQ95" s="157">
        <v>53</v>
      </c>
      <c r="AR95" s="157">
        <v>80</v>
      </c>
      <c r="AS95" s="157">
        <v>82</v>
      </c>
      <c r="AT95" s="157">
        <v>54</v>
      </c>
      <c r="AU95" s="157">
        <v>87</v>
      </c>
      <c r="AX95" s="153"/>
    </row>
    <row r="96" spans="5:58" x14ac:dyDescent="0.25">
      <c r="E96" s="158">
        <v>10</v>
      </c>
      <c r="F96" s="159">
        <v>44.843772888183601</v>
      </c>
      <c r="G96" s="160">
        <v>0.4</v>
      </c>
      <c r="AL96" s="156">
        <v>42464</v>
      </c>
      <c r="AM96" s="157">
        <v>111</v>
      </c>
      <c r="AN96" s="157">
        <v>196</v>
      </c>
      <c r="AO96" s="157">
        <v>87</v>
      </c>
      <c r="AP96" s="157">
        <v>30</v>
      </c>
      <c r="AQ96" s="157">
        <v>88</v>
      </c>
      <c r="AR96" s="157">
        <v>133</v>
      </c>
      <c r="AS96" s="157">
        <v>73</v>
      </c>
      <c r="AT96" s="157">
        <v>60</v>
      </c>
      <c r="AU96" s="157">
        <v>64</v>
      </c>
      <c r="AX96" s="153"/>
    </row>
    <row r="97" spans="5:50" x14ac:dyDescent="0.25">
      <c r="E97" s="158">
        <v>11</v>
      </c>
      <c r="F97" s="159">
        <v>67.060897827148409</v>
      </c>
      <c r="G97" s="160">
        <v>0.4</v>
      </c>
      <c r="AL97" s="156">
        <v>42465</v>
      </c>
      <c r="AM97" s="157">
        <v>109</v>
      </c>
      <c r="AN97" s="157">
        <v>178</v>
      </c>
      <c r="AO97" s="157">
        <v>80</v>
      </c>
      <c r="AP97" s="157">
        <v>22</v>
      </c>
      <c r="AQ97" s="157">
        <v>91</v>
      </c>
      <c r="AR97" s="157">
        <v>126</v>
      </c>
      <c r="AS97" s="157">
        <v>82</v>
      </c>
      <c r="AT97" s="157">
        <v>40</v>
      </c>
      <c r="AU97" s="157">
        <v>48</v>
      </c>
      <c r="AX97" s="153"/>
    </row>
    <row r="98" spans="5:50" x14ac:dyDescent="0.25">
      <c r="E98" s="158">
        <v>12</v>
      </c>
      <c r="F98" s="159">
        <v>52.624885559082017</v>
      </c>
      <c r="G98" s="160">
        <v>0.4</v>
      </c>
      <c r="AL98" s="156">
        <v>42466</v>
      </c>
      <c r="AM98" s="157">
        <v>114</v>
      </c>
      <c r="AN98" s="157">
        <v>166</v>
      </c>
      <c r="AO98" s="157">
        <v>80</v>
      </c>
      <c r="AP98" s="157">
        <v>25</v>
      </c>
      <c r="AQ98" s="157">
        <v>76</v>
      </c>
      <c r="AR98" s="157">
        <v>120</v>
      </c>
      <c r="AS98" s="157">
        <v>81</v>
      </c>
      <c r="AT98" s="157">
        <v>43</v>
      </c>
      <c r="AU98" s="157">
        <v>56</v>
      </c>
      <c r="AX98" s="153"/>
    </row>
    <row r="99" spans="5:50" x14ac:dyDescent="0.25">
      <c r="E99" s="158">
        <v>1</v>
      </c>
      <c r="F99" s="159">
        <v>52.624885559082017</v>
      </c>
      <c r="G99" s="160">
        <v>0.4</v>
      </c>
      <c r="AL99" s="156">
        <v>42467</v>
      </c>
      <c r="AM99" s="157">
        <v>110</v>
      </c>
      <c r="AN99" s="157">
        <v>168</v>
      </c>
      <c r="AO99" s="157">
        <v>69</v>
      </c>
      <c r="AP99" s="157">
        <v>54</v>
      </c>
      <c r="AQ99" s="157">
        <v>87</v>
      </c>
      <c r="AR99" s="157">
        <v>118</v>
      </c>
      <c r="AS99" s="157">
        <v>77</v>
      </c>
      <c r="AT99" s="157">
        <v>46</v>
      </c>
      <c r="AU99" s="157">
        <v>75</v>
      </c>
      <c r="AX99" s="153"/>
    </row>
    <row r="100" spans="5:50" x14ac:dyDescent="0.25">
      <c r="E100" s="158">
        <v>2</v>
      </c>
      <c r="F100" s="159">
        <v>51.498672485351619</v>
      </c>
      <c r="G100" s="160">
        <v>0.4</v>
      </c>
      <c r="AL100" s="156">
        <v>42468</v>
      </c>
      <c r="AM100" s="157">
        <v>107</v>
      </c>
      <c r="AN100" s="157">
        <v>185</v>
      </c>
      <c r="AO100" s="157">
        <v>56</v>
      </c>
      <c r="AP100" s="157">
        <v>52</v>
      </c>
      <c r="AQ100" s="157">
        <v>109</v>
      </c>
      <c r="AR100" s="157">
        <v>121</v>
      </c>
      <c r="AS100" s="157">
        <v>85</v>
      </c>
      <c r="AT100" s="157">
        <v>63</v>
      </c>
      <c r="AU100" s="157">
        <v>69</v>
      </c>
      <c r="AX100" s="153"/>
    </row>
    <row r="101" spans="5:50" x14ac:dyDescent="0.25">
      <c r="E101" s="158">
        <v>3</v>
      </c>
      <c r="F101" s="159">
        <v>45.867607116699212</v>
      </c>
      <c r="G101" s="160">
        <v>0.4</v>
      </c>
      <c r="AL101" s="156">
        <v>42469</v>
      </c>
      <c r="AM101" s="157">
        <v>94</v>
      </c>
      <c r="AN101" s="157">
        <v>133</v>
      </c>
      <c r="AO101" s="157">
        <v>78</v>
      </c>
      <c r="AP101" s="157">
        <v>40</v>
      </c>
      <c r="AQ101" s="157">
        <v>87</v>
      </c>
      <c r="AR101" s="157">
        <v>94</v>
      </c>
      <c r="AS101" s="157">
        <v>92</v>
      </c>
      <c r="AT101" s="157">
        <v>34</v>
      </c>
      <c r="AU101" s="157">
        <v>53</v>
      </c>
      <c r="AX101" s="153"/>
    </row>
    <row r="102" spans="5:50" x14ac:dyDescent="0.25">
      <c r="E102" s="158">
        <v>4</v>
      </c>
      <c r="F102" s="159">
        <v>42.693729400634815</v>
      </c>
      <c r="G102" s="160">
        <v>0.4</v>
      </c>
      <c r="AL102" s="156">
        <v>42470</v>
      </c>
      <c r="AM102" s="157">
        <v>91</v>
      </c>
      <c r="AN102" s="157">
        <v>159</v>
      </c>
      <c r="AO102" s="157">
        <v>89</v>
      </c>
      <c r="AP102" s="157">
        <v>49</v>
      </c>
      <c r="AQ102" s="157">
        <v>93</v>
      </c>
      <c r="AR102" s="157">
        <v>78</v>
      </c>
      <c r="AS102" s="157">
        <v>81</v>
      </c>
      <c r="AT102" s="157">
        <v>70</v>
      </c>
      <c r="AU102" s="157">
        <v>90</v>
      </c>
      <c r="AX102" s="153"/>
    </row>
    <row r="103" spans="5:50" x14ac:dyDescent="0.25">
      <c r="E103" s="158">
        <v>5</v>
      </c>
      <c r="F103" s="159">
        <v>52.624885559082017</v>
      </c>
      <c r="G103" s="160">
        <v>0.4</v>
      </c>
      <c r="AL103" s="156">
        <v>42471</v>
      </c>
      <c r="AM103" s="157">
        <v>127</v>
      </c>
      <c r="AN103" s="157">
        <v>183</v>
      </c>
      <c r="AO103" s="157">
        <v>106</v>
      </c>
      <c r="AP103" s="157">
        <v>61</v>
      </c>
      <c r="AQ103" s="157">
        <v>101</v>
      </c>
      <c r="AR103" s="157">
        <v>125</v>
      </c>
      <c r="AS103" s="157">
        <v>76</v>
      </c>
      <c r="AT103" s="157">
        <v>37</v>
      </c>
      <c r="AU103" s="157">
        <v>57</v>
      </c>
      <c r="AX103" s="153"/>
    </row>
    <row r="104" spans="5:50" x14ac:dyDescent="0.25">
      <c r="E104" s="158">
        <v>6</v>
      </c>
      <c r="F104" s="159">
        <v>65.013236999511705</v>
      </c>
      <c r="G104" s="160">
        <v>0.4</v>
      </c>
      <c r="AL104" s="156">
        <v>42472</v>
      </c>
      <c r="AM104" s="157">
        <v>133</v>
      </c>
      <c r="AN104" s="157">
        <v>183</v>
      </c>
      <c r="AO104" s="157">
        <v>89</v>
      </c>
      <c r="AP104" s="157">
        <v>65</v>
      </c>
      <c r="AQ104" s="157">
        <v>72</v>
      </c>
      <c r="AR104" s="157">
        <v>126</v>
      </c>
      <c r="AS104" s="157">
        <v>81</v>
      </c>
      <c r="AT104" s="157">
        <v>51</v>
      </c>
      <c r="AU104" s="157">
        <v>72</v>
      </c>
      <c r="AX104" s="153"/>
    </row>
    <row r="105" spans="5:50" x14ac:dyDescent="0.25">
      <c r="E105" s="158">
        <v>7</v>
      </c>
      <c r="F105" s="159">
        <v>66.037063598632798</v>
      </c>
      <c r="G105" s="160">
        <v>0.4</v>
      </c>
      <c r="AL105" s="156">
        <v>42473</v>
      </c>
      <c r="AM105" s="157">
        <v>124</v>
      </c>
      <c r="AN105" s="157">
        <v>189</v>
      </c>
      <c r="AO105" s="157">
        <v>84</v>
      </c>
      <c r="AP105" s="157">
        <v>68</v>
      </c>
      <c r="AQ105" s="157">
        <v>92</v>
      </c>
      <c r="AR105" s="157">
        <v>131</v>
      </c>
      <c r="AS105" s="157">
        <v>83</v>
      </c>
      <c r="AT105" s="157">
        <v>57</v>
      </c>
      <c r="AU105" s="157">
        <v>83</v>
      </c>
      <c r="AX105" s="153"/>
    </row>
    <row r="106" spans="5:50" x14ac:dyDescent="0.25">
      <c r="E106" s="158">
        <v>8</v>
      </c>
      <c r="F106" s="159">
        <v>84.875549316406307</v>
      </c>
      <c r="G106" s="160">
        <v>0.4</v>
      </c>
      <c r="AL106" s="156">
        <v>42474</v>
      </c>
      <c r="AM106" s="157">
        <v>122</v>
      </c>
      <c r="AN106" s="157">
        <v>180</v>
      </c>
      <c r="AO106" s="157">
        <v>94</v>
      </c>
      <c r="AP106" s="157">
        <v>58</v>
      </c>
      <c r="AQ106" s="157">
        <v>82</v>
      </c>
      <c r="AR106" s="157">
        <v>132</v>
      </c>
      <c r="AS106" s="157">
        <v>85</v>
      </c>
      <c r="AT106" s="157">
        <v>67</v>
      </c>
      <c r="AU106" s="157">
        <v>79</v>
      </c>
      <c r="AX106" s="153"/>
    </row>
    <row r="107" spans="5:50" x14ac:dyDescent="0.25">
      <c r="E107" s="158">
        <v>9</v>
      </c>
      <c r="F107" s="159">
        <v>87.127975463867202</v>
      </c>
      <c r="G107" s="160">
        <v>0.4</v>
      </c>
      <c r="AL107" s="156">
        <v>42475</v>
      </c>
      <c r="AM107" s="157">
        <v>121</v>
      </c>
      <c r="AN107" s="157">
        <v>186</v>
      </c>
      <c r="AO107" s="157">
        <v>92</v>
      </c>
      <c r="AP107" s="157">
        <v>59</v>
      </c>
      <c r="AQ107" s="157">
        <v>85</v>
      </c>
      <c r="AR107" s="157">
        <v>134</v>
      </c>
      <c r="AS107" s="157">
        <v>84</v>
      </c>
      <c r="AT107" s="157">
        <v>55</v>
      </c>
      <c r="AU107" s="157">
        <v>54</v>
      </c>
      <c r="AX107" s="153"/>
    </row>
    <row r="108" spans="5:50" x14ac:dyDescent="0.25">
      <c r="E108" s="158">
        <v>10</v>
      </c>
      <c r="F108" s="159">
        <v>91.42806243896483</v>
      </c>
      <c r="G108" s="160">
        <v>0.4</v>
      </c>
      <c r="AL108" s="156">
        <v>42476</v>
      </c>
      <c r="AM108" s="157">
        <v>94</v>
      </c>
      <c r="AN108" s="157">
        <v>152</v>
      </c>
      <c r="AO108" s="157">
        <v>78</v>
      </c>
      <c r="AP108" s="157">
        <v>52</v>
      </c>
      <c r="AQ108" s="157">
        <v>75</v>
      </c>
      <c r="AR108" s="157">
        <v>99</v>
      </c>
      <c r="AS108" s="157">
        <v>91</v>
      </c>
      <c r="AT108" s="157">
        <v>67</v>
      </c>
      <c r="AU108" s="157">
        <v>64</v>
      </c>
      <c r="AX108" s="153"/>
    </row>
    <row r="109" spans="5:50" x14ac:dyDescent="0.25">
      <c r="E109" s="158">
        <v>11</v>
      </c>
      <c r="F109" s="159">
        <v>93.680488586425795</v>
      </c>
      <c r="G109" s="160">
        <v>0.4</v>
      </c>
      <c r="AL109" s="156">
        <v>42477</v>
      </c>
      <c r="AM109" s="157">
        <v>95</v>
      </c>
      <c r="AN109" s="157">
        <v>126</v>
      </c>
      <c r="AO109" s="157">
        <v>109</v>
      </c>
      <c r="AP109" s="157">
        <v>40</v>
      </c>
      <c r="AQ109" s="157">
        <v>75</v>
      </c>
      <c r="AR109" s="157">
        <v>75</v>
      </c>
      <c r="AS109" s="157">
        <v>89</v>
      </c>
      <c r="AT109" s="157">
        <v>41</v>
      </c>
      <c r="AU109" s="157">
        <v>53</v>
      </c>
      <c r="AX109" s="153"/>
    </row>
    <row r="110" spans="5:50" x14ac:dyDescent="0.25">
      <c r="E110" s="158">
        <v>12</v>
      </c>
      <c r="F110" s="159">
        <v>95.932914733886705</v>
      </c>
      <c r="G110" s="160">
        <v>0.4</v>
      </c>
      <c r="AL110" s="156">
        <v>42478</v>
      </c>
      <c r="AM110" s="157">
        <v>121</v>
      </c>
      <c r="AN110" s="157">
        <v>175</v>
      </c>
      <c r="AO110" s="157">
        <v>86</v>
      </c>
      <c r="AP110" s="157">
        <v>67</v>
      </c>
      <c r="AQ110" s="157">
        <v>100</v>
      </c>
      <c r="AR110" s="157">
        <v>121</v>
      </c>
      <c r="AS110" s="157">
        <v>102</v>
      </c>
      <c r="AT110" s="157">
        <v>55</v>
      </c>
      <c r="AU110" s="157">
        <v>43</v>
      </c>
      <c r="AX110" s="153"/>
    </row>
    <row r="111" spans="5:50" x14ac:dyDescent="0.25">
      <c r="E111" s="158">
        <v>1</v>
      </c>
      <c r="F111" s="159">
        <v>50.5</v>
      </c>
      <c r="G111" s="160">
        <v>0.4</v>
      </c>
      <c r="AL111" s="156">
        <v>42479</v>
      </c>
      <c r="AM111" s="157">
        <v>120</v>
      </c>
      <c r="AN111" s="157">
        <v>195</v>
      </c>
      <c r="AO111" s="157">
        <v>63</v>
      </c>
      <c r="AP111" s="157">
        <v>30</v>
      </c>
      <c r="AQ111" s="157">
        <v>65</v>
      </c>
      <c r="AR111" s="157">
        <v>128</v>
      </c>
      <c r="AS111" s="157">
        <v>90</v>
      </c>
      <c r="AT111" s="157">
        <v>59</v>
      </c>
      <c r="AU111" s="157">
        <v>70</v>
      </c>
      <c r="AX111" s="153"/>
    </row>
    <row r="112" spans="5:50" x14ac:dyDescent="0.25">
      <c r="E112" s="158">
        <v>2</v>
      </c>
      <c r="F112" s="159">
        <v>54.877311706542997</v>
      </c>
      <c r="G112" s="160">
        <v>0.4</v>
      </c>
      <c r="AL112" s="156">
        <v>42480</v>
      </c>
      <c r="AM112" s="157">
        <v>118</v>
      </c>
      <c r="AN112" s="157">
        <v>182</v>
      </c>
      <c r="AO112" s="157">
        <v>68</v>
      </c>
      <c r="AP112" s="157">
        <v>61</v>
      </c>
      <c r="AQ112" s="157">
        <v>86</v>
      </c>
      <c r="AR112" s="157">
        <v>120</v>
      </c>
      <c r="AS112" s="157">
        <v>102</v>
      </c>
      <c r="AT112" s="157">
        <v>38</v>
      </c>
      <c r="AU112" s="157">
        <v>68</v>
      </c>
      <c r="AX112" s="153"/>
    </row>
    <row r="113" spans="5:58" x14ac:dyDescent="0.25">
      <c r="E113" s="158">
        <v>3</v>
      </c>
      <c r="F113" s="159">
        <v>48.222415924072301</v>
      </c>
      <c r="G113" s="160">
        <v>0.4</v>
      </c>
      <c r="AL113" s="156">
        <v>42481</v>
      </c>
      <c r="AM113" s="157">
        <v>116</v>
      </c>
      <c r="AN113" s="157">
        <v>174</v>
      </c>
      <c r="AO113" s="157">
        <v>76</v>
      </c>
      <c r="AP113" s="157">
        <v>68</v>
      </c>
      <c r="AQ113" s="157">
        <v>105</v>
      </c>
      <c r="AR113" s="157">
        <v>123</v>
      </c>
      <c r="AS113" s="157">
        <v>108</v>
      </c>
      <c r="AT113" s="157">
        <v>48</v>
      </c>
      <c r="AU113" s="157">
        <v>72</v>
      </c>
      <c r="AX113" s="153"/>
    </row>
    <row r="114" spans="5:58" x14ac:dyDescent="0.25">
      <c r="E114" s="158">
        <v>4</v>
      </c>
      <c r="F114" s="159">
        <v>45.9699897766113</v>
      </c>
      <c r="G114" s="160">
        <v>0.4</v>
      </c>
      <c r="AL114" s="156">
        <v>42482</v>
      </c>
      <c r="AM114" s="157">
        <v>121</v>
      </c>
      <c r="AN114" s="157">
        <v>164</v>
      </c>
      <c r="AO114" s="157">
        <v>58</v>
      </c>
      <c r="AP114" s="157">
        <v>47</v>
      </c>
      <c r="AQ114" s="157">
        <v>105</v>
      </c>
      <c r="AR114" s="157">
        <v>119</v>
      </c>
      <c r="AS114" s="157">
        <v>109</v>
      </c>
      <c r="AT114" s="157">
        <v>49</v>
      </c>
      <c r="AU114" s="157">
        <v>27</v>
      </c>
      <c r="AX114" s="153"/>
    </row>
    <row r="115" spans="5:58" x14ac:dyDescent="0.25">
      <c r="E115" s="158">
        <v>5</v>
      </c>
      <c r="F115" s="159">
        <v>48.324798583984403</v>
      </c>
      <c r="G115" s="160">
        <v>0.4</v>
      </c>
      <c r="AL115" s="156">
        <v>42483</v>
      </c>
      <c r="AM115" s="157">
        <v>86</v>
      </c>
      <c r="AN115" s="157">
        <v>116</v>
      </c>
      <c r="AO115" s="157">
        <v>41</v>
      </c>
      <c r="AP115" s="157">
        <v>51</v>
      </c>
      <c r="AQ115" s="157">
        <v>78</v>
      </c>
      <c r="AR115" s="157">
        <v>86</v>
      </c>
      <c r="AS115" s="157">
        <v>102</v>
      </c>
      <c r="AT115" s="157">
        <v>37</v>
      </c>
      <c r="AU115" s="157">
        <v>31</v>
      </c>
      <c r="AX115" s="153"/>
    </row>
    <row r="116" spans="5:58" x14ac:dyDescent="0.25">
      <c r="E116" s="158">
        <v>6</v>
      </c>
      <c r="F116" s="159">
        <v>81.599288940429702</v>
      </c>
      <c r="G116" s="160">
        <v>0.4</v>
      </c>
      <c r="AL116" s="156">
        <v>42484</v>
      </c>
      <c r="AM116" s="157">
        <v>80</v>
      </c>
      <c r="AN116" s="157">
        <v>101</v>
      </c>
      <c r="AO116" s="157">
        <v>47</v>
      </c>
      <c r="AP116" s="157">
        <v>43</v>
      </c>
      <c r="AQ116" s="157">
        <v>67</v>
      </c>
      <c r="AR116" s="157">
        <v>63</v>
      </c>
      <c r="AS116" s="157">
        <v>98</v>
      </c>
      <c r="AT116" s="157">
        <v>35</v>
      </c>
      <c r="AU116" s="157">
        <v>33</v>
      </c>
      <c r="AX116" s="153"/>
    </row>
    <row r="117" spans="5:58" x14ac:dyDescent="0.25">
      <c r="E117" s="158">
        <v>7</v>
      </c>
      <c r="F117" s="159">
        <v>46.174755096435497</v>
      </c>
      <c r="G117" s="160">
        <v>0.4</v>
      </c>
      <c r="AL117" s="156">
        <v>42485</v>
      </c>
      <c r="AM117" s="157">
        <v>86</v>
      </c>
      <c r="AN117" s="157">
        <v>103</v>
      </c>
      <c r="AO117" s="157">
        <v>43</v>
      </c>
      <c r="AP117" s="157">
        <v>79</v>
      </c>
      <c r="AQ117" s="157">
        <v>76</v>
      </c>
      <c r="AR117" s="157">
        <v>67</v>
      </c>
      <c r="AS117" s="157">
        <v>97</v>
      </c>
      <c r="AT117" s="157">
        <v>39</v>
      </c>
      <c r="AU117" s="157">
        <v>35</v>
      </c>
      <c r="AX117" s="153"/>
    </row>
    <row r="118" spans="5:58" x14ac:dyDescent="0.25">
      <c r="E118" s="158">
        <v>8</v>
      </c>
      <c r="F118" s="159">
        <v>54.979698181152301</v>
      </c>
      <c r="G118" s="160">
        <v>0.4</v>
      </c>
      <c r="AL118" s="156">
        <v>42486</v>
      </c>
      <c r="AM118" s="157">
        <v>107</v>
      </c>
      <c r="AN118" s="157">
        <v>135</v>
      </c>
      <c r="AO118" s="157">
        <v>29</v>
      </c>
      <c r="AP118" s="157">
        <v>48</v>
      </c>
      <c r="AQ118" s="157">
        <v>98</v>
      </c>
      <c r="AR118" s="157">
        <v>112</v>
      </c>
      <c r="AS118" s="157">
        <v>97</v>
      </c>
      <c r="AT118" s="157">
        <v>45</v>
      </c>
      <c r="AU118" s="157">
        <v>25</v>
      </c>
      <c r="AX118" s="153"/>
    </row>
    <row r="119" spans="5:58" x14ac:dyDescent="0.25">
      <c r="E119" s="158">
        <v>9</v>
      </c>
      <c r="F119" s="159">
        <v>59.484550476074197</v>
      </c>
      <c r="G119" s="160">
        <v>0.4</v>
      </c>
      <c r="AL119" s="156">
        <v>42487</v>
      </c>
      <c r="AM119" s="157">
        <v>111</v>
      </c>
      <c r="AN119" s="157">
        <v>146</v>
      </c>
      <c r="AO119" s="157">
        <v>41</v>
      </c>
      <c r="AP119" s="157">
        <v>53</v>
      </c>
      <c r="AQ119" s="157">
        <v>76</v>
      </c>
      <c r="AR119" s="157">
        <v>118</v>
      </c>
      <c r="AS119" s="157">
        <v>89</v>
      </c>
      <c r="AT119" s="157">
        <v>48</v>
      </c>
      <c r="AU119" s="157">
        <v>32</v>
      </c>
      <c r="AX119" s="153"/>
    </row>
    <row r="120" spans="5:58" x14ac:dyDescent="0.25">
      <c r="E120" s="158">
        <v>10</v>
      </c>
      <c r="F120" s="159">
        <v>46.993820190429702</v>
      </c>
      <c r="G120" s="160">
        <v>0.4</v>
      </c>
      <c r="AL120" s="156">
        <v>42488</v>
      </c>
      <c r="AM120" s="157">
        <v>115</v>
      </c>
      <c r="AN120" s="157">
        <v>140</v>
      </c>
      <c r="AO120" s="157">
        <v>45</v>
      </c>
      <c r="AP120" s="157">
        <v>24</v>
      </c>
      <c r="AQ120" s="157">
        <v>91</v>
      </c>
      <c r="AR120" s="157">
        <v>114</v>
      </c>
      <c r="AS120" s="157">
        <v>92</v>
      </c>
      <c r="AT120" s="157">
        <v>44</v>
      </c>
      <c r="AU120" s="157">
        <v>23</v>
      </c>
      <c r="AX120" s="153"/>
    </row>
    <row r="121" spans="5:58" x14ac:dyDescent="0.25">
      <c r="E121" s="158">
        <v>11</v>
      </c>
      <c r="F121" s="159">
        <v>51.6010551452637</v>
      </c>
      <c r="G121" s="160">
        <v>0.4</v>
      </c>
      <c r="AL121" s="156">
        <v>42489</v>
      </c>
      <c r="AM121" s="157">
        <v>112</v>
      </c>
      <c r="AN121" s="157">
        <v>142</v>
      </c>
      <c r="AO121" s="157">
        <v>38</v>
      </c>
      <c r="AP121" s="157">
        <v>25</v>
      </c>
      <c r="AQ121" s="157">
        <v>104</v>
      </c>
      <c r="AR121" s="157">
        <v>114</v>
      </c>
      <c r="AS121" s="157">
        <v>95</v>
      </c>
      <c r="AT121" s="157">
        <v>52</v>
      </c>
      <c r="AU121" s="157">
        <v>69</v>
      </c>
      <c r="AX121" s="153"/>
    </row>
    <row r="122" spans="5:58" x14ac:dyDescent="0.25">
      <c r="E122" s="158">
        <v>12</v>
      </c>
      <c r="F122" s="159">
        <v>55.9011421203613</v>
      </c>
      <c r="G122" s="160">
        <v>0.4</v>
      </c>
      <c r="AL122" s="156">
        <v>42490</v>
      </c>
      <c r="AM122" s="157">
        <v>83</v>
      </c>
      <c r="AN122" s="157">
        <v>128</v>
      </c>
      <c r="AO122" s="157">
        <v>18</v>
      </c>
      <c r="AP122" s="157">
        <v>42</v>
      </c>
      <c r="AQ122" s="157">
        <v>104</v>
      </c>
      <c r="AR122" s="157">
        <v>83</v>
      </c>
      <c r="AS122" s="157">
        <v>82</v>
      </c>
      <c r="AT122" s="157">
        <v>36</v>
      </c>
      <c r="AU122" s="157">
        <v>92</v>
      </c>
      <c r="AX122" s="167">
        <f>MAX(AM93:AM122)</f>
        <v>133</v>
      </c>
      <c r="AY122" s="167">
        <f t="shared" ref="AY122:BF122" si="3">MAX(AN93:AN122)</f>
        <v>196</v>
      </c>
      <c r="AZ122" s="167">
        <f t="shared" si="3"/>
        <v>109</v>
      </c>
      <c r="BA122" s="167">
        <f t="shared" si="3"/>
        <v>79</v>
      </c>
      <c r="BB122" s="167">
        <f t="shared" si="3"/>
        <v>109</v>
      </c>
      <c r="BC122" s="167">
        <f t="shared" si="3"/>
        <v>134</v>
      </c>
      <c r="BD122" s="167">
        <f t="shared" si="3"/>
        <v>109</v>
      </c>
      <c r="BE122" s="167">
        <f t="shared" si="3"/>
        <v>70</v>
      </c>
      <c r="BF122" s="167">
        <f t="shared" si="3"/>
        <v>92</v>
      </c>
    </row>
    <row r="123" spans="5:58" x14ac:dyDescent="0.25">
      <c r="E123" s="158">
        <v>1</v>
      </c>
      <c r="F123" s="159">
        <v>81.292137145996094</v>
      </c>
      <c r="G123" s="160">
        <v>0.4</v>
      </c>
      <c r="AL123" s="156">
        <v>42491</v>
      </c>
      <c r="AM123" s="157">
        <v>90</v>
      </c>
      <c r="AN123" s="157">
        <v>106</v>
      </c>
      <c r="AO123" s="157">
        <v>52</v>
      </c>
      <c r="AP123" s="157">
        <v>54</v>
      </c>
      <c r="AQ123" s="157">
        <v>65</v>
      </c>
      <c r="AR123" s="157">
        <v>62</v>
      </c>
      <c r="AS123" s="157">
        <v>70</v>
      </c>
      <c r="AT123" s="157">
        <v>55</v>
      </c>
      <c r="AU123" s="157">
        <v>60</v>
      </c>
      <c r="AX123" s="153"/>
    </row>
    <row r="124" spans="5:58" x14ac:dyDescent="0.25">
      <c r="E124" s="158">
        <v>2</v>
      </c>
      <c r="F124" s="159">
        <v>53.7510986328125</v>
      </c>
      <c r="G124" s="160">
        <v>0.4</v>
      </c>
      <c r="AL124" s="156">
        <v>42492</v>
      </c>
      <c r="AM124" s="157">
        <v>107</v>
      </c>
      <c r="AN124" s="157">
        <v>151</v>
      </c>
      <c r="AO124" s="157">
        <v>35</v>
      </c>
      <c r="AP124" s="157">
        <v>75</v>
      </c>
      <c r="AQ124" s="157">
        <v>97</v>
      </c>
      <c r="AR124" s="157">
        <v>112</v>
      </c>
      <c r="AS124" s="157">
        <v>85</v>
      </c>
      <c r="AT124" s="157">
        <v>41</v>
      </c>
      <c r="AU124" s="157">
        <v>28</v>
      </c>
      <c r="AX124" s="153"/>
    </row>
    <row r="125" spans="5:58" x14ac:dyDescent="0.25">
      <c r="E125" s="158">
        <v>3</v>
      </c>
      <c r="F125" s="159">
        <v>53.648715972900398</v>
      </c>
      <c r="G125" s="160">
        <v>0.4</v>
      </c>
      <c r="AL125" s="156">
        <v>42493</v>
      </c>
      <c r="AM125" s="157">
        <v>113</v>
      </c>
      <c r="AN125" s="157">
        <v>144</v>
      </c>
      <c r="AO125" s="157">
        <v>46</v>
      </c>
      <c r="AP125" s="157">
        <v>82</v>
      </c>
      <c r="AQ125" s="157">
        <v>77</v>
      </c>
      <c r="AR125" s="157">
        <v>114</v>
      </c>
      <c r="AS125" s="157">
        <v>87</v>
      </c>
      <c r="AT125" s="157">
        <v>43</v>
      </c>
      <c r="AU125" s="157">
        <v>29</v>
      </c>
      <c r="AX125" s="153"/>
    </row>
    <row r="126" spans="5:58" x14ac:dyDescent="0.25">
      <c r="E126" s="158">
        <v>4</v>
      </c>
      <c r="F126" s="159">
        <v>51.6010551452637</v>
      </c>
      <c r="G126" s="160">
        <v>0.4</v>
      </c>
      <c r="AL126" s="156">
        <v>42494</v>
      </c>
      <c r="AM126" s="157">
        <v>115</v>
      </c>
      <c r="AN126" s="157">
        <v>152</v>
      </c>
      <c r="AO126" s="157">
        <v>44</v>
      </c>
      <c r="AP126" s="157">
        <v>61</v>
      </c>
      <c r="AQ126" s="157">
        <v>100</v>
      </c>
      <c r="AR126" s="157">
        <v>115</v>
      </c>
      <c r="AS126" s="157">
        <v>84</v>
      </c>
      <c r="AT126" s="157">
        <v>45</v>
      </c>
      <c r="AU126" s="157">
        <v>33</v>
      </c>
      <c r="AX126" s="153"/>
    </row>
    <row r="127" spans="5:58" x14ac:dyDescent="0.25">
      <c r="E127" s="158">
        <v>5</v>
      </c>
      <c r="F127" s="159">
        <v>53.853481292724602</v>
      </c>
      <c r="G127" s="160">
        <v>0.4</v>
      </c>
      <c r="AL127" s="156">
        <v>42495</v>
      </c>
      <c r="AM127" s="157">
        <v>98</v>
      </c>
      <c r="AN127" s="157">
        <v>171</v>
      </c>
      <c r="AO127" s="157">
        <v>45</v>
      </c>
      <c r="AP127" s="157">
        <v>59</v>
      </c>
      <c r="AQ127" s="157">
        <v>105</v>
      </c>
      <c r="AR127" s="157">
        <v>118</v>
      </c>
      <c r="AS127" s="157">
        <v>87</v>
      </c>
      <c r="AT127" s="157">
        <v>50</v>
      </c>
      <c r="AU127" s="157">
        <v>48</v>
      </c>
      <c r="AX127" s="153"/>
    </row>
    <row r="128" spans="5:58" x14ac:dyDescent="0.25">
      <c r="E128" s="158">
        <v>6</v>
      </c>
      <c r="F128" s="159">
        <v>57.232124328613303</v>
      </c>
      <c r="G128" s="160">
        <v>0.4</v>
      </c>
      <c r="AL128" s="156">
        <v>42496</v>
      </c>
      <c r="AM128" s="157">
        <v>113</v>
      </c>
      <c r="AN128" s="157">
        <v>167</v>
      </c>
      <c r="AO128" s="157">
        <v>39</v>
      </c>
      <c r="AP128" s="157">
        <v>50</v>
      </c>
      <c r="AQ128" s="157">
        <v>85</v>
      </c>
      <c r="AR128" s="157">
        <v>120</v>
      </c>
      <c r="AS128" s="157">
        <v>84</v>
      </c>
      <c r="AT128" s="157">
        <v>44</v>
      </c>
      <c r="AU128" s="157">
        <v>33</v>
      </c>
      <c r="AX128" s="153"/>
    </row>
    <row r="129" spans="5:50" x14ac:dyDescent="0.25">
      <c r="E129" s="158">
        <v>7</v>
      </c>
      <c r="F129" s="159">
        <v>57.1297416687012</v>
      </c>
      <c r="G129" s="160">
        <v>0.4</v>
      </c>
      <c r="AL129" s="156">
        <v>42497</v>
      </c>
      <c r="AM129" s="157">
        <v>93</v>
      </c>
      <c r="AN129" s="157">
        <v>137</v>
      </c>
      <c r="AO129" s="157">
        <v>37</v>
      </c>
      <c r="AP129" s="157">
        <v>61</v>
      </c>
      <c r="AQ129" s="157">
        <v>78</v>
      </c>
      <c r="AR129" s="157">
        <v>88</v>
      </c>
      <c r="AS129" s="157">
        <v>80</v>
      </c>
      <c r="AT129" s="157">
        <v>58</v>
      </c>
      <c r="AU129" s="157">
        <v>71</v>
      </c>
      <c r="AX129" s="153"/>
    </row>
    <row r="130" spans="5:50" x14ac:dyDescent="0.25">
      <c r="E130" s="158">
        <v>8</v>
      </c>
      <c r="F130" s="159">
        <v>56</v>
      </c>
      <c r="G130" s="160">
        <v>0.4</v>
      </c>
      <c r="AL130" s="156">
        <v>42498</v>
      </c>
      <c r="AM130" s="157">
        <v>88</v>
      </c>
      <c r="AN130" s="157">
        <v>116</v>
      </c>
      <c r="AO130" s="157">
        <v>43</v>
      </c>
      <c r="AP130" s="157">
        <v>95</v>
      </c>
      <c r="AQ130" s="157">
        <v>101</v>
      </c>
      <c r="AR130" s="157">
        <v>69</v>
      </c>
      <c r="AS130" s="157">
        <v>77</v>
      </c>
      <c r="AT130" s="157">
        <v>68</v>
      </c>
      <c r="AU130" s="157">
        <v>100</v>
      </c>
      <c r="AX130" s="153"/>
    </row>
    <row r="131" spans="5:50" x14ac:dyDescent="0.25">
      <c r="E131" s="158">
        <v>9</v>
      </c>
      <c r="F131" s="159">
        <v>56.1</v>
      </c>
      <c r="G131" s="160">
        <v>0.4</v>
      </c>
      <c r="AL131" s="156">
        <v>42499</v>
      </c>
      <c r="AM131" s="157">
        <v>116</v>
      </c>
      <c r="AN131" s="157">
        <v>158</v>
      </c>
      <c r="AO131" s="157">
        <v>40</v>
      </c>
      <c r="AP131" s="157">
        <v>86</v>
      </c>
      <c r="AQ131" s="157">
        <v>81</v>
      </c>
      <c r="AR131" s="157">
        <v>118</v>
      </c>
      <c r="AS131" s="157">
        <v>72</v>
      </c>
      <c r="AT131" s="157">
        <v>63</v>
      </c>
      <c r="AU131" s="157">
        <v>83</v>
      </c>
      <c r="AX131" s="153"/>
    </row>
    <row r="132" spans="5:50" x14ac:dyDescent="0.25">
      <c r="E132" s="158">
        <v>10</v>
      </c>
      <c r="F132" s="159">
        <v>88.254188537597699</v>
      </c>
      <c r="G132" s="160">
        <v>0.4</v>
      </c>
      <c r="AL132" s="156">
        <v>42500</v>
      </c>
      <c r="AM132" s="157">
        <v>114</v>
      </c>
      <c r="AN132" s="157">
        <v>161</v>
      </c>
      <c r="AO132" s="157">
        <v>47</v>
      </c>
      <c r="AP132" s="157">
        <v>97</v>
      </c>
      <c r="AQ132" s="157">
        <v>86</v>
      </c>
      <c r="AR132" s="157">
        <v>132</v>
      </c>
      <c r="AS132" s="157">
        <v>74</v>
      </c>
      <c r="AT132" s="157">
        <v>53</v>
      </c>
      <c r="AU132" s="157">
        <v>54</v>
      </c>
      <c r="AX132" s="153"/>
    </row>
    <row r="133" spans="5:50" x14ac:dyDescent="0.25">
      <c r="E133" s="158">
        <v>11</v>
      </c>
      <c r="F133" s="159">
        <v>86.001762390136705</v>
      </c>
      <c r="G133" s="160">
        <v>0.4</v>
      </c>
      <c r="AL133" s="156">
        <v>42501</v>
      </c>
      <c r="AM133" s="157">
        <v>118</v>
      </c>
      <c r="AN133" s="157">
        <v>165</v>
      </c>
      <c r="AO133" s="157">
        <v>54</v>
      </c>
      <c r="AP133" s="157">
        <v>83</v>
      </c>
      <c r="AQ133" s="157">
        <v>100</v>
      </c>
      <c r="AR133" s="157">
        <v>121</v>
      </c>
      <c r="AS133" s="157">
        <v>72</v>
      </c>
      <c r="AT133" s="157">
        <v>41</v>
      </c>
      <c r="AU133" s="157">
        <v>66</v>
      </c>
      <c r="AX133" s="153"/>
    </row>
    <row r="134" spans="5:50" x14ac:dyDescent="0.25">
      <c r="E134" s="158">
        <v>12</v>
      </c>
      <c r="F134" s="159">
        <v>98.2</v>
      </c>
      <c r="G134" s="160">
        <v>0.4</v>
      </c>
      <c r="AL134" s="156">
        <v>42502</v>
      </c>
      <c r="AM134" s="157">
        <v>117</v>
      </c>
      <c r="AN134" s="157">
        <v>161</v>
      </c>
      <c r="AO134" s="157">
        <v>63</v>
      </c>
      <c r="AP134" s="157">
        <v>75</v>
      </c>
      <c r="AQ134" s="157">
        <v>102</v>
      </c>
      <c r="AR134" s="157">
        <v>118</v>
      </c>
      <c r="AS134" s="157">
        <v>76</v>
      </c>
      <c r="AT134" s="157">
        <v>52</v>
      </c>
      <c r="AU134" s="157">
        <v>69</v>
      </c>
      <c r="AX134" s="153"/>
    </row>
    <row r="135" spans="5:50" x14ac:dyDescent="0.25">
      <c r="E135" s="158">
        <v>1</v>
      </c>
      <c r="F135" s="159">
        <v>99</v>
      </c>
      <c r="G135" s="160">
        <v>0.4</v>
      </c>
      <c r="AL135" s="156">
        <v>42503</v>
      </c>
      <c r="AM135" s="157">
        <v>118</v>
      </c>
      <c r="AN135" s="157">
        <v>157</v>
      </c>
      <c r="AO135" s="157">
        <v>52</v>
      </c>
      <c r="AP135" s="157">
        <v>89</v>
      </c>
      <c r="AQ135" s="157">
        <v>66</v>
      </c>
      <c r="AR135" s="157">
        <v>124</v>
      </c>
      <c r="AS135" s="157">
        <v>77</v>
      </c>
      <c r="AT135" s="157">
        <v>31</v>
      </c>
      <c r="AU135" s="157">
        <v>72</v>
      </c>
      <c r="AX135" s="153"/>
    </row>
    <row r="136" spans="5:50" x14ac:dyDescent="0.25">
      <c r="E136" s="158">
        <v>2</v>
      </c>
      <c r="F136" s="159">
        <v>95</v>
      </c>
      <c r="G136" s="160">
        <v>0.4</v>
      </c>
      <c r="AL136" s="156">
        <v>42504</v>
      </c>
      <c r="AM136" s="157">
        <v>89</v>
      </c>
      <c r="AN136" s="157">
        <v>123</v>
      </c>
      <c r="AO136" s="157">
        <v>64</v>
      </c>
      <c r="AP136" s="157">
        <v>91</v>
      </c>
      <c r="AQ136" s="157">
        <v>49</v>
      </c>
      <c r="AR136" s="157">
        <v>92</v>
      </c>
      <c r="AS136" s="157">
        <v>80</v>
      </c>
      <c r="AT136" s="157">
        <v>33</v>
      </c>
      <c r="AU136" s="157">
        <v>46</v>
      </c>
      <c r="AX136" s="153"/>
    </row>
    <row r="137" spans="5:50" x14ac:dyDescent="0.25">
      <c r="E137" s="158">
        <v>3</v>
      </c>
      <c r="F137" s="159">
        <v>86</v>
      </c>
      <c r="G137" s="160">
        <v>0.4</v>
      </c>
      <c r="AL137" s="156">
        <v>42505</v>
      </c>
      <c r="AM137" s="157">
        <v>84</v>
      </c>
      <c r="AN137" s="157">
        <v>113</v>
      </c>
      <c r="AO137" s="157">
        <v>49</v>
      </c>
      <c r="AP137" s="157">
        <v>73</v>
      </c>
      <c r="AQ137" s="157">
        <v>61</v>
      </c>
      <c r="AR137" s="157">
        <v>68</v>
      </c>
      <c r="AS137" s="157">
        <v>77</v>
      </c>
      <c r="AT137" s="157">
        <v>36</v>
      </c>
      <c r="AU137" s="157">
        <v>41</v>
      </c>
      <c r="AX137" s="153"/>
    </row>
    <row r="138" spans="5:50" x14ac:dyDescent="0.25">
      <c r="E138" s="158">
        <v>4</v>
      </c>
      <c r="F138" s="159">
        <v>78</v>
      </c>
      <c r="G138" s="160">
        <v>0.4</v>
      </c>
      <c r="AL138" s="156">
        <v>42506</v>
      </c>
      <c r="AM138" s="157">
        <v>109</v>
      </c>
      <c r="AN138" s="157">
        <v>142</v>
      </c>
      <c r="AO138" s="157">
        <v>63</v>
      </c>
      <c r="AP138" s="157">
        <v>68</v>
      </c>
      <c r="AQ138" s="157">
        <v>94</v>
      </c>
      <c r="AR138" s="157">
        <v>115</v>
      </c>
      <c r="AS138" s="157">
        <v>85</v>
      </c>
      <c r="AT138" s="157">
        <v>44</v>
      </c>
      <c r="AU138" s="157">
        <v>59</v>
      </c>
      <c r="AX138" s="153"/>
    </row>
    <row r="139" spans="5:50" x14ac:dyDescent="0.25">
      <c r="E139" s="158">
        <v>5</v>
      </c>
      <c r="F139" s="159">
        <v>76</v>
      </c>
      <c r="G139" s="160">
        <v>0.4</v>
      </c>
      <c r="AL139" s="156">
        <v>42507</v>
      </c>
      <c r="AM139" s="157">
        <v>122</v>
      </c>
      <c r="AN139" s="157">
        <v>143</v>
      </c>
      <c r="AO139" s="157">
        <v>45</v>
      </c>
      <c r="AP139" s="157">
        <v>64</v>
      </c>
      <c r="AQ139" s="157">
        <v>56</v>
      </c>
      <c r="AR139" s="157">
        <v>118</v>
      </c>
      <c r="AS139" s="157">
        <v>76</v>
      </c>
      <c r="AT139" s="157">
        <v>47</v>
      </c>
      <c r="AU139" s="157">
        <v>69</v>
      </c>
      <c r="AX139" s="153"/>
    </row>
    <row r="140" spans="5:50" x14ac:dyDescent="0.25">
      <c r="E140" s="158">
        <v>6</v>
      </c>
      <c r="F140" s="159">
        <v>82</v>
      </c>
      <c r="G140" s="160">
        <v>0.4</v>
      </c>
      <c r="AL140" s="156">
        <v>42508</v>
      </c>
      <c r="AM140" s="157">
        <v>113</v>
      </c>
      <c r="AN140" s="157">
        <v>140</v>
      </c>
      <c r="AO140" s="157">
        <v>38</v>
      </c>
      <c r="AP140" s="157">
        <v>61</v>
      </c>
      <c r="AQ140" s="157">
        <v>90</v>
      </c>
      <c r="AR140" s="157">
        <v>120</v>
      </c>
      <c r="AS140" s="157">
        <v>84</v>
      </c>
      <c r="AT140" s="157">
        <v>43</v>
      </c>
      <c r="AU140" s="157">
        <v>55</v>
      </c>
      <c r="AX140" s="153"/>
    </row>
    <row r="141" spans="5:50" x14ac:dyDescent="0.25">
      <c r="E141" s="158">
        <v>7</v>
      </c>
      <c r="F141" s="159">
        <v>109</v>
      </c>
      <c r="G141" s="160">
        <v>0.4</v>
      </c>
      <c r="AL141" s="156">
        <v>42509</v>
      </c>
      <c r="AM141" s="157">
        <v>106</v>
      </c>
      <c r="AN141" s="157">
        <v>169</v>
      </c>
      <c r="AO141" s="157">
        <v>42</v>
      </c>
      <c r="AP141" s="157">
        <v>63</v>
      </c>
      <c r="AQ141" s="157">
        <v>83</v>
      </c>
      <c r="AR141" s="157">
        <v>116</v>
      </c>
      <c r="AS141" s="157">
        <v>83</v>
      </c>
      <c r="AT141" s="157">
        <v>41</v>
      </c>
      <c r="AU141" s="157">
        <v>63</v>
      </c>
      <c r="AX141" s="153"/>
    </row>
    <row r="142" spans="5:50" x14ac:dyDescent="0.25">
      <c r="E142" s="158">
        <v>8</v>
      </c>
      <c r="F142" s="159">
        <v>73</v>
      </c>
      <c r="G142" s="160">
        <v>0.4</v>
      </c>
      <c r="AL142" s="156">
        <v>42510</v>
      </c>
      <c r="AM142" s="157">
        <v>118</v>
      </c>
      <c r="AN142" s="157">
        <v>164</v>
      </c>
      <c r="AO142" s="157">
        <v>81</v>
      </c>
      <c r="AP142" s="157">
        <v>64</v>
      </c>
      <c r="AQ142" s="157">
        <v>111</v>
      </c>
      <c r="AR142" s="157">
        <v>115</v>
      </c>
      <c r="AS142" s="157">
        <v>89</v>
      </c>
      <c r="AT142" s="157">
        <v>44</v>
      </c>
      <c r="AU142" s="157">
        <v>71</v>
      </c>
      <c r="AX142" s="153"/>
    </row>
    <row r="143" spans="5:50" x14ac:dyDescent="0.25">
      <c r="E143" s="158">
        <v>9</v>
      </c>
      <c r="F143" s="159">
        <v>75</v>
      </c>
      <c r="G143" s="160">
        <v>0.4</v>
      </c>
      <c r="AL143" s="156">
        <v>42511</v>
      </c>
      <c r="AM143" s="157">
        <v>92</v>
      </c>
      <c r="AN143" s="157">
        <v>109</v>
      </c>
      <c r="AO143" s="157">
        <v>85</v>
      </c>
      <c r="AP143" s="157">
        <v>39</v>
      </c>
      <c r="AQ143" s="157">
        <v>71</v>
      </c>
      <c r="AR143" s="157">
        <v>84</v>
      </c>
      <c r="AS143" s="157">
        <v>86</v>
      </c>
      <c r="AT143" s="157">
        <v>30</v>
      </c>
      <c r="AU143" s="157">
        <v>50</v>
      </c>
      <c r="AX143" s="153"/>
    </row>
    <row r="144" spans="5:50" x14ac:dyDescent="0.25">
      <c r="E144" s="158">
        <v>10</v>
      </c>
      <c r="F144" s="159">
        <v>75</v>
      </c>
      <c r="G144" s="160">
        <v>0.4</v>
      </c>
      <c r="AL144" s="156">
        <v>42512</v>
      </c>
      <c r="AM144" s="157">
        <v>85</v>
      </c>
      <c r="AN144" s="157">
        <v>128</v>
      </c>
      <c r="AO144" s="157">
        <v>77</v>
      </c>
      <c r="AP144" s="157">
        <v>39</v>
      </c>
      <c r="AQ144" s="157">
        <v>85</v>
      </c>
      <c r="AR144" s="157">
        <v>63</v>
      </c>
      <c r="AS144" s="157">
        <v>80</v>
      </c>
      <c r="AT144" s="157">
        <v>42</v>
      </c>
      <c r="AU144" s="157">
        <v>38</v>
      </c>
      <c r="AX144" s="153"/>
    </row>
    <row r="145" spans="5:58" x14ac:dyDescent="0.25">
      <c r="E145" s="158">
        <v>11</v>
      </c>
      <c r="F145" s="159">
        <v>113</v>
      </c>
      <c r="G145" s="160">
        <v>0.4</v>
      </c>
      <c r="AL145" s="156">
        <v>42513</v>
      </c>
      <c r="AM145" s="157">
        <v>109</v>
      </c>
      <c r="AN145" s="157">
        <v>195</v>
      </c>
      <c r="AO145" s="157">
        <v>74</v>
      </c>
      <c r="AP145" s="157">
        <v>55</v>
      </c>
      <c r="AQ145" s="157">
        <v>100</v>
      </c>
      <c r="AR145" s="157">
        <v>111</v>
      </c>
      <c r="AS145" s="157">
        <v>76</v>
      </c>
      <c r="AT145" s="157">
        <v>41</v>
      </c>
      <c r="AU145" s="157">
        <v>68</v>
      </c>
      <c r="AX145" s="153"/>
    </row>
    <row r="146" spans="5:58" x14ac:dyDescent="0.25">
      <c r="E146" s="158">
        <v>12</v>
      </c>
      <c r="F146" s="159">
        <v>96</v>
      </c>
      <c r="G146" s="160">
        <v>0.4</v>
      </c>
      <c r="AL146" s="156">
        <v>42514</v>
      </c>
      <c r="AM146" s="157">
        <v>119</v>
      </c>
      <c r="AN146" s="157">
        <v>169</v>
      </c>
      <c r="AO146" s="157">
        <v>73</v>
      </c>
      <c r="AP146" s="157">
        <v>46</v>
      </c>
      <c r="AQ146" s="157">
        <v>86</v>
      </c>
      <c r="AR146" s="157">
        <v>120</v>
      </c>
      <c r="AS146" s="157">
        <v>76</v>
      </c>
      <c r="AT146" s="157">
        <v>40</v>
      </c>
      <c r="AU146" s="157">
        <v>30</v>
      </c>
      <c r="AX146" s="153"/>
    </row>
    <row r="147" spans="5:58" x14ac:dyDescent="0.25">
      <c r="E147" s="158">
        <v>1</v>
      </c>
      <c r="F147" s="159">
        <v>114</v>
      </c>
      <c r="G147" s="160">
        <v>0.4</v>
      </c>
      <c r="AL147" s="156">
        <v>42515</v>
      </c>
      <c r="AM147" s="157">
        <v>114</v>
      </c>
      <c r="AN147" s="157">
        <v>247</v>
      </c>
      <c r="AO147" s="157">
        <v>59</v>
      </c>
      <c r="AP147" s="157">
        <v>37</v>
      </c>
      <c r="AQ147" s="157">
        <v>95</v>
      </c>
      <c r="AR147" s="157">
        <v>117</v>
      </c>
      <c r="AS147" s="157">
        <v>81</v>
      </c>
      <c r="AT147" s="157">
        <v>37</v>
      </c>
      <c r="AU147" s="157">
        <v>51</v>
      </c>
      <c r="AX147" s="153"/>
    </row>
    <row r="148" spans="5:58" x14ac:dyDescent="0.25">
      <c r="E148" s="158">
        <v>2</v>
      </c>
      <c r="F148" s="159">
        <v>129</v>
      </c>
      <c r="G148" s="160">
        <v>0.4</v>
      </c>
      <c r="AL148" s="156">
        <v>42516</v>
      </c>
      <c r="AM148" s="157">
        <v>88</v>
      </c>
      <c r="AN148" s="157">
        <v>128</v>
      </c>
      <c r="AO148" s="157">
        <v>74</v>
      </c>
      <c r="AP148" s="157">
        <v>41</v>
      </c>
      <c r="AQ148" s="157">
        <v>70</v>
      </c>
      <c r="AR148" s="157">
        <v>68</v>
      </c>
      <c r="AS148" s="157">
        <v>88</v>
      </c>
      <c r="AT148" s="157">
        <v>37</v>
      </c>
      <c r="AU148" s="157">
        <v>46</v>
      </c>
      <c r="AX148" s="153"/>
    </row>
    <row r="149" spans="5:58" x14ac:dyDescent="0.25">
      <c r="E149" s="158">
        <v>3</v>
      </c>
      <c r="F149" s="159">
        <v>89</v>
      </c>
      <c r="G149" s="160">
        <v>0.4</v>
      </c>
      <c r="AL149" s="156">
        <v>42517</v>
      </c>
      <c r="AM149" s="157">
        <v>112</v>
      </c>
      <c r="AN149" s="157">
        <v>147</v>
      </c>
      <c r="AO149" s="157">
        <v>53</v>
      </c>
      <c r="AP149" s="157">
        <v>51</v>
      </c>
      <c r="AQ149" s="157">
        <v>74</v>
      </c>
      <c r="AR149" s="157">
        <v>95</v>
      </c>
      <c r="AS149" s="157">
        <v>84</v>
      </c>
      <c r="AT149" s="157">
        <v>29</v>
      </c>
      <c r="AU149" s="157">
        <v>70</v>
      </c>
      <c r="AX149" s="153"/>
    </row>
    <row r="150" spans="5:58" x14ac:dyDescent="0.25">
      <c r="E150" s="158">
        <v>4</v>
      </c>
      <c r="F150" s="159">
        <v>93</v>
      </c>
      <c r="G150" s="160">
        <v>0.4</v>
      </c>
      <c r="AL150" s="156">
        <v>42518</v>
      </c>
      <c r="AM150" s="157">
        <v>83</v>
      </c>
      <c r="AN150" s="157">
        <v>125</v>
      </c>
      <c r="AO150" s="157">
        <v>69</v>
      </c>
      <c r="AP150" s="157">
        <v>56</v>
      </c>
      <c r="AQ150" s="157">
        <v>60</v>
      </c>
      <c r="AR150" s="157">
        <v>83</v>
      </c>
      <c r="AS150" s="157">
        <v>79</v>
      </c>
      <c r="AT150" s="157">
        <v>52</v>
      </c>
      <c r="AU150" s="157">
        <v>80</v>
      </c>
      <c r="AX150" s="153"/>
    </row>
    <row r="151" spans="5:58" x14ac:dyDescent="0.25">
      <c r="E151" s="158">
        <v>5</v>
      </c>
      <c r="F151" s="159">
        <v>80</v>
      </c>
      <c r="G151" s="160">
        <v>0.4</v>
      </c>
      <c r="AL151" s="156">
        <v>42519</v>
      </c>
      <c r="AM151" s="157">
        <v>81</v>
      </c>
      <c r="AN151" s="157">
        <v>133</v>
      </c>
      <c r="AO151" s="157">
        <v>63</v>
      </c>
      <c r="AP151" s="157">
        <v>29</v>
      </c>
      <c r="AQ151" s="157">
        <v>54</v>
      </c>
      <c r="AR151" s="157">
        <v>64</v>
      </c>
      <c r="AS151" s="157">
        <v>83</v>
      </c>
      <c r="AT151" s="157">
        <v>61</v>
      </c>
      <c r="AU151" s="157">
        <v>80</v>
      </c>
      <c r="AX151" s="153"/>
    </row>
    <row r="152" spans="5:58" x14ac:dyDescent="0.25">
      <c r="E152" s="158">
        <v>6</v>
      </c>
      <c r="F152" s="159">
        <v>80</v>
      </c>
      <c r="G152" s="160">
        <v>0.4</v>
      </c>
      <c r="AL152" s="156">
        <v>42520</v>
      </c>
      <c r="AM152" s="157">
        <v>106</v>
      </c>
      <c r="AN152" s="157">
        <v>161</v>
      </c>
      <c r="AO152" s="157">
        <v>55</v>
      </c>
      <c r="AP152" s="157">
        <v>49</v>
      </c>
      <c r="AQ152" s="157">
        <v>64</v>
      </c>
      <c r="AR152" s="157">
        <v>111</v>
      </c>
      <c r="AS152" s="157">
        <v>76</v>
      </c>
      <c r="AT152" s="157">
        <v>40</v>
      </c>
      <c r="AU152" s="157">
        <v>29</v>
      </c>
      <c r="AX152" s="153"/>
    </row>
    <row r="153" spans="5:58" x14ac:dyDescent="0.25">
      <c r="E153" s="158">
        <v>7</v>
      </c>
      <c r="F153" s="159">
        <v>84</v>
      </c>
      <c r="G153" s="160">
        <v>0.4</v>
      </c>
      <c r="AL153" s="156">
        <v>42521</v>
      </c>
      <c r="AM153" s="157">
        <v>113</v>
      </c>
      <c r="AN153" s="157">
        <v>171</v>
      </c>
      <c r="AO153" s="157">
        <v>51</v>
      </c>
      <c r="AP153" s="157">
        <v>49</v>
      </c>
      <c r="AQ153" s="157">
        <v>66</v>
      </c>
      <c r="AR153" s="157">
        <v>113</v>
      </c>
      <c r="AS153" s="157">
        <v>81</v>
      </c>
      <c r="AT153" s="157">
        <v>23</v>
      </c>
      <c r="AU153" s="157">
        <v>33</v>
      </c>
      <c r="AX153" s="167">
        <f>MAX(AM123:AM153)</f>
        <v>122</v>
      </c>
      <c r="AY153" s="167">
        <f t="shared" ref="AY153:BF153" si="4">MAX(AN123:AN153)</f>
        <v>247</v>
      </c>
      <c r="AZ153" s="167">
        <f t="shared" si="4"/>
        <v>85</v>
      </c>
      <c r="BA153" s="167">
        <f t="shared" si="4"/>
        <v>97</v>
      </c>
      <c r="BB153" s="167">
        <f t="shared" si="4"/>
        <v>111</v>
      </c>
      <c r="BC153" s="167">
        <f t="shared" si="4"/>
        <v>132</v>
      </c>
      <c r="BD153" s="167">
        <f t="shared" si="4"/>
        <v>89</v>
      </c>
      <c r="BE153" s="167">
        <f t="shared" si="4"/>
        <v>68</v>
      </c>
      <c r="BF153" s="167">
        <f t="shared" si="4"/>
        <v>100</v>
      </c>
    </row>
    <row r="154" spans="5:58" x14ac:dyDescent="0.25">
      <c r="E154" s="158">
        <v>8</v>
      </c>
      <c r="F154" s="159">
        <v>102</v>
      </c>
      <c r="G154" s="160">
        <v>0.4</v>
      </c>
      <c r="AL154" s="156">
        <v>42522</v>
      </c>
      <c r="AM154" s="157">
        <v>115</v>
      </c>
      <c r="AN154" s="157">
        <v>168</v>
      </c>
      <c r="AO154" s="157">
        <v>57</v>
      </c>
      <c r="AP154" s="157">
        <v>17</v>
      </c>
      <c r="AQ154" s="157">
        <v>90</v>
      </c>
      <c r="AR154" s="157">
        <v>114</v>
      </c>
      <c r="AS154" s="157">
        <v>83</v>
      </c>
      <c r="AT154" s="157">
        <v>22</v>
      </c>
      <c r="AU154" s="157">
        <v>41</v>
      </c>
      <c r="AX154" s="153"/>
    </row>
    <row r="155" spans="5:58" x14ac:dyDescent="0.25">
      <c r="E155" s="158">
        <v>9</v>
      </c>
      <c r="F155" s="159">
        <v>96</v>
      </c>
      <c r="G155" s="160">
        <v>0.4</v>
      </c>
      <c r="AL155" s="156">
        <v>42523</v>
      </c>
      <c r="AM155" s="157">
        <v>115</v>
      </c>
      <c r="AN155" s="157">
        <v>176</v>
      </c>
      <c r="AO155" s="157">
        <v>57</v>
      </c>
      <c r="AP155" s="157">
        <v>54</v>
      </c>
      <c r="AQ155" s="157">
        <v>95</v>
      </c>
      <c r="AR155" s="157">
        <v>115</v>
      </c>
      <c r="AS155" s="157">
        <v>87</v>
      </c>
      <c r="AT155" s="157">
        <v>20</v>
      </c>
      <c r="AU155" s="157">
        <v>49</v>
      </c>
      <c r="AX155" s="153"/>
    </row>
    <row r="156" spans="5:58" x14ac:dyDescent="0.25">
      <c r="E156" s="158">
        <v>10</v>
      </c>
      <c r="F156" s="159">
        <v>106.06883999999999</v>
      </c>
      <c r="G156" s="160">
        <v>0.4</v>
      </c>
      <c r="AL156" s="156">
        <v>42524</v>
      </c>
      <c r="AM156" s="157">
        <v>112</v>
      </c>
      <c r="AN156" s="157">
        <v>163</v>
      </c>
      <c r="AO156" s="157">
        <v>78</v>
      </c>
      <c r="AP156" s="157">
        <v>42</v>
      </c>
      <c r="AQ156" s="157">
        <v>95</v>
      </c>
      <c r="AR156" s="157">
        <v>116</v>
      </c>
      <c r="AS156" s="157">
        <v>87</v>
      </c>
      <c r="AT156" s="157">
        <v>22</v>
      </c>
      <c r="AU156" s="157">
        <v>31</v>
      </c>
      <c r="AX156" s="153"/>
    </row>
    <row r="157" spans="5:58" x14ac:dyDescent="0.25">
      <c r="E157" s="158">
        <v>11</v>
      </c>
      <c r="F157" s="159">
        <v>97</v>
      </c>
      <c r="G157" s="160">
        <v>0.4</v>
      </c>
      <c r="AL157" s="156">
        <v>42525</v>
      </c>
      <c r="AM157" s="157">
        <v>88</v>
      </c>
      <c r="AN157" s="157">
        <v>126</v>
      </c>
      <c r="AO157" s="157">
        <v>75</v>
      </c>
      <c r="AP157" s="157">
        <v>43</v>
      </c>
      <c r="AQ157" s="157">
        <v>74</v>
      </c>
      <c r="AR157" s="157">
        <v>82</v>
      </c>
      <c r="AS157" s="157">
        <v>87</v>
      </c>
      <c r="AT157" s="157">
        <v>19</v>
      </c>
      <c r="AU157" s="157">
        <v>29</v>
      </c>
      <c r="AX157" s="153"/>
    </row>
    <row r="158" spans="5:58" x14ac:dyDescent="0.25">
      <c r="E158" s="158">
        <v>12</v>
      </c>
      <c r="F158" s="159">
        <v>122</v>
      </c>
      <c r="G158" s="160">
        <v>0.4</v>
      </c>
      <c r="AL158" s="156">
        <v>42526</v>
      </c>
      <c r="AM158" s="157">
        <v>86</v>
      </c>
      <c r="AN158" s="157">
        <v>137</v>
      </c>
      <c r="AO158" s="157">
        <v>82</v>
      </c>
      <c r="AP158" s="157">
        <v>66</v>
      </c>
      <c r="AQ158" s="157">
        <v>60</v>
      </c>
      <c r="AR158" s="157">
        <v>63</v>
      </c>
      <c r="AS158" s="157">
        <v>88</v>
      </c>
      <c r="AT158" s="157">
        <v>18</v>
      </c>
      <c r="AU158" s="157">
        <v>23</v>
      </c>
      <c r="AX158" s="153"/>
    </row>
    <row r="159" spans="5:58" x14ac:dyDescent="0.25">
      <c r="E159" s="158">
        <v>1</v>
      </c>
      <c r="F159" s="159">
        <v>131</v>
      </c>
      <c r="G159" s="160">
        <v>0.4</v>
      </c>
      <c r="AL159" s="156">
        <v>42527</v>
      </c>
      <c r="AM159" s="157">
        <v>118</v>
      </c>
      <c r="AN159" s="157">
        <v>213</v>
      </c>
      <c r="AO159" s="157">
        <v>64</v>
      </c>
      <c r="AP159" s="157">
        <v>18</v>
      </c>
      <c r="AQ159" s="157">
        <v>95</v>
      </c>
      <c r="AR159" s="157">
        <v>113</v>
      </c>
      <c r="AS159" s="157">
        <v>84</v>
      </c>
      <c r="AT159" s="157">
        <v>20</v>
      </c>
      <c r="AU159" s="157">
        <v>31</v>
      </c>
      <c r="AX159" s="153"/>
    </row>
    <row r="160" spans="5:58" x14ac:dyDescent="0.25">
      <c r="E160" s="158">
        <v>2</v>
      </c>
      <c r="F160" s="159">
        <v>94</v>
      </c>
      <c r="G160" s="160">
        <v>0.4</v>
      </c>
      <c r="AL160" s="156">
        <v>42528</v>
      </c>
      <c r="AM160" s="157">
        <v>120</v>
      </c>
      <c r="AN160" s="157">
        <v>207</v>
      </c>
      <c r="AO160" s="157">
        <v>54</v>
      </c>
      <c r="AP160" s="157">
        <v>17</v>
      </c>
      <c r="AQ160" s="157">
        <v>102</v>
      </c>
      <c r="AR160" s="157">
        <v>114</v>
      </c>
      <c r="AS160" s="157">
        <v>82</v>
      </c>
      <c r="AT160" s="157">
        <v>21</v>
      </c>
      <c r="AU160" s="157">
        <v>41</v>
      </c>
      <c r="AX160" s="153"/>
    </row>
    <row r="161" spans="5:50" x14ac:dyDescent="0.25">
      <c r="E161" s="158">
        <v>3</v>
      </c>
      <c r="F161" s="159">
        <v>93</v>
      </c>
      <c r="G161" s="160">
        <v>0.4</v>
      </c>
      <c r="AL161" s="156">
        <v>42529</v>
      </c>
      <c r="AM161" s="157">
        <v>126</v>
      </c>
      <c r="AN161" s="157">
        <v>211</v>
      </c>
      <c r="AO161" s="157">
        <v>45</v>
      </c>
      <c r="AP161" s="157">
        <v>19</v>
      </c>
      <c r="AQ161" s="157">
        <v>97</v>
      </c>
      <c r="AR161" s="157">
        <v>117</v>
      </c>
      <c r="AS161" s="157">
        <v>96</v>
      </c>
      <c r="AT161" s="157">
        <v>25</v>
      </c>
      <c r="AU161" s="157">
        <v>83</v>
      </c>
      <c r="AX161" s="153"/>
    </row>
    <row r="162" spans="5:50" x14ac:dyDescent="0.25">
      <c r="E162" s="158">
        <v>4</v>
      </c>
      <c r="F162" s="159">
        <v>92</v>
      </c>
      <c r="G162" s="160">
        <v>0.4</v>
      </c>
      <c r="AL162" s="156">
        <v>42530</v>
      </c>
      <c r="AM162" s="157">
        <v>113</v>
      </c>
      <c r="AN162" s="157">
        <v>201</v>
      </c>
      <c r="AO162" s="157">
        <v>24</v>
      </c>
      <c r="AP162" s="157">
        <v>59</v>
      </c>
      <c r="AQ162" s="157">
        <v>67</v>
      </c>
      <c r="AR162" s="157">
        <v>118</v>
      </c>
      <c r="AS162" s="157">
        <v>95</v>
      </c>
      <c r="AT162" s="157">
        <v>24</v>
      </c>
      <c r="AU162" s="157">
        <v>39</v>
      </c>
      <c r="AX162" s="153"/>
    </row>
    <row r="163" spans="5:50" x14ac:dyDescent="0.25">
      <c r="E163" s="158">
        <v>5</v>
      </c>
      <c r="F163" s="159">
        <v>115</v>
      </c>
      <c r="G163" s="160">
        <v>0.4</v>
      </c>
      <c r="AL163" s="156">
        <v>42531</v>
      </c>
      <c r="AM163" s="157">
        <v>87</v>
      </c>
      <c r="AN163" s="157">
        <v>144</v>
      </c>
      <c r="AO163" s="157">
        <v>47</v>
      </c>
      <c r="AP163" s="157">
        <v>65</v>
      </c>
      <c r="AQ163" s="157">
        <v>90</v>
      </c>
      <c r="AR163" s="157">
        <v>72</v>
      </c>
      <c r="AS163" s="157">
        <v>90</v>
      </c>
      <c r="AT163" s="157">
        <v>18</v>
      </c>
      <c r="AU163" s="157">
        <v>40</v>
      </c>
      <c r="AX163" s="153"/>
    </row>
    <row r="164" spans="5:50" x14ac:dyDescent="0.25">
      <c r="E164" s="158">
        <v>6</v>
      </c>
      <c r="F164" s="159">
        <v>113</v>
      </c>
      <c r="G164" s="160">
        <v>0.4</v>
      </c>
      <c r="AL164" s="156">
        <v>42532</v>
      </c>
      <c r="AM164" s="157">
        <v>86</v>
      </c>
      <c r="AN164" s="157">
        <v>147</v>
      </c>
      <c r="AO164" s="157">
        <v>28</v>
      </c>
      <c r="AP164" s="157">
        <v>48</v>
      </c>
      <c r="AQ164" s="157">
        <v>81</v>
      </c>
      <c r="AR164" s="157">
        <v>67</v>
      </c>
      <c r="AS164" s="157">
        <v>90</v>
      </c>
      <c r="AT164" s="157">
        <v>35</v>
      </c>
      <c r="AU164" s="157">
        <v>29</v>
      </c>
      <c r="AX164" s="153"/>
    </row>
    <row r="165" spans="5:50" x14ac:dyDescent="0.25">
      <c r="E165" s="158">
        <v>7</v>
      </c>
      <c r="F165" s="159">
        <v>88</v>
      </c>
      <c r="G165" s="160">
        <v>0.4</v>
      </c>
      <c r="AL165" s="156">
        <v>42533</v>
      </c>
      <c r="AM165" s="157">
        <v>84</v>
      </c>
      <c r="AN165" s="157">
        <v>157</v>
      </c>
      <c r="AO165" s="157">
        <v>32</v>
      </c>
      <c r="AP165" s="157">
        <v>57</v>
      </c>
      <c r="AQ165" s="157">
        <v>54</v>
      </c>
      <c r="AR165" s="157">
        <v>65</v>
      </c>
      <c r="AS165" s="157">
        <v>90</v>
      </c>
      <c r="AT165" s="157">
        <v>20</v>
      </c>
      <c r="AU165" s="157">
        <v>18</v>
      </c>
      <c r="AX165" s="153"/>
    </row>
    <row r="166" spans="5:50" x14ac:dyDescent="0.25">
      <c r="E166" s="158">
        <v>8</v>
      </c>
      <c r="F166" s="159">
        <v>81</v>
      </c>
      <c r="G166" s="160">
        <v>0.4</v>
      </c>
      <c r="AL166" s="156">
        <v>42534</v>
      </c>
      <c r="AM166" s="157">
        <v>106</v>
      </c>
      <c r="AN166" s="157">
        <v>200</v>
      </c>
      <c r="AO166" s="157">
        <v>29</v>
      </c>
      <c r="AP166" s="157">
        <v>52</v>
      </c>
      <c r="AQ166" s="157">
        <v>71</v>
      </c>
      <c r="AR166" s="157">
        <v>121</v>
      </c>
      <c r="AS166" s="157">
        <v>89</v>
      </c>
      <c r="AT166" s="157">
        <v>36</v>
      </c>
      <c r="AU166" s="157">
        <v>27</v>
      </c>
      <c r="AX166" s="153"/>
    </row>
    <row r="167" spans="5:50" x14ac:dyDescent="0.25">
      <c r="E167" s="158">
        <v>9</v>
      </c>
      <c r="F167" s="159">
        <v>86</v>
      </c>
      <c r="G167" s="160">
        <v>0.4</v>
      </c>
      <c r="AL167" s="156">
        <v>42535</v>
      </c>
      <c r="AM167" s="157">
        <v>113</v>
      </c>
      <c r="AN167" s="157">
        <v>200</v>
      </c>
      <c r="AO167" s="157">
        <v>45</v>
      </c>
      <c r="AP167" s="157">
        <v>50</v>
      </c>
      <c r="AQ167" s="157">
        <v>89</v>
      </c>
      <c r="AR167" s="157">
        <v>124</v>
      </c>
      <c r="AS167" s="157">
        <v>89</v>
      </c>
      <c r="AT167" s="157">
        <v>57</v>
      </c>
      <c r="AU167" s="157">
        <v>38</v>
      </c>
      <c r="AX167" s="153"/>
    </row>
    <row r="168" spans="5:50" x14ac:dyDescent="0.25">
      <c r="E168" s="158">
        <v>10</v>
      </c>
      <c r="F168" s="159">
        <v>103</v>
      </c>
      <c r="G168" s="160">
        <v>0.4</v>
      </c>
      <c r="AL168" s="156">
        <v>42536</v>
      </c>
      <c r="AM168" s="157">
        <v>110</v>
      </c>
      <c r="AN168" s="157">
        <v>204</v>
      </c>
      <c r="AO168" s="157">
        <v>32</v>
      </c>
      <c r="AP168" s="157">
        <v>56</v>
      </c>
      <c r="AQ168" s="157">
        <v>66</v>
      </c>
      <c r="AR168" s="157">
        <v>122</v>
      </c>
      <c r="AS168" s="157">
        <v>92</v>
      </c>
      <c r="AT168" s="157">
        <v>71</v>
      </c>
      <c r="AU168" s="157">
        <v>56</v>
      </c>
      <c r="AX168" s="153"/>
    </row>
    <row r="169" spans="5:50" x14ac:dyDescent="0.25">
      <c r="E169" s="158">
        <v>11</v>
      </c>
      <c r="F169" s="159">
        <v>112</v>
      </c>
      <c r="G169" s="160">
        <v>0.4</v>
      </c>
      <c r="AL169" s="156">
        <v>42537</v>
      </c>
      <c r="AM169" s="157">
        <v>110</v>
      </c>
      <c r="AN169" s="157">
        <v>195</v>
      </c>
      <c r="AO169" s="157">
        <v>48</v>
      </c>
      <c r="AP169" s="157">
        <v>49</v>
      </c>
      <c r="AQ169" s="157">
        <v>77</v>
      </c>
      <c r="AR169" s="157">
        <v>122</v>
      </c>
      <c r="AS169" s="157">
        <v>91</v>
      </c>
      <c r="AT169" s="157">
        <v>34</v>
      </c>
      <c r="AU169" s="157">
        <v>32</v>
      </c>
      <c r="AX169" s="153"/>
    </row>
    <row r="170" spans="5:50" x14ac:dyDescent="0.25">
      <c r="E170" s="158">
        <v>12</v>
      </c>
      <c r="F170" s="159">
        <v>114</v>
      </c>
      <c r="G170" s="160">
        <v>0.4</v>
      </c>
      <c r="AL170" s="156">
        <v>42538</v>
      </c>
      <c r="AM170" s="157">
        <v>112</v>
      </c>
      <c r="AN170" s="157">
        <v>197</v>
      </c>
      <c r="AO170" s="157">
        <v>35</v>
      </c>
      <c r="AP170" s="157">
        <v>54</v>
      </c>
      <c r="AQ170" s="157">
        <v>95</v>
      </c>
      <c r="AR170" s="157">
        <v>118</v>
      </c>
      <c r="AS170" s="157">
        <v>88</v>
      </c>
      <c r="AT170" s="157">
        <v>19</v>
      </c>
      <c r="AU170" s="157">
        <v>29</v>
      </c>
      <c r="AX170" s="153"/>
    </row>
    <row r="171" spans="5:50" x14ac:dyDescent="0.25">
      <c r="E171" s="158">
        <v>1</v>
      </c>
      <c r="F171" s="159">
        <v>107</v>
      </c>
      <c r="G171" s="160">
        <v>0.4</v>
      </c>
      <c r="AL171" s="156">
        <v>42539</v>
      </c>
      <c r="AM171" s="157">
        <v>91</v>
      </c>
      <c r="AN171" s="157">
        <v>169</v>
      </c>
      <c r="AO171" s="157">
        <v>24</v>
      </c>
      <c r="AP171" s="157">
        <v>45</v>
      </c>
      <c r="AQ171" s="157">
        <v>99</v>
      </c>
      <c r="AR171" s="157">
        <v>83</v>
      </c>
      <c r="AS171" s="157">
        <v>90</v>
      </c>
      <c r="AT171" s="157">
        <v>30</v>
      </c>
      <c r="AU171" s="157">
        <v>62</v>
      </c>
      <c r="AX171" s="153"/>
    </row>
    <row r="172" spans="5:50" x14ac:dyDescent="0.25">
      <c r="E172" s="158">
        <v>2</v>
      </c>
      <c r="F172" s="159">
        <v>99</v>
      </c>
      <c r="G172" s="160">
        <v>0.4</v>
      </c>
      <c r="AL172" s="156">
        <v>42540</v>
      </c>
      <c r="AM172" s="157">
        <v>89</v>
      </c>
      <c r="AN172" s="157">
        <v>163</v>
      </c>
      <c r="AO172" s="157">
        <v>37</v>
      </c>
      <c r="AP172" s="157">
        <v>33</v>
      </c>
      <c r="AQ172" s="157">
        <v>95</v>
      </c>
      <c r="AR172" s="157">
        <v>64</v>
      </c>
      <c r="AS172" s="157">
        <v>90</v>
      </c>
      <c r="AT172" s="157">
        <v>17</v>
      </c>
      <c r="AU172" s="157">
        <v>65</v>
      </c>
      <c r="AX172" s="153"/>
    </row>
    <row r="173" spans="5:50" x14ac:dyDescent="0.25">
      <c r="E173" s="158">
        <v>3</v>
      </c>
      <c r="F173" s="159">
        <v>104</v>
      </c>
      <c r="G173" s="160">
        <v>0.4</v>
      </c>
      <c r="AL173" s="156">
        <v>42541</v>
      </c>
      <c r="AM173" s="157">
        <v>123</v>
      </c>
      <c r="AN173" s="157">
        <v>205</v>
      </c>
      <c r="AO173" s="157">
        <v>39</v>
      </c>
      <c r="AP173" s="157">
        <v>30</v>
      </c>
      <c r="AQ173" s="157">
        <v>92</v>
      </c>
      <c r="AR173" s="157">
        <v>117</v>
      </c>
      <c r="AS173" s="157">
        <v>89</v>
      </c>
      <c r="AT173" s="157">
        <v>24</v>
      </c>
      <c r="AU173" s="157">
        <v>38</v>
      </c>
      <c r="AX173" s="153"/>
    </row>
    <row r="174" spans="5:50" x14ac:dyDescent="0.25">
      <c r="E174" s="158">
        <v>4</v>
      </c>
      <c r="F174" s="159">
        <v>108</v>
      </c>
      <c r="G174" s="160">
        <v>0.4</v>
      </c>
      <c r="AL174" s="156">
        <v>42542</v>
      </c>
      <c r="AM174" s="157">
        <v>125</v>
      </c>
      <c r="AN174" s="157">
        <v>204</v>
      </c>
      <c r="AO174" s="157">
        <v>50</v>
      </c>
      <c r="AP174" s="157">
        <v>20</v>
      </c>
      <c r="AQ174" s="157">
        <v>106</v>
      </c>
      <c r="AR174" s="157">
        <v>121</v>
      </c>
      <c r="AS174" s="157">
        <v>84</v>
      </c>
      <c r="AT174" s="157">
        <v>23</v>
      </c>
      <c r="AU174" s="157">
        <v>55</v>
      </c>
      <c r="AX174" s="153"/>
    </row>
    <row r="175" spans="5:50" x14ac:dyDescent="0.25">
      <c r="E175" s="158">
        <v>5</v>
      </c>
      <c r="F175" s="159">
        <v>105</v>
      </c>
      <c r="G175" s="160">
        <v>0.4</v>
      </c>
      <c r="AL175" s="156">
        <v>42543</v>
      </c>
      <c r="AM175" s="157">
        <v>126</v>
      </c>
      <c r="AN175" s="157">
        <v>242</v>
      </c>
      <c r="AO175" s="157">
        <v>49</v>
      </c>
      <c r="AP175" s="157">
        <v>26</v>
      </c>
      <c r="AQ175" s="157">
        <v>106</v>
      </c>
      <c r="AR175" s="157">
        <v>125</v>
      </c>
      <c r="AS175" s="157">
        <v>96</v>
      </c>
      <c r="AT175" s="157">
        <v>24</v>
      </c>
      <c r="AU175" s="157">
        <v>51</v>
      </c>
      <c r="AX175" s="153"/>
    </row>
    <row r="176" spans="5:50" x14ac:dyDescent="0.25">
      <c r="E176" s="158">
        <v>6</v>
      </c>
      <c r="F176" s="159">
        <v>112</v>
      </c>
      <c r="G176" s="160">
        <v>0.4</v>
      </c>
      <c r="AL176" s="156">
        <v>42544</v>
      </c>
      <c r="AM176" s="157">
        <v>128</v>
      </c>
      <c r="AN176" s="157">
        <v>214</v>
      </c>
      <c r="AO176" s="157">
        <v>49</v>
      </c>
      <c r="AP176" s="157">
        <v>26</v>
      </c>
      <c r="AQ176" s="157">
        <v>108</v>
      </c>
      <c r="AR176" s="157">
        <v>121</v>
      </c>
      <c r="AS176" s="157">
        <v>90</v>
      </c>
      <c r="AT176" s="157">
        <v>24</v>
      </c>
      <c r="AU176" s="157">
        <v>48</v>
      </c>
      <c r="AX176" s="153"/>
    </row>
    <row r="177" spans="5:58" x14ac:dyDescent="0.25">
      <c r="E177" s="158">
        <v>7</v>
      </c>
      <c r="F177" s="159">
        <v>89</v>
      </c>
      <c r="G177" s="160">
        <v>0.4</v>
      </c>
      <c r="AL177" s="156">
        <v>42545</v>
      </c>
      <c r="AM177" s="157">
        <v>115</v>
      </c>
      <c r="AN177" s="157">
        <v>181</v>
      </c>
      <c r="AO177" s="157">
        <v>24</v>
      </c>
      <c r="AP177" s="157">
        <v>34</v>
      </c>
      <c r="AQ177" s="157">
        <v>77</v>
      </c>
      <c r="AR177" s="157">
        <v>100</v>
      </c>
      <c r="AS177" s="157">
        <v>91</v>
      </c>
      <c r="AT177" s="157">
        <v>24</v>
      </c>
      <c r="AU177" s="157">
        <v>35</v>
      </c>
      <c r="AX177" s="153"/>
    </row>
    <row r="178" spans="5:58" x14ac:dyDescent="0.25">
      <c r="E178" s="158">
        <v>8</v>
      </c>
      <c r="F178" s="159">
        <v>77</v>
      </c>
      <c r="G178" s="160">
        <v>0.4</v>
      </c>
      <c r="AL178" s="156">
        <v>42546</v>
      </c>
      <c r="AM178" s="157">
        <v>86</v>
      </c>
      <c r="AN178" s="157">
        <v>152</v>
      </c>
      <c r="AO178" s="157">
        <v>30</v>
      </c>
      <c r="AP178" s="157">
        <v>32</v>
      </c>
      <c r="AQ178" s="157">
        <v>103</v>
      </c>
      <c r="AR178" s="157">
        <v>81</v>
      </c>
      <c r="AS178" s="157">
        <v>101</v>
      </c>
      <c r="AT178" s="157">
        <v>18</v>
      </c>
      <c r="AU178" s="157">
        <v>41</v>
      </c>
      <c r="AX178" s="153"/>
    </row>
    <row r="179" spans="5:58" x14ac:dyDescent="0.25">
      <c r="E179" s="158">
        <v>9</v>
      </c>
      <c r="F179" s="159">
        <v>86</v>
      </c>
      <c r="G179" s="160">
        <v>0.4</v>
      </c>
      <c r="AL179" s="156">
        <v>42547</v>
      </c>
      <c r="AM179" s="157">
        <v>88</v>
      </c>
      <c r="AN179" s="157">
        <v>146</v>
      </c>
      <c r="AO179" s="157">
        <v>49</v>
      </c>
      <c r="AP179" s="157">
        <v>40</v>
      </c>
      <c r="AQ179" s="157">
        <v>79</v>
      </c>
      <c r="AR179" s="157">
        <v>68</v>
      </c>
      <c r="AS179" s="157">
        <v>106</v>
      </c>
      <c r="AT179" s="157">
        <v>66</v>
      </c>
      <c r="AU179" s="157">
        <v>44</v>
      </c>
      <c r="AX179" s="153"/>
    </row>
    <row r="180" spans="5:58" x14ac:dyDescent="0.25">
      <c r="E180" s="158">
        <v>10</v>
      </c>
      <c r="F180" s="159">
        <v>99</v>
      </c>
      <c r="G180" s="160">
        <v>0.4</v>
      </c>
      <c r="AL180" s="156">
        <v>42548</v>
      </c>
      <c r="AM180" s="157">
        <v>125</v>
      </c>
      <c r="AN180" s="157">
        <v>207</v>
      </c>
      <c r="AO180" s="157">
        <v>53</v>
      </c>
      <c r="AP180" s="157">
        <v>57</v>
      </c>
      <c r="AQ180" s="157">
        <v>101</v>
      </c>
      <c r="AR180" s="157">
        <v>119</v>
      </c>
      <c r="AS180" s="157">
        <v>95</v>
      </c>
      <c r="AT180" s="157">
        <v>58</v>
      </c>
      <c r="AU180" s="157">
        <v>70</v>
      </c>
      <c r="AX180" s="153"/>
    </row>
    <row r="181" spans="5:58" x14ac:dyDescent="0.25">
      <c r="E181" s="158">
        <v>11</v>
      </c>
      <c r="F181" s="159">
        <v>124</v>
      </c>
      <c r="G181" s="160">
        <v>0.4</v>
      </c>
      <c r="AL181" s="156">
        <v>42549</v>
      </c>
      <c r="AM181" s="157">
        <v>121</v>
      </c>
      <c r="AN181" s="157">
        <v>205</v>
      </c>
      <c r="AO181" s="157">
        <v>40</v>
      </c>
      <c r="AP181" s="157">
        <v>34</v>
      </c>
      <c r="AQ181" s="157">
        <v>80</v>
      </c>
      <c r="AR181" s="157">
        <v>123</v>
      </c>
      <c r="AS181" s="157">
        <v>95</v>
      </c>
      <c r="AT181" s="157">
        <v>29</v>
      </c>
      <c r="AU181" s="157">
        <v>48</v>
      </c>
      <c r="AX181" s="153"/>
    </row>
    <row r="182" spans="5:58" x14ac:dyDescent="0.25">
      <c r="E182" s="158">
        <v>12</v>
      </c>
      <c r="F182" s="159">
        <v>138</v>
      </c>
      <c r="G182" s="160">
        <v>0.4</v>
      </c>
      <c r="AL182" s="156">
        <v>42550</v>
      </c>
      <c r="AM182" s="157">
        <v>111</v>
      </c>
      <c r="AN182" s="157">
        <v>208</v>
      </c>
      <c r="AO182" s="157">
        <v>48</v>
      </c>
      <c r="AP182" s="157">
        <v>38</v>
      </c>
      <c r="AQ182" s="157">
        <v>87</v>
      </c>
      <c r="AR182" s="157">
        <v>124</v>
      </c>
      <c r="AS182" s="157">
        <v>103</v>
      </c>
      <c r="AT182" s="157">
        <v>29</v>
      </c>
      <c r="AU182" s="157">
        <v>45</v>
      </c>
      <c r="AX182" s="153"/>
    </row>
    <row r="183" spans="5:58" x14ac:dyDescent="0.25">
      <c r="E183" s="158">
        <v>1</v>
      </c>
      <c r="F183" s="159">
        <v>135</v>
      </c>
      <c r="G183" s="160">
        <v>0.4</v>
      </c>
      <c r="AL183" s="156">
        <v>42551</v>
      </c>
      <c r="AM183" s="157">
        <v>114</v>
      </c>
      <c r="AN183" s="157">
        <v>200</v>
      </c>
      <c r="AO183" s="157">
        <v>39</v>
      </c>
      <c r="AP183" s="157">
        <v>40</v>
      </c>
      <c r="AQ183" s="157">
        <v>79</v>
      </c>
      <c r="AR183" s="157">
        <v>119</v>
      </c>
      <c r="AS183" s="157">
        <v>96</v>
      </c>
      <c r="AT183" s="157">
        <v>30</v>
      </c>
      <c r="AU183" s="157">
        <v>73</v>
      </c>
      <c r="AX183" s="167">
        <f>MAX(AM154:AM183)</f>
        <v>128</v>
      </c>
      <c r="AY183" s="167">
        <f t="shared" ref="AY183:BF183" si="5">MAX(AN154:AN183)</f>
        <v>242</v>
      </c>
      <c r="AZ183" s="167">
        <f t="shared" si="5"/>
        <v>82</v>
      </c>
      <c r="BA183" s="167">
        <f t="shared" si="5"/>
        <v>66</v>
      </c>
      <c r="BB183" s="167">
        <f t="shared" si="5"/>
        <v>108</v>
      </c>
      <c r="BC183" s="167">
        <f t="shared" si="5"/>
        <v>125</v>
      </c>
      <c r="BD183" s="167">
        <f t="shared" si="5"/>
        <v>106</v>
      </c>
      <c r="BE183" s="167">
        <f t="shared" si="5"/>
        <v>71</v>
      </c>
      <c r="BF183" s="167">
        <f t="shared" si="5"/>
        <v>83</v>
      </c>
    </row>
    <row r="184" spans="5:58" x14ac:dyDescent="0.25">
      <c r="E184" s="158">
        <v>2</v>
      </c>
      <c r="F184" s="159">
        <v>141</v>
      </c>
      <c r="G184" s="160">
        <v>0.4</v>
      </c>
      <c r="AL184" s="156">
        <v>42552</v>
      </c>
      <c r="AM184" s="157">
        <v>110</v>
      </c>
      <c r="AN184" s="157">
        <v>200</v>
      </c>
      <c r="AO184" s="157">
        <v>45</v>
      </c>
      <c r="AP184" s="157">
        <v>32</v>
      </c>
      <c r="AQ184" s="157">
        <v>80</v>
      </c>
      <c r="AR184" s="157">
        <v>120</v>
      </c>
      <c r="AS184" s="157">
        <v>89</v>
      </c>
      <c r="AT184" s="157">
        <v>29</v>
      </c>
      <c r="AU184" s="157">
        <v>68</v>
      </c>
      <c r="AX184" s="153"/>
    </row>
    <row r="185" spans="5:58" x14ac:dyDescent="0.25">
      <c r="E185" s="158">
        <v>3</v>
      </c>
      <c r="F185" s="159">
        <v>133</v>
      </c>
      <c r="G185" s="160">
        <v>0.4</v>
      </c>
      <c r="AL185" s="156">
        <v>42553</v>
      </c>
      <c r="AM185" s="157">
        <v>85</v>
      </c>
      <c r="AN185" s="157">
        <v>162</v>
      </c>
      <c r="AO185" s="157">
        <v>33</v>
      </c>
      <c r="AP185" s="157">
        <v>29</v>
      </c>
      <c r="AQ185" s="157">
        <v>106</v>
      </c>
      <c r="AR185" s="157">
        <v>89</v>
      </c>
      <c r="AS185" s="157">
        <v>92</v>
      </c>
      <c r="AT185" s="157">
        <v>25</v>
      </c>
      <c r="AU185" s="157">
        <v>62</v>
      </c>
      <c r="AX185" s="153"/>
    </row>
    <row r="186" spans="5:58" x14ac:dyDescent="0.25">
      <c r="E186" s="158">
        <v>4</v>
      </c>
      <c r="F186" s="159">
        <v>106</v>
      </c>
      <c r="G186" s="160">
        <v>0.4</v>
      </c>
      <c r="AL186" s="156">
        <v>42554</v>
      </c>
      <c r="AM186" s="157">
        <v>90</v>
      </c>
      <c r="AN186" s="157">
        <v>157</v>
      </c>
      <c r="AO186" s="157">
        <v>56</v>
      </c>
      <c r="AP186" s="157">
        <v>23</v>
      </c>
      <c r="AQ186" s="157">
        <v>78</v>
      </c>
      <c r="AR186" s="157">
        <v>72</v>
      </c>
      <c r="AS186" s="157">
        <v>86</v>
      </c>
      <c r="AT186" s="157">
        <v>58</v>
      </c>
      <c r="AU186" s="157">
        <v>54</v>
      </c>
      <c r="AX186" s="153"/>
    </row>
    <row r="187" spans="5:58" x14ac:dyDescent="0.25">
      <c r="E187" s="158">
        <v>5</v>
      </c>
      <c r="F187" s="159">
        <v>118</v>
      </c>
      <c r="G187" s="160">
        <v>0.4</v>
      </c>
      <c r="AL187" s="156">
        <v>42555</v>
      </c>
      <c r="AM187" s="157">
        <v>110</v>
      </c>
      <c r="AN187" s="157">
        <v>207</v>
      </c>
      <c r="AO187" s="157">
        <v>87</v>
      </c>
      <c r="AP187" s="157">
        <v>32</v>
      </c>
      <c r="AQ187" s="157">
        <v>105</v>
      </c>
      <c r="AR187" s="157">
        <v>112</v>
      </c>
      <c r="AS187" s="157">
        <v>98</v>
      </c>
      <c r="AT187" s="157">
        <v>29</v>
      </c>
      <c r="AU187" s="157">
        <v>51</v>
      </c>
      <c r="AX187" s="153"/>
    </row>
    <row r="188" spans="5:58" x14ac:dyDescent="0.25">
      <c r="E188" s="158">
        <v>6</v>
      </c>
      <c r="F188" s="159">
        <v>105</v>
      </c>
      <c r="G188" s="160">
        <v>0.4</v>
      </c>
      <c r="AL188" s="156">
        <v>42556</v>
      </c>
      <c r="AM188" s="157">
        <v>119</v>
      </c>
      <c r="AN188" s="157">
        <v>212</v>
      </c>
      <c r="AO188" s="157">
        <v>75</v>
      </c>
      <c r="AP188" s="157">
        <v>28</v>
      </c>
      <c r="AQ188" s="157">
        <v>107</v>
      </c>
      <c r="AR188" s="157">
        <v>122</v>
      </c>
      <c r="AS188" s="157">
        <v>93</v>
      </c>
      <c r="AT188" s="157">
        <v>31</v>
      </c>
      <c r="AU188" s="157">
        <v>80</v>
      </c>
      <c r="AX188" s="153"/>
    </row>
    <row r="189" spans="5:58" x14ac:dyDescent="0.25">
      <c r="E189" s="158">
        <v>7</v>
      </c>
      <c r="F189" s="159">
        <v>96</v>
      </c>
      <c r="G189" s="160">
        <v>0.4</v>
      </c>
      <c r="AL189" s="156">
        <v>42557</v>
      </c>
      <c r="AM189" s="157">
        <v>110</v>
      </c>
      <c r="AN189" s="157">
        <v>216</v>
      </c>
      <c r="AO189" s="157">
        <v>60</v>
      </c>
      <c r="AP189" s="157">
        <v>43</v>
      </c>
      <c r="AQ189" s="157">
        <v>106</v>
      </c>
      <c r="AR189" s="157">
        <v>129</v>
      </c>
      <c r="AS189" s="157">
        <v>101</v>
      </c>
      <c r="AT189" s="157">
        <v>37</v>
      </c>
      <c r="AU189" s="157">
        <v>59</v>
      </c>
      <c r="AX189" s="153"/>
    </row>
    <row r="190" spans="5:58" x14ac:dyDescent="0.25">
      <c r="E190" s="158">
        <v>8</v>
      </c>
      <c r="F190" s="159">
        <v>100</v>
      </c>
      <c r="G190" s="160">
        <v>0.4</v>
      </c>
      <c r="AL190" s="156">
        <v>42558</v>
      </c>
      <c r="AM190" s="157">
        <v>112</v>
      </c>
      <c r="AN190" s="157">
        <v>215</v>
      </c>
      <c r="AO190" s="157">
        <v>56</v>
      </c>
      <c r="AP190" s="157">
        <v>30</v>
      </c>
      <c r="AQ190" s="157">
        <v>107</v>
      </c>
      <c r="AR190" s="157">
        <v>130</v>
      </c>
      <c r="AS190" s="157">
        <v>92</v>
      </c>
      <c r="AT190" s="157">
        <v>31</v>
      </c>
      <c r="AU190" s="157">
        <v>47</v>
      </c>
      <c r="AX190" s="153"/>
    </row>
    <row r="191" spans="5:58" x14ac:dyDescent="0.25">
      <c r="E191" s="158">
        <v>9</v>
      </c>
      <c r="F191" s="159">
        <v>116</v>
      </c>
      <c r="G191" s="160">
        <v>0.4</v>
      </c>
      <c r="AL191" s="156">
        <v>42559</v>
      </c>
      <c r="AM191" s="157">
        <v>110</v>
      </c>
      <c r="AN191" s="157">
        <v>172</v>
      </c>
      <c r="AO191" s="157">
        <v>42</v>
      </c>
      <c r="AP191" s="157">
        <v>28</v>
      </c>
      <c r="AQ191" s="157">
        <v>78</v>
      </c>
      <c r="AR191" s="157">
        <v>123</v>
      </c>
      <c r="AS191" s="157">
        <v>96</v>
      </c>
      <c r="AT191" s="157">
        <v>48</v>
      </c>
      <c r="AU191" s="157">
        <v>46</v>
      </c>
      <c r="AX191" s="153"/>
    </row>
    <row r="192" spans="5:58" x14ac:dyDescent="0.25">
      <c r="E192" s="158">
        <v>10</v>
      </c>
      <c r="F192" s="159">
        <v>107</v>
      </c>
      <c r="G192" s="160">
        <v>0.4</v>
      </c>
      <c r="AL192" s="156">
        <v>42560</v>
      </c>
      <c r="AM192" s="157">
        <v>97</v>
      </c>
      <c r="AN192" s="157">
        <v>155</v>
      </c>
      <c r="AO192" s="157">
        <v>34</v>
      </c>
      <c r="AP192" s="157">
        <v>34</v>
      </c>
      <c r="AQ192" s="157">
        <v>87</v>
      </c>
      <c r="AR192" s="157">
        <v>88</v>
      </c>
      <c r="AS192" s="157">
        <v>93</v>
      </c>
      <c r="AT192" s="157">
        <v>48</v>
      </c>
      <c r="AU192" s="157">
        <v>35</v>
      </c>
      <c r="AX192" s="153"/>
    </row>
    <row r="193" spans="5:58" x14ac:dyDescent="0.25">
      <c r="E193" s="158">
        <v>11</v>
      </c>
      <c r="F193" s="159">
        <v>138</v>
      </c>
      <c r="G193" s="160">
        <v>0.4</v>
      </c>
      <c r="AL193" s="156">
        <v>42561</v>
      </c>
      <c r="AM193" s="157">
        <v>81</v>
      </c>
      <c r="AN193" s="157">
        <v>156</v>
      </c>
      <c r="AO193" s="157">
        <v>25</v>
      </c>
      <c r="AP193" s="157">
        <v>44</v>
      </c>
      <c r="AQ193" s="157">
        <v>117</v>
      </c>
      <c r="AR193" s="157">
        <v>67</v>
      </c>
      <c r="AS193" s="157">
        <v>90</v>
      </c>
      <c r="AT193" s="157">
        <v>33</v>
      </c>
      <c r="AU193" s="157">
        <v>46</v>
      </c>
      <c r="AX193" s="153"/>
    </row>
    <row r="194" spans="5:58" x14ac:dyDescent="0.25">
      <c r="E194" s="158">
        <v>12</v>
      </c>
      <c r="F194" s="159">
        <v>144</v>
      </c>
      <c r="G194" s="160">
        <v>0.4</v>
      </c>
      <c r="AL194" s="156">
        <v>42562</v>
      </c>
      <c r="AM194" s="157">
        <v>114</v>
      </c>
      <c r="AN194" s="157">
        <v>203</v>
      </c>
      <c r="AO194" s="157">
        <v>19</v>
      </c>
      <c r="AP194" s="157">
        <v>52</v>
      </c>
      <c r="AQ194" s="157">
        <v>89</v>
      </c>
      <c r="AR194" s="157">
        <v>116</v>
      </c>
      <c r="AS194" s="157">
        <v>95</v>
      </c>
      <c r="AT194" s="157">
        <v>49</v>
      </c>
      <c r="AU194" s="157">
        <v>49</v>
      </c>
      <c r="AX194" s="153"/>
    </row>
    <row r="195" spans="5:58" x14ac:dyDescent="0.25">
      <c r="F195" s="172"/>
      <c r="AL195" s="156">
        <v>42577</v>
      </c>
      <c r="AM195" s="157">
        <v>129</v>
      </c>
      <c r="AN195" s="157">
        <v>209</v>
      </c>
      <c r="AO195" s="157">
        <v>21</v>
      </c>
      <c r="AP195" s="157">
        <v>33</v>
      </c>
      <c r="AQ195" s="157">
        <v>53</v>
      </c>
      <c r="AR195" s="157">
        <v>127</v>
      </c>
      <c r="AS195" s="157">
        <v>101</v>
      </c>
      <c r="AT195" s="157">
        <v>82</v>
      </c>
      <c r="AU195" s="157">
        <v>124</v>
      </c>
      <c r="AX195" s="153"/>
    </row>
    <row r="196" spans="5:58" x14ac:dyDescent="0.25">
      <c r="AL196" s="156">
        <v>42578</v>
      </c>
      <c r="AM196" s="157">
        <v>145</v>
      </c>
      <c r="AN196" s="157">
        <v>203</v>
      </c>
      <c r="AO196" s="157">
        <v>35</v>
      </c>
      <c r="AP196" s="157">
        <v>21</v>
      </c>
      <c r="AQ196" s="157">
        <v>107</v>
      </c>
      <c r="AR196" s="157">
        <v>126</v>
      </c>
      <c r="AS196" s="157">
        <v>103</v>
      </c>
      <c r="AT196" s="157">
        <v>58</v>
      </c>
      <c r="AU196" s="157">
        <v>151</v>
      </c>
      <c r="AX196" s="153"/>
    </row>
    <row r="197" spans="5:58" x14ac:dyDescent="0.25">
      <c r="AL197" s="156">
        <v>42579</v>
      </c>
      <c r="AM197" s="157">
        <v>153</v>
      </c>
      <c r="AN197" s="157">
        <v>208</v>
      </c>
      <c r="AO197" s="157">
        <v>56</v>
      </c>
      <c r="AP197" s="157">
        <v>23</v>
      </c>
      <c r="AQ197" s="157">
        <v>113</v>
      </c>
      <c r="AR197" s="157">
        <v>128</v>
      </c>
      <c r="AS197" s="157">
        <v>104</v>
      </c>
      <c r="AT197" s="157">
        <v>60</v>
      </c>
      <c r="AU197" s="157">
        <v>125</v>
      </c>
      <c r="AX197" s="153"/>
    </row>
    <row r="198" spans="5:58" x14ac:dyDescent="0.25">
      <c r="AL198" s="156">
        <v>42580</v>
      </c>
      <c r="AM198" s="157">
        <v>143</v>
      </c>
      <c r="AN198" s="157">
        <v>196</v>
      </c>
      <c r="AO198" s="157">
        <v>57</v>
      </c>
      <c r="AP198" s="157">
        <v>30</v>
      </c>
      <c r="AQ198" s="157">
        <v>114</v>
      </c>
      <c r="AR198" s="157">
        <v>126</v>
      </c>
      <c r="AS198" s="157">
        <v>102</v>
      </c>
      <c r="AT198" s="157">
        <v>61</v>
      </c>
      <c r="AU198" s="157">
        <v>98</v>
      </c>
      <c r="AX198" s="153"/>
    </row>
    <row r="199" spans="5:58" x14ac:dyDescent="0.25">
      <c r="AL199" s="156">
        <v>42581</v>
      </c>
      <c r="AM199" s="157">
        <v>98</v>
      </c>
      <c r="AN199" s="157">
        <v>161</v>
      </c>
      <c r="AO199" s="157">
        <v>56</v>
      </c>
      <c r="AP199" s="157">
        <v>43</v>
      </c>
      <c r="AQ199" s="157">
        <v>100</v>
      </c>
      <c r="AR199" s="157">
        <v>83</v>
      </c>
      <c r="AS199" s="157">
        <v>102</v>
      </c>
      <c r="AT199" s="157">
        <v>46</v>
      </c>
      <c r="AU199" s="157">
        <v>32</v>
      </c>
      <c r="AX199" s="153"/>
    </row>
    <row r="200" spans="5:58" x14ac:dyDescent="0.25">
      <c r="AL200" s="156">
        <v>42582</v>
      </c>
      <c r="AM200" s="157">
        <v>82</v>
      </c>
      <c r="AN200" s="157">
        <v>150</v>
      </c>
      <c r="AO200" s="157">
        <v>33</v>
      </c>
      <c r="AP200" s="157">
        <v>26</v>
      </c>
      <c r="AQ200" s="157">
        <v>63</v>
      </c>
      <c r="AR200" s="157">
        <v>66</v>
      </c>
      <c r="AS200" s="157">
        <v>87</v>
      </c>
      <c r="AT200" s="157">
        <v>41</v>
      </c>
      <c r="AU200" s="157">
        <v>30</v>
      </c>
      <c r="AX200" s="167">
        <f t="shared" ref="AX200:BF200" si="6">MAX(AM184:AM200)</f>
        <v>153</v>
      </c>
      <c r="AY200" s="167">
        <f t="shared" si="6"/>
        <v>216</v>
      </c>
      <c r="AZ200" s="167">
        <f t="shared" si="6"/>
        <v>87</v>
      </c>
      <c r="BA200" s="167">
        <f t="shared" si="6"/>
        <v>52</v>
      </c>
      <c r="BB200" s="167">
        <f t="shared" si="6"/>
        <v>117</v>
      </c>
      <c r="BC200" s="167">
        <f t="shared" si="6"/>
        <v>130</v>
      </c>
      <c r="BD200" s="167">
        <f t="shared" si="6"/>
        <v>104</v>
      </c>
      <c r="BE200" s="167">
        <f t="shared" si="6"/>
        <v>82</v>
      </c>
      <c r="BF200" s="167">
        <f t="shared" si="6"/>
        <v>151</v>
      </c>
    </row>
    <row r="201" spans="5:58" x14ac:dyDescent="0.25">
      <c r="AL201" s="156">
        <v>42583</v>
      </c>
      <c r="AM201" s="157">
        <v>124</v>
      </c>
      <c r="AN201" s="157">
        <v>195</v>
      </c>
      <c r="AO201" s="157">
        <v>18</v>
      </c>
      <c r="AP201" s="157">
        <v>28</v>
      </c>
      <c r="AQ201" s="157">
        <v>74</v>
      </c>
      <c r="AR201" s="157">
        <v>109</v>
      </c>
      <c r="AS201" s="157">
        <v>102</v>
      </c>
      <c r="AT201" s="157">
        <v>51</v>
      </c>
      <c r="AU201" s="157">
        <v>39</v>
      </c>
      <c r="AX201" s="153"/>
    </row>
    <row r="202" spans="5:58" x14ac:dyDescent="0.25">
      <c r="AL202" s="156">
        <v>42584</v>
      </c>
      <c r="AM202" s="157">
        <v>124</v>
      </c>
      <c r="AN202" s="157">
        <v>199</v>
      </c>
      <c r="AO202" s="157">
        <v>46</v>
      </c>
      <c r="AP202" s="157">
        <v>31</v>
      </c>
      <c r="AQ202" s="157">
        <v>100</v>
      </c>
      <c r="AR202" s="157">
        <v>114</v>
      </c>
      <c r="AS202" s="157">
        <v>103</v>
      </c>
      <c r="AT202" s="157">
        <v>55</v>
      </c>
      <c r="AU202" s="157">
        <v>56</v>
      </c>
      <c r="AX202" s="153"/>
    </row>
    <row r="203" spans="5:58" x14ac:dyDescent="0.25">
      <c r="AL203" s="156">
        <v>42585</v>
      </c>
      <c r="AM203" s="157">
        <v>108</v>
      </c>
      <c r="AN203" s="157">
        <v>198</v>
      </c>
      <c r="AO203" s="157">
        <v>33</v>
      </c>
      <c r="AP203" s="157">
        <v>41</v>
      </c>
      <c r="AQ203" s="157">
        <v>87</v>
      </c>
      <c r="AR203" s="157">
        <v>126</v>
      </c>
      <c r="AS203" s="157">
        <v>102</v>
      </c>
      <c r="AT203" s="157">
        <v>53</v>
      </c>
      <c r="AU203" s="157">
        <v>63</v>
      </c>
      <c r="AX203" s="153"/>
    </row>
    <row r="204" spans="5:58" x14ac:dyDescent="0.25">
      <c r="AL204" s="156">
        <v>42586</v>
      </c>
      <c r="AM204" s="157">
        <v>113</v>
      </c>
      <c r="AN204" s="157">
        <v>199</v>
      </c>
      <c r="AO204" s="157">
        <v>34</v>
      </c>
      <c r="AP204" s="157">
        <v>51</v>
      </c>
      <c r="AQ204" s="157">
        <v>53</v>
      </c>
      <c r="AR204" s="157">
        <v>113</v>
      </c>
      <c r="AS204" s="157">
        <v>95</v>
      </c>
      <c r="AT204" s="157">
        <v>48</v>
      </c>
      <c r="AU204" s="157">
        <v>37</v>
      </c>
      <c r="AX204" s="153"/>
    </row>
    <row r="205" spans="5:58" x14ac:dyDescent="0.25">
      <c r="AL205" s="156">
        <v>42587</v>
      </c>
      <c r="AM205" s="157">
        <v>113</v>
      </c>
      <c r="AN205" s="157">
        <v>191</v>
      </c>
      <c r="AO205" s="157">
        <v>27</v>
      </c>
      <c r="AP205" s="157">
        <v>37</v>
      </c>
      <c r="AQ205" s="157">
        <v>56</v>
      </c>
      <c r="AR205" s="157">
        <v>111</v>
      </c>
      <c r="AS205" s="157">
        <v>102</v>
      </c>
      <c r="AT205" s="157">
        <v>53</v>
      </c>
      <c r="AU205" s="157">
        <v>74</v>
      </c>
      <c r="AX205" s="153"/>
    </row>
    <row r="206" spans="5:58" x14ac:dyDescent="0.25">
      <c r="AL206" s="156">
        <v>42588</v>
      </c>
      <c r="AM206" s="157">
        <v>101</v>
      </c>
      <c r="AN206" s="157">
        <v>162</v>
      </c>
      <c r="AO206" s="157">
        <v>52</v>
      </c>
      <c r="AP206" s="157">
        <v>26</v>
      </c>
      <c r="AQ206" s="157">
        <v>93</v>
      </c>
      <c r="AR206" s="157">
        <v>81</v>
      </c>
      <c r="AS206" s="157">
        <v>105</v>
      </c>
      <c r="AT206" s="157">
        <v>41</v>
      </c>
      <c r="AU206" s="157">
        <v>41</v>
      </c>
      <c r="AX206" s="153"/>
    </row>
    <row r="207" spans="5:58" x14ac:dyDescent="0.25">
      <c r="AL207" s="156">
        <v>42589</v>
      </c>
      <c r="AM207" s="157">
        <v>100</v>
      </c>
      <c r="AN207" s="157">
        <v>138</v>
      </c>
      <c r="AO207" s="157">
        <v>59</v>
      </c>
      <c r="AP207" s="157">
        <v>26</v>
      </c>
      <c r="AQ207" s="157">
        <v>80</v>
      </c>
      <c r="AR207" s="157">
        <v>70</v>
      </c>
      <c r="AS207" s="157">
        <v>95</v>
      </c>
      <c r="AT207" s="157">
        <v>55</v>
      </c>
      <c r="AU207" s="157">
        <v>39</v>
      </c>
      <c r="AX207" s="153"/>
    </row>
    <row r="208" spans="5:58" x14ac:dyDescent="0.25">
      <c r="AL208" s="156">
        <v>42590</v>
      </c>
      <c r="AM208" s="157">
        <v>135</v>
      </c>
      <c r="AN208" s="157">
        <v>191</v>
      </c>
      <c r="AO208" s="157">
        <v>59</v>
      </c>
      <c r="AP208" s="157">
        <v>37</v>
      </c>
      <c r="AQ208" s="157">
        <v>102</v>
      </c>
      <c r="AR208" s="157">
        <v>113</v>
      </c>
      <c r="AS208" s="157">
        <v>95</v>
      </c>
      <c r="AT208" s="157">
        <v>59</v>
      </c>
      <c r="AU208" s="157">
        <v>70</v>
      </c>
      <c r="AX208" s="153"/>
    </row>
    <row r="209" spans="38:50" x14ac:dyDescent="0.25">
      <c r="AL209" s="156">
        <v>42591</v>
      </c>
      <c r="AM209" s="157">
        <v>126</v>
      </c>
      <c r="AN209" s="157">
        <v>178</v>
      </c>
      <c r="AO209" s="157">
        <v>39</v>
      </c>
      <c r="AP209" s="157">
        <v>26</v>
      </c>
      <c r="AQ209" s="157">
        <v>52</v>
      </c>
      <c r="AR209" s="157">
        <v>115</v>
      </c>
      <c r="AS209" s="157">
        <v>99</v>
      </c>
      <c r="AT209" s="157">
        <v>61</v>
      </c>
      <c r="AU209" s="157">
        <v>77</v>
      </c>
      <c r="AX209" s="153"/>
    </row>
    <row r="210" spans="38:50" x14ac:dyDescent="0.25">
      <c r="AL210" s="156">
        <v>42592</v>
      </c>
      <c r="AM210" s="157">
        <v>136</v>
      </c>
      <c r="AN210" s="157">
        <v>176</v>
      </c>
      <c r="AO210" s="157">
        <v>58</v>
      </c>
      <c r="AP210" s="157">
        <v>40</v>
      </c>
      <c r="AQ210" s="157">
        <v>101</v>
      </c>
      <c r="AR210" s="157">
        <v>108</v>
      </c>
      <c r="AS210" s="157">
        <v>93</v>
      </c>
      <c r="AT210" s="157">
        <v>58</v>
      </c>
      <c r="AU210" s="157">
        <v>48</v>
      </c>
      <c r="AX210" s="153"/>
    </row>
    <row r="211" spans="38:50" x14ac:dyDescent="0.25">
      <c r="AL211" s="156">
        <v>42593</v>
      </c>
      <c r="AM211" s="157">
        <v>134</v>
      </c>
      <c r="AN211" s="157">
        <v>182</v>
      </c>
      <c r="AO211" s="157">
        <v>57</v>
      </c>
      <c r="AP211" s="157">
        <v>39</v>
      </c>
      <c r="AQ211" s="157">
        <v>111</v>
      </c>
      <c r="AR211" s="157">
        <v>108</v>
      </c>
      <c r="AS211" s="157">
        <v>93</v>
      </c>
      <c r="AT211" s="157">
        <v>54</v>
      </c>
      <c r="AU211" s="157">
        <v>69</v>
      </c>
      <c r="AX211" s="153"/>
    </row>
    <row r="212" spans="38:50" x14ac:dyDescent="0.25">
      <c r="AL212" s="156">
        <v>42594</v>
      </c>
      <c r="AM212" s="157">
        <v>138</v>
      </c>
      <c r="AN212" s="157">
        <v>165</v>
      </c>
      <c r="AO212" s="157">
        <v>57</v>
      </c>
      <c r="AP212" s="157">
        <v>29</v>
      </c>
      <c r="AQ212" s="157">
        <v>108</v>
      </c>
      <c r="AR212" s="157">
        <v>105</v>
      </c>
      <c r="AS212" s="157">
        <v>96</v>
      </c>
      <c r="AT212" s="157">
        <v>57</v>
      </c>
      <c r="AU212" s="157">
        <v>44</v>
      </c>
      <c r="AX212" s="153"/>
    </row>
    <row r="213" spans="38:50" x14ac:dyDescent="0.25">
      <c r="AL213" s="156">
        <v>42595</v>
      </c>
      <c r="AM213" s="157">
        <v>104</v>
      </c>
      <c r="AN213" s="157">
        <v>163</v>
      </c>
      <c r="AO213" s="157">
        <v>46</v>
      </c>
      <c r="AP213" s="157">
        <v>25</v>
      </c>
      <c r="AQ213" s="157">
        <v>76</v>
      </c>
      <c r="AR213" s="157">
        <v>76</v>
      </c>
      <c r="AS213" s="157">
        <v>97</v>
      </c>
      <c r="AT213" s="157">
        <v>45</v>
      </c>
      <c r="AU213" s="157">
        <v>42</v>
      </c>
      <c r="AX213" s="153"/>
    </row>
    <row r="214" spans="38:50" x14ac:dyDescent="0.25">
      <c r="AL214" s="156">
        <v>42596</v>
      </c>
      <c r="AM214" s="157">
        <v>97</v>
      </c>
      <c r="AN214" s="157">
        <v>145</v>
      </c>
      <c r="AO214" s="157">
        <v>59</v>
      </c>
      <c r="AP214" s="157">
        <v>22</v>
      </c>
      <c r="AQ214" s="157">
        <v>95</v>
      </c>
      <c r="AR214" s="157">
        <v>72</v>
      </c>
      <c r="AS214" s="157">
        <v>106</v>
      </c>
      <c r="AT214" s="157">
        <v>41</v>
      </c>
      <c r="AU214" s="157">
        <v>45</v>
      </c>
      <c r="AX214" s="153"/>
    </row>
    <row r="215" spans="38:50" x14ac:dyDescent="0.25">
      <c r="AL215" s="156">
        <v>42597</v>
      </c>
      <c r="AM215" s="157">
        <v>100</v>
      </c>
      <c r="AN215" s="157">
        <v>155</v>
      </c>
      <c r="AO215" s="157">
        <v>55</v>
      </c>
      <c r="AP215" s="157">
        <v>36</v>
      </c>
      <c r="AQ215" s="157">
        <v>81</v>
      </c>
      <c r="AR215" s="157">
        <v>65</v>
      </c>
      <c r="AS215" s="157">
        <v>95</v>
      </c>
      <c r="AT215" s="157">
        <v>36</v>
      </c>
      <c r="AU215" s="157">
        <v>36</v>
      </c>
      <c r="AX215" s="153"/>
    </row>
    <row r="216" spans="38:50" x14ac:dyDescent="0.25">
      <c r="AL216" s="156">
        <v>42598</v>
      </c>
      <c r="AM216" s="157">
        <v>129</v>
      </c>
      <c r="AN216" s="157">
        <v>174</v>
      </c>
      <c r="AO216" s="157">
        <v>53</v>
      </c>
      <c r="AP216" s="157">
        <v>42</v>
      </c>
      <c r="AQ216" s="157">
        <v>71</v>
      </c>
      <c r="AR216" s="157">
        <v>82</v>
      </c>
      <c r="AS216" s="157">
        <v>97</v>
      </c>
      <c r="AT216" s="157">
        <v>42</v>
      </c>
      <c r="AU216" s="157">
        <v>48</v>
      </c>
      <c r="AX216" s="153"/>
    </row>
    <row r="217" spans="38:50" x14ac:dyDescent="0.25">
      <c r="AL217" s="156">
        <v>42599</v>
      </c>
      <c r="AM217" s="157">
        <v>132</v>
      </c>
      <c r="AN217" s="157">
        <v>171</v>
      </c>
      <c r="AO217" s="157">
        <v>50</v>
      </c>
      <c r="AP217" s="157">
        <v>16</v>
      </c>
      <c r="AQ217" s="157">
        <v>102</v>
      </c>
      <c r="AR217" s="157">
        <v>85</v>
      </c>
      <c r="AS217" s="157">
        <v>93</v>
      </c>
      <c r="AT217" s="157">
        <v>44</v>
      </c>
      <c r="AU217" s="157">
        <v>59</v>
      </c>
      <c r="AX217" s="153"/>
    </row>
    <row r="218" spans="38:50" x14ac:dyDescent="0.25">
      <c r="AL218" s="156">
        <v>42600</v>
      </c>
      <c r="AM218" s="157">
        <v>129</v>
      </c>
      <c r="AN218" s="157">
        <v>147</v>
      </c>
      <c r="AO218" s="157">
        <v>38</v>
      </c>
      <c r="AP218" s="157">
        <v>34</v>
      </c>
      <c r="AQ218" s="157">
        <v>72</v>
      </c>
      <c r="AR218" s="157">
        <v>82</v>
      </c>
      <c r="AS218" s="157">
        <v>90</v>
      </c>
      <c r="AT218" s="157">
        <v>47</v>
      </c>
      <c r="AU218" s="157">
        <v>68</v>
      </c>
      <c r="AX218" s="153"/>
    </row>
    <row r="219" spans="38:50" x14ac:dyDescent="0.25">
      <c r="AL219" s="156">
        <v>42601</v>
      </c>
      <c r="AM219" s="157">
        <v>143</v>
      </c>
      <c r="AN219" s="157">
        <v>171</v>
      </c>
      <c r="AO219" s="157">
        <v>60</v>
      </c>
      <c r="AP219" s="157">
        <v>24</v>
      </c>
      <c r="AQ219" s="157">
        <v>101</v>
      </c>
      <c r="AR219" s="157">
        <v>84</v>
      </c>
      <c r="AS219" s="157">
        <v>90</v>
      </c>
      <c r="AT219" s="157">
        <v>42</v>
      </c>
      <c r="AU219" s="157">
        <v>78</v>
      </c>
      <c r="AX219" s="153"/>
    </row>
    <row r="220" spans="38:50" x14ac:dyDescent="0.25">
      <c r="AL220" s="156">
        <v>42602</v>
      </c>
      <c r="AM220" s="157">
        <v>95</v>
      </c>
      <c r="AN220" s="157">
        <v>151</v>
      </c>
      <c r="AO220" s="157">
        <v>21</v>
      </c>
      <c r="AP220" s="157">
        <v>26</v>
      </c>
      <c r="AQ220" s="157">
        <v>86</v>
      </c>
      <c r="AR220" s="157">
        <v>68</v>
      </c>
      <c r="AS220" s="157">
        <v>89</v>
      </c>
      <c r="AT220" s="157">
        <v>43</v>
      </c>
      <c r="AU220" s="157">
        <v>83</v>
      </c>
      <c r="AX220" s="153"/>
    </row>
    <row r="221" spans="38:50" x14ac:dyDescent="0.25">
      <c r="AL221" s="156">
        <v>42603</v>
      </c>
      <c r="AM221" s="157">
        <v>99</v>
      </c>
      <c r="AN221" s="157">
        <v>148</v>
      </c>
      <c r="AO221" s="157">
        <v>36</v>
      </c>
      <c r="AP221" s="157">
        <v>21</v>
      </c>
      <c r="AQ221" s="157">
        <v>86</v>
      </c>
      <c r="AR221" s="157">
        <v>65</v>
      </c>
      <c r="AS221" s="157">
        <v>94</v>
      </c>
      <c r="AT221" s="157">
        <v>37</v>
      </c>
      <c r="AU221" s="157">
        <v>81</v>
      </c>
      <c r="AX221" s="153"/>
    </row>
    <row r="222" spans="38:50" x14ac:dyDescent="0.25">
      <c r="AL222" s="156">
        <v>42604</v>
      </c>
      <c r="AM222" s="157">
        <v>136</v>
      </c>
      <c r="AN222" s="157">
        <v>172</v>
      </c>
      <c r="AO222" s="157">
        <v>45</v>
      </c>
      <c r="AP222" s="157">
        <v>38</v>
      </c>
      <c r="AQ222" s="157">
        <v>106</v>
      </c>
      <c r="AR222" s="157">
        <v>83</v>
      </c>
      <c r="AS222" s="157">
        <v>93</v>
      </c>
      <c r="AT222" s="157">
        <v>46</v>
      </c>
      <c r="AU222" s="157">
        <v>50</v>
      </c>
      <c r="AX222" s="153"/>
    </row>
    <row r="223" spans="38:50" x14ac:dyDescent="0.25">
      <c r="AL223" s="156">
        <v>42605</v>
      </c>
      <c r="AM223" s="157">
        <v>142</v>
      </c>
      <c r="AN223" s="157">
        <v>181</v>
      </c>
      <c r="AO223" s="157">
        <v>43</v>
      </c>
      <c r="AP223" s="157">
        <v>31</v>
      </c>
      <c r="AQ223" s="157">
        <v>96</v>
      </c>
      <c r="AR223" s="157">
        <v>86</v>
      </c>
      <c r="AS223" s="157">
        <v>98</v>
      </c>
      <c r="AT223" s="157">
        <v>48</v>
      </c>
      <c r="AU223" s="157">
        <v>32</v>
      </c>
      <c r="AX223" s="153"/>
    </row>
    <row r="224" spans="38:50" x14ac:dyDescent="0.25">
      <c r="AL224" s="156">
        <v>42606</v>
      </c>
      <c r="AM224" s="157">
        <v>137</v>
      </c>
      <c r="AN224" s="157">
        <v>196</v>
      </c>
      <c r="AO224" s="157">
        <v>42</v>
      </c>
      <c r="AP224" s="157">
        <v>32</v>
      </c>
      <c r="AQ224" s="157">
        <v>90</v>
      </c>
      <c r="AR224" s="157">
        <v>85</v>
      </c>
      <c r="AS224" s="157">
        <v>106</v>
      </c>
      <c r="AT224" s="157">
        <v>46</v>
      </c>
      <c r="AU224" s="157">
        <v>41</v>
      </c>
      <c r="AX224" s="153"/>
    </row>
    <row r="225" spans="38:58" x14ac:dyDescent="0.25">
      <c r="AL225" s="156">
        <v>42607</v>
      </c>
      <c r="AM225" s="157">
        <v>128</v>
      </c>
      <c r="AN225" s="157">
        <v>197</v>
      </c>
      <c r="AO225" s="157">
        <v>37</v>
      </c>
      <c r="AP225" s="157">
        <v>30</v>
      </c>
      <c r="AQ225" s="157">
        <v>72</v>
      </c>
      <c r="AR225" s="157">
        <v>84</v>
      </c>
      <c r="AS225" s="157">
        <v>101</v>
      </c>
      <c r="AT225" s="157">
        <v>47</v>
      </c>
      <c r="AU225" s="157">
        <v>52</v>
      </c>
      <c r="AX225" s="153"/>
    </row>
    <row r="226" spans="38:58" x14ac:dyDescent="0.25">
      <c r="AL226" s="156">
        <v>42608</v>
      </c>
      <c r="AM226" s="157">
        <v>141</v>
      </c>
      <c r="AN226" s="157">
        <v>187</v>
      </c>
      <c r="AO226" s="157">
        <v>43</v>
      </c>
      <c r="AP226" s="157">
        <v>51</v>
      </c>
      <c r="AQ226" s="157">
        <v>101</v>
      </c>
      <c r="AR226" s="157">
        <v>88</v>
      </c>
      <c r="AS226" s="157">
        <v>107</v>
      </c>
      <c r="AT226" s="157">
        <v>50</v>
      </c>
      <c r="AU226" s="157">
        <v>22</v>
      </c>
      <c r="AX226" s="153"/>
    </row>
    <row r="227" spans="38:58" x14ac:dyDescent="0.25">
      <c r="AL227" s="156">
        <v>42609</v>
      </c>
      <c r="AM227" s="157">
        <v>107</v>
      </c>
      <c r="AN227" s="157">
        <v>136</v>
      </c>
      <c r="AO227" s="157">
        <v>41</v>
      </c>
      <c r="AP227" s="157">
        <v>28</v>
      </c>
      <c r="AQ227" s="157">
        <v>89</v>
      </c>
      <c r="AR227" s="157">
        <v>71</v>
      </c>
      <c r="AS227" s="157">
        <v>101</v>
      </c>
      <c r="AT227" s="157">
        <v>41</v>
      </c>
      <c r="AU227" s="157">
        <v>60</v>
      </c>
      <c r="AX227" s="153"/>
    </row>
    <row r="228" spans="38:58" x14ac:dyDescent="0.25">
      <c r="AL228" s="156">
        <v>42610</v>
      </c>
      <c r="AM228" s="157">
        <v>94</v>
      </c>
      <c r="AN228" s="157">
        <v>152</v>
      </c>
      <c r="AO228" s="157">
        <v>30</v>
      </c>
      <c r="AP228" s="157">
        <v>52</v>
      </c>
      <c r="AQ228" s="157">
        <v>103</v>
      </c>
      <c r="AR228" s="157">
        <v>68</v>
      </c>
      <c r="AS228" s="157">
        <v>90</v>
      </c>
      <c r="AT228" s="157">
        <v>40</v>
      </c>
      <c r="AU228" s="157">
        <v>68</v>
      </c>
      <c r="AX228" s="153"/>
    </row>
    <row r="229" spans="38:58" x14ac:dyDescent="0.25">
      <c r="AL229" s="156">
        <v>42611</v>
      </c>
      <c r="AM229" s="157">
        <v>137</v>
      </c>
      <c r="AN229" s="157">
        <v>170</v>
      </c>
      <c r="AO229" s="157">
        <v>24</v>
      </c>
      <c r="AP229" s="157">
        <v>28</v>
      </c>
      <c r="AQ229" s="157">
        <v>95</v>
      </c>
      <c r="AR229" s="157">
        <v>93</v>
      </c>
      <c r="AS229" s="157">
        <v>104</v>
      </c>
      <c r="AT229" s="157">
        <v>55</v>
      </c>
      <c r="AU229" s="157">
        <v>78</v>
      </c>
      <c r="AX229" s="153"/>
    </row>
    <row r="230" spans="38:58" x14ac:dyDescent="0.25">
      <c r="AL230" s="156">
        <v>42612</v>
      </c>
      <c r="AM230" s="157">
        <v>130</v>
      </c>
      <c r="AN230" s="157">
        <v>200</v>
      </c>
      <c r="AO230" s="157">
        <v>21</v>
      </c>
      <c r="AP230" s="157">
        <v>42</v>
      </c>
      <c r="AQ230" s="157">
        <v>90</v>
      </c>
      <c r="AR230" s="157">
        <v>96</v>
      </c>
      <c r="AS230" s="157">
        <v>92</v>
      </c>
      <c r="AT230" s="157">
        <v>56</v>
      </c>
      <c r="AU230" s="157">
        <v>50</v>
      </c>
      <c r="AX230" s="153"/>
    </row>
    <row r="231" spans="38:58" x14ac:dyDescent="0.25">
      <c r="AL231" s="156">
        <v>42613</v>
      </c>
      <c r="AM231" s="157">
        <v>128</v>
      </c>
      <c r="AN231" s="157">
        <v>198</v>
      </c>
      <c r="AO231" s="157">
        <v>20</v>
      </c>
      <c r="AP231" s="157">
        <v>33</v>
      </c>
      <c r="AQ231" s="157">
        <v>66</v>
      </c>
      <c r="AR231" s="157">
        <v>96</v>
      </c>
      <c r="AS231" s="157">
        <v>95</v>
      </c>
      <c r="AT231" s="157">
        <v>57</v>
      </c>
      <c r="AU231" s="157">
        <v>45</v>
      </c>
      <c r="AX231" s="167">
        <f>MAX(AM201:AM231)</f>
        <v>143</v>
      </c>
      <c r="AY231" s="167">
        <f t="shared" ref="AY231:BF231" si="7">MAX(AN201:AN231)</f>
        <v>200</v>
      </c>
      <c r="AZ231" s="167">
        <f t="shared" si="7"/>
        <v>60</v>
      </c>
      <c r="BA231" s="167">
        <f t="shared" si="7"/>
        <v>52</v>
      </c>
      <c r="BB231" s="167">
        <f t="shared" si="7"/>
        <v>111</v>
      </c>
      <c r="BC231" s="167">
        <f t="shared" si="7"/>
        <v>126</v>
      </c>
      <c r="BD231" s="167">
        <f t="shared" si="7"/>
        <v>107</v>
      </c>
      <c r="BE231" s="167">
        <f t="shared" si="7"/>
        <v>61</v>
      </c>
      <c r="BF231" s="167">
        <f t="shared" si="7"/>
        <v>83</v>
      </c>
    </row>
    <row r="232" spans="38:58" x14ac:dyDescent="0.25">
      <c r="AL232" s="156">
        <v>42614</v>
      </c>
      <c r="AM232" s="157">
        <v>141</v>
      </c>
      <c r="AN232" s="157">
        <v>199</v>
      </c>
      <c r="AO232" s="157">
        <v>44</v>
      </c>
      <c r="AP232" s="157">
        <v>38</v>
      </c>
      <c r="AQ232" s="157">
        <v>112</v>
      </c>
      <c r="AR232" s="157">
        <v>103</v>
      </c>
      <c r="AS232" s="157">
        <v>90</v>
      </c>
      <c r="AT232" s="157">
        <v>56</v>
      </c>
      <c r="AU232" s="157">
        <v>60</v>
      </c>
      <c r="AX232" s="153"/>
    </row>
    <row r="233" spans="38:58" x14ac:dyDescent="0.25">
      <c r="AL233" s="156">
        <v>42615</v>
      </c>
      <c r="AM233" s="157">
        <v>143</v>
      </c>
      <c r="AN233" s="157">
        <v>180</v>
      </c>
      <c r="AO233" s="157">
        <v>62</v>
      </c>
      <c r="AP233" s="157">
        <v>26</v>
      </c>
      <c r="AQ233" s="157">
        <v>110</v>
      </c>
      <c r="AR233" s="157">
        <v>104</v>
      </c>
      <c r="AS233" s="157">
        <v>94</v>
      </c>
      <c r="AT233" s="157">
        <v>50</v>
      </c>
      <c r="AU233" s="157">
        <v>18</v>
      </c>
      <c r="AX233" s="153"/>
    </row>
    <row r="234" spans="38:58" x14ac:dyDescent="0.25">
      <c r="AL234" s="156">
        <v>42616</v>
      </c>
      <c r="AM234" s="157">
        <v>112</v>
      </c>
      <c r="AN234" s="157">
        <v>161</v>
      </c>
      <c r="AO234" s="157">
        <v>47</v>
      </c>
      <c r="AP234" s="157">
        <v>31</v>
      </c>
      <c r="AQ234" s="157">
        <v>95</v>
      </c>
      <c r="AR234" s="157">
        <v>76</v>
      </c>
      <c r="AS234" s="157">
        <v>92</v>
      </c>
      <c r="AT234" s="157">
        <v>47</v>
      </c>
      <c r="AU234" s="157">
        <v>21</v>
      </c>
      <c r="AX234" s="153"/>
    </row>
    <row r="235" spans="38:58" x14ac:dyDescent="0.25">
      <c r="AL235" s="156">
        <v>42617</v>
      </c>
      <c r="AM235" s="157">
        <v>109</v>
      </c>
      <c r="AN235" s="157">
        <v>162</v>
      </c>
      <c r="AO235" s="157">
        <v>60</v>
      </c>
      <c r="AP235" s="157">
        <v>28</v>
      </c>
      <c r="AQ235" s="157">
        <v>83</v>
      </c>
      <c r="AR235" s="157">
        <v>69</v>
      </c>
      <c r="AS235" s="157">
        <v>93</v>
      </c>
      <c r="AT235" s="157">
        <v>42</v>
      </c>
      <c r="AU235" s="157">
        <v>24</v>
      </c>
      <c r="AX235" s="153"/>
    </row>
    <row r="236" spans="38:58" x14ac:dyDescent="0.25">
      <c r="AL236" s="156">
        <v>42618</v>
      </c>
      <c r="AM236" s="157">
        <v>149</v>
      </c>
      <c r="AN236" s="157">
        <v>207</v>
      </c>
      <c r="AO236" s="157">
        <v>52</v>
      </c>
      <c r="AP236" s="157">
        <v>49</v>
      </c>
      <c r="AQ236" s="157">
        <v>105</v>
      </c>
      <c r="AR236" s="157">
        <v>121</v>
      </c>
      <c r="AS236" s="157">
        <v>90</v>
      </c>
      <c r="AT236" s="157">
        <v>56</v>
      </c>
      <c r="AU236" s="157">
        <v>23</v>
      </c>
      <c r="AX236" s="153"/>
    </row>
    <row r="237" spans="38:58" x14ac:dyDescent="0.25">
      <c r="AL237" s="156">
        <v>42619</v>
      </c>
      <c r="AM237" s="157">
        <v>152</v>
      </c>
      <c r="AN237" s="157">
        <v>186</v>
      </c>
      <c r="AO237" s="157">
        <v>89</v>
      </c>
      <c r="AP237" s="157">
        <v>35</v>
      </c>
      <c r="AQ237" s="157">
        <v>120</v>
      </c>
      <c r="AR237" s="157">
        <v>127</v>
      </c>
      <c r="AS237" s="157">
        <v>97</v>
      </c>
      <c r="AT237" s="157">
        <v>50</v>
      </c>
      <c r="AU237" s="157">
        <v>18</v>
      </c>
      <c r="AX237" s="153"/>
    </row>
    <row r="238" spans="38:58" x14ac:dyDescent="0.25">
      <c r="AL238" s="156">
        <v>42620</v>
      </c>
      <c r="AM238" s="157">
        <v>129</v>
      </c>
      <c r="AN238" s="157">
        <v>216</v>
      </c>
      <c r="AO238" s="157">
        <v>69</v>
      </c>
      <c r="AP238" s="157">
        <v>31</v>
      </c>
      <c r="AQ238" s="157">
        <v>109</v>
      </c>
      <c r="AR238" s="157">
        <v>121</v>
      </c>
      <c r="AS238" s="157">
        <v>93</v>
      </c>
      <c r="AT238" s="157">
        <v>49</v>
      </c>
      <c r="AU238" s="157">
        <v>53</v>
      </c>
      <c r="AX238" s="153"/>
    </row>
    <row r="239" spans="38:58" x14ac:dyDescent="0.25">
      <c r="AL239" s="156">
        <v>42621</v>
      </c>
      <c r="AM239" s="157">
        <v>121</v>
      </c>
      <c r="AN239" s="157">
        <v>206</v>
      </c>
      <c r="AO239" s="157">
        <v>23</v>
      </c>
      <c r="AP239" s="157">
        <v>19</v>
      </c>
      <c r="AQ239" s="157">
        <v>74</v>
      </c>
      <c r="AR239" s="157">
        <v>120</v>
      </c>
      <c r="AS239" s="157">
        <v>91</v>
      </c>
      <c r="AT239" s="157">
        <v>50</v>
      </c>
      <c r="AU239" s="157">
        <v>60</v>
      </c>
      <c r="AX239" s="153"/>
    </row>
    <row r="240" spans="38:58" x14ac:dyDescent="0.25">
      <c r="AL240" s="156">
        <v>42622</v>
      </c>
      <c r="AM240" s="157">
        <v>124</v>
      </c>
      <c r="AN240" s="157">
        <v>194</v>
      </c>
      <c r="AO240" s="157">
        <v>19</v>
      </c>
      <c r="AP240" s="157">
        <v>46</v>
      </c>
      <c r="AQ240" s="157">
        <v>67</v>
      </c>
      <c r="AR240" s="157">
        <v>117</v>
      </c>
      <c r="AS240" s="157">
        <v>93</v>
      </c>
      <c r="AT240" s="157">
        <v>50</v>
      </c>
      <c r="AU240" s="157">
        <v>57</v>
      </c>
      <c r="AX240" s="153"/>
    </row>
    <row r="241" spans="38:50" x14ac:dyDescent="0.25">
      <c r="AL241" s="156">
        <v>42623</v>
      </c>
      <c r="AM241" s="157">
        <v>97</v>
      </c>
      <c r="AN241" s="157">
        <v>161</v>
      </c>
      <c r="AO241" s="157">
        <v>21</v>
      </c>
      <c r="AP241" s="157">
        <v>31</v>
      </c>
      <c r="AQ241" s="157">
        <v>51</v>
      </c>
      <c r="AR241" s="157">
        <v>83</v>
      </c>
      <c r="AS241" s="157">
        <v>91</v>
      </c>
      <c r="AT241" s="157">
        <v>45</v>
      </c>
      <c r="AU241" s="157">
        <v>25</v>
      </c>
      <c r="AX241" s="153"/>
    </row>
    <row r="242" spans="38:50" x14ac:dyDescent="0.25">
      <c r="AL242" s="156">
        <v>42624</v>
      </c>
      <c r="AM242" s="157">
        <v>103</v>
      </c>
      <c r="AN242" s="157">
        <v>164</v>
      </c>
      <c r="AO242" s="157">
        <v>54</v>
      </c>
      <c r="AP242" s="157">
        <v>36</v>
      </c>
      <c r="AQ242" s="157">
        <v>73</v>
      </c>
      <c r="AR242" s="157">
        <v>69</v>
      </c>
      <c r="AS242" s="157">
        <v>91</v>
      </c>
      <c r="AT242" s="157">
        <v>43</v>
      </c>
      <c r="AU242" s="157">
        <v>29</v>
      </c>
      <c r="AX242" s="153"/>
    </row>
    <row r="243" spans="38:50" x14ac:dyDescent="0.25">
      <c r="AL243" s="156">
        <v>42625</v>
      </c>
      <c r="AM243" s="157">
        <v>138</v>
      </c>
      <c r="AN243" s="157">
        <v>201</v>
      </c>
      <c r="AO243" s="157">
        <v>72</v>
      </c>
      <c r="AP243" s="157">
        <v>44</v>
      </c>
      <c r="AQ243" s="157">
        <v>114</v>
      </c>
      <c r="AR243" s="157">
        <v>117</v>
      </c>
      <c r="AS243" s="157">
        <v>106</v>
      </c>
      <c r="AT243" s="157">
        <v>43</v>
      </c>
      <c r="AU243" s="157">
        <v>52</v>
      </c>
      <c r="AX243" s="153"/>
    </row>
    <row r="244" spans="38:50" x14ac:dyDescent="0.25">
      <c r="AL244" s="156">
        <v>42626</v>
      </c>
      <c r="AM244" s="157">
        <v>138</v>
      </c>
      <c r="AN244" s="157">
        <v>216</v>
      </c>
      <c r="AO244" s="157">
        <v>50</v>
      </c>
      <c r="AP244" s="157">
        <v>78</v>
      </c>
      <c r="AQ244" s="157">
        <v>62</v>
      </c>
      <c r="AR244" s="157">
        <v>120</v>
      </c>
      <c r="AS244" s="157">
        <v>94</v>
      </c>
      <c r="AT244" s="157">
        <v>32</v>
      </c>
      <c r="AU244" s="157">
        <v>81</v>
      </c>
      <c r="AX244" s="153"/>
    </row>
    <row r="245" spans="38:50" x14ac:dyDescent="0.25">
      <c r="AL245" s="156">
        <v>42627</v>
      </c>
      <c r="AM245" s="157">
        <v>133</v>
      </c>
      <c r="AN245" s="157">
        <v>214</v>
      </c>
      <c r="AO245" s="157">
        <v>52</v>
      </c>
      <c r="AP245" s="157">
        <v>59</v>
      </c>
      <c r="AQ245" s="157">
        <v>101</v>
      </c>
      <c r="AR245" s="157">
        <v>116</v>
      </c>
      <c r="AS245" s="157">
        <v>102</v>
      </c>
      <c r="AT245" s="157">
        <v>41</v>
      </c>
      <c r="AU245" s="157">
        <v>37</v>
      </c>
      <c r="AX245" s="153"/>
    </row>
    <row r="246" spans="38:50" x14ac:dyDescent="0.25">
      <c r="AL246" s="156">
        <v>42628</v>
      </c>
      <c r="AM246" s="157">
        <v>134</v>
      </c>
      <c r="AN246" s="157">
        <v>215</v>
      </c>
      <c r="AO246" s="157">
        <v>66</v>
      </c>
      <c r="AP246" s="157">
        <v>19</v>
      </c>
      <c r="AQ246" s="157">
        <v>109</v>
      </c>
      <c r="AR246" s="157">
        <v>120</v>
      </c>
      <c r="AS246" s="157">
        <v>105</v>
      </c>
      <c r="AT246" s="157">
        <v>44</v>
      </c>
      <c r="AU246" s="157">
        <v>39</v>
      </c>
      <c r="AX246" s="153"/>
    </row>
    <row r="247" spans="38:50" x14ac:dyDescent="0.25">
      <c r="AL247" s="156">
        <v>42629</v>
      </c>
      <c r="AM247" s="157">
        <v>124</v>
      </c>
      <c r="AN247" s="157">
        <v>207</v>
      </c>
      <c r="AO247" s="157">
        <v>40</v>
      </c>
      <c r="AP247" s="157">
        <v>37</v>
      </c>
      <c r="AQ247" s="157">
        <v>72</v>
      </c>
      <c r="AR247" s="157">
        <v>117</v>
      </c>
      <c r="AS247" s="157">
        <v>100</v>
      </c>
      <c r="AT247" s="157">
        <v>49</v>
      </c>
      <c r="AU247" s="157">
        <v>63</v>
      </c>
      <c r="AX247" s="153"/>
    </row>
    <row r="248" spans="38:50" x14ac:dyDescent="0.25">
      <c r="AL248" s="156">
        <v>42630</v>
      </c>
      <c r="AM248" s="157">
        <v>102</v>
      </c>
      <c r="AN248" s="157">
        <v>180</v>
      </c>
      <c r="AO248" s="157">
        <v>43</v>
      </c>
      <c r="AP248" s="157">
        <v>28</v>
      </c>
      <c r="AQ248" s="157">
        <v>93</v>
      </c>
      <c r="AR248" s="157">
        <v>86</v>
      </c>
      <c r="AS248" s="157">
        <v>100</v>
      </c>
      <c r="AT248" s="157">
        <v>42</v>
      </c>
      <c r="AU248" s="157">
        <v>69</v>
      </c>
      <c r="AX248" s="153"/>
    </row>
    <row r="249" spans="38:50" x14ac:dyDescent="0.25">
      <c r="AL249" s="156">
        <v>42631</v>
      </c>
      <c r="AM249" s="157">
        <v>104</v>
      </c>
      <c r="AN249" s="157">
        <v>162</v>
      </c>
      <c r="AO249" s="157">
        <v>51</v>
      </c>
      <c r="AP249" s="157">
        <v>40</v>
      </c>
      <c r="AQ249" s="157">
        <v>84</v>
      </c>
      <c r="AR249" s="157">
        <v>68</v>
      </c>
      <c r="AS249" s="157">
        <v>99</v>
      </c>
      <c r="AT249" s="157">
        <v>39</v>
      </c>
      <c r="AU249" s="157">
        <v>40</v>
      </c>
      <c r="AX249" s="153"/>
    </row>
    <row r="250" spans="38:50" x14ac:dyDescent="0.25">
      <c r="AL250" s="156">
        <v>42632</v>
      </c>
      <c r="AM250" s="157">
        <v>131</v>
      </c>
      <c r="AN250" s="157">
        <v>199</v>
      </c>
      <c r="AO250" s="157">
        <v>51</v>
      </c>
      <c r="AP250" s="157">
        <v>27</v>
      </c>
      <c r="AQ250" s="157">
        <v>113</v>
      </c>
      <c r="AR250" s="157">
        <v>117</v>
      </c>
      <c r="AS250" s="157">
        <v>104</v>
      </c>
      <c r="AT250" s="157">
        <v>51</v>
      </c>
      <c r="AU250" s="157">
        <v>39</v>
      </c>
      <c r="AX250" s="153"/>
    </row>
    <row r="251" spans="38:50" x14ac:dyDescent="0.25">
      <c r="AL251" s="156">
        <v>42633</v>
      </c>
      <c r="AM251" s="157">
        <v>130</v>
      </c>
      <c r="AN251" s="157">
        <v>203</v>
      </c>
      <c r="AO251" s="157">
        <v>50</v>
      </c>
      <c r="AP251" s="157">
        <v>22</v>
      </c>
      <c r="AQ251" s="157">
        <v>105</v>
      </c>
      <c r="AR251" s="157">
        <v>117</v>
      </c>
      <c r="AS251" s="157">
        <v>108</v>
      </c>
      <c r="AT251" s="157">
        <v>53</v>
      </c>
      <c r="AU251" s="157">
        <v>17</v>
      </c>
      <c r="AX251" s="153"/>
    </row>
    <row r="252" spans="38:50" x14ac:dyDescent="0.25">
      <c r="AL252" s="156">
        <v>42634</v>
      </c>
      <c r="AM252" s="157">
        <v>123</v>
      </c>
      <c r="AN252" s="157">
        <v>209</v>
      </c>
      <c r="AO252" s="157">
        <v>49</v>
      </c>
      <c r="AP252" s="157">
        <v>23</v>
      </c>
      <c r="AQ252" s="157">
        <v>77</v>
      </c>
      <c r="AR252" s="157">
        <v>122</v>
      </c>
      <c r="AS252" s="157">
        <v>112</v>
      </c>
      <c r="AT252" s="157">
        <v>53</v>
      </c>
      <c r="AU252" s="157">
        <v>21</v>
      </c>
      <c r="AX252" s="153"/>
    </row>
    <row r="253" spans="38:50" x14ac:dyDescent="0.25">
      <c r="AL253" s="156">
        <v>42635</v>
      </c>
      <c r="AM253" s="157">
        <v>124</v>
      </c>
      <c r="AN253" s="157">
        <v>200</v>
      </c>
      <c r="AO253" s="157">
        <v>70</v>
      </c>
      <c r="AP253" s="157">
        <v>27</v>
      </c>
      <c r="AQ253" s="157">
        <v>71</v>
      </c>
      <c r="AR253" s="157">
        <v>121</v>
      </c>
      <c r="AS253" s="157">
        <v>107</v>
      </c>
      <c r="AT253" s="157">
        <v>52</v>
      </c>
      <c r="AU253" s="157">
        <v>41</v>
      </c>
      <c r="AX253" s="153"/>
    </row>
    <row r="254" spans="38:50" x14ac:dyDescent="0.25">
      <c r="AL254" s="156">
        <v>42636</v>
      </c>
      <c r="AM254" s="157">
        <v>127</v>
      </c>
      <c r="AN254" s="157">
        <v>199</v>
      </c>
      <c r="AO254" s="157">
        <v>52</v>
      </c>
      <c r="AP254" s="157">
        <v>23</v>
      </c>
      <c r="AQ254" s="157">
        <v>98</v>
      </c>
      <c r="AR254" s="157">
        <v>117</v>
      </c>
      <c r="AS254" s="157">
        <v>115</v>
      </c>
      <c r="AT254" s="157">
        <v>53</v>
      </c>
      <c r="AU254" s="157">
        <v>27</v>
      </c>
      <c r="AX254" s="153"/>
    </row>
    <row r="255" spans="38:50" x14ac:dyDescent="0.25">
      <c r="AL255" s="156">
        <v>42637</v>
      </c>
      <c r="AM255" s="157">
        <v>103</v>
      </c>
      <c r="AN255" s="157">
        <v>171</v>
      </c>
      <c r="AO255" s="157">
        <v>108</v>
      </c>
      <c r="AP255" s="157">
        <v>21</v>
      </c>
      <c r="AQ255" s="157">
        <v>93</v>
      </c>
      <c r="AR255" s="157">
        <v>85</v>
      </c>
      <c r="AS255" s="157">
        <v>105</v>
      </c>
      <c r="AT255" s="157">
        <v>36</v>
      </c>
      <c r="AU255" s="157">
        <v>75</v>
      </c>
      <c r="AX255" s="153"/>
    </row>
    <row r="256" spans="38:50" x14ac:dyDescent="0.25">
      <c r="AL256" s="156">
        <v>42638</v>
      </c>
      <c r="AM256" s="157">
        <v>95</v>
      </c>
      <c r="AN256" s="157">
        <v>165</v>
      </c>
      <c r="AO256" s="157">
        <v>93</v>
      </c>
      <c r="AP256" s="157">
        <v>28</v>
      </c>
      <c r="AQ256" s="157">
        <v>69</v>
      </c>
      <c r="AR256" s="157">
        <v>69</v>
      </c>
      <c r="AS256" s="157">
        <v>98</v>
      </c>
      <c r="AT256" s="157">
        <v>41</v>
      </c>
      <c r="AU256" s="157">
        <v>56</v>
      </c>
      <c r="AX256" s="153"/>
    </row>
    <row r="257" spans="38:58" x14ac:dyDescent="0.25">
      <c r="AL257" s="156">
        <v>42639</v>
      </c>
      <c r="AM257" s="157">
        <v>115</v>
      </c>
      <c r="AN257" s="157">
        <v>227</v>
      </c>
      <c r="AO257" s="157">
        <v>34</v>
      </c>
      <c r="AP257" s="157">
        <v>33</v>
      </c>
      <c r="AQ257" s="157">
        <v>85</v>
      </c>
      <c r="AR257" s="157">
        <v>115</v>
      </c>
      <c r="AS257" s="157">
        <v>102</v>
      </c>
      <c r="AT257" s="157">
        <v>50</v>
      </c>
      <c r="AU257" s="157">
        <v>50</v>
      </c>
      <c r="AX257" s="153"/>
    </row>
    <row r="258" spans="38:58" x14ac:dyDescent="0.25">
      <c r="AL258" s="156">
        <v>42640</v>
      </c>
      <c r="AM258" s="157">
        <v>133</v>
      </c>
      <c r="AN258" s="157">
        <v>226</v>
      </c>
      <c r="AO258" s="157">
        <v>55</v>
      </c>
      <c r="AP258" s="157">
        <v>42</v>
      </c>
      <c r="AQ258" s="157">
        <v>97</v>
      </c>
      <c r="AR258" s="157">
        <v>118</v>
      </c>
      <c r="AS258" s="157">
        <v>112</v>
      </c>
      <c r="AT258" s="157">
        <v>47</v>
      </c>
      <c r="AU258" s="157">
        <v>87</v>
      </c>
      <c r="AX258" s="153"/>
    </row>
    <row r="259" spans="38:58" x14ac:dyDescent="0.25">
      <c r="AL259" s="156">
        <v>42641</v>
      </c>
      <c r="AM259" s="157">
        <v>141</v>
      </c>
      <c r="AN259" s="157">
        <v>217</v>
      </c>
      <c r="AO259" s="157">
        <v>66</v>
      </c>
      <c r="AP259" s="157">
        <v>57</v>
      </c>
      <c r="AQ259" s="157">
        <v>96</v>
      </c>
      <c r="AR259" s="157">
        <v>119</v>
      </c>
      <c r="AS259" s="157">
        <v>100</v>
      </c>
      <c r="AT259" s="157">
        <v>48</v>
      </c>
      <c r="AU259" s="157">
        <v>31</v>
      </c>
      <c r="AX259" s="153"/>
    </row>
    <row r="260" spans="38:58" x14ac:dyDescent="0.25">
      <c r="AL260" s="156">
        <v>42642</v>
      </c>
      <c r="AM260" s="157">
        <v>140</v>
      </c>
      <c r="AN260" s="157">
        <v>228</v>
      </c>
      <c r="AO260" s="157">
        <v>54</v>
      </c>
      <c r="AP260" s="157">
        <v>53</v>
      </c>
      <c r="AQ260" s="157">
        <v>113</v>
      </c>
      <c r="AR260" s="157">
        <v>118</v>
      </c>
      <c r="AS260" s="157">
        <v>100</v>
      </c>
      <c r="AT260" s="157">
        <v>54</v>
      </c>
      <c r="AU260" s="157">
        <v>49</v>
      </c>
      <c r="AX260" s="153"/>
    </row>
    <row r="261" spans="38:58" x14ac:dyDescent="0.25">
      <c r="AL261" s="156">
        <v>42643</v>
      </c>
      <c r="AM261" s="157">
        <v>136</v>
      </c>
      <c r="AN261" s="157">
        <v>212</v>
      </c>
      <c r="AO261" s="157">
        <v>56</v>
      </c>
      <c r="AP261" s="157">
        <v>30</v>
      </c>
      <c r="AQ261" s="157">
        <v>115</v>
      </c>
      <c r="AR261" s="157">
        <v>117</v>
      </c>
      <c r="AS261" s="157">
        <v>103</v>
      </c>
      <c r="AT261" s="157">
        <v>48</v>
      </c>
      <c r="AU261" s="157">
        <v>42</v>
      </c>
      <c r="AX261" s="167">
        <f>MAX(AM232:AM261)</f>
        <v>152</v>
      </c>
      <c r="AY261" s="167">
        <f t="shared" ref="AY261:BF261" si="8">MAX(AN232:AN261)</f>
        <v>228</v>
      </c>
      <c r="AZ261" s="167">
        <f t="shared" si="8"/>
        <v>108</v>
      </c>
      <c r="BA261" s="167">
        <f t="shared" si="8"/>
        <v>78</v>
      </c>
      <c r="BB261" s="167">
        <f t="shared" si="8"/>
        <v>120</v>
      </c>
      <c r="BC261" s="167">
        <f t="shared" si="8"/>
        <v>127</v>
      </c>
      <c r="BD261" s="167">
        <f t="shared" si="8"/>
        <v>115</v>
      </c>
      <c r="BE261" s="167">
        <f t="shared" si="8"/>
        <v>56</v>
      </c>
      <c r="BF261" s="167">
        <f t="shared" si="8"/>
        <v>87</v>
      </c>
    </row>
    <row r="262" spans="38:58" x14ac:dyDescent="0.25">
      <c r="AL262" s="156">
        <v>42644</v>
      </c>
      <c r="AM262" s="157">
        <v>104</v>
      </c>
      <c r="AN262" s="157">
        <v>168</v>
      </c>
      <c r="AO262" s="157">
        <v>50</v>
      </c>
      <c r="AP262" s="157">
        <v>23</v>
      </c>
      <c r="AQ262" s="157">
        <v>77</v>
      </c>
      <c r="AR262" s="157">
        <v>82</v>
      </c>
      <c r="AS262" s="157">
        <v>100</v>
      </c>
      <c r="AT262" s="157">
        <v>43</v>
      </c>
      <c r="AU262" s="157">
        <v>83</v>
      </c>
      <c r="AX262" s="153"/>
    </row>
    <row r="263" spans="38:58" x14ac:dyDescent="0.25">
      <c r="AL263" s="156">
        <v>42645</v>
      </c>
      <c r="AM263" s="157">
        <v>102</v>
      </c>
      <c r="AN263" s="157">
        <v>161</v>
      </c>
      <c r="AO263" s="157">
        <v>75</v>
      </c>
      <c r="AP263" s="157">
        <v>29</v>
      </c>
      <c r="AQ263" s="157">
        <v>57</v>
      </c>
      <c r="AR263" s="157">
        <v>67</v>
      </c>
      <c r="AS263" s="157">
        <v>94</v>
      </c>
      <c r="AT263" s="157">
        <v>41</v>
      </c>
      <c r="AU263" s="157">
        <v>44</v>
      </c>
      <c r="AX263" s="153"/>
    </row>
    <row r="264" spans="38:58" x14ac:dyDescent="0.25">
      <c r="AL264" s="156">
        <v>42646</v>
      </c>
      <c r="AM264" s="157">
        <v>131</v>
      </c>
      <c r="AN264" s="157">
        <v>201</v>
      </c>
      <c r="AO264" s="157">
        <v>75</v>
      </c>
      <c r="AP264" s="157">
        <v>26</v>
      </c>
      <c r="AQ264" s="157">
        <v>105</v>
      </c>
      <c r="AR264" s="157">
        <v>112</v>
      </c>
      <c r="AS264" s="157">
        <v>100</v>
      </c>
      <c r="AT264" s="157">
        <v>51</v>
      </c>
      <c r="AU264" s="157">
        <v>26</v>
      </c>
      <c r="AX264" s="153"/>
    </row>
    <row r="265" spans="38:58" x14ac:dyDescent="0.25">
      <c r="AL265" s="156">
        <v>42647</v>
      </c>
      <c r="AM265" s="157">
        <v>123</v>
      </c>
      <c r="AN265" s="157">
        <v>216</v>
      </c>
      <c r="AO265" s="157">
        <v>57</v>
      </c>
      <c r="AP265" s="157">
        <v>25</v>
      </c>
      <c r="AQ265" s="157">
        <v>87</v>
      </c>
      <c r="AR265" s="157">
        <v>110</v>
      </c>
      <c r="AS265" s="157">
        <v>98</v>
      </c>
      <c r="AT265" s="157">
        <v>50</v>
      </c>
      <c r="AU265" s="157">
        <v>60</v>
      </c>
      <c r="AX265" s="153"/>
    </row>
    <row r="266" spans="38:58" x14ac:dyDescent="0.25">
      <c r="AL266" s="156">
        <v>42648</v>
      </c>
      <c r="AM266" s="157">
        <v>107</v>
      </c>
      <c r="AN266" s="157">
        <v>165</v>
      </c>
      <c r="AO266" s="157">
        <v>90</v>
      </c>
      <c r="AP266" s="157">
        <v>27</v>
      </c>
      <c r="AQ266" s="157">
        <v>84</v>
      </c>
      <c r="AR266" s="157">
        <v>75</v>
      </c>
      <c r="AS266" s="157">
        <v>98</v>
      </c>
      <c r="AT266" s="157">
        <v>48</v>
      </c>
      <c r="AU266" s="157">
        <v>61</v>
      </c>
      <c r="AX266" s="153"/>
    </row>
    <row r="267" spans="38:58" x14ac:dyDescent="0.25">
      <c r="AL267" s="156">
        <v>42649</v>
      </c>
      <c r="AM267" s="157">
        <v>129</v>
      </c>
      <c r="AN267" s="157">
        <v>197</v>
      </c>
      <c r="AO267" s="157">
        <v>67</v>
      </c>
      <c r="AP267" s="157">
        <v>19</v>
      </c>
      <c r="AQ267" s="157">
        <v>110</v>
      </c>
      <c r="AR267" s="157">
        <v>110</v>
      </c>
      <c r="AS267" s="157">
        <v>102</v>
      </c>
      <c r="AT267" s="157">
        <v>55</v>
      </c>
      <c r="AU267" s="157">
        <v>26</v>
      </c>
      <c r="AX267" s="153"/>
    </row>
    <row r="268" spans="38:58" x14ac:dyDescent="0.25">
      <c r="AL268" s="156">
        <v>42650</v>
      </c>
      <c r="AM268" s="157">
        <v>126</v>
      </c>
      <c r="AN268" s="157">
        <v>199</v>
      </c>
      <c r="AO268" s="157">
        <v>68</v>
      </c>
      <c r="AP268" s="157">
        <v>21</v>
      </c>
      <c r="AQ268" s="157">
        <v>99</v>
      </c>
      <c r="AR268" s="157">
        <v>113</v>
      </c>
      <c r="AS268" s="157">
        <v>95</v>
      </c>
      <c r="AT268" s="157">
        <v>54</v>
      </c>
      <c r="AU268" s="157">
        <v>35</v>
      </c>
      <c r="AX268" s="153"/>
    </row>
    <row r="269" spans="38:58" x14ac:dyDescent="0.25">
      <c r="AL269" s="156">
        <v>42651</v>
      </c>
      <c r="AM269" s="157">
        <v>93</v>
      </c>
      <c r="AN269" s="157">
        <v>165</v>
      </c>
      <c r="AO269" s="157">
        <v>56</v>
      </c>
      <c r="AP269" s="157">
        <v>24</v>
      </c>
      <c r="AQ269" s="157">
        <v>69</v>
      </c>
      <c r="AR269" s="157">
        <v>86</v>
      </c>
      <c r="AS269" s="157">
        <v>92</v>
      </c>
      <c r="AT269" s="157">
        <v>47</v>
      </c>
      <c r="AU269" s="157">
        <v>71</v>
      </c>
      <c r="AX269" s="153"/>
    </row>
    <row r="270" spans="38:58" x14ac:dyDescent="0.25">
      <c r="AL270" s="156">
        <v>42652</v>
      </c>
      <c r="AM270" s="157">
        <v>98</v>
      </c>
      <c r="AN270" s="157">
        <v>162</v>
      </c>
      <c r="AO270" s="157">
        <v>80</v>
      </c>
      <c r="AP270" s="157">
        <v>28</v>
      </c>
      <c r="AQ270" s="157">
        <v>64</v>
      </c>
      <c r="AR270" s="157">
        <v>69</v>
      </c>
      <c r="AS270" s="157">
        <v>85</v>
      </c>
      <c r="AT270" s="157">
        <v>43</v>
      </c>
      <c r="AU270" s="157">
        <v>29</v>
      </c>
      <c r="AX270" s="153"/>
    </row>
    <row r="271" spans="38:58" x14ac:dyDescent="0.25">
      <c r="AL271" s="156">
        <v>42653</v>
      </c>
      <c r="AM271" s="157">
        <v>123</v>
      </c>
      <c r="AN271" s="157">
        <v>230</v>
      </c>
      <c r="AO271" s="157">
        <v>67</v>
      </c>
      <c r="AP271" s="157">
        <v>23</v>
      </c>
      <c r="AQ271" s="157">
        <v>111</v>
      </c>
      <c r="AR271" s="157">
        <v>116</v>
      </c>
      <c r="AS271" s="157">
        <v>99</v>
      </c>
      <c r="AT271" s="157">
        <v>53</v>
      </c>
      <c r="AU271" s="157">
        <v>33</v>
      </c>
      <c r="AX271" s="153"/>
    </row>
    <row r="272" spans="38:58" x14ac:dyDescent="0.25">
      <c r="AL272" s="156">
        <v>42654</v>
      </c>
      <c r="AM272" s="157">
        <v>120</v>
      </c>
      <c r="AN272" s="157">
        <v>204</v>
      </c>
      <c r="AO272" s="157">
        <v>64</v>
      </c>
      <c r="AP272" s="157">
        <v>22</v>
      </c>
      <c r="AQ272" s="157">
        <v>100</v>
      </c>
      <c r="AR272" s="157">
        <v>119</v>
      </c>
      <c r="AS272" s="157">
        <v>107</v>
      </c>
      <c r="AT272" s="157">
        <v>42</v>
      </c>
      <c r="AU272" s="157">
        <v>70</v>
      </c>
      <c r="AX272" s="153"/>
    </row>
    <row r="273" spans="38:50" x14ac:dyDescent="0.25">
      <c r="AL273" s="156">
        <v>42655</v>
      </c>
      <c r="AM273" s="157">
        <v>121</v>
      </c>
      <c r="AN273" s="157">
        <v>199</v>
      </c>
      <c r="AO273" s="157">
        <v>87</v>
      </c>
      <c r="AP273" s="157">
        <v>26</v>
      </c>
      <c r="AQ273" s="157">
        <v>113</v>
      </c>
      <c r="AR273" s="157">
        <v>118</v>
      </c>
      <c r="AS273" s="157">
        <v>107</v>
      </c>
      <c r="AT273" s="157">
        <v>57</v>
      </c>
      <c r="AU273" s="157">
        <v>47</v>
      </c>
      <c r="AX273" s="153"/>
    </row>
    <row r="274" spans="38:50" x14ac:dyDescent="0.25">
      <c r="AL274" s="156">
        <v>42656</v>
      </c>
      <c r="AM274" s="157">
        <v>124</v>
      </c>
      <c r="AN274" s="157">
        <v>215</v>
      </c>
      <c r="AO274" s="157">
        <v>68</v>
      </c>
      <c r="AP274" s="157">
        <v>21</v>
      </c>
      <c r="AQ274" s="157">
        <v>100</v>
      </c>
      <c r="AR274" s="157">
        <v>124</v>
      </c>
      <c r="AS274" s="157">
        <v>103</v>
      </c>
      <c r="AT274" s="157">
        <v>49</v>
      </c>
      <c r="AU274" s="157">
        <v>55</v>
      </c>
      <c r="AX274" s="153"/>
    </row>
    <row r="275" spans="38:50" x14ac:dyDescent="0.25">
      <c r="AL275" s="156">
        <v>42657</v>
      </c>
      <c r="AM275" s="157">
        <v>117</v>
      </c>
      <c r="AN275" s="157">
        <v>207</v>
      </c>
      <c r="AO275" s="157">
        <v>67</v>
      </c>
      <c r="AP275" s="157">
        <v>33</v>
      </c>
      <c r="AQ275" s="157">
        <v>98</v>
      </c>
      <c r="AR275" s="157">
        <v>118</v>
      </c>
      <c r="AS275" s="157">
        <v>93</v>
      </c>
      <c r="AT275" s="157">
        <v>47</v>
      </c>
      <c r="AU275" s="157">
        <v>66</v>
      </c>
      <c r="AX275" s="153"/>
    </row>
    <row r="276" spans="38:50" x14ac:dyDescent="0.25">
      <c r="AL276" s="156">
        <v>42658</v>
      </c>
      <c r="AM276" s="157">
        <v>104</v>
      </c>
      <c r="AN276" s="157">
        <v>194</v>
      </c>
      <c r="AO276" s="157">
        <v>67</v>
      </c>
      <c r="AP276" s="157">
        <v>28</v>
      </c>
      <c r="AQ276" s="157">
        <v>73</v>
      </c>
      <c r="AR276" s="157">
        <v>93</v>
      </c>
      <c r="AS276" s="157">
        <v>100</v>
      </c>
      <c r="AT276" s="157">
        <v>50</v>
      </c>
      <c r="AU276" s="157">
        <v>92</v>
      </c>
      <c r="AX276" s="153"/>
    </row>
    <row r="277" spans="38:50" x14ac:dyDescent="0.25">
      <c r="AL277" s="156">
        <v>42659</v>
      </c>
      <c r="AM277" s="157">
        <v>100</v>
      </c>
      <c r="AN277" s="157">
        <v>173</v>
      </c>
      <c r="AO277" s="157">
        <v>88</v>
      </c>
      <c r="AP277" s="157">
        <v>26</v>
      </c>
      <c r="AQ277" s="157">
        <v>92</v>
      </c>
      <c r="AR277" s="157">
        <v>71</v>
      </c>
      <c r="AS277" s="157">
        <v>89</v>
      </c>
      <c r="AT277" s="157">
        <v>53</v>
      </c>
      <c r="AU277" s="157">
        <v>76</v>
      </c>
      <c r="AX277" s="153"/>
    </row>
    <row r="278" spans="38:50" x14ac:dyDescent="0.25">
      <c r="AL278" s="156">
        <v>42660</v>
      </c>
      <c r="AM278" s="157">
        <v>119</v>
      </c>
      <c r="AN278" s="157">
        <v>214</v>
      </c>
      <c r="AO278" s="157">
        <v>95</v>
      </c>
      <c r="AP278" s="157">
        <v>16</v>
      </c>
      <c r="AQ278" s="157">
        <v>94</v>
      </c>
      <c r="AR278" s="157">
        <v>118</v>
      </c>
      <c r="AS278" s="157">
        <v>97</v>
      </c>
      <c r="AT278" s="157">
        <v>49</v>
      </c>
      <c r="AU278" s="157">
        <v>54</v>
      </c>
      <c r="AX278" s="153"/>
    </row>
    <row r="279" spans="38:50" x14ac:dyDescent="0.25">
      <c r="AL279" s="156">
        <v>42661</v>
      </c>
      <c r="AM279" s="157">
        <v>126</v>
      </c>
      <c r="AN279" s="157">
        <v>214</v>
      </c>
      <c r="AO279" s="157">
        <v>75</v>
      </c>
      <c r="AP279" s="157">
        <v>12</v>
      </c>
      <c r="AQ279" s="157">
        <v>113</v>
      </c>
      <c r="AR279" s="157">
        <v>126</v>
      </c>
      <c r="AS279" s="157">
        <v>101</v>
      </c>
      <c r="AT279" s="157">
        <v>49</v>
      </c>
      <c r="AU279" s="157">
        <v>36</v>
      </c>
      <c r="AX279" s="153"/>
    </row>
    <row r="280" spans="38:50" x14ac:dyDescent="0.25">
      <c r="AL280" s="156">
        <v>42662</v>
      </c>
      <c r="AM280" s="157">
        <v>121</v>
      </c>
      <c r="AN280" s="157">
        <v>243</v>
      </c>
      <c r="AO280" s="157">
        <v>73</v>
      </c>
      <c r="AP280" s="157">
        <v>12</v>
      </c>
      <c r="AQ280" s="157">
        <v>112</v>
      </c>
      <c r="AR280" s="157">
        <v>124</v>
      </c>
      <c r="AS280" s="157">
        <v>94</v>
      </c>
      <c r="AT280" s="157">
        <v>53</v>
      </c>
      <c r="AU280" s="157">
        <v>19</v>
      </c>
      <c r="AX280" s="153"/>
    </row>
    <row r="281" spans="38:50" x14ac:dyDescent="0.25">
      <c r="AL281" s="156">
        <v>42663</v>
      </c>
      <c r="AM281" s="157">
        <v>125</v>
      </c>
      <c r="AN281" s="157">
        <v>209</v>
      </c>
      <c r="AO281" s="157">
        <v>91</v>
      </c>
      <c r="AP281" s="157">
        <v>19</v>
      </c>
      <c r="AQ281" s="157">
        <v>113</v>
      </c>
      <c r="AR281" s="157">
        <v>121</v>
      </c>
      <c r="AS281" s="157">
        <v>92</v>
      </c>
      <c r="AT281" s="157">
        <v>53</v>
      </c>
      <c r="AU281" s="157">
        <v>18</v>
      </c>
      <c r="AX281" s="153"/>
    </row>
    <row r="282" spans="38:50" x14ac:dyDescent="0.25">
      <c r="AL282" s="156">
        <v>42664</v>
      </c>
      <c r="AM282" s="157">
        <v>119</v>
      </c>
      <c r="AN282" s="157">
        <v>203</v>
      </c>
      <c r="AO282" s="157">
        <v>88</v>
      </c>
      <c r="AP282" s="157">
        <v>33</v>
      </c>
      <c r="AQ282" s="157">
        <v>109</v>
      </c>
      <c r="AR282" s="157">
        <v>120</v>
      </c>
      <c r="AS282" s="157">
        <v>95</v>
      </c>
      <c r="AT282" s="157">
        <v>52</v>
      </c>
      <c r="AU282" s="157">
        <v>51</v>
      </c>
      <c r="AX282" s="153"/>
    </row>
    <row r="283" spans="38:50" x14ac:dyDescent="0.25">
      <c r="AL283" s="156">
        <v>42665</v>
      </c>
      <c r="AM283" s="157">
        <v>90</v>
      </c>
      <c r="AN283" s="157">
        <v>176</v>
      </c>
      <c r="AO283" s="157">
        <v>65</v>
      </c>
      <c r="AP283" s="157">
        <v>48</v>
      </c>
      <c r="AQ283" s="157">
        <v>80</v>
      </c>
      <c r="AR283" s="157">
        <v>92</v>
      </c>
      <c r="AS283" s="157">
        <v>87</v>
      </c>
      <c r="AT283" s="157">
        <v>56</v>
      </c>
      <c r="AU283" s="157">
        <v>61</v>
      </c>
      <c r="AX283" s="153"/>
    </row>
    <row r="284" spans="38:50" x14ac:dyDescent="0.25">
      <c r="AL284" s="156">
        <v>42666</v>
      </c>
      <c r="AM284" s="157">
        <v>93</v>
      </c>
      <c r="AN284" s="157">
        <v>172</v>
      </c>
      <c r="AO284" s="157">
        <v>72</v>
      </c>
      <c r="AP284" s="157">
        <v>25</v>
      </c>
      <c r="AQ284" s="157">
        <v>48</v>
      </c>
      <c r="AR284" s="157">
        <v>70</v>
      </c>
      <c r="AS284" s="157">
        <v>81</v>
      </c>
      <c r="AT284" s="157">
        <v>60</v>
      </c>
      <c r="AU284" s="157">
        <v>83</v>
      </c>
      <c r="AX284" s="153"/>
    </row>
    <row r="285" spans="38:50" x14ac:dyDescent="0.25">
      <c r="AL285" s="156">
        <v>42667</v>
      </c>
      <c r="AM285" s="157">
        <v>120</v>
      </c>
      <c r="AN285" s="157">
        <v>191</v>
      </c>
      <c r="AO285" s="157">
        <v>59</v>
      </c>
      <c r="AP285" s="157">
        <v>60</v>
      </c>
      <c r="AQ285" s="157">
        <v>93</v>
      </c>
      <c r="AR285" s="157">
        <v>119</v>
      </c>
      <c r="AS285" s="157">
        <v>81</v>
      </c>
      <c r="AT285" s="157">
        <v>55</v>
      </c>
      <c r="AU285" s="157">
        <v>92</v>
      </c>
      <c r="AX285" s="153"/>
    </row>
    <row r="286" spans="38:50" x14ac:dyDescent="0.25">
      <c r="AL286" s="156">
        <v>42668</v>
      </c>
      <c r="AM286" s="157">
        <v>118</v>
      </c>
      <c r="AN286" s="157">
        <v>203</v>
      </c>
      <c r="AO286" s="157">
        <v>114</v>
      </c>
      <c r="AP286" s="157">
        <v>52</v>
      </c>
      <c r="AQ286" s="157">
        <v>98</v>
      </c>
      <c r="AR286" s="157">
        <v>120</v>
      </c>
      <c r="AS286" s="157">
        <v>81</v>
      </c>
      <c r="AT286" s="157">
        <v>64</v>
      </c>
      <c r="AU286" s="157">
        <v>76</v>
      </c>
      <c r="AX286" s="153"/>
    </row>
    <row r="287" spans="38:50" x14ac:dyDescent="0.25">
      <c r="AL287" s="156">
        <v>42669</v>
      </c>
      <c r="AM287" s="157">
        <v>125</v>
      </c>
      <c r="AN287" s="157">
        <v>189</v>
      </c>
      <c r="AO287" s="157">
        <v>120</v>
      </c>
      <c r="AP287" s="157">
        <v>49</v>
      </c>
      <c r="AQ287" s="157">
        <v>103</v>
      </c>
      <c r="AR287" s="157">
        <v>121</v>
      </c>
      <c r="AS287" s="157">
        <v>95</v>
      </c>
      <c r="AT287" s="157">
        <v>49</v>
      </c>
      <c r="AU287" s="157">
        <v>110</v>
      </c>
      <c r="AX287" s="153"/>
    </row>
    <row r="288" spans="38:50" x14ac:dyDescent="0.25">
      <c r="AL288" s="156">
        <v>42670</v>
      </c>
      <c r="AM288" s="157">
        <v>120</v>
      </c>
      <c r="AN288" s="157">
        <v>220</v>
      </c>
      <c r="AO288" s="157">
        <v>86</v>
      </c>
      <c r="AP288" s="157">
        <v>50</v>
      </c>
      <c r="AQ288" s="157">
        <v>85</v>
      </c>
      <c r="AR288" s="157">
        <v>120</v>
      </c>
      <c r="AS288" s="157">
        <v>109</v>
      </c>
      <c r="AT288" s="157">
        <v>51</v>
      </c>
      <c r="AU288" s="157">
        <v>81</v>
      </c>
      <c r="AX288" s="153"/>
    </row>
    <row r="289" spans="38:58" x14ac:dyDescent="0.25">
      <c r="AL289" s="156">
        <v>42671</v>
      </c>
      <c r="AM289" s="157">
        <v>120</v>
      </c>
      <c r="AN289" s="157">
        <v>202</v>
      </c>
      <c r="AO289" s="157">
        <v>83</v>
      </c>
      <c r="AP289" s="157">
        <v>49</v>
      </c>
      <c r="AQ289" s="157">
        <v>109</v>
      </c>
      <c r="AR289" s="157">
        <v>119</v>
      </c>
      <c r="AS289" s="157">
        <v>101</v>
      </c>
      <c r="AT289" s="157">
        <v>52</v>
      </c>
      <c r="AU289" s="157">
        <v>99</v>
      </c>
      <c r="AX289" s="153"/>
    </row>
    <row r="290" spans="38:58" x14ac:dyDescent="0.25">
      <c r="AL290" s="156">
        <v>42672</v>
      </c>
      <c r="AM290" s="157">
        <v>100</v>
      </c>
      <c r="AN290" s="157">
        <v>176</v>
      </c>
      <c r="AO290" s="157">
        <v>92</v>
      </c>
      <c r="AP290" s="157">
        <v>53</v>
      </c>
      <c r="AQ290" s="157">
        <v>77</v>
      </c>
      <c r="AR290" s="157">
        <v>89</v>
      </c>
      <c r="AS290" s="157">
        <v>97</v>
      </c>
      <c r="AT290" s="157">
        <v>48</v>
      </c>
      <c r="AU290" s="157">
        <v>36</v>
      </c>
      <c r="AX290" s="153"/>
    </row>
    <row r="291" spans="38:58" x14ac:dyDescent="0.25">
      <c r="AL291" s="156">
        <v>42673</v>
      </c>
      <c r="AM291" s="157">
        <v>93</v>
      </c>
      <c r="AN291" s="157">
        <v>151</v>
      </c>
      <c r="AO291" s="157">
        <v>107</v>
      </c>
      <c r="AP291" s="157">
        <v>23</v>
      </c>
      <c r="AQ291" s="157">
        <v>85</v>
      </c>
      <c r="AR291" s="157">
        <v>68</v>
      </c>
      <c r="AS291" s="157">
        <v>91</v>
      </c>
      <c r="AT291" s="157">
        <v>41</v>
      </c>
      <c r="AU291" s="157">
        <v>26</v>
      </c>
      <c r="AX291" s="153"/>
    </row>
    <row r="292" spans="38:58" x14ac:dyDescent="0.25">
      <c r="AL292" s="156">
        <v>42674</v>
      </c>
      <c r="AM292" s="157">
        <v>120</v>
      </c>
      <c r="AN292" s="157">
        <v>186</v>
      </c>
      <c r="AO292" s="157">
        <v>86</v>
      </c>
      <c r="AP292" s="157">
        <v>35</v>
      </c>
      <c r="AQ292" s="157">
        <v>86</v>
      </c>
      <c r="AR292" s="157">
        <v>100</v>
      </c>
      <c r="AS292" s="157">
        <v>80</v>
      </c>
      <c r="AT292" s="157">
        <v>67</v>
      </c>
      <c r="AU292" s="157">
        <v>38</v>
      </c>
      <c r="AX292" s="167">
        <f>MAX(AM262:AM292)</f>
        <v>131</v>
      </c>
      <c r="AY292" s="167">
        <f t="shared" ref="AY292:BF292" si="9">MAX(AN262:AN292)</f>
        <v>243</v>
      </c>
      <c r="AZ292" s="167">
        <f t="shared" si="9"/>
        <v>120</v>
      </c>
      <c r="BA292" s="167">
        <f t="shared" si="9"/>
        <v>60</v>
      </c>
      <c r="BB292" s="167">
        <f t="shared" si="9"/>
        <v>113</v>
      </c>
      <c r="BC292" s="167">
        <f t="shared" si="9"/>
        <v>126</v>
      </c>
      <c r="BD292" s="167">
        <f t="shared" si="9"/>
        <v>109</v>
      </c>
      <c r="BE292" s="167">
        <f t="shared" si="9"/>
        <v>67</v>
      </c>
      <c r="BF292" s="167">
        <f t="shared" si="9"/>
        <v>110</v>
      </c>
    </row>
    <row r="293" spans="38:58" x14ac:dyDescent="0.25">
      <c r="AL293" s="156">
        <v>42675</v>
      </c>
      <c r="AM293" s="157">
        <v>102</v>
      </c>
      <c r="AN293" s="157">
        <v>161</v>
      </c>
      <c r="AO293" s="157">
        <v>93</v>
      </c>
      <c r="AP293" s="157">
        <v>20</v>
      </c>
      <c r="AQ293" s="157">
        <v>85</v>
      </c>
      <c r="AR293" s="157">
        <v>70</v>
      </c>
      <c r="AS293" s="157">
        <v>96</v>
      </c>
      <c r="AT293" s="157">
        <v>36</v>
      </c>
      <c r="AU293" s="157">
        <v>62</v>
      </c>
      <c r="AX293" s="153"/>
    </row>
    <row r="294" spans="38:58" x14ac:dyDescent="0.25">
      <c r="AL294" s="156">
        <v>42676</v>
      </c>
      <c r="AM294" s="157">
        <v>125</v>
      </c>
      <c r="AN294" s="157">
        <v>200</v>
      </c>
      <c r="AO294" s="157">
        <v>102</v>
      </c>
      <c r="AP294" s="157">
        <v>22</v>
      </c>
      <c r="AQ294" s="157">
        <v>106</v>
      </c>
      <c r="AR294" s="157">
        <v>122</v>
      </c>
      <c r="AS294" s="157">
        <v>88</v>
      </c>
      <c r="AT294" s="157">
        <v>74</v>
      </c>
      <c r="AU294" s="157">
        <v>53</v>
      </c>
      <c r="AX294" s="153"/>
    </row>
    <row r="295" spans="38:58" x14ac:dyDescent="0.25">
      <c r="AL295" s="156">
        <v>42677</v>
      </c>
      <c r="AM295" s="157">
        <v>123</v>
      </c>
      <c r="AN295" s="157">
        <v>213</v>
      </c>
      <c r="AO295" s="157">
        <v>103</v>
      </c>
      <c r="AP295" s="157">
        <v>23</v>
      </c>
      <c r="AQ295" s="157">
        <v>100</v>
      </c>
      <c r="AR295" s="157">
        <v>123</v>
      </c>
      <c r="AS295" s="157">
        <v>88</v>
      </c>
      <c r="AT295" s="157">
        <v>74</v>
      </c>
      <c r="AU295" s="157">
        <v>52</v>
      </c>
      <c r="AX295" s="153"/>
    </row>
    <row r="296" spans="38:58" x14ac:dyDescent="0.25">
      <c r="AL296" s="156">
        <v>42678</v>
      </c>
      <c r="AM296" s="157">
        <v>121</v>
      </c>
      <c r="AN296" s="157">
        <v>209</v>
      </c>
      <c r="AO296" s="157">
        <v>74</v>
      </c>
      <c r="AP296" s="157">
        <v>27</v>
      </c>
      <c r="AQ296" s="157">
        <v>113</v>
      </c>
      <c r="AR296" s="157">
        <v>119</v>
      </c>
      <c r="AS296" s="157">
        <v>89</v>
      </c>
      <c r="AT296" s="157">
        <v>62</v>
      </c>
      <c r="AU296" s="157">
        <v>51</v>
      </c>
      <c r="AX296" s="153"/>
    </row>
    <row r="297" spans="38:58" x14ac:dyDescent="0.25">
      <c r="AL297" s="156">
        <v>42679</v>
      </c>
      <c r="AM297" s="157">
        <v>93</v>
      </c>
      <c r="AN297" s="157">
        <v>188</v>
      </c>
      <c r="AO297" s="157">
        <v>60</v>
      </c>
      <c r="AP297" s="157">
        <v>30</v>
      </c>
      <c r="AQ297" s="157">
        <v>71</v>
      </c>
      <c r="AR297" s="157">
        <v>82</v>
      </c>
      <c r="AS297" s="157">
        <v>88</v>
      </c>
      <c r="AT297" s="157">
        <v>24</v>
      </c>
      <c r="AU297" s="157">
        <v>71</v>
      </c>
      <c r="AX297" s="153"/>
    </row>
    <row r="298" spans="38:58" x14ac:dyDescent="0.25">
      <c r="AL298" s="156">
        <v>42680</v>
      </c>
      <c r="AM298" s="157">
        <v>93</v>
      </c>
      <c r="AN298" s="157">
        <v>167</v>
      </c>
      <c r="AO298" s="157">
        <v>91</v>
      </c>
      <c r="AP298" s="157">
        <v>32</v>
      </c>
      <c r="AQ298" s="157">
        <v>50</v>
      </c>
      <c r="AR298" s="157">
        <v>70</v>
      </c>
      <c r="AS298" s="157">
        <v>88</v>
      </c>
      <c r="AT298" s="157">
        <v>41</v>
      </c>
      <c r="AU298" s="157">
        <v>60</v>
      </c>
      <c r="AX298" s="153"/>
    </row>
    <row r="299" spans="38:58" x14ac:dyDescent="0.25">
      <c r="AL299" s="156">
        <v>42681</v>
      </c>
      <c r="AM299" s="157">
        <v>121</v>
      </c>
      <c r="AN299" s="157">
        <v>226</v>
      </c>
      <c r="AO299" s="157">
        <v>74</v>
      </c>
      <c r="AP299" s="157">
        <v>28</v>
      </c>
      <c r="AQ299" s="157">
        <v>52</v>
      </c>
      <c r="AR299" s="157">
        <v>126</v>
      </c>
      <c r="AS299" s="157">
        <v>82</v>
      </c>
      <c r="AT299" s="157">
        <v>79</v>
      </c>
      <c r="AU299" s="157">
        <v>65</v>
      </c>
      <c r="AX299" s="153"/>
    </row>
    <row r="300" spans="38:58" x14ac:dyDescent="0.25">
      <c r="AL300" s="156">
        <v>42682</v>
      </c>
      <c r="AM300" s="157">
        <v>125</v>
      </c>
      <c r="AN300" s="157">
        <v>226</v>
      </c>
      <c r="AO300" s="157">
        <v>91</v>
      </c>
      <c r="AP300" s="157">
        <v>33</v>
      </c>
      <c r="AQ300" s="157">
        <v>109</v>
      </c>
      <c r="AR300" s="157">
        <v>134</v>
      </c>
      <c r="AS300" s="157">
        <v>98</v>
      </c>
      <c r="AT300" s="157">
        <v>84</v>
      </c>
      <c r="AU300" s="157">
        <v>77</v>
      </c>
      <c r="AX300" s="153"/>
    </row>
    <row r="301" spans="38:58" x14ac:dyDescent="0.25">
      <c r="AL301" s="156">
        <v>42683</v>
      </c>
      <c r="AM301" s="157">
        <v>131</v>
      </c>
      <c r="AN301" s="157">
        <v>209</v>
      </c>
      <c r="AO301" s="157">
        <v>92</v>
      </c>
      <c r="AP301" s="157">
        <v>28</v>
      </c>
      <c r="AQ301" s="157">
        <v>106</v>
      </c>
      <c r="AR301" s="157">
        <v>132</v>
      </c>
      <c r="AS301" s="157">
        <v>95</v>
      </c>
      <c r="AT301" s="157">
        <v>83</v>
      </c>
      <c r="AU301" s="157">
        <v>74</v>
      </c>
      <c r="AX301" s="153"/>
    </row>
    <row r="302" spans="38:58" x14ac:dyDescent="0.25">
      <c r="AL302" s="156">
        <v>42684</v>
      </c>
      <c r="AM302" s="157">
        <v>127</v>
      </c>
      <c r="AN302" s="157">
        <v>226</v>
      </c>
      <c r="AO302" s="157">
        <v>91</v>
      </c>
      <c r="AP302" s="157">
        <v>23</v>
      </c>
      <c r="AQ302" s="157">
        <v>113</v>
      </c>
      <c r="AR302" s="157">
        <v>133</v>
      </c>
      <c r="AS302" s="157">
        <v>92</v>
      </c>
      <c r="AT302" s="157">
        <v>61</v>
      </c>
      <c r="AU302" s="157">
        <v>80</v>
      </c>
      <c r="AX302" s="153"/>
    </row>
    <row r="303" spans="38:58" x14ac:dyDescent="0.25">
      <c r="AL303" s="156">
        <v>42685</v>
      </c>
      <c r="AM303" s="157">
        <v>131</v>
      </c>
      <c r="AN303" s="157">
        <v>240</v>
      </c>
      <c r="AO303" s="157">
        <v>79</v>
      </c>
      <c r="AP303" s="157">
        <v>26</v>
      </c>
      <c r="AQ303" s="157">
        <v>116</v>
      </c>
      <c r="AR303" s="157">
        <v>127</v>
      </c>
      <c r="AS303" s="157">
        <v>100</v>
      </c>
      <c r="AT303" s="157">
        <v>54</v>
      </c>
      <c r="AU303" s="157">
        <v>118</v>
      </c>
      <c r="AX303" s="153"/>
    </row>
    <row r="304" spans="38:58" x14ac:dyDescent="0.25">
      <c r="AL304" s="156">
        <v>42686</v>
      </c>
      <c r="AM304" s="157">
        <v>100</v>
      </c>
      <c r="AN304" s="157">
        <v>189</v>
      </c>
      <c r="AO304" s="157">
        <v>80</v>
      </c>
      <c r="AP304" s="157">
        <v>26</v>
      </c>
      <c r="AQ304" s="157">
        <v>100</v>
      </c>
      <c r="AR304" s="157">
        <v>98</v>
      </c>
      <c r="AS304" s="157">
        <v>94</v>
      </c>
      <c r="AT304" s="157">
        <v>54</v>
      </c>
      <c r="AU304" s="157">
        <v>43</v>
      </c>
      <c r="AX304" s="153"/>
    </row>
    <row r="305" spans="38:50" x14ac:dyDescent="0.25">
      <c r="AL305" s="156">
        <v>42687</v>
      </c>
      <c r="AM305" s="157">
        <v>99</v>
      </c>
      <c r="AN305" s="157">
        <v>172</v>
      </c>
      <c r="AO305" s="157">
        <v>108</v>
      </c>
      <c r="AP305" s="157">
        <v>19</v>
      </c>
      <c r="AQ305" s="157">
        <v>84</v>
      </c>
      <c r="AR305" s="157">
        <v>76</v>
      </c>
      <c r="AS305" s="157">
        <v>89</v>
      </c>
      <c r="AT305" s="157">
        <v>39</v>
      </c>
      <c r="AU305" s="157">
        <v>61</v>
      </c>
      <c r="AX305" s="153"/>
    </row>
    <row r="306" spans="38:50" x14ac:dyDescent="0.25">
      <c r="AL306" s="156">
        <v>42688</v>
      </c>
      <c r="AM306" s="157">
        <v>122</v>
      </c>
      <c r="AN306" s="157">
        <v>230</v>
      </c>
      <c r="AO306" s="157">
        <v>80</v>
      </c>
      <c r="AP306" s="157">
        <v>47</v>
      </c>
      <c r="AQ306" s="157">
        <v>111</v>
      </c>
      <c r="AR306" s="157">
        <v>130</v>
      </c>
      <c r="AS306" s="157">
        <v>87</v>
      </c>
      <c r="AT306" s="157">
        <v>60</v>
      </c>
      <c r="AU306" s="157">
        <v>53</v>
      </c>
      <c r="AX306" s="153"/>
    </row>
    <row r="307" spans="38:50" x14ac:dyDescent="0.25">
      <c r="AL307" s="156">
        <v>42689</v>
      </c>
      <c r="AM307" s="157">
        <v>125</v>
      </c>
      <c r="AN307" s="157">
        <v>233</v>
      </c>
      <c r="AO307" s="157">
        <v>84</v>
      </c>
      <c r="AP307" s="157">
        <v>39</v>
      </c>
      <c r="AQ307" s="157">
        <v>104</v>
      </c>
      <c r="AR307" s="157">
        <v>133</v>
      </c>
      <c r="AS307" s="157">
        <v>85</v>
      </c>
      <c r="AT307" s="157">
        <v>59</v>
      </c>
      <c r="AU307" s="157">
        <v>58</v>
      </c>
      <c r="AX307" s="153"/>
    </row>
    <row r="308" spans="38:50" x14ac:dyDescent="0.25">
      <c r="AL308" s="156">
        <v>42690</v>
      </c>
      <c r="AM308" s="157">
        <v>133</v>
      </c>
      <c r="AN308" s="157">
        <v>231</v>
      </c>
      <c r="AO308" s="157">
        <v>99</v>
      </c>
      <c r="AP308" s="157">
        <v>24</v>
      </c>
      <c r="AQ308" s="157">
        <v>108</v>
      </c>
      <c r="AR308" s="157">
        <v>132</v>
      </c>
      <c r="AS308" s="157">
        <v>87</v>
      </c>
      <c r="AT308" s="157">
        <v>60</v>
      </c>
      <c r="AU308" s="157">
        <v>59</v>
      </c>
      <c r="AX308" s="153"/>
    </row>
    <row r="309" spans="38:50" x14ac:dyDescent="0.25">
      <c r="AL309" s="156">
        <v>42691</v>
      </c>
      <c r="AM309" s="157">
        <v>134</v>
      </c>
      <c r="AN309" s="157">
        <v>223</v>
      </c>
      <c r="AO309" s="157">
        <v>94</v>
      </c>
      <c r="AP309" s="157">
        <v>32</v>
      </c>
      <c r="AQ309" s="157">
        <v>109</v>
      </c>
      <c r="AR309" s="157">
        <v>134</v>
      </c>
      <c r="AS309" s="157">
        <v>99</v>
      </c>
      <c r="AT309" s="157">
        <v>58</v>
      </c>
      <c r="AU309" s="157">
        <v>59</v>
      </c>
      <c r="AX309" s="153"/>
    </row>
    <row r="310" spans="38:50" x14ac:dyDescent="0.25">
      <c r="AL310" s="156">
        <v>42692</v>
      </c>
      <c r="AM310" s="157">
        <v>128</v>
      </c>
      <c r="AN310" s="157">
        <v>220</v>
      </c>
      <c r="AO310" s="157">
        <v>101</v>
      </c>
      <c r="AP310" s="157">
        <v>24</v>
      </c>
      <c r="AQ310" s="157">
        <v>107</v>
      </c>
      <c r="AR310" s="157">
        <v>129</v>
      </c>
      <c r="AS310" s="157">
        <v>96</v>
      </c>
      <c r="AT310" s="157">
        <v>48</v>
      </c>
      <c r="AU310" s="157">
        <v>51</v>
      </c>
      <c r="AX310" s="153"/>
    </row>
    <row r="311" spans="38:50" x14ac:dyDescent="0.25">
      <c r="AL311" s="156">
        <v>42693</v>
      </c>
      <c r="AM311" s="157">
        <v>105</v>
      </c>
      <c r="AN311" s="157">
        <v>207</v>
      </c>
      <c r="AO311" s="157">
        <v>75</v>
      </c>
      <c r="AP311" s="157">
        <v>25</v>
      </c>
      <c r="AQ311" s="157">
        <v>87</v>
      </c>
      <c r="AR311" s="157">
        <v>96</v>
      </c>
      <c r="AS311" s="157">
        <v>91</v>
      </c>
      <c r="AT311" s="157">
        <v>42</v>
      </c>
      <c r="AU311" s="157">
        <v>55</v>
      </c>
      <c r="AX311" s="153"/>
    </row>
    <row r="312" spans="38:50" x14ac:dyDescent="0.25">
      <c r="AL312" s="156">
        <v>42694</v>
      </c>
      <c r="AM312" s="157">
        <v>94</v>
      </c>
      <c r="AN312" s="157">
        <v>193</v>
      </c>
      <c r="AO312" s="157">
        <v>70</v>
      </c>
      <c r="AP312" s="157">
        <v>24</v>
      </c>
      <c r="AQ312" s="157">
        <v>94</v>
      </c>
      <c r="AR312" s="157">
        <v>80</v>
      </c>
      <c r="AS312" s="157">
        <v>86</v>
      </c>
      <c r="AT312" s="157">
        <v>62</v>
      </c>
      <c r="AU312" s="157">
        <v>80</v>
      </c>
      <c r="AX312" s="153"/>
    </row>
    <row r="313" spans="38:50" x14ac:dyDescent="0.25">
      <c r="AL313" s="156">
        <v>42695</v>
      </c>
      <c r="AM313" s="157">
        <v>133</v>
      </c>
      <c r="AN313" s="157">
        <v>232</v>
      </c>
      <c r="AO313" s="157">
        <v>87</v>
      </c>
      <c r="AP313" s="157">
        <v>35</v>
      </c>
      <c r="AQ313" s="157">
        <v>122</v>
      </c>
      <c r="AR313" s="157">
        <v>131</v>
      </c>
      <c r="AS313" s="157">
        <v>89</v>
      </c>
      <c r="AT313" s="157">
        <v>66</v>
      </c>
      <c r="AU313" s="157">
        <v>88</v>
      </c>
      <c r="AX313" s="153"/>
    </row>
    <row r="314" spans="38:50" x14ac:dyDescent="0.25">
      <c r="AL314" s="156">
        <v>42696</v>
      </c>
      <c r="AM314" s="157">
        <v>132</v>
      </c>
      <c r="AN314" s="157">
        <v>245</v>
      </c>
      <c r="AO314" s="157">
        <v>77</v>
      </c>
      <c r="AP314" s="157">
        <v>25</v>
      </c>
      <c r="AQ314" s="157">
        <v>108</v>
      </c>
      <c r="AR314" s="157">
        <v>137</v>
      </c>
      <c r="AS314" s="157">
        <v>93</v>
      </c>
      <c r="AT314" s="157">
        <v>58</v>
      </c>
      <c r="AU314" s="157">
        <v>46</v>
      </c>
      <c r="AX314" s="153"/>
    </row>
    <row r="315" spans="38:50" x14ac:dyDescent="0.25">
      <c r="AL315" s="156">
        <v>42697</v>
      </c>
      <c r="AM315" s="157">
        <v>124</v>
      </c>
      <c r="AN315" s="157">
        <v>207</v>
      </c>
      <c r="AO315" s="157">
        <v>67</v>
      </c>
      <c r="AP315" s="157">
        <v>24</v>
      </c>
      <c r="AQ315" s="157">
        <v>90</v>
      </c>
      <c r="AR315" s="157">
        <v>137</v>
      </c>
      <c r="AS315" s="157">
        <v>103</v>
      </c>
      <c r="AT315" s="157">
        <v>62</v>
      </c>
      <c r="AU315" s="157">
        <v>67</v>
      </c>
      <c r="AX315" s="153"/>
    </row>
    <row r="316" spans="38:50" x14ac:dyDescent="0.25">
      <c r="AL316" s="156">
        <v>42698</v>
      </c>
      <c r="AM316" s="157">
        <v>136</v>
      </c>
      <c r="AN316" s="157">
        <v>259</v>
      </c>
      <c r="AO316" s="157">
        <v>76</v>
      </c>
      <c r="AP316" s="157">
        <v>26</v>
      </c>
      <c r="AQ316" s="157">
        <v>109</v>
      </c>
      <c r="AR316" s="157">
        <v>148</v>
      </c>
      <c r="AS316" s="157">
        <v>103</v>
      </c>
      <c r="AT316" s="157">
        <v>56</v>
      </c>
      <c r="AU316" s="157">
        <v>51</v>
      </c>
      <c r="AX316" s="153"/>
    </row>
    <row r="317" spans="38:50" x14ac:dyDescent="0.25">
      <c r="AL317" s="156">
        <v>42699</v>
      </c>
      <c r="AM317" s="157">
        <v>134</v>
      </c>
      <c r="AN317" s="157">
        <v>238</v>
      </c>
      <c r="AO317" s="157">
        <v>87</v>
      </c>
      <c r="AP317" s="157">
        <v>34</v>
      </c>
      <c r="AQ317" s="157">
        <v>120</v>
      </c>
      <c r="AR317" s="157">
        <v>142</v>
      </c>
      <c r="AS317" s="157">
        <v>100</v>
      </c>
      <c r="AT317" s="157">
        <v>36</v>
      </c>
      <c r="AU317" s="157">
        <v>74</v>
      </c>
      <c r="AX317" s="153"/>
    </row>
    <row r="318" spans="38:50" x14ac:dyDescent="0.25">
      <c r="AL318" s="156">
        <v>42700</v>
      </c>
      <c r="AM318" s="157">
        <v>110</v>
      </c>
      <c r="AN318" s="157">
        <v>205</v>
      </c>
      <c r="AO318" s="157">
        <v>90</v>
      </c>
      <c r="AP318" s="157">
        <v>17</v>
      </c>
      <c r="AQ318" s="157">
        <v>72</v>
      </c>
      <c r="AR318" s="157">
        <v>112</v>
      </c>
      <c r="AS318" s="157">
        <v>98</v>
      </c>
      <c r="AT318" s="157">
        <v>40</v>
      </c>
      <c r="AU318" s="157">
        <v>47</v>
      </c>
      <c r="AX318" s="153"/>
    </row>
    <row r="319" spans="38:50" x14ac:dyDescent="0.25">
      <c r="AL319" s="156">
        <v>42701</v>
      </c>
      <c r="AM319" s="157">
        <v>107</v>
      </c>
      <c r="AN319" s="157">
        <v>194</v>
      </c>
      <c r="AO319" s="157">
        <v>109</v>
      </c>
      <c r="AP319" s="157">
        <v>23</v>
      </c>
      <c r="AQ319" s="157">
        <v>77</v>
      </c>
      <c r="AR319" s="157">
        <v>89</v>
      </c>
      <c r="AS319" s="157">
        <v>94</v>
      </c>
      <c r="AT319" s="157">
        <v>43</v>
      </c>
      <c r="AU319" s="157">
        <v>44</v>
      </c>
      <c r="AX319" s="153"/>
    </row>
    <row r="320" spans="38:50" x14ac:dyDescent="0.25">
      <c r="AL320" s="156">
        <v>42702</v>
      </c>
      <c r="AM320" s="157">
        <v>135</v>
      </c>
      <c r="AN320" s="157">
        <v>239</v>
      </c>
      <c r="AO320" s="157">
        <v>91</v>
      </c>
      <c r="AP320" s="157">
        <v>23</v>
      </c>
      <c r="AQ320" s="157">
        <v>128</v>
      </c>
      <c r="AR320" s="157">
        <v>141</v>
      </c>
      <c r="AS320" s="157">
        <v>93</v>
      </c>
      <c r="AT320" s="157">
        <v>68</v>
      </c>
      <c r="AU320" s="157">
        <v>69</v>
      </c>
      <c r="AX320" s="153"/>
    </row>
    <row r="321" spans="38:58" x14ac:dyDescent="0.25">
      <c r="AL321" s="156">
        <v>42703</v>
      </c>
      <c r="AM321" s="157">
        <v>134</v>
      </c>
      <c r="AN321" s="157">
        <v>283</v>
      </c>
      <c r="AO321" s="157">
        <v>85</v>
      </c>
      <c r="AP321" s="157">
        <v>43</v>
      </c>
      <c r="AQ321" s="157">
        <v>81</v>
      </c>
      <c r="AR321" s="157">
        <v>147</v>
      </c>
      <c r="AS321" s="157">
        <v>97</v>
      </c>
      <c r="AT321" s="157">
        <v>53</v>
      </c>
      <c r="AU321" s="157">
        <v>77</v>
      </c>
      <c r="AX321" s="153"/>
    </row>
    <row r="322" spans="38:58" x14ac:dyDescent="0.25">
      <c r="AL322" s="156">
        <v>42704</v>
      </c>
      <c r="AM322" s="157">
        <v>129</v>
      </c>
      <c r="AN322" s="157">
        <v>260</v>
      </c>
      <c r="AO322" s="157">
        <v>84</v>
      </c>
      <c r="AP322" s="157">
        <v>50</v>
      </c>
      <c r="AQ322" s="157">
        <v>101</v>
      </c>
      <c r="AR322" s="157">
        <v>148</v>
      </c>
      <c r="AS322" s="157">
        <v>88</v>
      </c>
      <c r="AT322" s="157">
        <v>55</v>
      </c>
      <c r="AU322" s="157">
        <v>40</v>
      </c>
      <c r="AX322" s="167">
        <f>MAX(AM293:AM322)</f>
        <v>136</v>
      </c>
      <c r="AY322" s="167">
        <f t="shared" ref="AY322:BF322" si="10">MAX(AN293:AN322)</f>
        <v>283</v>
      </c>
      <c r="AZ322" s="167">
        <f t="shared" si="10"/>
        <v>109</v>
      </c>
      <c r="BA322" s="167">
        <f t="shared" si="10"/>
        <v>50</v>
      </c>
      <c r="BB322" s="167">
        <f t="shared" si="10"/>
        <v>128</v>
      </c>
      <c r="BC322" s="167">
        <f t="shared" si="10"/>
        <v>148</v>
      </c>
      <c r="BD322" s="167">
        <f t="shared" si="10"/>
        <v>103</v>
      </c>
      <c r="BE322" s="167">
        <f t="shared" si="10"/>
        <v>84</v>
      </c>
      <c r="BF322" s="167">
        <f t="shared" si="10"/>
        <v>118</v>
      </c>
    </row>
    <row r="323" spans="38:58" x14ac:dyDescent="0.25">
      <c r="AL323" s="156">
        <v>42705</v>
      </c>
      <c r="AM323" s="157">
        <v>111</v>
      </c>
      <c r="AN323" s="157">
        <v>187</v>
      </c>
      <c r="AO323" s="157">
        <v>99</v>
      </c>
      <c r="AP323" s="157">
        <v>43</v>
      </c>
      <c r="AQ323" s="157">
        <v>84</v>
      </c>
      <c r="AR323" s="157">
        <v>96</v>
      </c>
      <c r="AS323" s="157">
        <v>100</v>
      </c>
      <c r="AT323" s="157">
        <v>53</v>
      </c>
      <c r="AU323" s="157">
        <v>51</v>
      </c>
      <c r="AX323" s="153"/>
    </row>
    <row r="324" spans="38:58" x14ac:dyDescent="0.25">
      <c r="AL324" s="156">
        <v>42706</v>
      </c>
      <c r="AM324" s="157">
        <v>134</v>
      </c>
      <c r="AN324" s="157">
        <v>216</v>
      </c>
      <c r="AO324" s="157">
        <v>68</v>
      </c>
      <c r="AP324" s="157">
        <v>25</v>
      </c>
      <c r="AQ324" s="157">
        <v>66</v>
      </c>
      <c r="AR324" s="157">
        <v>124</v>
      </c>
      <c r="AS324" s="157">
        <v>89</v>
      </c>
      <c r="AT324" s="157">
        <v>63</v>
      </c>
      <c r="AU324" s="157">
        <v>68</v>
      </c>
      <c r="AX324" s="153"/>
    </row>
    <row r="325" spans="38:58" x14ac:dyDescent="0.25">
      <c r="AL325" s="156">
        <v>42707</v>
      </c>
      <c r="AM325" s="157">
        <v>111</v>
      </c>
      <c r="AN325" s="157">
        <v>190</v>
      </c>
      <c r="AO325" s="157">
        <v>85</v>
      </c>
      <c r="AP325" s="157">
        <v>46</v>
      </c>
      <c r="AQ325" s="157">
        <v>103</v>
      </c>
      <c r="AR325" s="157">
        <v>100</v>
      </c>
      <c r="AS325" s="157">
        <v>85</v>
      </c>
      <c r="AT325" s="157">
        <v>46</v>
      </c>
      <c r="AU325" s="157">
        <v>49</v>
      </c>
      <c r="AX325" s="153"/>
    </row>
    <row r="326" spans="38:58" x14ac:dyDescent="0.25">
      <c r="AL326" s="156">
        <v>42708</v>
      </c>
      <c r="AM326" s="157">
        <v>105</v>
      </c>
      <c r="AN326" s="157">
        <v>178</v>
      </c>
      <c r="AO326" s="157">
        <v>79</v>
      </c>
      <c r="AP326" s="157">
        <v>46</v>
      </c>
      <c r="AQ326" s="157">
        <v>96</v>
      </c>
      <c r="AR326" s="157">
        <v>86</v>
      </c>
      <c r="AS326" s="157">
        <v>78</v>
      </c>
      <c r="AT326" s="157">
        <v>45</v>
      </c>
      <c r="AU326" s="157">
        <v>28</v>
      </c>
      <c r="AX326" s="153"/>
    </row>
    <row r="327" spans="38:58" x14ac:dyDescent="0.25">
      <c r="AL327" s="156">
        <v>42709</v>
      </c>
      <c r="AM327" s="157">
        <v>126</v>
      </c>
      <c r="AN327" s="157">
        <v>226</v>
      </c>
      <c r="AO327" s="157">
        <v>86</v>
      </c>
      <c r="AP327" s="157">
        <v>84</v>
      </c>
      <c r="AQ327" s="157">
        <v>118</v>
      </c>
      <c r="AR327" s="157">
        <v>137</v>
      </c>
      <c r="AS327" s="157">
        <v>89</v>
      </c>
      <c r="AT327" s="157">
        <v>59</v>
      </c>
      <c r="AU327" s="157">
        <v>75</v>
      </c>
      <c r="AX327" s="153"/>
    </row>
    <row r="328" spans="38:58" x14ac:dyDescent="0.25">
      <c r="AL328" s="156">
        <v>42710</v>
      </c>
      <c r="AM328" s="157">
        <v>134</v>
      </c>
      <c r="AN328" s="157">
        <v>227</v>
      </c>
      <c r="AO328" s="157">
        <v>88</v>
      </c>
      <c r="AP328" s="157">
        <v>80</v>
      </c>
      <c r="AQ328" s="157">
        <v>110</v>
      </c>
      <c r="AR328" s="157">
        <v>134</v>
      </c>
      <c r="AS328" s="157">
        <v>90</v>
      </c>
      <c r="AT328" s="157">
        <v>56</v>
      </c>
      <c r="AU328" s="157">
        <v>50</v>
      </c>
      <c r="AX328" s="153"/>
    </row>
    <row r="329" spans="38:58" x14ac:dyDescent="0.25">
      <c r="AL329" s="156">
        <v>42711</v>
      </c>
      <c r="AM329" s="157">
        <v>136</v>
      </c>
      <c r="AN329" s="157">
        <v>208</v>
      </c>
      <c r="AO329" s="157">
        <v>81</v>
      </c>
      <c r="AP329" s="157">
        <v>36</v>
      </c>
      <c r="AQ329" s="157">
        <v>63</v>
      </c>
      <c r="AR329" s="157">
        <v>137</v>
      </c>
      <c r="AS329" s="157">
        <v>98</v>
      </c>
      <c r="AT329" s="157">
        <v>57</v>
      </c>
      <c r="AU329" s="157">
        <v>48</v>
      </c>
      <c r="AX329" s="153"/>
    </row>
    <row r="330" spans="38:58" x14ac:dyDescent="0.25">
      <c r="AL330" s="156">
        <v>42712</v>
      </c>
      <c r="AM330" s="157">
        <v>104</v>
      </c>
      <c r="AN330" s="157">
        <v>211</v>
      </c>
      <c r="AO330" s="157">
        <v>55</v>
      </c>
      <c r="AP330" s="157">
        <v>48</v>
      </c>
      <c r="AQ330" s="157">
        <v>98</v>
      </c>
      <c r="AR330" s="157">
        <v>85</v>
      </c>
      <c r="AS330" s="157">
        <v>84</v>
      </c>
      <c r="AT330" s="157">
        <v>34</v>
      </c>
      <c r="AU330" s="157">
        <v>54</v>
      </c>
      <c r="AX330" s="153"/>
    </row>
    <row r="331" spans="38:58" x14ac:dyDescent="0.25">
      <c r="AL331" s="156">
        <v>42713</v>
      </c>
      <c r="AM331" s="157">
        <v>124</v>
      </c>
      <c r="AN331" s="157">
        <v>209</v>
      </c>
      <c r="AO331" s="157">
        <v>48</v>
      </c>
      <c r="AP331" s="157">
        <v>43</v>
      </c>
      <c r="AQ331" s="157">
        <v>98</v>
      </c>
      <c r="AR331" s="157">
        <v>117</v>
      </c>
      <c r="AS331" s="157">
        <v>96</v>
      </c>
      <c r="AT331" s="157">
        <v>23</v>
      </c>
      <c r="AU331" s="157">
        <v>72</v>
      </c>
      <c r="AX331" s="153"/>
    </row>
    <row r="332" spans="38:58" x14ac:dyDescent="0.25">
      <c r="AL332" s="156">
        <v>42714</v>
      </c>
      <c r="AM332" s="157">
        <v>101</v>
      </c>
      <c r="AN332" s="157">
        <v>185</v>
      </c>
      <c r="AO332" s="157">
        <v>71</v>
      </c>
      <c r="AP332" s="157">
        <v>35</v>
      </c>
      <c r="AQ332" s="157">
        <v>49</v>
      </c>
      <c r="AR332" s="157">
        <v>94</v>
      </c>
      <c r="AS332" s="157">
        <v>100</v>
      </c>
      <c r="AT332" s="157">
        <v>50</v>
      </c>
      <c r="AU332" s="157">
        <v>77</v>
      </c>
      <c r="AX332" s="153"/>
    </row>
    <row r="333" spans="38:58" x14ac:dyDescent="0.25">
      <c r="AL333" s="156">
        <v>42715</v>
      </c>
      <c r="AM333" s="157">
        <v>103</v>
      </c>
      <c r="AN333" s="157">
        <v>181</v>
      </c>
      <c r="AO333" s="157">
        <v>73</v>
      </c>
      <c r="AP333" s="157">
        <v>37</v>
      </c>
      <c r="AQ333" s="157">
        <v>93</v>
      </c>
      <c r="AR333" s="157">
        <v>84</v>
      </c>
      <c r="AS333" s="157">
        <v>95</v>
      </c>
      <c r="AT333" s="157">
        <v>50</v>
      </c>
      <c r="AU333" s="157">
        <v>54</v>
      </c>
      <c r="AX333" s="153"/>
    </row>
    <row r="334" spans="38:58" x14ac:dyDescent="0.25">
      <c r="AL334" s="156">
        <v>42716</v>
      </c>
      <c r="AM334" s="157">
        <v>138</v>
      </c>
      <c r="AN334" s="157">
        <v>230</v>
      </c>
      <c r="AO334" s="157">
        <v>96</v>
      </c>
      <c r="AP334" s="157">
        <v>25</v>
      </c>
      <c r="AQ334" s="157">
        <v>118</v>
      </c>
      <c r="AR334" s="157">
        <v>140</v>
      </c>
      <c r="AS334" s="157">
        <v>110</v>
      </c>
      <c r="AT334" s="157">
        <v>63</v>
      </c>
      <c r="AU334" s="157">
        <v>97</v>
      </c>
      <c r="AX334" s="153"/>
    </row>
    <row r="335" spans="38:58" x14ac:dyDescent="0.25">
      <c r="AL335" s="156">
        <v>42717</v>
      </c>
      <c r="AM335" s="157">
        <v>149</v>
      </c>
      <c r="AN335" s="157">
        <v>233</v>
      </c>
      <c r="AO335" s="157">
        <v>97</v>
      </c>
      <c r="AP335" s="157">
        <v>35</v>
      </c>
      <c r="AQ335" s="157">
        <v>99</v>
      </c>
      <c r="AR335" s="157">
        <v>142</v>
      </c>
      <c r="AS335" s="157">
        <v>106</v>
      </c>
      <c r="AT335" s="157">
        <v>82</v>
      </c>
      <c r="AU335" s="157">
        <v>58</v>
      </c>
      <c r="AX335" s="153"/>
    </row>
    <row r="336" spans="38:58" x14ac:dyDescent="0.25">
      <c r="AL336" s="156">
        <v>42718</v>
      </c>
      <c r="AM336" s="157">
        <v>125</v>
      </c>
      <c r="AN336" s="157">
        <v>240</v>
      </c>
      <c r="AO336" s="157">
        <v>79</v>
      </c>
      <c r="AP336" s="157">
        <v>39</v>
      </c>
      <c r="AQ336" s="157">
        <v>86</v>
      </c>
      <c r="AR336" s="157">
        <v>144</v>
      </c>
      <c r="AS336" s="157">
        <v>98</v>
      </c>
      <c r="AT336" s="157">
        <v>82</v>
      </c>
      <c r="AU336" s="157">
        <v>63</v>
      </c>
      <c r="AX336" s="153"/>
    </row>
    <row r="337" spans="38:50" x14ac:dyDescent="0.25">
      <c r="AL337" s="156">
        <v>42719</v>
      </c>
      <c r="AM337" s="157">
        <v>133</v>
      </c>
      <c r="AN337" s="157">
        <v>242</v>
      </c>
      <c r="AO337" s="157">
        <v>105</v>
      </c>
      <c r="AP337" s="157">
        <v>48</v>
      </c>
      <c r="AQ337" s="157">
        <v>115</v>
      </c>
      <c r="AR337" s="157">
        <v>149</v>
      </c>
      <c r="AS337" s="157">
        <v>97</v>
      </c>
      <c r="AT337" s="157">
        <v>61</v>
      </c>
      <c r="AU337" s="157">
        <v>67</v>
      </c>
      <c r="AX337" s="153"/>
    </row>
    <row r="338" spans="38:50" x14ac:dyDescent="0.25">
      <c r="AL338" s="156">
        <v>42720</v>
      </c>
      <c r="AM338" s="157">
        <v>123</v>
      </c>
      <c r="AN338" s="157">
        <v>250</v>
      </c>
      <c r="AO338" s="157">
        <v>65</v>
      </c>
      <c r="AP338" s="157">
        <v>46</v>
      </c>
      <c r="AQ338" s="157">
        <v>87</v>
      </c>
      <c r="AR338" s="157">
        <v>143</v>
      </c>
      <c r="AS338" s="157">
        <v>98</v>
      </c>
      <c r="AT338" s="157">
        <v>42</v>
      </c>
      <c r="AU338" s="157">
        <v>67</v>
      </c>
      <c r="AX338" s="153"/>
    </row>
    <row r="339" spans="38:50" x14ac:dyDescent="0.25">
      <c r="AL339" s="156">
        <v>42721</v>
      </c>
      <c r="AM339" s="157">
        <v>112</v>
      </c>
      <c r="AN339" s="157">
        <v>203</v>
      </c>
      <c r="AO339" s="157">
        <v>84</v>
      </c>
      <c r="AP339" s="157">
        <v>35</v>
      </c>
      <c r="AQ339" s="157">
        <v>62</v>
      </c>
      <c r="AR339" s="157">
        <v>99</v>
      </c>
      <c r="AS339" s="157">
        <v>96</v>
      </c>
      <c r="AT339" s="157">
        <v>55</v>
      </c>
      <c r="AU339" s="157">
        <v>48</v>
      </c>
      <c r="AX339" s="153"/>
    </row>
    <row r="340" spans="38:50" x14ac:dyDescent="0.25">
      <c r="AL340" s="156">
        <v>42722</v>
      </c>
      <c r="AM340" s="157">
        <v>102</v>
      </c>
      <c r="AN340" s="157">
        <v>190</v>
      </c>
      <c r="AO340" s="157">
        <v>92</v>
      </c>
      <c r="AP340" s="157">
        <v>74</v>
      </c>
      <c r="AQ340" s="157">
        <v>98</v>
      </c>
      <c r="AR340" s="157">
        <v>86</v>
      </c>
      <c r="AS340" s="157">
        <v>91</v>
      </c>
      <c r="AT340" s="157">
        <v>51</v>
      </c>
      <c r="AU340" s="157">
        <v>50</v>
      </c>
      <c r="AX340" s="153"/>
    </row>
    <row r="341" spans="38:50" x14ac:dyDescent="0.25">
      <c r="AL341" s="156">
        <v>42723</v>
      </c>
      <c r="AM341" s="157">
        <v>131</v>
      </c>
      <c r="AN341" s="157">
        <v>254</v>
      </c>
      <c r="AO341" s="157">
        <v>85</v>
      </c>
      <c r="AP341" s="157">
        <v>35</v>
      </c>
      <c r="AQ341" s="157">
        <v>87</v>
      </c>
      <c r="AR341" s="157">
        <v>144</v>
      </c>
      <c r="AS341" s="157">
        <v>101</v>
      </c>
      <c r="AT341" s="157">
        <v>59</v>
      </c>
      <c r="AU341" s="157">
        <v>53</v>
      </c>
      <c r="AX341" s="153"/>
    </row>
    <row r="342" spans="38:50" x14ac:dyDescent="0.25">
      <c r="AL342" s="156">
        <v>42724</v>
      </c>
      <c r="AM342" s="157">
        <v>142</v>
      </c>
      <c r="AN342" s="157">
        <v>250</v>
      </c>
      <c r="AO342" s="157">
        <v>90</v>
      </c>
      <c r="AP342" s="157">
        <v>39</v>
      </c>
      <c r="AQ342" s="157">
        <v>100</v>
      </c>
      <c r="AR342" s="157">
        <v>150</v>
      </c>
      <c r="AS342" s="157">
        <v>107</v>
      </c>
      <c r="AT342" s="157">
        <v>91</v>
      </c>
      <c r="AU342" s="157">
        <v>51</v>
      </c>
      <c r="AX342" s="153"/>
    </row>
    <row r="343" spans="38:50" x14ac:dyDescent="0.25">
      <c r="AL343" s="156">
        <v>42725</v>
      </c>
      <c r="AM343" s="157">
        <v>133</v>
      </c>
      <c r="AN343" s="157">
        <v>238</v>
      </c>
      <c r="AO343" s="157">
        <v>101</v>
      </c>
      <c r="AP343" s="157">
        <v>46</v>
      </c>
      <c r="AQ343" s="157">
        <v>114</v>
      </c>
      <c r="AR343" s="157">
        <v>149</v>
      </c>
      <c r="AS343" s="157">
        <v>100</v>
      </c>
      <c r="AT343" s="157">
        <v>74</v>
      </c>
      <c r="AU343" s="157">
        <v>78</v>
      </c>
      <c r="AX343" s="153"/>
    </row>
    <row r="344" spans="38:50" x14ac:dyDescent="0.25">
      <c r="AL344" s="156">
        <v>42726</v>
      </c>
      <c r="AM344" s="157">
        <v>137</v>
      </c>
      <c r="AN344" s="157">
        <v>229</v>
      </c>
      <c r="AO344" s="157">
        <v>96</v>
      </c>
      <c r="AP344" s="157">
        <v>34</v>
      </c>
      <c r="AQ344" s="157">
        <v>117</v>
      </c>
      <c r="AR344" s="157">
        <v>139</v>
      </c>
      <c r="AS344" s="157">
        <v>105</v>
      </c>
      <c r="AT344" s="157">
        <v>71</v>
      </c>
      <c r="AU344" s="157">
        <v>74</v>
      </c>
      <c r="AX344" s="153"/>
    </row>
    <row r="345" spans="38:50" x14ac:dyDescent="0.25">
      <c r="AL345" s="156">
        <v>42727</v>
      </c>
      <c r="AM345" s="157">
        <v>125</v>
      </c>
      <c r="AN345" s="157">
        <v>204</v>
      </c>
      <c r="AO345" s="157">
        <v>83</v>
      </c>
      <c r="AP345" s="157">
        <v>23</v>
      </c>
      <c r="AQ345" s="157">
        <v>104</v>
      </c>
      <c r="AR345" s="157">
        <v>130</v>
      </c>
      <c r="AS345" s="157">
        <v>103</v>
      </c>
      <c r="AT345" s="157">
        <v>66</v>
      </c>
      <c r="AU345" s="157">
        <v>61</v>
      </c>
      <c r="AX345" s="153"/>
    </row>
    <row r="346" spans="38:50" x14ac:dyDescent="0.25">
      <c r="AL346" s="156">
        <v>42728</v>
      </c>
      <c r="AM346" s="157">
        <v>101</v>
      </c>
      <c r="AN346" s="157">
        <v>180</v>
      </c>
      <c r="AO346" s="157">
        <v>94</v>
      </c>
      <c r="AP346" s="157">
        <v>37</v>
      </c>
      <c r="AQ346" s="157">
        <v>86</v>
      </c>
      <c r="AR346" s="157">
        <v>92</v>
      </c>
      <c r="AS346" s="157">
        <v>85</v>
      </c>
      <c r="AT346" s="157">
        <v>52</v>
      </c>
      <c r="AU346" s="157">
        <v>48</v>
      </c>
      <c r="AX346" s="153"/>
    </row>
    <row r="347" spans="38:50" x14ac:dyDescent="0.25">
      <c r="AL347" s="156">
        <v>42729</v>
      </c>
      <c r="AM347" s="157">
        <v>90</v>
      </c>
      <c r="AN347" s="157">
        <v>187</v>
      </c>
      <c r="AO347" s="157">
        <v>96</v>
      </c>
      <c r="AP347" s="157">
        <v>32</v>
      </c>
      <c r="AQ347" s="157">
        <v>84</v>
      </c>
      <c r="AR347" s="157">
        <v>81</v>
      </c>
      <c r="AS347" s="157">
        <v>85</v>
      </c>
      <c r="AT347" s="157">
        <v>52</v>
      </c>
      <c r="AU347" s="157">
        <v>36</v>
      </c>
      <c r="AX347" s="153"/>
    </row>
    <row r="348" spans="38:50" x14ac:dyDescent="0.25">
      <c r="AL348" s="156">
        <v>42730</v>
      </c>
      <c r="AM348" s="157">
        <v>132</v>
      </c>
      <c r="AN348" s="157">
        <v>225</v>
      </c>
      <c r="AO348" s="157">
        <v>110</v>
      </c>
      <c r="AP348" s="157">
        <v>32</v>
      </c>
      <c r="AQ348" s="157">
        <v>122</v>
      </c>
      <c r="AR348" s="157">
        <v>98</v>
      </c>
      <c r="AS348" s="157">
        <v>94</v>
      </c>
      <c r="AT348" s="157">
        <v>53</v>
      </c>
      <c r="AU348" s="157">
        <v>63</v>
      </c>
      <c r="AX348" s="153"/>
    </row>
    <row r="349" spans="38:50" x14ac:dyDescent="0.25">
      <c r="AL349" s="156">
        <v>42731</v>
      </c>
      <c r="AM349" s="157">
        <v>122</v>
      </c>
      <c r="AN349" s="157">
        <v>215</v>
      </c>
      <c r="AO349" s="157">
        <v>90</v>
      </c>
      <c r="AP349" s="157">
        <v>48</v>
      </c>
      <c r="AQ349" s="157">
        <v>121</v>
      </c>
      <c r="AR349" s="157">
        <v>116</v>
      </c>
      <c r="AS349" s="157">
        <v>103</v>
      </c>
      <c r="AT349" s="157">
        <v>68</v>
      </c>
      <c r="AU349" s="157">
        <v>87</v>
      </c>
      <c r="AX349" s="153"/>
    </row>
    <row r="350" spans="38:50" x14ac:dyDescent="0.25">
      <c r="AL350" s="156">
        <v>42732</v>
      </c>
      <c r="AM350" s="157">
        <v>123</v>
      </c>
      <c r="AN350" s="157">
        <v>214</v>
      </c>
      <c r="AO350" s="157">
        <v>114</v>
      </c>
      <c r="AP350" s="157">
        <v>23</v>
      </c>
      <c r="AQ350" s="157">
        <v>80</v>
      </c>
      <c r="AR350" s="157">
        <v>118</v>
      </c>
      <c r="AS350" s="157">
        <v>88</v>
      </c>
      <c r="AT350" s="157">
        <v>62</v>
      </c>
      <c r="AU350" s="157">
        <v>95</v>
      </c>
      <c r="AX350" s="153"/>
    </row>
    <row r="351" spans="38:50" x14ac:dyDescent="0.25">
      <c r="AL351" s="156">
        <v>42733</v>
      </c>
      <c r="AM351" s="157">
        <v>123</v>
      </c>
      <c r="AN351" s="157">
        <v>208</v>
      </c>
      <c r="AO351" s="157">
        <v>95</v>
      </c>
      <c r="AP351" s="157">
        <v>39</v>
      </c>
      <c r="AQ351" s="157">
        <v>114</v>
      </c>
      <c r="AR351" s="157">
        <v>117</v>
      </c>
      <c r="AS351" s="157">
        <v>99</v>
      </c>
      <c r="AT351" s="157">
        <v>61</v>
      </c>
      <c r="AU351" s="157">
        <v>108</v>
      </c>
      <c r="AX351" s="153"/>
    </row>
    <row r="352" spans="38:50" x14ac:dyDescent="0.25">
      <c r="AL352" s="156">
        <v>42734</v>
      </c>
      <c r="AM352" s="157">
        <v>121</v>
      </c>
      <c r="AN352" s="157">
        <v>224</v>
      </c>
      <c r="AO352" s="157">
        <v>90</v>
      </c>
      <c r="AP352" s="157">
        <v>33</v>
      </c>
      <c r="AQ352" s="157">
        <v>114</v>
      </c>
      <c r="AR352" s="157">
        <v>112</v>
      </c>
      <c r="AS352" s="157">
        <v>106</v>
      </c>
      <c r="AT352" s="157">
        <v>72</v>
      </c>
      <c r="AU352" s="157">
        <v>108</v>
      </c>
      <c r="AX352" s="153"/>
    </row>
    <row r="353" spans="38:58" x14ac:dyDescent="0.25">
      <c r="AL353" s="156">
        <v>42735</v>
      </c>
      <c r="AM353" s="173">
        <v>101</v>
      </c>
      <c r="AN353" s="173">
        <v>221</v>
      </c>
      <c r="AO353" s="173">
        <v>106</v>
      </c>
      <c r="AP353" s="173">
        <v>36</v>
      </c>
      <c r="AQ353" s="173">
        <v>99</v>
      </c>
      <c r="AR353" s="173">
        <v>104</v>
      </c>
      <c r="AS353" s="173">
        <v>96</v>
      </c>
      <c r="AT353" s="173">
        <v>72</v>
      </c>
      <c r="AU353" s="173">
        <v>74</v>
      </c>
      <c r="AX353" s="167">
        <f>MAX(AM323:AM353)</f>
        <v>149</v>
      </c>
      <c r="AY353" s="167">
        <f t="shared" ref="AY353:BF353" si="11">MAX(AN323:AN353)</f>
        <v>254</v>
      </c>
      <c r="AZ353" s="167">
        <f t="shared" si="11"/>
        <v>114</v>
      </c>
      <c r="BA353" s="167">
        <f t="shared" si="11"/>
        <v>84</v>
      </c>
      <c r="BB353" s="167">
        <f t="shared" si="11"/>
        <v>122</v>
      </c>
      <c r="BC353" s="167">
        <f t="shared" si="11"/>
        <v>150</v>
      </c>
      <c r="BD353" s="167">
        <f t="shared" si="11"/>
        <v>110</v>
      </c>
      <c r="BE353" s="167">
        <f t="shared" si="11"/>
        <v>91</v>
      </c>
      <c r="BF353" s="167">
        <f t="shared" si="11"/>
        <v>108</v>
      </c>
    </row>
    <row r="354" spans="38:58" x14ac:dyDescent="0.25">
      <c r="AL354" s="156">
        <v>42736</v>
      </c>
      <c r="AM354" s="173">
        <v>104</v>
      </c>
      <c r="AN354" s="173">
        <v>198</v>
      </c>
      <c r="AO354" s="173">
        <v>91</v>
      </c>
      <c r="AP354" s="173">
        <v>28</v>
      </c>
      <c r="AQ354" s="173">
        <v>48</v>
      </c>
      <c r="AR354" s="173">
        <v>85</v>
      </c>
      <c r="AS354" s="173">
        <v>88</v>
      </c>
      <c r="AT354" s="173">
        <v>56</v>
      </c>
      <c r="AU354" s="173">
        <v>57</v>
      </c>
    </row>
  </sheetData>
  <mergeCells count="7">
    <mergeCell ref="V59:V70"/>
    <mergeCell ref="V73:V84"/>
    <mergeCell ref="A1:C1"/>
    <mergeCell ref="V2:V13"/>
    <mergeCell ref="V17:V28"/>
    <mergeCell ref="V31:V42"/>
    <mergeCell ref="V45:V5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44"/>
  <sheetViews>
    <sheetView zoomScale="70" zoomScaleNormal="70" workbookViewId="0">
      <selection activeCell="R41" sqref="R41"/>
    </sheetView>
  </sheetViews>
  <sheetFormatPr defaultColWidth="9.140625" defaultRowHeight="15" x14ac:dyDescent="0.25"/>
  <cols>
    <col min="1" max="1" width="13" style="1" bestFit="1" customWidth="1"/>
    <col min="2" max="2" width="10.140625" style="1" bestFit="1" customWidth="1"/>
    <col min="3" max="3" width="9.140625" style="1"/>
    <col min="4" max="4" width="8.5703125" style="1" bestFit="1" customWidth="1"/>
    <col min="5" max="5" width="9.5703125" style="1" bestFit="1" customWidth="1"/>
    <col min="6" max="6" width="8.5703125" style="1" bestFit="1" customWidth="1"/>
    <col min="7" max="7" width="11" style="1" bestFit="1" customWidth="1"/>
    <col min="8" max="8" width="8.28515625" style="1" bestFit="1" customWidth="1"/>
    <col min="9" max="9" width="12.140625" style="1" bestFit="1" customWidth="1"/>
    <col min="10" max="10" width="11.42578125" style="1" bestFit="1" customWidth="1"/>
    <col min="11" max="11" width="9.140625" style="1"/>
    <col min="12" max="12" width="12.42578125" style="1" bestFit="1" customWidth="1"/>
    <col min="13" max="15" width="9.140625" style="1"/>
    <col min="16" max="16" width="12" style="1" bestFit="1" customWidth="1"/>
    <col min="17" max="17" width="6.42578125" style="1" bestFit="1" customWidth="1"/>
    <col min="18" max="18" width="47.42578125" style="1" bestFit="1" customWidth="1"/>
    <col min="19" max="16384" width="9.140625" style="1"/>
  </cols>
  <sheetData>
    <row r="1" spans="1:20" ht="36" x14ac:dyDescent="0.55000000000000004">
      <c r="A1" s="206" t="s">
        <v>51</v>
      </c>
      <c r="B1" s="206"/>
      <c r="C1" s="206"/>
      <c r="D1" s="206"/>
      <c r="E1" s="206"/>
    </row>
    <row r="3" spans="1:20" x14ac:dyDescent="0.25">
      <c r="A3" s="30" t="s">
        <v>23</v>
      </c>
      <c r="B3" s="30" t="s">
        <v>52</v>
      </c>
      <c r="C3" s="30" t="s">
        <v>53</v>
      </c>
      <c r="D3" s="30" t="s">
        <v>54</v>
      </c>
      <c r="E3" s="30" t="s">
        <v>55</v>
      </c>
      <c r="F3" s="30" t="s">
        <v>56</v>
      </c>
      <c r="G3" s="30" t="s">
        <v>57</v>
      </c>
      <c r="H3" s="30" t="s">
        <v>58</v>
      </c>
      <c r="I3" s="30" t="s">
        <v>59</v>
      </c>
      <c r="J3" s="30" t="s">
        <v>60</v>
      </c>
      <c r="K3" s="30" t="s">
        <v>61</v>
      </c>
      <c r="L3" s="30" t="s">
        <v>62</v>
      </c>
    </row>
    <row r="4" spans="1:20" x14ac:dyDescent="0.25">
      <c r="A4" s="66" t="s">
        <v>25</v>
      </c>
      <c r="B4" s="67">
        <v>0</v>
      </c>
      <c r="C4" s="67" t="s">
        <v>63</v>
      </c>
      <c r="D4" s="67">
        <v>0</v>
      </c>
      <c r="E4" s="67">
        <v>0</v>
      </c>
      <c r="F4" s="67" t="s">
        <v>64</v>
      </c>
      <c r="G4" s="67">
        <v>0</v>
      </c>
      <c r="H4" s="67">
        <v>0</v>
      </c>
      <c r="I4" s="67">
        <v>0</v>
      </c>
      <c r="J4" s="67">
        <v>0</v>
      </c>
      <c r="K4" s="67">
        <v>0</v>
      </c>
      <c r="L4" s="67">
        <v>0</v>
      </c>
    </row>
    <row r="5" spans="1:20" x14ac:dyDescent="0.25">
      <c r="A5" s="66" t="s">
        <v>27</v>
      </c>
      <c r="B5" s="68" t="s">
        <v>65</v>
      </c>
      <c r="C5" s="68" t="s">
        <v>66</v>
      </c>
      <c r="D5" s="68" t="s">
        <v>65</v>
      </c>
      <c r="E5" s="69">
        <v>1</v>
      </c>
      <c r="F5" s="68" t="s">
        <v>67</v>
      </c>
      <c r="G5" s="68" t="s">
        <v>65</v>
      </c>
      <c r="H5" s="68" t="s">
        <v>65</v>
      </c>
      <c r="I5" s="68" t="s">
        <v>65</v>
      </c>
      <c r="J5" s="68" t="s">
        <v>65</v>
      </c>
      <c r="K5" s="68" t="s">
        <v>65</v>
      </c>
      <c r="L5" s="68" t="s">
        <v>65</v>
      </c>
    </row>
    <row r="6" spans="1:20" x14ac:dyDescent="0.25">
      <c r="A6" s="66" t="s">
        <v>28</v>
      </c>
      <c r="B6" s="68" t="s">
        <v>66</v>
      </c>
      <c r="C6" s="68" t="s">
        <v>68</v>
      </c>
      <c r="D6" s="68" t="s">
        <v>66</v>
      </c>
      <c r="E6" s="68" t="s">
        <v>69</v>
      </c>
      <c r="F6" s="68" t="s">
        <v>70</v>
      </c>
      <c r="G6" s="68" t="s">
        <v>66</v>
      </c>
      <c r="H6" s="68" t="s">
        <v>66</v>
      </c>
      <c r="I6" s="68" t="s">
        <v>66</v>
      </c>
      <c r="J6" s="69">
        <v>3</v>
      </c>
      <c r="K6" s="68" t="s">
        <v>66</v>
      </c>
      <c r="L6" s="69">
        <v>3</v>
      </c>
    </row>
    <row r="7" spans="1:20" x14ac:dyDescent="0.25">
      <c r="A7" s="66" t="s">
        <v>29</v>
      </c>
      <c r="B7" s="68" t="s">
        <v>71</v>
      </c>
      <c r="C7" s="68" t="s">
        <v>72</v>
      </c>
      <c r="D7" s="68" t="s">
        <v>68</v>
      </c>
      <c r="E7" s="68" t="s">
        <v>73</v>
      </c>
      <c r="F7" s="68" t="s">
        <v>74</v>
      </c>
      <c r="G7" s="69">
        <v>5</v>
      </c>
      <c r="H7" s="68" t="s">
        <v>68</v>
      </c>
      <c r="I7" s="69">
        <v>5</v>
      </c>
      <c r="J7" s="68" t="s">
        <v>67</v>
      </c>
      <c r="K7" s="68" t="s">
        <v>68</v>
      </c>
      <c r="L7" s="69">
        <v>4</v>
      </c>
    </row>
    <row r="8" spans="1:20" x14ac:dyDescent="0.25">
      <c r="A8" s="66" t="s">
        <v>31</v>
      </c>
      <c r="B8" s="68" t="s">
        <v>75</v>
      </c>
      <c r="C8" s="68" t="s">
        <v>76</v>
      </c>
      <c r="D8" s="68" t="s">
        <v>77</v>
      </c>
      <c r="E8" s="68" t="s">
        <v>78</v>
      </c>
      <c r="F8" s="68" t="s">
        <v>79</v>
      </c>
      <c r="G8" s="68" t="s">
        <v>78</v>
      </c>
      <c r="H8" s="68" t="s">
        <v>77</v>
      </c>
      <c r="I8" s="68" t="s">
        <v>78</v>
      </c>
      <c r="J8" s="68" t="s">
        <v>77</v>
      </c>
      <c r="K8" s="68" t="s">
        <v>77</v>
      </c>
      <c r="L8" s="68" t="s">
        <v>80</v>
      </c>
    </row>
    <row r="9" spans="1:20" x14ac:dyDescent="0.25">
      <c r="B9" s="150" t="s">
        <v>27</v>
      </c>
      <c r="C9" s="150" t="s">
        <v>27</v>
      </c>
      <c r="D9" s="150" t="s">
        <v>25</v>
      </c>
      <c r="E9" s="150" t="s">
        <v>25</v>
      </c>
      <c r="F9" s="150" t="s">
        <v>25</v>
      </c>
      <c r="G9" s="150" t="s">
        <v>27</v>
      </c>
      <c r="H9" s="150" t="s">
        <v>27</v>
      </c>
      <c r="I9" s="150" t="s">
        <v>27</v>
      </c>
      <c r="J9" s="150" t="s">
        <v>25</v>
      </c>
      <c r="K9" s="150" t="s">
        <v>25</v>
      </c>
      <c r="L9" s="150" t="s">
        <v>25</v>
      </c>
      <c r="O9" s="123"/>
      <c r="P9" s="123"/>
      <c r="Q9" s="123"/>
      <c r="R9" s="123" t="s">
        <v>187</v>
      </c>
      <c r="S9" s="179">
        <v>2002</v>
      </c>
      <c r="T9" s="179"/>
    </row>
    <row r="10" spans="1:20" x14ac:dyDescent="0.25">
      <c r="A10" s="70" t="s">
        <v>34</v>
      </c>
      <c r="B10" s="71">
        <f>IF(B9=$A$4,4,IF(B9=$A$5,3,IF(B9=$A$6,2,IF(B9=$A$7,1,IF(B9=$A$8,0)))))</f>
        <v>3</v>
      </c>
      <c r="C10" s="71">
        <f t="shared" ref="C10:L10" si="0">IF(C9=$A$4,4,IF(C9=$A$5,3,IF(C9=$A$6,2,IF(C9=$A$7,1,IF(C9=$A$8,0)))))</f>
        <v>3</v>
      </c>
      <c r="D10" s="71">
        <f t="shared" si="0"/>
        <v>4</v>
      </c>
      <c r="E10" s="71">
        <f t="shared" si="0"/>
        <v>4</v>
      </c>
      <c r="F10" s="71">
        <f t="shared" si="0"/>
        <v>4</v>
      </c>
      <c r="G10" s="71">
        <f t="shared" si="0"/>
        <v>3</v>
      </c>
      <c r="H10" s="71">
        <f t="shared" si="0"/>
        <v>3</v>
      </c>
      <c r="I10" s="71">
        <f t="shared" si="0"/>
        <v>3</v>
      </c>
      <c r="J10" s="71">
        <f t="shared" si="0"/>
        <v>4</v>
      </c>
      <c r="K10" s="71">
        <f t="shared" si="0"/>
        <v>4</v>
      </c>
      <c r="L10" s="71">
        <f t="shared" si="0"/>
        <v>4</v>
      </c>
      <c r="O10" s="123"/>
      <c r="P10" s="123"/>
      <c r="Q10" s="123"/>
      <c r="R10" s="147" t="s">
        <v>173</v>
      </c>
      <c r="S10" s="179"/>
      <c r="T10" s="179"/>
    </row>
    <row r="11" spans="1:20" x14ac:dyDescent="0.25">
      <c r="O11" s="123"/>
      <c r="P11" s="123"/>
      <c r="Q11" s="123"/>
      <c r="R11" s="123" t="s">
        <v>188</v>
      </c>
      <c r="S11" s="179"/>
      <c r="T11" s="179"/>
    </row>
    <row r="12" spans="1:20" x14ac:dyDescent="0.25">
      <c r="B12" s="30" t="s">
        <v>52</v>
      </c>
      <c r="C12" s="30" t="s">
        <v>53</v>
      </c>
      <c r="D12" s="30" t="s">
        <v>54</v>
      </c>
      <c r="E12" s="30" t="s">
        <v>55</v>
      </c>
      <c r="F12" s="30" t="s">
        <v>56</v>
      </c>
      <c r="G12" s="30" t="s">
        <v>57</v>
      </c>
      <c r="H12" s="30" t="s">
        <v>58</v>
      </c>
      <c r="I12" s="30" t="s">
        <v>59</v>
      </c>
      <c r="J12" s="30" t="s">
        <v>60</v>
      </c>
      <c r="K12" s="30" t="s">
        <v>61</v>
      </c>
      <c r="L12" s="30" t="s">
        <v>62</v>
      </c>
      <c r="O12" s="123"/>
      <c r="P12" s="123"/>
      <c r="Q12" s="123"/>
      <c r="R12" s="146" t="s">
        <v>195</v>
      </c>
      <c r="S12" s="179"/>
      <c r="T12" s="179"/>
    </row>
    <row r="13" spans="1:20" x14ac:dyDescent="0.25">
      <c r="A13" s="150">
        <v>2016</v>
      </c>
      <c r="B13" s="150" t="s">
        <v>27</v>
      </c>
      <c r="C13" s="174" t="s">
        <v>27</v>
      </c>
      <c r="D13" s="150" t="s">
        <v>25</v>
      </c>
      <c r="E13" s="150" t="s">
        <v>25</v>
      </c>
      <c r="F13" s="150" t="s">
        <v>25</v>
      </c>
      <c r="G13" s="151" t="s">
        <v>27</v>
      </c>
      <c r="H13" s="150" t="s">
        <v>28</v>
      </c>
      <c r="I13" s="151" t="s">
        <v>27</v>
      </c>
      <c r="J13" s="150" t="s">
        <v>25</v>
      </c>
      <c r="K13" s="150" t="s">
        <v>25</v>
      </c>
      <c r="L13" s="150" t="s">
        <v>25</v>
      </c>
      <c r="O13" s="123"/>
      <c r="P13" s="123"/>
      <c r="Q13" s="123"/>
      <c r="R13" s="123" t="s">
        <v>188</v>
      </c>
      <c r="S13" s="179">
        <v>2003</v>
      </c>
      <c r="T13" s="179"/>
    </row>
    <row r="14" spans="1:20" x14ac:dyDescent="0.25">
      <c r="A14" s="150">
        <v>2015</v>
      </c>
      <c r="B14" s="150" t="s">
        <v>27</v>
      </c>
      <c r="C14" s="150" t="s">
        <v>25</v>
      </c>
      <c r="D14" s="150" t="s">
        <v>25</v>
      </c>
      <c r="E14" s="150" t="s">
        <v>25</v>
      </c>
      <c r="F14" s="150" t="s">
        <v>25</v>
      </c>
      <c r="G14" s="151" t="s">
        <v>27</v>
      </c>
      <c r="H14" s="150" t="s">
        <v>28</v>
      </c>
      <c r="I14" s="151" t="s">
        <v>27</v>
      </c>
      <c r="J14" s="150" t="s">
        <v>25</v>
      </c>
      <c r="K14" s="150" t="s">
        <v>25</v>
      </c>
      <c r="L14" s="150" t="s">
        <v>25</v>
      </c>
      <c r="O14" s="123"/>
      <c r="P14" s="123"/>
      <c r="Q14" s="123"/>
      <c r="R14" s="123" t="s">
        <v>199</v>
      </c>
      <c r="S14" s="179"/>
      <c r="T14" s="179"/>
    </row>
    <row r="15" spans="1:20" x14ac:dyDescent="0.25">
      <c r="A15" s="150">
        <v>2014</v>
      </c>
      <c r="B15" s="150" t="s">
        <v>27</v>
      </c>
      <c r="C15" s="150" t="s">
        <v>25</v>
      </c>
      <c r="D15" s="150" t="s">
        <v>25</v>
      </c>
      <c r="E15" s="150" t="s">
        <v>25</v>
      </c>
      <c r="F15" s="150" t="s">
        <v>25</v>
      </c>
      <c r="G15" s="151" t="s">
        <v>27</v>
      </c>
      <c r="H15" s="150" t="s">
        <v>28</v>
      </c>
      <c r="I15" s="151" t="s">
        <v>27</v>
      </c>
      <c r="J15" s="150" t="s">
        <v>25</v>
      </c>
      <c r="K15" s="150" t="s">
        <v>25</v>
      </c>
      <c r="L15" s="150" t="s">
        <v>25</v>
      </c>
      <c r="O15" s="123"/>
      <c r="P15" s="123"/>
      <c r="Q15" s="123"/>
      <c r="R15" s="123" t="s">
        <v>199</v>
      </c>
      <c r="S15" s="179">
        <v>2004</v>
      </c>
      <c r="T15" s="179"/>
    </row>
    <row r="16" spans="1:20" x14ac:dyDescent="0.25">
      <c r="A16" s="150">
        <v>2013</v>
      </c>
      <c r="B16" s="150" t="s">
        <v>27</v>
      </c>
      <c r="C16" s="150" t="s">
        <v>25</v>
      </c>
      <c r="D16" s="150" t="s">
        <v>25</v>
      </c>
      <c r="E16" s="150" t="s">
        <v>25</v>
      </c>
      <c r="F16" s="150" t="s">
        <v>25</v>
      </c>
      <c r="G16" s="151" t="s">
        <v>27</v>
      </c>
      <c r="H16" s="150" t="s">
        <v>28</v>
      </c>
      <c r="I16" s="151" t="s">
        <v>27</v>
      </c>
      <c r="J16" s="150" t="s">
        <v>25</v>
      </c>
      <c r="K16" s="150" t="s">
        <v>25</v>
      </c>
      <c r="L16" s="150" t="s">
        <v>25</v>
      </c>
      <c r="O16" s="123"/>
      <c r="P16" s="123"/>
      <c r="Q16" s="123"/>
      <c r="R16" s="148" t="s">
        <v>196</v>
      </c>
      <c r="S16" s="179"/>
      <c r="T16" s="179"/>
    </row>
    <row r="17" spans="1:20" x14ac:dyDescent="0.25">
      <c r="A17" s="150">
        <v>2012</v>
      </c>
      <c r="B17" s="150" t="s">
        <v>27</v>
      </c>
      <c r="C17" s="150" t="s">
        <v>25</v>
      </c>
      <c r="D17" s="150" t="s">
        <v>25</v>
      </c>
      <c r="E17" s="150" t="s">
        <v>25</v>
      </c>
      <c r="F17" s="150" t="s">
        <v>25</v>
      </c>
      <c r="G17" s="151" t="s">
        <v>27</v>
      </c>
      <c r="H17" s="150" t="s">
        <v>28</v>
      </c>
      <c r="I17" s="151" t="s">
        <v>27</v>
      </c>
      <c r="J17" s="150" t="s">
        <v>25</v>
      </c>
      <c r="K17" s="150" t="s">
        <v>25</v>
      </c>
      <c r="L17" s="150" t="s">
        <v>25</v>
      </c>
      <c r="O17" s="123"/>
      <c r="P17" s="123"/>
      <c r="Q17" s="123"/>
      <c r="R17" s="147" t="s">
        <v>189</v>
      </c>
      <c r="S17" s="179"/>
      <c r="T17" s="179"/>
    </row>
    <row r="18" spans="1:20" x14ac:dyDescent="0.25">
      <c r="A18" s="150">
        <v>2011</v>
      </c>
      <c r="B18" s="150" t="s">
        <v>27</v>
      </c>
      <c r="C18" s="150" t="s">
        <v>25</v>
      </c>
      <c r="D18" s="150" t="s">
        <v>25</v>
      </c>
      <c r="E18" s="150" t="s">
        <v>25</v>
      </c>
      <c r="F18" s="150" t="s">
        <v>25</v>
      </c>
      <c r="G18" s="151" t="s">
        <v>27</v>
      </c>
      <c r="H18" s="150" t="s">
        <v>28</v>
      </c>
      <c r="I18" s="151" t="s">
        <v>27</v>
      </c>
      <c r="J18" s="150" t="s">
        <v>25</v>
      </c>
      <c r="K18" s="150" t="s">
        <v>25</v>
      </c>
      <c r="L18" s="150" t="s">
        <v>25</v>
      </c>
      <c r="O18" s="123"/>
      <c r="P18" s="123"/>
      <c r="Q18" s="123"/>
      <c r="R18" s="123" t="s">
        <v>197</v>
      </c>
      <c r="S18" s="179"/>
      <c r="T18" s="179"/>
    </row>
    <row r="19" spans="1:20" x14ac:dyDescent="0.25">
      <c r="A19" s="150">
        <v>2010</v>
      </c>
      <c r="B19" s="150" t="s">
        <v>27</v>
      </c>
      <c r="C19" s="150" t="s">
        <v>25</v>
      </c>
      <c r="D19" s="150" t="s">
        <v>25</v>
      </c>
      <c r="E19" s="150" t="s">
        <v>25</v>
      </c>
      <c r="F19" s="150" t="s">
        <v>25</v>
      </c>
      <c r="G19" s="151" t="s">
        <v>27</v>
      </c>
      <c r="H19" s="150" t="s">
        <v>28</v>
      </c>
      <c r="I19" s="151" t="s">
        <v>27</v>
      </c>
      <c r="J19" s="150" t="s">
        <v>25</v>
      </c>
      <c r="K19" s="150" t="s">
        <v>25</v>
      </c>
      <c r="L19" s="150" t="s">
        <v>25</v>
      </c>
      <c r="O19" s="123"/>
      <c r="P19" s="123"/>
      <c r="Q19" s="123"/>
      <c r="R19" s="146" t="s">
        <v>200</v>
      </c>
      <c r="S19" s="179"/>
      <c r="T19" s="179"/>
    </row>
    <row r="20" spans="1:20" x14ac:dyDescent="0.25">
      <c r="A20" s="150">
        <v>2009</v>
      </c>
      <c r="B20" s="150" t="s">
        <v>27</v>
      </c>
      <c r="C20" s="150" t="s">
        <v>25</v>
      </c>
      <c r="D20" s="150" t="s">
        <v>25</v>
      </c>
      <c r="E20" s="150" t="s">
        <v>25</v>
      </c>
      <c r="F20" s="150" t="s">
        <v>25</v>
      </c>
      <c r="G20" s="151" t="s">
        <v>27</v>
      </c>
      <c r="H20" s="150" t="s">
        <v>28</v>
      </c>
      <c r="I20" s="151" t="s">
        <v>27</v>
      </c>
      <c r="J20" s="150" t="s">
        <v>25</v>
      </c>
      <c r="K20" s="150" t="s">
        <v>25</v>
      </c>
      <c r="L20" s="150" t="s">
        <v>25</v>
      </c>
      <c r="O20" s="123"/>
      <c r="P20" s="123"/>
      <c r="Q20" s="123"/>
      <c r="R20" s="123" t="s">
        <v>199</v>
      </c>
      <c r="S20" s="179"/>
      <c r="T20" s="179"/>
    </row>
    <row r="21" spans="1:20" x14ac:dyDescent="0.25">
      <c r="A21" s="150">
        <v>2008</v>
      </c>
      <c r="B21" s="150" t="s">
        <v>27</v>
      </c>
      <c r="C21" s="150" t="s">
        <v>25</v>
      </c>
      <c r="D21" s="150" t="s">
        <v>25</v>
      </c>
      <c r="E21" s="150" t="s">
        <v>25</v>
      </c>
      <c r="F21" s="150" t="s">
        <v>25</v>
      </c>
      <c r="G21" s="151" t="s">
        <v>27</v>
      </c>
      <c r="H21" s="150" t="s">
        <v>28</v>
      </c>
      <c r="I21" s="151" t="s">
        <v>27</v>
      </c>
      <c r="J21" s="150" t="s">
        <v>25</v>
      </c>
      <c r="K21" s="150" t="s">
        <v>25</v>
      </c>
      <c r="L21" s="150" t="s">
        <v>25</v>
      </c>
      <c r="O21" s="123"/>
      <c r="P21" s="123"/>
      <c r="Q21" s="123"/>
      <c r="R21" s="123" t="s">
        <v>201</v>
      </c>
      <c r="S21" s="179">
        <v>2005</v>
      </c>
      <c r="T21" s="179"/>
    </row>
    <row r="22" spans="1:20" x14ac:dyDescent="0.25">
      <c r="A22" s="150">
        <v>2007</v>
      </c>
      <c r="B22" s="150" t="s">
        <v>27</v>
      </c>
      <c r="C22" s="150" t="s">
        <v>25</v>
      </c>
      <c r="D22" s="150" t="s">
        <v>25</v>
      </c>
      <c r="E22" s="150" t="s">
        <v>25</v>
      </c>
      <c r="F22" s="150" t="s">
        <v>25</v>
      </c>
      <c r="G22" s="151" t="s">
        <v>27</v>
      </c>
      <c r="H22" s="150" t="s">
        <v>28</v>
      </c>
      <c r="I22" s="151" t="s">
        <v>27</v>
      </c>
      <c r="J22" s="150" t="s">
        <v>25</v>
      </c>
      <c r="K22" s="150" t="s">
        <v>25</v>
      </c>
      <c r="L22" s="150" t="s">
        <v>25</v>
      </c>
      <c r="O22" s="123"/>
      <c r="P22" s="123"/>
      <c r="Q22" s="123"/>
      <c r="R22" s="123" t="s">
        <v>199</v>
      </c>
      <c r="S22" s="179"/>
      <c r="T22" s="179"/>
    </row>
    <row r="23" spans="1:20" x14ac:dyDescent="0.25">
      <c r="A23" s="150">
        <v>2006</v>
      </c>
      <c r="B23" s="150" t="s">
        <v>27</v>
      </c>
      <c r="C23" s="150" t="s">
        <v>25</v>
      </c>
      <c r="D23" s="150" t="s">
        <v>25</v>
      </c>
      <c r="E23" s="150" t="s">
        <v>25</v>
      </c>
      <c r="F23" s="150" t="s">
        <v>25</v>
      </c>
      <c r="G23" s="151" t="s">
        <v>27</v>
      </c>
      <c r="H23" s="150" t="s">
        <v>28</v>
      </c>
      <c r="I23" s="151" t="s">
        <v>27</v>
      </c>
      <c r="J23" s="150" t="s">
        <v>25</v>
      </c>
      <c r="K23" s="150" t="s">
        <v>25</v>
      </c>
      <c r="L23" s="150" t="s">
        <v>25</v>
      </c>
      <c r="O23" s="123"/>
      <c r="P23" s="123"/>
      <c r="Q23" s="123"/>
      <c r="R23" s="123" t="s">
        <v>199</v>
      </c>
      <c r="S23" s="179"/>
      <c r="T23" s="179"/>
    </row>
    <row r="24" spans="1:20" x14ac:dyDescent="0.25">
      <c r="A24" s="150">
        <v>2005</v>
      </c>
      <c r="B24" s="150" t="s">
        <v>27</v>
      </c>
      <c r="C24" s="150" t="s">
        <v>25</v>
      </c>
      <c r="D24" s="150" t="s">
        <v>25</v>
      </c>
      <c r="E24" s="150" t="s">
        <v>25</v>
      </c>
      <c r="F24" s="150" t="s">
        <v>25</v>
      </c>
      <c r="G24" s="151" t="s">
        <v>27</v>
      </c>
      <c r="H24" s="150" t="s">
        <v>27</v>
      </c>
      <c r="I24" s="151" t="s">
        <v>27</v>
      </c>
      <c r="J24" s="150" t="s">
        <v>25</v>
      </c>
      <c r="K24" s="150" t="s">
        <v>25</v>
      </c>
      <c r="L24" s="150" t="s">
        <v>25</v>
      </c>
      <c r="O24" s="123"/>
      <c r="P24" s="123"/>
      <c r="Q24" s="123"/>
      <c r="R24" s="123" t="s">
        <v>190</v>
      </c>
      <c r="S24" s="179"/>
      <c r="T24" s="179"/>
    </row>
    <row r="25" spans="1:20" x14ac:dyDescent="0.25">
      <c r="A25" s="150">
        <v>2004</v>
      </c>
      <c r="B25" s="150" t="s">
        <v>27</v>
      </c>
      <c r="C25" s="150" t="s">
        <v>25</v>
      </c>
      <c r="D25" s="150" t="s">
        <v>25</v>
      </c>
      <c r="E25" s="150" t="s">
        <v>25</v>
      </c>
      <c r="F25" s="150" t="s">
        <v>25</v>
      </c>
      <c r="G25" s="174" t="s">
        <v>27</v>
      </c>
      <c r="H25" s="150" t="s">
        <v>27</v>
      </c>
      <c r="I25" s="174" t="s">
        <v>27</v>
      </c>
      <c r="J25" s="150" t="s">
        <v>25</v>
      </c>
      <c r="K25" s="150" t="s">
        <v>25</v>
      </c>
      <c r="L25" s="150" t="s">
        <v>25</v>
      </c>
      <c r="O25" s="123"/>
      <c r="P25" s="123"/>
      <c r="Q25" s="123"/>
      <c r="R25" s="123" t="s">
        <v>202</v>
      </c>
      <c r="S25" s="179"/>
      <c r="T25" s="179"/>
    </row>
    <row r="26" spans="1:20" x14ac:dyDescent="0.25">
      <c r="A26" s="150">
        <v>2003</v>
      </c>
      <c r="B26" s="150" t="s">
        <v>27</v>
      </c>
      <c r="C26" s="150" t="s">
        <v>25</v>
      </c>
      <c r="D26" s="150" t="s">
        <v>25</v>
      </c>
      <c r="E26" s="150" t="s">
        <v>25</v>
      </c>
      <c r="F26" s="150" t="s">
        <v>25</v>
      </c>
      <c r="G26" s="150" t="s">
        <v>25</v>
      </c>
      <c r="H26" s="150" t="s">
        <v>27</v>
      </c>
      <c r="I26" s="150" t="s">
        <v>25</v>
      </c>
      <c r="J26" s="150" t="s">
        <v>25</v>
      </c>
      <c r="K26" s="150" t="s">
        <v>25</v>
      </c>
      <c r="L26" s="150" t="s">
        <v>25</v>
      </c>
      <c r="O26" s="123"/>
      <c r="P26" s="123"/>
      <c r="Q26" s="123"/>
      <c r="R26" s="123" t="s">
        <v>203</v>
      </c>
      <c r="S26" s="179"/>
      <c r="T26" s="179"/>
    </row>
    <row r="27" spans="1:20" x14ac:dyDescent="0.25">
      <c r="A27" s="150">
        <v>2002</v>
      </c>
      <c r="B27" s="150" t="s">
        <v>27</v>
      </c>
      <c r="C27" s="150" t="s">
        <v>25</v>
      </c>
      <c r="D27" s="150" t="s">
        <v>25</v>
      </c>
      <c r="E27" s="150" t="s">
        <v>25</v>
      </c>
      <c r="F27" s="150" t="s">
        <v>25</v>
      </c>
      <c r="G27" s="150" t="s">
        <v>25</v>
      </c>
      <c r="H27" s="150" t="s">
        <v>27</v>
      </c>
      <c r="I27" s="150" t="s">
        <v>25</v>
      </c>
      <c r="J27" s="150" t="s">
        <v>25</v>
      </c>
      <c r="K27" s="150" t="s">
        <v>25</v>
      </c>
      <c r="L27" s="150" t="s">
        <v>25</v>
      </c>
      <c r="O27" s="123"/>
      <c r="P27" s="123"/>
      <c r="Q27" s="123"/>
      <c r="R27" s="146" t="s">
        <v>191</v>
      </c>
      <c r="S27" s="179">
        <v>2006</v>
      </c>
      <c r="T27" s="179"/>
    </row>
    <row r="28" spans="1:20" x14ac:dyDescent="0.25">
      <c r="O28" s="123"/>
      <c r="P28" s="123"/>
      <c r="Q28" s="123"/>
      <c r="R28" s="123" t="s">
        <v>199</v>
      </c>
      <c r="S28" s="179"/>
      <c r="T28" s="179"/>
    </row>
    <row r="29" spans="1:20" x14ac:dyDescent="0.25">
      <c r="O29" s="123"/>
      <c r="P29" s="123"/>
      <c r="Q29" s="123"/>
      <c r="R29" s="123" t="s">
        <v>199</v>
      </c>
      <c r="S29" s="179"/>
      <c r="T29" s="179"/>
    </row>
    <row r="30" spans="1:20" x14ac:dyDescent="0.25">
      <c r="O30" s="123"/>
      <c r="P30" s="123"/>
      <c r="Q30" s="123"/>
      <c r="R30" s="147" t="s">
        <v>192</v>
      </c>
      <c r="S30" s="179"/>
      <c r="T30" s="179"/>
    </row>
    <row r="31" spans="1:20" x14ac:dyDescent="0.25">
      <c r="O31" s="123"/>
      <c r="P31" s="123"/>
      <c r="Q31" s="123"/>
      <c r="R31" s="146" t="s">
        <v>193</v>
      </c>
      <c r="S31" s="179">
        <v>2007</v>
      </c>
      <c r="T31" s="179"/>
    </row>
    <row r="32" spans="1:20" x14ac:dyDescent="0.25">
      <c r="O32" s="123"/>
      <c r="P32" s="123"/>
      <c r="Q32" s="123"/>
      <c r="R32" s="123" t="s">
        <v>199</v>
      </c>
      <c r="S32" s="179"/>
      <c r="T32" s="179"/>
    </row>
    <row r="33" spans="15:20" x14ac:dyDescent="0.25">
      <c r="O33" s="123"/>
      <c r="P33" s="123"/>
      <c r="Q33" s="123"/>
      <c r="R33" s="123" t="s">
        <v>199</v>
      </c>
      <c r="S33" s="179"/>
      <c r="T33" s="179"/>
    </row>
    <row r="34" spans="15:20" x14ac:dyDescent="0.25">
      <c r="O34" s="123"/>
      <c r="P34" s="123"/>
      <c r="Q34" s="123"/>
      <c r="R34" s="123" t="s">
        <v>198</v>
      </c>
      <c r="S34" s="179">
        <v>2008</v>
      </c>
      <c r="T34" s="179"/>
    </row>
    <row r="35" spans="15:20" x14ac:dyDescent="0.25">
      <c r="O35" s="123"/>
      <c r="P35" s="123"/>
      <c r="Q35" s="123"/>
      <c r="R35" s="123" t="s">
        <v>199</v>
      </c>
      <c r="S35" s="179"/>
      <c r="T35" s="179"/>
    </row>
    <row r="36" spans="15:20" x14ac:dyDescent="0.25">
      <c r="O36" s="123"/>
      <c r="P36" s="123"/>
      <c r="Q36" s="123"/>
      <c r="R36" s="123" t="s">
        <v>199</v>
      </c>
      <c r="S36" s="179"/>
      <c r="T36" s="179"/>
    </row>
    <row r="37" spans="15:20" x14ac:dyDescent="0.25">
      <c r="O37" s="123"/>
      <c r="P37" s="123"/>
      <c r="Q37" s="123"/>
      <c r="R37" s="123" t="s">
        <v>199</v>
      </c>
      <c r="S37" s="179"/>
      <c r="T37" s="179"/>
    </row>
    <row r="38" spans="15:20" x14ac:dyDescent="0.25">
      <c r="O38" s="123"/>
      <c r="P38" s="123"/>
      <c r="Q38" s="123"/>
      <c r="R38" s="123" t="s">
        <v>206</v>
      </c>
      <c r="S38" s="179">
        <v>2009</v>
      </c>
      <c r="T38" s="179"/>
    </row>
    <row r="39" spans="15:20" x14ac:dyDescent="0.25">
      <c r="O39" s="123"/>
      <c r="P39" s="123"/>
      <c r="Q39" s="123"/>
      <c r="R39" s="123" t="s">
        <v>204</v>
      </c>
      <c r="S39" s="179">
        <v>2012</v>
      </c>
      <c r="T39" s="179"/>
    </row>
    <row r="40" spans="15:20" x14ac:dyDescent="0.25">
      <c r="O40" s="123"/>
      <c r="P40" s="123"/>
      <c r="Q40" s="123"/>
      <c r="R40" s="123" t="s">
        <v>205</v>
      </c>
      <c r="S40" s="179">
        <v>2014</v>
      </c>
      <c r="T40" s="179"/>
    </row>
    <row r="41" spans="15:20" x14ac:dyDescent="0.25">
      <c r="O41" s="123"/>
      <c r="P41" s="123"/>
      <c r="Q41" s="123"/>
      <c r="R41" s="123" t="s">
        <v>207</v>
      </c>
      <c r="S41" s="179">
        <v>2015</v>
      </c>
      <c r="T41" s="179"/>
    </row>
    <row r="42" spans="15:20" x14ac:dyDescent="0.25">
      <c r="O42" s="123"/>
      <c r="P42" s="123"/>
      <c r="Q42" s="123"/>
      <c r="R42" s="123" t="s">
        <v>208</v>
      </c>
      <c r="S42" s="179">
        <v>2016</v>
      </c>
      <c r="T42" s="179"/>
    </row>
    <row r="43" spans="15:20" x14ac:dyDescent="0.25">
      <c r="O43" s="123"/>
      <c r="P43" s="123"/>
      <c r="Q43" s="123"/>
      <c r="R43" s="123" t="s">
        <v>205</v>
      </c>
      <c r="S43" s="179">
        <v>2017</v>
      </c>
      <c r="T43" s="179"/>
    </row>
    <row r="44" spans="15:20" x14ac:dyDescent="0.25">
      <c r="O44" s="123"/>
      <c r="P44" s="123"/>
      <c r="Q44" s="123"/>
      <c r="R44" s="147" t="s">
        <v>194</v>
      </c>
      <c r="S44" s="179"/>
      <c r="T44" s="179"/>
    </row>
  </sheetData>
  <mergeCells count="14">
    <mergeCell ref="S40:T40"/>
    <mergeCell ref="S41:T41"/>
    <mergeCell ref="S42:T42"/>
    <mergeCell ref="S43:T44"/>
    <mergeCell ref="S27:T30"/>
    <mergeCell ref="S31:T33"/>
    <mergeCell ref="S34:T37"/>
    <mergeCell ref="S38:T38"/>
    <mergeCell ref="S39:T39"/>
    <mergeCell ref="A1:E1"/>
    <mergeCell ref="S9:T12"/>
    <mergeCell ref="S13:T14"/>
    <mergeCell ref="S15:T20"/>
    <mergeCell ref="S21:T26"/>
  </mergeCells>
  <pageMargins left="0.7" right="0.7" top="0.75" bottom="0.75" header="0.3" footer="0.3"/>
  <ignoredErrors>
    <ignoredError sqref="F7" twoDigitTextYear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46"/>
  <sheetViews>
    <sheetView topLeftCell="C14" zoomScale="70" zoomScaleNormal="70" workbookViewId="0">
      <selection activeCell="I40" sqref="I40"/>
    </sheetView>
  </sheetViews>
  <sheetFormatPr defaultColWidth="9.140625" defaultRowHeight="15" x14ac:dyDescent="0.25"/>
  <cols>
    <col min="1" max="1" width="41.5703125" style="1" bestFit="1" customWidth="1"/>
    <col min="2" max="2" width="52.42578125" style="1" bestFit="1" customWidth="1"/>
    <col min="3" max="3" width="26.42578125" style="1" bestFit="1" customWidth="1"/>
    <col min="4" max="6" width="9.140625" style="1"/>
    <col min="7" max="7" width="13" style="1" bestFit="1" customWidth="1"/>
    <col min="8" max="8" width="8.7109375" style="1" bestFit="1" customWidth="1"/>
    <col min="9" max="9" width="43.140625" style="1" bestFit="1" customWidth="1"/>
    <col min="10" max="11" width="13.140625" style="1" bestFit="1" customWidth="1"/>
    <col min="12" max="13" width="13.140625" style="107" bestFit="1" customWidth="1"/>
    <col min="14" max="16384" width="9.140625" style="1"/>
  </cols>
  <sheetData>
    <row r="1" spans="1:15" ht="36" x14ac:dyDescent="0.55000000000000004">
      <c r="A1" s="72" t="s">
        <v>101</v>
      </c>
      <c r="B1" s="72"/>
      <c r="C1" s="20"/>
    </row>
    <row r="3" spans="1:15" x14ac:dyDescent="0.25">
      <c r="A3" s="30" t="s">
        <v>23</v>
      </c>
      <c r="B3" s="30" t="s">
        <v>130</v>
      </c>
      <c r="C3" s="30" t="s">
        <v>131</v>
      </c>
      <c r="H3" s="76" t="s">
        <v>34</v>
      </c>
    </row>
    <row r="4" spans="1:15" x14ac:dyDescent="0.25">
      <c r="A4" s="40" t="s">
        <v>25</v>
      </c>
      <c r="B4" s="67" t="s">
        <v>121</v>
      </c>
      <c r="C4" s="67" t="s">
        <v>120</v>
      </c>
      <c r="H4" s="66">
        <v>4</v>
      </c>
    </row>
    <row r="5" spans="1:15" x14ac:dyDescent="0.25">
      <c r="A5" s="40" t="s">
        <v>27</v>
      </c>
      <c r="B5" s="67" t="s">
        <v>122</v>
      </c>
      <c r="C5" s="67" t="s">
        <v>123</v>
      </c>
      <c r="H5" s="66">
        <v>3</v>
      </c>
    </row>
    <row r="6" spans="1:15" x14ac:dyDescent="0.25">
      <c r="A6" s="40" t="s">
        <v>28</v>
      </c>
      <c r="B6" s="67" t="s">
        <v>124</v>
      </c>
      <c r="C6" s="67" t="s">
        <v>125</v>
      </c>
      <c r="H6" s="66">
        <v>2</v>
      </c>
    </row>
    <row r="7" spans="1:15" x14ac:dyDescent="0.25">
      <c r="A7" s="40" t="s">
        <v>29</v>
      </c>
      <c r="B7" s="67" t="s">
        <v>127</v>
      </c>
      <c r="C7" s="67" t="s">
        <v>126</v>
      </c>
      <c r="H7" s="66">
        <v>1</v>
      </c>
    </row>
    <row r="8" spans="1:15" x14ac:dyDescent="0.25">
      <c r="A8" s="40" t="s">
        <v>31</v>
      </c>
      <c r="B8" s="67" t="s">
        <v>129</v>
      </c>
      <c r="C8" s="67" t="s">
        <v>128</v>
      </c>
      <c r="H8" s="66">
        <v>0</v>
      </c>
    </row>
    <row r="11" spans="1:15" x14ac:dyDescent="0.25">
      <c r="A11" s="30" t="s">
        <v>34</v>
      </c>
      <c r="B11" s="30" t="s">
        <v>23</v>
      </c>
      <c r="C11" s="30" t="s">
        <v>106</v>
      </c>
      <c r="G11" s="123"/>
      <c r="H11" s="123"/>
      <c r="I11" s="123" t="s">
        <v>187</v>
      </c>
      <c r="J11" s="123"/>
      <c r="K11" s="123"/>
      <c r="L11" s="124">
        <v>37530</v>
      </c>
      <c r="M11" s="124">
        <v>37530</v>
      </c>
      <c r="N11" s="179">
        <v>2002</v>
      </c>
      <c r="O11" s="179"/>
    </row>
    <row r="12" spans="1:15" x14ac:dyDescent="0.25">
      <c r="A12" s="40">
        <f t="shared" ref="A12:A27" si="0">IF(B12=$A$4,$H$4,IF(B12=$A$5,$H$5,IF(B12=$A$6,$H$6,IF(B12=$A$7,$H$7,IF(B12=$A$8,$H$8)))))</f>
        <v>4</v>
      </c>
      <c r="B12" s="42" t="s">
        <v>25</v>
      </c>
      <c r="C12" s="125">
        <v>2002</v>
      </c>
      <c r="G12" s="123"/>
      <c r="H12" s="123"/>
      <c r="I12" s="123" t="s">
        <v>173</v>
      </c>
      <c r="J12" s="123"/>
      <c r="K12" s="123"/>
      <c r="L12" s="124">
        <v>37313</v>
      </c>
      <c r="M12" s="124">
        <v>37313</v>
      </c>
      <c r="N12" s="179"/>
      <c r="O12" s="179"/>
    </row>
    <row r="13" spans="1:15" x14ac:dyDescent="0.25">
      <c r="A13" s="40">
        <f t="shared" si="0"/>
        <v>3</v>
      </c>
      <c r="B13" s="42" t="s">
        <v>27</v>
      </c>
      <c r="C13" s="125">
        <v>2003</v>
      </c>
      <c r="G13" s="123"/>
      <c r="H13" s="123"/>
      <c r="I13" s="123" t="s">
        <v>188</v>
      </c>
      <c r="J13" s="123"/>
      <c r="K13" s="123"/>
      <c r="L13" s="124">
        <v>37407</v>
      </c>
      <c r="M13" s="124">
        <v>37407</v>
      </c>
      <c r="N13" s="179"/>
      <c r="O13" s="179"/>
    </row>
    <row r="14" spans="1:15" x14ac:dyDescent="0.25">
      <c r="A14" s="40">
        <f t="shared" si="0"/>
        <v>3</v>
      </c>
      <c r="B14" s="42" t="s">
        <v>27</v>
      </c>
      <c r="C14" s="125">
        <v>2004</v>
      </c>
      <c r="G14" s="123"/>
      <c r="H14" s="123"/>
      <c r="I14" s="123" t="s">
        <v>195</v>
      </c>
      <c r="J14" s="123"/>
      <c r="K14" s="123"/>
      <c r="L14" s="124">
        <v>37421</v>
      </c>
      <c r="M14" s="124">
        <v>37421</v>
      </c>
      <c r="N14" s="179"/>
      <c r="O14" s="179"/>
    </row>
    <row r="15" spans="1:15" x14ac:dyDescent="0.25">
      <c r="A15" s="40">
        <f t="shared" si="0"/>
        <v>2</v>
      </c>
      <c r="B15" s="42" t="s">
        <v>28</v>
      </c>
      <c r="C15" s="125">
        <v>2005</v>
      </c>
      <c r="G15" s="123"/>
      <c r="H15" s="123"/>
      <c r="I15" s="123" t="s">
        <v>188</v>
      </c>
      <c r="J15" s="123"/>
      <c r="K15" s="123"/>
      <c r="L15" s="124">
        <v>37644</v>
      </c>
      <c r="M15" s="124">
        <v>37644</v>
      </c>
      <c r="N15" s="179">
        <v>2003</v>
      </c>
      <c r="O15" s="179"/>
    </row>
    <row r="16" spans="1:15" x14ac:dyDescent="0.25">
      <c r="A16" s="40">
        <f t="shared" si="0"/>
        <v>2</v>
      </c>
      <c r="B16" s="42" t="s">
        <v>28</v>
      </c>
      <c r="C16" s="125">
        <v>2006</v>
      </c>
      <c r="G16" s="123"/>
      <c r="H16" s="123"/>
      <c r="I16" s="123" t="s">
        <v>199</v>
      </c>
      <c r="J16" s="123"/>
      <c r="K16" s="123"/>
      <c r="L16" s="124">
        <v>37868</v>
      </c>
      <c r="M16" s="124">
        <v>37868</v>
      </c>
      <c r="N16" s="179"/>
      <c r="O16" s="179"/>
    </row>
    <row r="17" spans="1:15" x14ac:dyDescent="0.25">
      <c r="A17" s="40">
        <f t="shared" si="0"/>
        <v>3</v>
      </c>
      <c r="B17" s="42" t="s">
        <v>27</v>
      </c>
      <c r="C17" s="125">
        <v>2007</v>
      </c>
      <c r="G17" s="123"/>
      <c r="H17" s="123"/>
      <c r="I17" s="123" t="s">
        <v>199</v>
      </c>
      <c r="J17" s="123"/>
      <c r="K17" s="123"/>
      <c r="L17" s="124">
        <v>37994</v>
      </c>
      <c r="M17" s="124">
        <v>37994</v>
      </c>
      <c r="N17" s="179">
        <v>2004</v>
      </c>
      <c r="O17" s="179"/>
    </row>
    <row r="18" spans="1:15" x14ac:dyDescent="0.25">
      <c r="A18" s="40">
        <f t="shared" si="0"/>
        <v>3</v>
      </c>
      <c r="B18" s="42" t="s">
        <v>27</v>
      </c>
      <c r="C18" s="125">
        <v>2008</v>
      </c>
      <c r="G18" s="123"/>
      <c r="H18" s="123"/>
      <c r="I18" s="123" t="s">
        <v>196</v>
      </c>
      <c r="J18" s="123"/>
      <c r="K18" s="123"/>
      <c r="L18" s="124">
        <v>38184</v>
      </c>
      <c r="M18" s="124">
        <v>38191</v>
      </c>
      <c r="N18" s="179"/>
      <c r="O18" s="179"/>
    </row>
    <row r="19" spans="1:15" x14ac:dyDescent="0.25">
      <c r="A19" s="40">
        <f t="shared" si="0"/>
        <v>3</v>
      </c>
      <c r="B19" s="42" t="s">
        <v>27</v>
      </c>
      <c r="C19" s="125">
        <v>2009</v>
      </c>
      <c r="G19" s="123"/>
      <c r="H19" s="123"/>
      <c r="I19" s="123" t="s">
        <v>189</v>
      </c>
      <c r="J19" s="123"/>
      <c r="K19" s="123"/>
      <c r="L19" s="124">
        <v>38190</v>
      </c>
      <c r="M19" s="124">
        <v>38190</v>
      </c>
      <c r="N19" s="179"/>
      <c r="O19" s="179"/>
    </row>
    <row r="20" spans="1:15" x14ac:dyDescent="0.25">
      <c r="A20" s="40">
        <f t="shared" si="0"/>
        <v>4</v>
      </c>
      <c r="B20" s="42" t="s">
        <v>25</v>
      </c>
      <c r="C20" s="125">
        <v>2010</v>
      </c>
      <c r="G20" s="123"/>
      <c r="H20" s="123"/>
      <c r="I20" s="123" t="s">
        <v>197</v>
      </c>
      <c r="J20" s="123"/>
      <c r="K20" s="123"/>
      <c r="L20" s="124">
        <v>38219</v>
      </c>
      <c r="M20" s="124">
        <v>38219</v>
      </c>
      <c r="N20" s="179"/>
      <c r="O20" s="179"/>
    </row>
    <row r="21" spans="1:15" x14ac:dyDescent="0.25">
      <c r="A21" s="40">
        <f t="shared" si="0"/>
        <v>4</v>
      </c>
      <c r="B21" s="42" t="s">
        <v>25</v>
      </c>
      <c r="C21" s="125">
        <v>2011</v>
      </c>
      <c r="G21" s="123"/>
      <c r="H21" s="123"/>
      <c r="I21" s="123" t="s">
        <v>200</v>
      </c>
      <c r="J21" s="123"/>
      <c r="K21" s="123"/>
      <c r="L21" s="124">
        <v>38218</v>
      </c>
      <c r="M21" s="124">
        <v>38218</v>
      </c>
      <c r="N21" s="179"/>
      <c r="O21" s="179"/>
    </row>
    <row r="22" spans="1:15" x14ac:dyDescent="0.25">
      <c r="A22" s="40">
        <f t="shared" si="0"/>
        <v>4</v>
      </c>
      <c r="B22" s="42" t="s">
        <v>25</v>
      </c>
      <c r="C22" s="125">
        <v>2012</v>
      </c>
      <c r="G22" s="123"/>
      <c r="H22" s="123"/>
      <c r="I22" s="123" t="s">
        <v>199</v>
      </c>
      <c r="J22" s="123"/>
      <c r="K22" s="123"/>
      <c r="L22" s="124">
        <v>38163</v>
      </c>
      <c r="M22" s="124">
        <v>38163</v>
      </c>
      <c r="N22" s="179"/>
      <c r="O22" s="179"/>
    </row>
    <row r="23" spans="1:15" x14ac:dyDescent="0.25">
      <c r="A23" s="40">
        <f t="shared" si="0"/>
        <v>4</v>
      </c>
      <c r="B23" s="42" t="s">
        <v>25</v>
      </c>
      <c r="C23" s="125">
        <v>2013</v>
      </c>
      <c r="G23" s="123"/>
      <c r="H23" s="123"/>
      <c r="I23" s="123" t="s">
        <v>201</v>
      </c>
      <c r="J23" s="123"/>
      <c r="K23" s="123"/>
      <c r="L23" s="124">
        <v>38425</v>
      </c>
      <c r="M23" s="124">
        <v>38425</v>
      </c>
      <c r="N23" s="179">
        <v>2005</v>
      </c>
      <c r="O23" s="179"/>
    </row>
    <row r="24" spans="1:15" x14ac:dyDescent="0.25">
      <c r="A24" s="40">
        <f t="shared" si="0"/>
        <v>4</v>
      </c>
      <c r="B24" s="42" t="s">
        <v>25</v>
      </c>
      <c r="C24" s="125">
        <v>2014</v>
      </c>
      <c r="G24" s="123"/>
      <c r="H24" s="123"/>
      <c r="I24" s="123" t="s">
        <v>199</v>
      </c>
      <c r="J24" s="123"/>
      <c r="K24" s="123"/>
      <c r="L24" s="124">
        <v>38384</v>
      </c>
      <c r="M24" s="124">
        <v>38384</v>
      </c>
      <c r="N24" s="179"/>
      <c r="O24" s="179"/>
    </row>
    <row r="25" spans="1:15" x14ac:dyDescent="0.25">
      <c r="A25" s="40">
        <f t="shared" si="0"/>
        <v>4</v>
      </c>
      <c r="B25" s="42" t="s">
        <v>25</v>
      </c>
      <c r="C25" s="125">
        <v>2015</v>
      </c>
      <c r="G25" s="123"/>
      <c r="H25" s="123"/>
      <c r="I25" s="123" t="s">
        <v>199</v>
      </c>
      <c r="J25" s="123"/>
      <c r="K25" s="123"/>
      <c r="L25" s="124">
        <v>38547</v>
      </c>
      <c r="M25" s="124">
        <v>38547</v>
      </c>
      <c r="N25" s="179"/>
      <c r="O25" s="179"/>
    </row>
    <row r="26" spans="1:15" x14ac:dyDescent="0.25">
      <c r="A26" s="40">
        <f t="shared" si="0"/>
        <v>3</v>
      </c>
      <c r="B26" s="42" t="s">
        <v>27</v>
      </c>
      <c r="C26" s="125">
        <v>2016</v>
      </c>
      <c r="G26" s="123"/>
      <c r="H26" s="123"/>
      <c r="I26" s="123" t="s">
        <v>190</v>
      </c>
      <c r="J26" s="123"/>
      <c r="K26" s="123"/>
      <c r="L26" s="124">
        <v>38649</v>
      </c>
      <c r="M26" s="124">
        <v>38650</v>
      </c>
      <c r="N26" s="179"/>
      <c r="O26" s="179"/>
    </row>
    <row r="27" spans="1:15" x14ac:dyDescent="0.25">
      <c r="A27" s="40">
        <f t="shared" si="0"/>
        <v>3</v>
      </c>
      <c r="B27" s="42" t="s">
        <v>27</v>
      </c>
      <c r="C27" s="125">
        <v>2017</v>
      </c>
      <c r="G27" s="123"/>
      <c r="H27" s="123"/>
      <c r="I27" s="123" t="s">
        <v>202</v>
      </c>
      <c r="J27" s="123"/>
      <c r="K27" s="123"/>
      <c r="L27" s="124">
        <v>38602</v>
      </c>
      <c r="M27" s="124">
        <v>38602</v>
      </c>
      <c r="N27" s="179"/>
      <c r="O27" s="179"/>
    </row>
    <row r="28" spans="1:15" x14ac:dyDescent="0.25">
      <c r="G28" s="123"/>
      <c r="H28" s="123"/>
      <c r="I28" s="123" t="s">
        <v>203</v>
      </c>
      <c r="J28" s="123"/>
      <c r="K28" s="123"/>
      <c r="L28" s="124">
        <v>38698</v>
      </c>
      <c r="M28" s="124">
        <v>38698</v>
      </c>
      <c r="N28" s="179"/>
      <c r="O28" s="179"/>
    </row>
    <row r="29" spans="1:15" x14ac:dyDescent="0.25">
      <c r="G29" s="123"/>
      <c r="H29" s="123"/>
      <c r="I29" s="123" t="s">
        <v>191</v>
      </c>
      <c r="J29" s="123"/>
      <c r="K29" s="123"/>
      <c r="L29" s="124">
        <v>38757</v>
      </c>
      <c r="M29" s="124">
        <v>38757</v>
      </c>
      <c r="N29" s="179">
        <v>2006</v>
      </c>
      <c r="O29" s="179"/>
    </row>
    <row r="30" spans="1:15" x14ac:dyDescent="0.25">
      <c r="G30" s="123"/>
      <c r="H30" s="123"/>
      <c r="I30" s="123" t="s">
        <v>199</v>
      </c>
      <c r="J30" s="123"/>
      <c r="K30" s="123"/>
      <c r="L30" s="124">
        <v>38748</v>
      </c>
      <c r="M30" s="124">
        <v>38748</v>
      </c>
      <c r="N30" s="179"/>
      <c r="O30" s="179"/>
    </row>
    <row r="31" spans="1:15" x14ac:dyDescent="0.25">
      <c r="G31" s="123"/>
      <c r="H31" s="123"/>
      <c r="I31" s="123" t="s">
        <v>199</v>
      </c>
      <c r="J31" s="123"/>
      <c r="K31" s="123"/>
      <c r="L31" s="124">
        <v>38888</v>
      </c>
      <c r="M31" s="124">
        <v>38888</v>
      </c>
      <c r="N31" s="179"/>
      <c r="O31" s="179"/>
    </row>
    <row r="32" spans="1:15" x14ac:dyDescent="0.25">
      <c r="G32" s="123"/>
      <c r="H32" s="123"/>
      <c r="I32" s="123" t="s">
        <v>192</v>
      </c>
      <c r="J32" s="123"/>
      <c r="K32" s="123"/>
      <c r="L32" s="124">
        <v>38994</v>
      </c>
      <c r="M32" s="124">
        <v>38994</v>
      </c>
      <c r="N32" s="179"/>
      <c r="O32" s="179"/>
    </row>
    <row r="33" spans="7:15" x14ac:dyDescent="0.25">
      <c r="G33" s="123"/>
      <c r="H33" s="123"/>
      <c r="I33" s="123" t="s">
        <v>193</v>
      </c>
      <c r="J33" s="123"/>
      <c r="K33" s="123"/>
      <c r="L33" s="124">
        <v>39209</v>
      </c>
      <c r="M33" s="124">
        <v>39209</v>
      </c>
      <c r="N33" s="179">
        <v>2007</v>
      </c>
      <c r="O33" s="179"/>
    </row>
    <row r="34" spans="7:15" x14ac:dyDescent="0.25">
      <c r="G34" s="123"/>
      <c r="H34" s="123"/>
      <c r="I34" s="123" t="s">
        <v>199</v>
      </c>
      <c r="J34" s="123"/>
      <c r="K34" s="123"/>
      <c r="L34" s="124">
        <v>39139</v>
      </c>
      <c r="M34" s="124">
        <v>39139</v>
      </c>
      <c r="N34" s="179"/>
      <c r="O34" s="179"/>
    </row>
    <row r="35" spans="7:15" x14ac:dyDescent="0.25">
      <c r="G35" s="123"/>
      <c r="H35" s="123"/>
      <c r="I35" s="123" t="s">
        <v>199</v>
      </c>
      <c r="J35" s="123"/>
      <c r="K35" s="123"/>
      <c r="L35" s="124">
        <v>39419</v>
      </c>
      <c r="M35" s="124">
        <v>39419</v>
      </c>
      <c r="N35" s="179"/>
      <c r="O35" s="179"/>
    </row>
    <row r="36" spans="7:15" x14ac:dyDescent="0.25">
      <c r="G36" s="123"/>
      <c r="H36" s="123"/>
      <c r="I36" s="123" t="s">
        <v>198</v>
      </c>
      <c r="J36" s="123"/>
      <c r="K36" s="123"/>
      <c r="L36" s="124">
        <v>39581</v>
      </c>
      <c r="M36" s="124">
        <v>39581</v>
      </c>
      <c r="N36" s="179">
        <v>2008</v>
      </c>
      <c r="O36" s="179"/>
    </row>
    <row r="37" spans="7:15" x14ac:dyDescent="0.25">
      <c r="G37" s="123"/>
      <c r="H37" s="123"/>
      <c r="I37" s="123" t="s">
        <v>199</v>
      </c>
      <c r="J37" s="123"/>
      <c r="K37" s="123"/>
      <c r="L37" s="124">
        <v>39720</v>
      </c>
      <c r="M37" s="124">
        <v>39720</v>
      </c>
      <c r="N37" s="179"/>
      <c r="O37" s="179"/>
    </row>
    <row r="38" spans="7:15" x14ac:dyDescent="0.25">
      <c r="G38" s="123"/>
      <c r="H38" s="123"/>
      <c r="I38" s="123" t="s">
        <v>199</v>
      </c>
      <c r="J38" s="123"/>
      <c r="K38" s="123"/>
      <c r="L38" s="124">
        <v>39720</v>
      </c>
      <c r="M38" s="124">
        <v>39720</v>
      </c>
      <c r="N38" s="179"/>
      <c r="O38" s="179"/>
    </row>
    <row r="39" spans="7:15" x14ac:dyDescent="0.25">
      <c r="G39" s="123"/>
      <c r="H39" s="123"/>
      <c r="I39" s="123" t="s">
        <v>199</v>
      </c>
      <c r="J39" s="123"/>
      <c r="K39" s="123"/>
      <c r="L39" s="124">
        <v>39661</v>
      </c>
      <c r="M39" s="124">
        <v>39661</v>
      </c>
      <c r="N39" s="179"/>
      <c r="O39" s="179"/>
    </row>
    <row r="40" spans="7:15" x14ac:dyDescent="0.25">
      <c r="G40" s="123"/>
      <c r="H40" s="123"/>
      <c r="I40" s="123" t="s">
        <v>206</v>
      </c>
      <c r="J40" s="123"/>
      <c r="K40" s="123"/>
      <c r="L40" s="124">
        <v>40016</v>
      </c>
      <c r="M40" s="124">
        <v>40016</v>
      </c>
      <c r="N40" s="179">
        <v>2009</v>
      </c>
      <c r="O40" s="179"/>
    </row>
    <row r="41" spans="7:15" x14ac:dyDescent="0.25">
      <c r="G41" s="123"/>
      <c r="H41" s="123"/>
      <c r="I41" s="123" t="s">
        <v>204</v>
      </c>
      <c r="J41" s="123"/>
      <c r="K41" s="123"/>
      <c r="L41" s="124">
        <v>41093</v>
      </c>
      <c r="M41" s="124">
        <v>41093</v>
      </c>
      <c r="N41" s="179">
        <v>2012</v>
      </c>
      <c r="O41" s="179"/>
    </row>
    <row r="42" spans="7:15" x14ac:dyDescent="0.25">
      <c r="G42" s="123"/>
      <c r="H42" s="123"/>
      <c r="I42" s="123" t="s">
        <v>205</v>
      </c>
      <c r="J42" s="123"/>
      <c r="K42" s="123"/>
      <c r="L42" s="124">
        <v>41722</v>
      </c>
      <c r="M42" s="124">
        <v>41722</v>
      </c>
      <c r="N42" s="179">
        <v>2014</v>
      </c>
      <c r="O42" s="179"/>
    </row>
    <row r="43" spans="7:15" x14ac:dyDescent="0.25">
      <c r="G43" s="123"/>
      <c r="H43" s="123"/>
      <c r="I43" s="123" t="s">
        <v>207</v>
      </c>
      <c r="J43" s="123"/>
      <c r="K43" s="123"/>
      <c r="L43" s="124">
        <v>42209</v>
      </c>
      <c r="M43" s="124">
        <v>42209</v>
      </c>
      <c r="N43" s="179">
        <v>2015</v>
      </c>
      <c r="O43" s="179"/>
    </row>
    <row r="44" spans="7:15" x14ac:dyDescent="0.25">
      <c r="G44" s="123"/>
      <c r="H44" s="123"/>
      <c r="I44" s="123" t="s">
        <v>208</v>
      </c>
      <c r="J44" s="123"/>
      <c r="K44" s="123"/>
      <c r="L44" s="124">
        <v>42620</v>
      </c>
      <c r="M44" s="124">
        <v>42620</v>
      </c>
      <c r="N44" s="179">
        <v>2016</v>
      </c>
      <c r="O44" s="179"/>
    </row>
    <row r="45" spans="7:15" x14ac:dyDescent="0.25">
      <c r="G45" s="123"/>
      <c r="H45" s="123"/>
      <c r="I45" s="123" t="s">
        <v>205</v>
      </c>
      <c r="J45" s="123"/>
      <c r="K45" s="123"/>
      <c r="L45" s="124">
        <v>42765</v>
      </c>
      <c r="M45" s="124">
        <v>42765</v>
      </c>
      <c r="N45" s="179">
        <v>2017</v>
      </c>
      <c r="O45" s="179"/>
    </row>
    <row r="46" spans="7:15" x14ac:dyDescent="0.25">
      <c r="G46" s="123"/>
      <c r="H46" s="123"/>
      <c r="I46" s="123" t="s">
        <v>194</v>
      </c>
      <c r="J46" s="123"/>
      <c r="K46" s="123"/>
      <c r="L46" s="124">
        <v>42881</v>
      </c>
      <c r="M46" s="124">
        <v>42881</v>
      </c>
      <c r="N46" s="179"/>
      <c r="O46" s="179"/>
    </row>
  </sheetData>
  <mergeCells count="13">
    <mergeCell ref="N33:O35"/>
    <mergeCell ref="N11:O14"/>
    <mergeCell ref="N15:O16"/>
    <mergeCell ref="N17:O22"/>
    <mergeCell ref="N23:O28"/>
    <mergeCell ref="N29:O32"/>
    <mergeCell ref="N45:O46"/>
    <mergeCell ref="N36:O39"/>
    <mergeCell ref="N40:O40"/>
    <mergeCell ref="N41:O41"/>
    <mergeCell ref="N42:O42"/>
    <mergeCell ref="N43:O43"/>
    <mergeCell ref="N44:O4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D2ED3CE96C13443B502633C8A95469B" ma:contentTypeVersion="0" ma:contentTypeDescription="Criar um novo documento." ma:contentTypeScope="" ma:versionID="f85a63a8cdffcff2cdbd17d1e9b5509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5db0ef88017f3ca28aa19d4b0cf03f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DB58DA5-EA04-45D3-B9FF-0348316AF7A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935060-D915-4C4E-BB85-9315825F625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A7ADE74-DB07-4B52-A861-B397609D6F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10</vt:i4>
      </vt:variant>
    </vt:vector>
  </HeadingPairs>
  <TitlesOfParts>
    <vt:vector size="10" baseType="lpstr">
      <vt:lpstr>DGA</vt:lpstr>
      <vt:lpstr>DGAF</vt:lpstr>
      <vt:lpstr>GOT</vt:lpstr>
      <vt:lpstr>OQF</vt:lpstr>
      <vt:lpstr>2-FAL</vt:lpstr>
      <vt:lpstr>PF</vt:lpstr>
      <vt:lpstr>Load</vt:lpstr>
      <vt:lpstr>Maintenance</vt:lpstr>
      <vt:lpstr>Overall Condition</vt:lpstr>
      <vt:lpstr>Final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Pedro Castro</cp:lastModifiedBy>
  <dcterms:created xsi:type="dcterms:W3CDTF">2017-05-15T10:20:28Z</dcterms:created>
  <dcterms:modified xsi:type="dcterms:W3CDTF">2020-12-26T12:41:41Z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0x0101007D2ED3CE96C13443B502633C8A95469B</vt:lpwstr>
  </property>
</Properties>
</file>