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AF198BA1-59C0-437B-AE64-1632107380D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" l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I171" i="9"/>
  <c r="I161" i="9"/>
  <c r="D174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34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91" i="9"/>
  <c r="G81" i="9"/>
  <c r="G85" i="9" s="1"/>
  <c r="G71" i="9"/>
  <c r="G75" i="9" s="1"/>
  <c r="G61" i="9"/>
  <c r="G65" i="9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95" i="9" l="1"/>
  <c r="Z11" i="7" s="1"/>
  <c r="G105" i="9"/>
  <c r="Z12" i="7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4" i="5"/>
  <c r="AZ354" i="5"/>
  <c r="BA354" i="5"/>
  <c r="BB354" i="5"/>
  <c r="BC354" i="5"/>
  <c r="BD354" i="5"/>
  <c r="BE354" i="5"/>
  <c r="BF354" i="5"/>
  <c r="AY323" i="5"/>
  <c r="AZ323" i="5"/>
  <c r="BA323" i="5"/>
  <c r="BB323" i="5"/>
  <c r="BC323" i="5"/>
  <c r="BD323" i="5"/>
  <c r="BE323" i="5"/>
  <c r="BF323" i="5"/>
  <c r="AY293" i="5"/>
  <c r="AZ293" i="5"/>
  <c r="BA293" i="5"/>
  <c r="BB293" i="5"/>
  <c r="BC293" i="5"/>
  <c r="BD293" i="5"/>
  <c r="BE293" i="5"/>
  <c r="BF293" i="5"/>
  <c r="AY262" i="5"/>
  <c r="AZ262" i="5"/>
  <c r="BA262" i="5"/>
  <c r="BB262" i="5"/>
  <c r="BC262" i="5"/>
  <c r="BD262" i="5"/>
  <c r="BE262" i="5"/>
  <c r="BF262" i="5"/>
  <c r="AY232" i="5"/>
  <c r="AZ232" i="5"/>
  <c r="BA232" i="5"/>
  <c r="BB232" i="5"/>
  <c r="BC232" i="5"/>
  <c r="BD232" i="5"/>
  <c r="BE232" i="5"/>
  <c r="BF232" i="5"/>
  <c r="AY201" i="5"/>
  <c r="AZ201" i="5"/>
  <c r="BA201" i="5"/>
  <c r="BB201" i="5"/>
  <c r="BC201" i="5"/>
  <c r="BD201" i="5"/>
  <c r="BE201" i="5"/>
  <c r="BF201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1" i="5"/>
  <c r="AX232" i="5"/>
  <c r="AX262" i="5"/>
  <c r="AX293" i="5"/>
  <c r="AX323" i="5"/>
  <c r="AX354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19" i="3"/>
  <c r="B9" i="7" l="1"/>
  <c r="D19" i="3"/>
  <c r="T17" i="7" s="1"/>
  <c r="T23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7" i="5"/>
  <c r="N6" i="5"/>
  <c r="N4" i="5"/>
  <c r="N8" i="5"/>
  <c r="AT23" i="9"/>
  <c r="R46" i="9"/>
  <c r="Z24" i="7" s="1"/>
  <c r="R16" i="9"/>
  <c r="Z21" i="7" s="1"/>
  <c r="R26" i="9"/>
  <c r="Z22" i="7" s="1"/>
  <c r="Z26" i="7" s="1"/>
  <c r="R36" i="9"/>
  <c r="Z23" i="7" s="1"/>
  <c r="R2" i="2"/>
  <c r="L41" i="2"/>
  <c r="M41" i="2" s="1"/>
  <c r="AC21" i="7" s="1"/>
  <c r="L71" i="2"/>
  <c r="M71" i="2" s="1"/>
  <c r="AC23" i="7" s="1"/>
  <c r="L56" i="2"/>
  <c r="M56" i="2" s="1"/>
  <c r="AC22" i="7" s="1"/>
  <c r="L26" i="2"/>
  <c r="M26" i="2" s="1"/>
  <c r="O7" i="9"/>
  <c r="O6" i="9"/>
  <c r="AC26" i="7" l="1"/>
  <c r="L11" i="2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<sst xmlns="http://schemas.openxmlformats.org/spreadsheetml/2006/main" count="1388" uniqueCount="206">
  <si>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</si>
  <si>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</si>
  <si>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</si>
  <si>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</si>
  <si>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</si>
  <si>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</si>
  <si>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</si>
  <si>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</si>
  <si>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</si>
  <si>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</si>
  <si>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</si>
  <si>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</si>
  <si>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</si>
  <si>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</si>
  <si>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</si>
  <si>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</si>
  <si>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</si>
  <si>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</si>
  <si>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</si>
  <si>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</si>
  <si>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</si>
  <si>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</si>
  <si>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</si>
  <si>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</si>
  <si>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</si>
  <si>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</si>
  <si>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</si>
  <si>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</si>
  <si>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</si>
  <si>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</si>
  <si>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</si>
  <si>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</si>
  <si>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</si>
  <si>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</si>
  <si>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</si>
  <si>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</si>
  <si>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</si>
  <si>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</si>
  <si>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</si>
  <si>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</si>
  <si>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</si>
  <si>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</si>
  <si>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</si>
  <si>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</si>
  <si>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</si>
  <si>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</si>
  <si>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</si>
  <si>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</si>
  <si>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</si>
  <si>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</si>
  <si>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</si>
  <si>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</si>
  <si>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</si>
  <si>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</si>
  <si>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</si>
  <si>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</si>
  <si>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</si>
  <si>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</si>
  <si>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</si>
  <si>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</si>
  <si>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</si>
  <si>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</si>
  <si>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</si>
  <si>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</si>
  <si>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</si>
  <si>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</si>
  <si>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</si>
  <si>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</si>
  <si>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</si>
  <si>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</si>
  <si>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</si>
  <si>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</si>
  <si>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</si>
  <si>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</si>
  <si>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</si>
  <si>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</si>
  <si>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</si>
  <si>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</si>
  <si>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</si>
  <si>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</si>
  <si>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</si>
  <si>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</si>
  <si>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</si>
  <si>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</si>
  <si>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</si>
  <si>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</si>
  <si>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</si>
  <si>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</si>
  <si>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</si>
  <si>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</si>
  <si>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</si>
  <si>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</si>
  <si>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</si>
  <si>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</si>
  <si>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</si>
  <si>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</si>
  <si>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</si>
  <si>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</si>
  <si>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</si>
  <si>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</si>
  <si>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</si>
  <si>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</si>
  <si>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</si>
  <si>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</si>
  <si>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</si>
  <si>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</si>
  <si>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</si>
  <si>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</si>
  <si>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</si>
  <si>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</si>
  <si>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</si>
  <si>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</si>
  <si>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</si>
  <si>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</si>
  <si>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</si>
  <si>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</si>
  <si>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</si>
  <si>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</si>
  <si>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</si>
  <si>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</si>
  <si>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</si>
  <si>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</si>
  <si>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</si>
  <si>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</si>
  <si>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</si>
  <si>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</si>
  <si>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</si>
  <si>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</si>
  <si>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</si>
  <si>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</si>
  <si>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</si>
  <si>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</si>
  <si>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</si>
  <si>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</si>
  <si>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</si>
  <si>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</si>
  <si>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</si>
  <si>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</si>
  <si>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</si>
  <si>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</si>
  <si>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</si>
  <si>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</si>
  <si>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</si>
  <si>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</si>
  <si>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</si>
  <si>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</si>
  <si>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</si>
  <si>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</si>
  <si>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</si>
  <si>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</si>
  <si>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</si>
  <si>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</si>
  <si>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</si>
  <si>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</si>
  <si>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</si>
  <si>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</si>
  <si>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</si>
  <si>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</si>
  <si>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</si>
  <si>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</si>
  <si>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</si>
  <si>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</si>
  <si>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</si>
  <si>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</si>
  <si>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</si>
  <si>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</si>
  <si>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</si>
  <si>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</si>
  <si>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</si>
  <si>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</si>
  <si>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</si>
  <si>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</si>
  <si>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</si>
  <si>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oqf 2006</t>
  </si>
  <si>
    <t>oqf de 2004</t>
  </si>
  <si>
    <t>oqf de 2002</t>
  </si>
  <si>
    <t>dados de oqf 2fal e dgaf de 2010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</si>
  <si>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</si>
  <si>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</si>
  <si>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</si>
  <si>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</si>
  <si>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</si>
  <si>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</si>
  <si>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</si>
  <si>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</si>
  <si>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</si>
  <si>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SE9-Substituição caixa c. auxiliares</t>
  </si>
  <si>
    <t>SE9  - Substituição da silica gel TP10</t>
  </si>
  <si>
    <t>Análise ao Óleo TP 150 kV - SE9 - TP10</t>
  </si>
  <si>
    <t>SE9 - Análise ao Óleo TP 150 kV - TP10</t>
  </si>
  <si>
    <t>SE9 - Substituição da silica gel TP10</t>
  </si>
  <si>
    <t>SE9 - Pequena Conservação TP10</t>
  </si>
  <si>
    <t>SE9 - Conservação Ruptor - TP10</t>
  </si>
  <si>
    <t>SE9 - Substituição de Silica Gel no TP10</t>
  </si>
  <si>
    <t>SE9 - Análise ao Óleo TP 150 kV  - TP10</t>
  </si>
  <si>
    <t>SE9 - Silica em mau estado TP10</t>
  </si>
  <si>
    <t>SE9 - Ensaios Eléctricos TP10</t>
  </si>
  <si>
    <t>SE9 - Substituiçao Silica Gel no TP10</t>
  </si>
  <si>
    <t>SE9 - Substituição Silica-Gel no TP10</t>
  </si>
  <si>
    <t>SE9-Fixação da cuba do ruptor e pint.TP10</t>
  </si>
  <si>
    <t>SE9-Análise ao óleo TP10</t>
  </si>
  <si>
    <t>SE9 - Conservação do TP10</t>
  </si>
  <si>
    <t>SE9-Ensaios ao óleo isolante TP10</t>
  </si>
  <si>
    <t>SE9 - Substituição de silica no TP10</t>
  </si>
  <si>
    <t>SE9-Revisão ruptor/Insp. proteções-TP10</t>
  </si>
  <si>
    <t>SE9 - REVISÃO RUPTOR/ PROT. PP - TP10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</si>
</sst>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4" borderId="44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14" fontId="6" fillId="0" borderId="5" xfId="0" applyNumberFormat="1" applyFont="1" applyFill="1" applyBorder="1" applyAlignment="1">
      <alignment horizontal="center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6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0" borderId="46" xfId="0" applyFon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1" fontId="0" fillId="9" borderId="45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2" fillId="16" borderId="0" xfId="0" applyNumberFormat="1" applyFont="1" applyFill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2" fontId="11" fillId="0" borderId="0" xfId="0" applyNumberFormat="1" applyFont="1" applyAlignment="1">
      <alignment horizontal="left" textRotation="90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4" fontId="11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 applyProtection="1">
      <alignment horizontal="center" vertical="center"/>
      <protection locked="0" hidden="1"/>
    </xf>
    <xf numFmtId="14" fontId="6" fillId="0" borderId="0" xfId="0" applyNumberFormat="1" applyFont="1" applyFill="1" applyBorder="1" applyAlignment="1" applyProtection="1">
      <alignment horizontal="center" vertical="center"/>
      <protection locked="0" hidden="1"/>
    </xf>
    <xf numFmtId="2" fontId="6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6" fillId="0" borderId="5" xfId="0" applyNumberFormat="1" applyFont="1" applyBorder="1" applyAlignment="1" applyProtection="1">
      <alignment horizontal="center"/>
      <protection locked="0" hidden="1"/>
    </xf>
    <xf numFmtId="14" fontId="6" fillId="0" borderId="5" xfId="0" applyNumberFormat="1" applyFont="1" applyBorder="1" applyAlignment="1" applyProtection="1">
      <alignment horizontal="center" vertical="center"/>
      <protection locked="0" hidden="1"/>
    </xf>
    <xf numFmtId="0" fontId="6" fillId="0" borderId="5" xfId="0" applyNumberFormat="1" applyFont="1" applyBorder="1" applyAlignment="1" applyProtection="1">
      <alignment horizontal="center" vertical="center"/>
      <protection locked="0" hidden="1"/>
    </xf>
    <xf numFmtId="0" fontId="6" fillId="0" borderId="5" xfId="0" applyNumberFormat="1" applyFont="1" applyBorder="1" applyAlignment="1" applyProtection="1">
      <alignment horizontal="center"/>
      <protection locked="0" hidden="1"/>
    </xf>
    <xf numFmtId="0" fontId="6" fillId="0" borderId="5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20" xfId="8" applyNumberFormat="1" applyFont="1" applyFill="1" applyBorder="1" applyAlignment="1">
      <alignment horizontal="center" vertical="center"/>
    </xf>
    <xf numFmtId="164" fontId="15" fillId="0" borderId="20" xfId="0" applyNumberFormat="1" applyFont="1" applyFill="1" applyBorder="1" applyAlignment="1">
      <alignment horizontal="center" vertical="center"/>
    </xf>
    <xf numFmtId="164" fontId="9" fillId="0" borderId="20" xfId="8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 applyProtection="1">
      <alignment horizontal="center" vertical="center"/>
      <protection hidden="1"/>
    </xf>
    <xf numFmtId="2" fontId="16" fillId="0" borderId="5" xfId="0" applyNumberFormat="1" applyFont="1" applyBorder="1" applyAlignment="1">
      <alignment horizontal="center"/>
    </xf>
    <xf numFmtId="0" fontId="8" fillId="0" borderId="45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7" borderId="0" xfId="0" applyFill="1" applyProtection="1">
      <protection hidden="1"/>
    </xf>
    <xf numFmtId="49" fontId="0" fillId="18" borderId="0" xfId="0" applyNumberFormat="1" applyFill="1"/>
    <xf numFmtId="49" fontId="0" fillId="19" borderId="0" xfId="0" applyNumberFormat="1" applyFill="1"/>
    <xf numFmtId="49" fontId="0" fillId="20" borderId="0" xfId="0" applyNumberFormat="1" applyFill="1"/>
    <xf numFmtId="0" fontId="0" fillId="20" borderId="0" xfId="0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2" xfId="5" applyFont="1" applyBorder="1" applyAlignment="1" applyProtection="1">
      <alignment horizontal="center"/>
      <protection hidden="1"/>
    </xf>
    <xf numFmtId="0" fontId="5" fillId="4" borderId="3" xfId="5" applyFont="1" applyBorder="1" applyAlignment="1" applyProtection="1">
      <alignment horizontal="center"/>
      <protection hidden="1"/>
    </xf>
    <xf numFmtId="0" fontId="5" fillId="4" borderId="4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2.3333333333333335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77</c:v>
                </c:pt>
                <c:pt idx="8">
                  <c:v>77</c:v>
                </c:pt>
                <c:pt idx="9">
                  <c:v>80</c:v>
                </c:pt>
                <c:pt idx="10">
                  <c:v>80</c:v>
                </c:pt>
                <c:pt idx="11">
                  <c:v>77</c:v>
                </c:pt>
                <c:pt idx="12">
                  <c:v>77</c:v>
                </c:pt>
                <c:pt idx="13">
                  <c:v>78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85" zoomScaleNormal="85" workbookViewId="0">
      <selection activeCell="M17" sqref="M17:T35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7" width="11.5703125" style="1" bestFit="1" customWidth="1"/>
    <col min="8" max="8" width="19.28515625" style="1" bestFit="1" customWidth="1"/>
    <col min="9" max="9" width="16.7109375" style="1" bestFit="1" customWidth="1"/>
    <col min="10" max="10" width="22.5703125" style="1" bestFit="1" customWidth="1"/>
    <col min="11" max="11" width="14.42578125" style="1" bestFit="1" customWidth="1"/>
    <col min="12" max="20" width="11.5703125" style="1" bestFit="1" customWidth="1"/>
    <col min="21" max="21" width="13.140625" style="1" bestFit="1" customWidth="1"/>
    <col min="22" max="22" width="21.7109375" style="1" bestFit="1" customWidth="1"/>
    <col min="23" max="16384" width="9.140625" style="1"/>
  </cols>
  <sheetData>
    <row r="1" spans="1:20" ht="36.75" thickBot="1" x14ac:dyDescent="0.6">
      <c r="A1" s="173" t="s">
        <v>16</v>
      </c>
      <c r="B1" s="173"/>
      <c r="C1" s="173"/>
      <c r="D1" s="173"/>
    </row>
    <row r="2" spans="1:20" ht="15.75" thickBot="1" x14ac:dyDescent="0.3">
      <c r="A2" s="2"/>
      <c r="B2" s="2"/>
      <c r="C2" s="3"/>
      <c r="D2" s="174" t="s">
        <v>0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6"/>
    </row>
    <row r="3" spans="1:20" ht="15.75" thickBot="1" x14ac:dyDescent="0.3">
      <c r="A3" s="4"/>
      <c r="B3" s="5"/>
      <c r="C3" s="6" t="s">
        <v>106</v>
      </c>
      <c r="D3" s="150">
        <v>42180.729166666664</v>
      </c>
      <c r="E3" s="150">
        <v>41778</v>
      </c>
      <c r="F3" s="150">
        <v>40247</v>
      </c>
      <c r="G3" s="150">
        <v>40024</v>
      </c>
      <c r="H3" s="150">
        <v>39716</v>
      </c>
      <c r="I3" s="150">
        <v>39267</v>
      </c>
      <c r="J3" s="150">
        <v>38965</v>
      </c>
      <c r="K3" s="150">
        <v>38484</v>
      </c>
      <c r="L3" s="150">
        <v>38237</v>
      </c>
      <c r="M3" s="150">
        <v>37806</v>
      </c>
      <c r="N3" s="150">
        <v>37516</v>
      </c>
      <c r="O3" s="150">
        <v>37140</v>
      </c>
      <c r="P3" s="150">
        <v>36748</v>
      </c>
      <c r="Q3" s="150">
        <v>36367</v>
      </c>
      <c r="R3" s="150">
        <v>35825</v>
      </c>
      <c r="S3" s="150">
        <v>35457</v>
      </c>
      <c r="T3" s="150">
        <v>34394</v>
      </c>
    </row>
    <row r="4" spans="1:20" ht="15.75" thickBot="1" x14ac:dyDescent="0.3">
      <c r="A4" s="7" t="s">
        <v>17</v>
      </c>
      <c r="B4" s="8" t="s">
        <v>1</v>
      </c>
      <c r="C4" s="9" t="s">
        <v>2</v>
      </c>
      <c r="D4" s="136">
        <v>9</v>
      </c>
      <c r="E4" s="136">
        <v>12.5</v>
      </c>
      <c r="F4" s="136">
        <v>11.1</v>
      </c>
      <c r="G4" s="136">
        <v>11.1</v>
      </c>
      <c r="H4" s="136">
        <v>17.100000000000001</v>
      </c>
      <c r="I4" s="136">
        <v>11.4</v>
      </c>
      <c r="J4" s="136">
        <v>25.7</v>
      </c>
      <c r="K4" s="136">
        <v>22.6</v>
      </c>
      <c r="L4" s="136">
        <v>30.8</v>
      </c>
      <c r="M4" s="136">
        <v>31.7</v>
      </c>
      <c r="N4" s="136">
        <v>38.799999999999997</v>
      </c>
      <c r="O4" s="136">
        <v>24.5</v>
      </c>
      <c r="P4" s="136">
        <v>14</v>
      </c>
      <c r="Q4" s="136">
        <v>15</v>
      </c>
      <c r="R4" s="136">
        <v>11</v>
      </c>
      <c r="S4" s="136">
        <v>18</v>
      </c>
      <c r="T4" s="136">
        <v>13</v>
      </c>
    </row>
    <row r="5" spans="1:20" ht="15.75" thickBot="1" x14ac:dyDescent="0.3">
      <c r="A5" s="10" t="s">
        <v>17</v>
      </c>
      <c r="B5" s="11" t="s">
        <v>4</v>
      </c>
      <c r="C5" s="12" t="s">
        <v>5</v>
      </c>
      <c r="D5" s="136">
        <v>164</v>
      </c>
      <c r="E5" s="136">
        <v>215.6</v>
      </c>
      <c r="F5" s="136">
        <v>240.9</v>
      </c>
      <c r="G5" s="136">
        <v>237.5</v>
      </c>
      <c r="H5" s="136">
        <v>291.60000000000002</v>
      </c>
      <c r="I5" s="136">
        <v>214.8</v>
      </c>
      <c r="J5" s="136">
        <v>356.7</v>
      </c>
      <c r="K5" s="136">
        <v>379.6</v>
      </c>
      <c r="L5" s="136">
        <v>565.4</v>
      </c>
      <c r="M5" s="136">
        <v>432.4</v>
      </c>
      <c r="N5" s="136">
        <v>538.20000000000005</v>
      </c>
      <c r="O5" s="136">
        <v>415.3</v>
      </c>
      <c r="P5" s="136">
        <v>323</v>
      </c>
      <c r="Q5" s="136">
        <v>302</v>
      </c>
      <c r="R5" s="136">
        <v>207</v>
      </c>
      <c r="S5" s="136">
        <v>223</v>
      </c>
      <c r="T5" s="136">
        <v>153</v>
      </c>
    </row>
    <row r="6" spans="1:20" ht="15.75" thickBot="1" x14ac:dyDescent="0.3">
      <c r="A6" s="10" t="s">
        <v>17</v>
      </c>
      <c r="B6" s="11" t="s">
        <v>6</v>
      </c>
      <c r="C6" s="12" t="s">
        <v>7</v>
      </c>
      <c r="D6" s="136">
        <v>5.91</v>
      </c>
      <c r="E6" s="136">
        <v>5.68</v>
      </c>
      <c r="F6" s="136">
        <v>7.88</v>
      </c>
      <c r="G6" s="136">
        <v>9</v>
      </c>
      <c r="H6" s="136">
        <v>10.199999999999999</v>
      </c>
      <c r="I6" s="136">
        <v>8.73</v>
      </c>
      <c r="J6" s="136">
        <v>10.63</v>
      </c>
      <c r="K6" s="136">
        <v>9.0399999999999991</v>
      </c>
      <c r="L6" s="136">
        <v>12.29</v>
      </c>
      <c r="M6" s="136">
        <v>5.88</v>
      </c>
      <c r="N6" s="136">
        <v>11.69</v>
      </c>
      <c r="O6" s="136">
        <v>10.08</v>
      </c>
      <c r="P6" s="136">
        <v>7.04</v>
      </c>
      <c r="Q6" s="136">
        <v>6.8</v>
      </c>
      <c r="R6" s="136">
        <v>4</v>
      </c>
      <c r="S6" s="136">
        <v>3.9</v>
      </c>
      <c r="T6" s="165">
        <v>3.9</v>
      </c>
    </row>
    <row r="7" spans="1:20" ht="15.75" thickBot="1" x14ac:dyDescent="0.3">
      <c r="A7" s="10" t="s">
        <v>17</v>
      </c>
      <c r="B7" s="11" t="s">
        <v>8</v>
      </c>
      <c r="C7" s="12" t="s">
        <v>9</v>
      </c>
      <c r="D7" s="136">
        <v>3</v>
      </c>
      <c r="E7" s="136">
        <v>5.2</v>
      </c>
      <c r="F7" s="136">
        <v>4.0999999999999996</v>
      </c>
      <c r="G7" s="136">
        <v>3.9</v>
      </c>
      <c r="H7" s="136">
        <v>3.9</v>
      </c>
      <c r="I7" s="136">
        <v>4</v>
      </c>
      <c r="J7" s="136">
        <v>5</v>
      </c>
      <c r="K7" s="136">
        <v>6.2</v>
      </c>
      <c r="L7" s="136">
        <v>7.9</v>
      </c>
      <c r="M7" s="136">
        <v>6.8</v>
      </c>
      <c r="N7" s="136">
        <v>7.4</v>
      </c>
      <c r="O7" s="136">
        <v>6.6</v>
      </c>
      <c r="P7" s="136">
        <v>5.4</v>
      </c>
      <c r="Q7" s="136">
        <v>6.3</v>
      </c>
      <c r="R7" s="136">
        <v>10</v>
      </c>
      <c r="S7" s="136">
        <v>13</v>
      </c>
      <c r="T7" s="136">
        <v>9</v>
      </c>
    </row>
    <row r="8" spans="1:20" ht="15.75" thickBot="1" x14ac:dyDescent="0.3">
      <c r="A8" s="10" t="s">
        <v>17</v>
      </c>
      <c r="B8" s="11" t="s">
        <v>10</v>
      </c>
      <c r="C8" s="12" t="s">
        <v>11</v>
      </c>
      <c r="D8" s="136">
        <v>1</v>
      </c>
      <c r="E8" s="136">
        <v>3.8</v>
      </c>
      <c r="F8" s="136">
        <v>3.7</v>
      </c>
      <c r="G8" s="136">
        <v>4.2</v>
      </c>
      <c r="H8" s="136">
        <v>6</v>
      </c>
      <c r="I8" s="136">
        <v>7.7</v>
      </c>
      <c r="J8" s="136">
        <v>9.8000000000000007</v>
      </c>
      <c r="K8" s="136">
        <v>14.8</v>
      </c>
      <c r="L8" s="136">
        <v>19</v>
      </c>
      <c r="M8" s="136">
        <v>28.7</v>
      </c>
      <c r="N8" s="136">
        <v>43.2</v>
      </c>
      <c r="O8" s="136">
        <v>45.8</v>
      </c>
      <c r="P8" s="136">
        <v>64</v>
      </c>
      <c r="Q8" s="136">
        <v>94</v>
      </c>
      <c r="R8" s="136">
        <v>141</v>
      </c>
      <c r="S8" s="136">
        <v>150</v>
      </c>
      <c r="T8" s="136">
        <v>16</v>
      </c>
    </row>
    <row r="9" spans="1:20" ht="15.75" thickBot="1" x14ac:dyDescent="0.3">
      <c r="A9" s="10" t="s">
        <v>17</v>
      </c>
      <c r="B9" s="11" t="s">
        <v>12</v>
      </c>
      <c r="C9" s="12" t="s">
        <v>13</v>
      </c>
      <c r="D9" s="136">
        <v>4</v>
      </c>
      <c r="E9" s="136">
        <v>5.6</v>
      </c>
      <c r="F9" s="136">
        <v>8.1999999999999993</v>
      </c>
      <c r="G9" s="136">
        <v>8.4</v>
      </c>
      <c r="H9" s="136">
        <v>9.9</v>
      </c>
      <c r="I9" s="136">
        <v>9.9</v>
      </c>
      <c r="J9" s="136">
        <v>11</v>
      </c>
      <c r="K9" s="136">
        <v>19</v>
      </c>
      <c r="L9" s="136">
        <v>15.1</v>
      </c>
      <c r="M9" s="136">
        <v>19.3</v>
      </c>
      <c r="N9" s="136">
        <v>21.8</v>
      </c>
      <c r="O9" s="136">
        <v>21.8</v>
      </c>
      <c r="P9" s="136">
        <v>24</v>
      </c>
      <c r="Q9" s="136">
        <v>29</v>
      </c>
      <c r="R9" s="136">
        <v>36</v>
      </c>
      <c r="S9" s="136">
        <v>35</v>
      </c>
      <c r="T9" s="136">
        <v>15</v>
      </c>
    </row>
    <row r="10" spans="1:20" ht="15.75" thickBot="1" x14ac:dyDescent="0.3">
      <c r="A10" s="13" t="s">
        <v>17</v>
      </c>
      <c r="B10" s="14" t="s">
        <v>14</v>
      </c>
      <c r="C10" s="83" t="s">
        <v>15</v>
      </c>
      <c r="D10" s="136">
        <v>0.09</v>
      </c>
      <c r="E10" s="136">
        <v>0</v>
      </c>
      <c r="F10" s="136">
        <v>0</v>
      </c>
      <c r="G10" s="136">
        <v>0</v>
      </c>
      <c r="H10" s="136">
        <v>0.7</v>
      </c>
      <c r="I10" s="136">
        <v>0.3</v>
      </c>
      <c r="J10" s="136">
        <v>0.5</v>
      </c>
      <c r="K10" s="136">
        <v>0.6</v>
      </c>
      <c r="L10" s="136">
        <v>0.9</v>
      </c>
      <c r="M10" s="136">
        <v>1.2</v>
      </c>
      <c r="N10" s="136">
        <v>1.9</v>
      </c>
      <c r="O10" s="136">
        <v>1.8</v>
      </c>
      <c r="P10" s="136">
        <v>1.8</v>
      </c>
      <c r="Q10" s="136">
        <v>2.8</v>
      </c>
      <c r="R10" s="136">
        <v>4</v>
      </c>
      <c r="S10" s="136">
        <v>4</v>
      </c>
      <c r="T10" s="136">
        <v>6</v>
      </c>
    </row>
    <row r="12" spans="1:20" x14ac:dyDescent="0.25">
      <c r="A12" s="29"/>
      <c r="B12" s="15"/>
    </row>
    <row r="13" spans="1:20" x14ac:dyDescent="0.25">
      <c r="F13" s="110"/>
    </row>
    <row r="17" spans="13:20" ht="15.75" thickBot="1" x14ac:dyDescent="0.3">
      <c r="M17" s="146"/>
      <c r="N17" s="147"/>
      <c r="O17" s="147"/>
      <c r="P17" s="148"/>
      <c r="Q17" s="147"/>
      <c r="R17" s="147"/>
      <c r="S17" s="147"/>
      <c r="T17" s="147"/>
    </row>
    <row r="18" spans="13:20" ht="15.75" thickBot="1" x14ac:dyDescent="0.3">
      <c r="M18" s="150"/>
      <c r="N18" s="135"/>
      <c r="O18" s="150"/>
      <c r="P18" s="135"/>
      <c r="Q18" s="150"/>
      <c r="R18" s="135"/>
      <c r="S18" s="150"/>
      <c r="T18" s="135"/>
    </row>
    <row r="19" spans="13:20" ht="15.75" thickBot="1" x14ac:dyDescent="0.3">
      <c r="M19" s="150"/>
      <c r="N19" s="135"/>
      <c r="O19" s="150"/>
      <c r="P19" s="135"/>
      <c r="Q19" s="150"/>
      <c r="R19" s="135"/>
      <c r="S19" s="150"/>
      <c r="T19" s="135"/>
    </row>
    <row r="20" spans="13:20" ht="15.75" thickBot="1" x14ac:dyDescent="0.3">
      <c r="M20" s="150"/>
      <c r="N20" s="135"/>
      <c r="O20" s="134"/>
      <c r="P20" s="135"/>
      <c r="Q20" s="135"/>
      <c r="R20" s="134"/>
      <c r="S20" s="135"/>
      <c r="T20" s="135"/>
    </row>
    <row r="21" spans="13:20" ht="15.75" thickBot="1" x14ac:dyDescent="0.3">
      <c r="M21" s="150"/>
      <c r="N21" s="135"/>
      <c r="O21" s="150"/>
      <c r="P21" s="135"/>
      <c r="Q21" s="150"/>
      <c r="R21" s="135"/>
      <c r="S21" s="150"/>
      <c r="T21" s="135"/>
    </row>
    <row r="22" spans="13:20" ht="15.75" thickBot="1" x14ac:dyDescent="0.3">
      <c r="M22" s="150"/>
      <c r="N22" s="135"/>
      <c r="O22" s="136"/>
      <c r="P22" s="135"/>
      <c r="Q22" s="135"/>
      <c r="R22" s="136"/>
      <c r="S22" s="135"/>
      <c r="T22" s="135"/>
    </row>
    <row r="23" spans="13:20" ht="15.75" thickBot="1" x14ac:dyDescent="0.3">
      <c r="M23" s="150"/>
      <c r="N23" s="135"/>
      <c r="O23" s="134"/>
      <c r="P23" s="135"/>
      <c r="Q23" s="135"/>
      <c r="R23" s="134"/>
      <c r="S23" s="135"/>
      <c r="T23" s="135"/>
    </row>
    <row r="24" spans="13:20" ht="15.75" thickBot="1" x14ac:dyDescent="0.3">
      <c r="M24" s="150"/>
      <c r="N24" s="135"/>
      <c r="O24" s="134"/>
      <c r="P24" s="135"/>
      <c r="Q24" s="135"/>
      <c r="R24" s="134"/>
      <c r="S24" s="135"/>
      <c r="T24" s="135"/>
    </row>
    <row r="25" spans="13:20" ht="15.75" thickBot="1" x14ac:dyDescent="0.3">
      <c r="M25" s="150"/>
      <c r="N25" s="135"/>
      <c r="O25" s="134"/>
      <c r="P25" s="135"/>
      <c r="Q25" s="135"/>
      <c r="R25" s="134"/>
      <c r="S25" s="135"/>
      <c r="T25" s="135"/>
    </row>
    <row r="26" spans="13:20" ht="15.75" thickBot="1" x14ac:dyDescent="0.3">
      <c r="M26" s="150"/>
      <c r="N26" s="135"/>
      <c r="O26" s="136"/>
      <c r="P26" s="135"/>
      <c r="Q26" s="135"/>
      <c r="R26" s="136"/>
      <c r="S26" s="135"/>
      <c r="T26" s="135"/>
    </row>
    <row r="27" spans="13:20" ht="15.75" thickBot="1" x14ac:dyDescent="0.3">
      <c r="M27" s="150"/>
      <c r="N27" s="135"/>
      <c r="O27" s="134"/>
      <c r="P27" s="135"/>
      <c r="Q27" s="135"/>
      <c r="R27" s="134"/>
      <c r="S27" s="135"/>
      <c r="T27" s="135"/>
    </row>
    <row r="28" spans="13:20" ht="15.75" thickBot="1" x14ac:dyDescent="0.3">
      <c r="M28" s="150"/>
      <c r="N28" s="135"/>
      <c r="O28" s="134"/>
      <c r="P28" s="135"/>
      <c r="Q28" s="135"/>
      <c r="R28" s="134"/>
      <c r="S28" s="135"/>
      <c r="T28" s="135"/>
    </row>
    <row r="29" spans="13:20" ht="15.75" thickBot="1" x14ac:dyDescent="0.3">
      <c r="M29" s="150"/>
      <c r="N29" s="135"/>
      <c r="O29" s="134"/>
      <c r="P29" s="135"/>
      <c r="Q29" s="135"/>
      <c r="R29" s="134"/>
      <c r="S29" s="135"/>
      <c r="T29" s="135"/>
    </row>
    <row r="30" spans="13:20" ht="15.75" thickBot="1" x14ac:dyDescent="0.3">
      <c r="M30" s="150"/>
      <c r="N30" s="135"/>
      <c r="O30" s="136"/>
      <c r="P30" s="135"/>
      <c r="Q30" s="135"/>
      <c r="R30" s="136"/>
      <c r="S30" s="135"/>
      <c r="T30" s="135"/>
    </row>
    <row r="31" spans="13:20" ht="15.75" thickBot="1" x14ac:dyDescent="0.3">
      <c r="M31" s="150"/>
      <c r="N31" s="135"/>
      <c r="O31" s="134"/>
      <c r="P31" s="135"/>
      <c r="Q31" s="135"/>
      <c r="R31" s="134"/>
      <c r="S31" s="135"/>
      <c r="T31" s="135"/>
    </row>
    <row r="32" spans="13:20" ht="15.75" thickBot="1" x14ac:dyDescent="0.3">
      <c r="M32" s="150"/>
      <c r="N32" s="135"/>
      <c r="O32" s="134"/>
      <c r="P32" s="135"/>
      <c r="Q32" s="135"/>
      <c r="R32" s="134"/>
      <c r="S32" s="135"/>
      <c r="T32" s="135"/>
    </row>
    <row r="33" spans="13:20" ht="15.75" thickBot="1" x14ac:dyDescent="0.3">
      <c r="M33" s="150"/>
      <c r="N33" s="135"/>
      <c r="O33" s="136"/>
      <c r="P33" s="135"/>
      <c r="Q33" s="135"/>
      <c r="R33" s="136"/>
      <c r="S33" s="135"/>
      <c r="T33" s="135"/>
    </row>
    <row r="34" spans="13:20" ht="15.75" thickBot="1" x14ac:dyDescent="0.3">
      <c r="M34" s="150"/>
      <c r="N34" s="135"/>
      <c r="O34" s="134"/>
      <c r="P34" s="135"/>
      <c r="Q34" s="135"/>
      <c r="R34" s="134"/>
      <c r="S34" s="135"/>
      <c r="T34" s="135"/>
    </row>
    <row r="35" spans="13:20" ht="15.75" thickBot="1" x14ac:dyDescent="0.3">
      <c r="M35" s="150"/>
      <c r="N35" s="135"/>
      <c r="O35" s="134"/>
      <c r="P35" s="135"/>
      <c r="Q35" s="135"/>
      <c r="R35" s="134"/>
      <c r="S35" s="135"/>
      <c r="T35" s="135"/>
    </row>
  </sheetData>
  <sortState xmlns:xlrd2="http://schemas.microsoft.com/office/spreadsheetml/2017/richdata2" ref="M18:T35">
    <sortCondition descending="1" ref="M18:M35"/>
  </sortState>
  <mergeCells count="2">
    <mergeCell ref="A1:D1"/>
    <mergeCell ref="D2:T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85" zoomScaleNormal="85" workbookViewId="0">
      <selection activeCell="M1" sqref="M1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80" t="s">
        <v>81</v>
      </c>
      <c r="B1" s="180"/>
      <c r="C1" s="180"/>
    </row>
    <row r="2" spans="1:29" x14ac:dyDescent="0.25">
      <c r="L2" s="138">
        <v>2016</v>
      </c>
      <c r="M2" s="138">
        <v>80</v>
      </c>
      <c r="N2" s="104" t="s">
        <v>82</v>
      </c>
      <c r="S2" s="95">
        <f>'2-FAL'!A4</f>
        <v>35457</v>
      </c>
      <c r="T2" s="1">
        <f>'2-FAL'!D4</f>
        <v>4</v>
      </c>
      <c r="V2" s="95">
        <f>PF!A7</f>
        <v>35569</v>
      </c>
      <c r="W2" s="96">
        <f>PF!B4</f>
        <v>1</v>
      </c>
      <c r="Y2" s="95"/>
      <c r="AB2" s="95"/>
      <c r="AC2" s="96"/>
    </row>
    <row r="3" spans="1:29" x14ac:dyDescent="0.25">
      <c r="B3" s="91" t="s">
        <v>84</v>
      </c>
      <c r="C3" s="29"/>
      <c r="D3" s="69"/>
      <c r="E3" s="91" t="s">
        <v>106</v>
      </c>
      <c r="L3" s="138">
        <v>2015</v>
      </c>
      <c r="M3" s="138">
        <v>80</v>
      </c>
      <c r="S3" s="95">
        <f>'2-FAL'!A5</f>
        <v>35825</v>
      </c>
      <c r="T3" s="1">
        <f>'2-FAL'!D5</f>
        <v>4</v>
      </c>
      <c r="Y3" s="95"/>
      <c r="AB3" s="95"/>
      <c r="AC3" s="96"/>
    </row>
    <row r="4" spans="1:29" x14ac:dyDescent="0.25">
      <c r="A4" s="97" t="s">
        <v>22</v>
      </c>
      <c r="B4" s="77">
        <f>$AC$26</f>
        <v>4</v>
      </c>
      <c r="C4" s="1">
        <f>B4*10</f>
        <v>40</v>
      </c>
      <c r="D4" s="1">
        <f>10*4</f>
        <v>40</v>
      </c>
      <c r="E4" s="84">
        <v>42180.729166666664</v>
      </c>
      <c r="L4" s="138">
        <v>2014</v>
      </c>
      <c r="M4" s="138">
        <v>80</v>
      </c>
      <c r="S4" s="95">
        <f>'2-FAL'!A6</f>
        <v>36367</v>
      </c>
      <c r="T4" s="1">
        <f>'2-FAL'!D6</f>
        <v>4</v>
      </c>
      <c r="V4" s="92" t="s">
        <v>149</v>
      </c>
      <c r="W4" s="1">
        <f>VLOOKUP($E$6,$V$2:$W$2,2)</f>
        <v>1</v>
      </c>
      <c r="Y4" s="95"/>
      <c r="AB4" s="95"/>
      <c r="AC4" s="96"/>
    </row>
    <row r="5" spans="1:29" x14ac:dyDescent="0.25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8">
        <v>2013</v>
      </c>
      <c r="M5" s="166">
        <v>80</v>
      </c>
      <c r="N5" s="1" t="s">
        <v>176</v>
      </c>
      <c r="S5" s="95">
        <f>'2-FAL'!A7</f>
        <v>36748</v>
      </c>
      <c r="T5" s="1">
        <f>'2-FAL'!D7</f>
        <v>4</v>
      </c>
      <c r="V5" s="95"/>
      <c r="W5" s="96"/>
      <c r="Y5" s="95"/>
      <c r="AB5" s="95"/>
      <c r="AC5" s="96"/>
    </row>
    <row r="6" spans="1:29" x14ac:dyDescent="0.25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8">
        <v>2012</v>
      </c>
      <c r="M6" s="166">
        <v>80</v>
      </c>
      <c r="N6" s="1" t="s">
        <v>176</v>
      </c>
      <c r="S6" s="95">
        <f>'2-FAL'!A8</f>
        <v>37140</v>
      </c>
      <c r="T6" s="1">
        <f>'2-FAL'!D8</f>
        <v>4</v>
      </c>
      <c r="V6" s="144">
        <f>'Overall Condition'!C12</f>
        <v>2002</v>
      </c>
      <c r="W6" s="96">
        <f>'Overall Condition'!A12</f>
        <v>4</v>
      </c>
      <c r="Y6" s="95"/>
      <c r="AB6" s="95"/>
      <c r="AC6" s="96"/>
    </row>
    <row r="7" spans="1:29" x14ac:dyDescent="0.25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8">
        <v>2011</v>
      </c>
      <c r="M7" s="166">
        <v>80</v>
      </c>
      <c r="N7" s="1" t="s">
        <v>176</v>
      </c>
      <c r="S7" s="95">
        <f>'2-FAL'!A9</f>
        <v>37516</v>
      </c>
      <c r="T7" s="1">
        <f>'2-FAL'!D9</f>
        <v>4</v>
      </c>
      <c r="V7" s="144">
        <f>'Overall Condition'!C13</f>
        <v>2003</v>
      </c>
      <c r="W7" s="96">
        <f>'Overall Condition'!A13</f>
        <v>3</v>
      </c>
      <c r="Y7" s="95"/>
      <c r="AB7" s="95">
        <f>DGA!T3</f>
        <v>34394</v>
      </c>
      <c r="AC7" s="96">
        <f>DGAF!B101</f>
        <v>3</v>
      </c>
    </row>
    <row r="8" spans="1:29" x14ac:dyDescent="0.25">
      <c r="A8" s="97" t="s">
        <v>100</v>
      </c>
      <c r="B8" s="43">
        <f>$Z$26</f>
        <v>1</v>
      </c>
      <c r="C8" s="1">
        <f>B8*6</f>
        <v>6</v>
      </c>
      <c r="D8" s="1">
        <f>6*4</f>
        <v>24</v>
      </c>
      <c r="E8" s="84">
        <v>42180.729166666664</v>
      </c>
      <c r="L8" s="138">
        <v>2010</v>
      </c>
      <c r="M8" s="138">
        <v>80</v>
      </c>
      <c r="S8" s="95">
        <f>'2-FAL'!A10</f>
        <v>37806</v>
      </c>
      <c r="T8" s="1">
        <f>'2-FAL'!D10</f>
        <v>4</v>
      </c>
      <c r="V8" s="144">
        <f>'Overall Condition'!C14</f>
        <v>2004</v>
      </c>
      <c r="W8" s="96">
        <f>'Overall Condition'!A14</f>
        <v>3</v>
      </c>
      <c r="Y8" s="95"/>
      <c r="AB8" s="95">
        <f>DGA!S3</f>
        <v>35457</v>
      </c>
      <c r="AC8" s="96">
        <f>DGAF!B116</f>
        <v>2</v>
      </c>
    </row>
    <row r="9" spans="1:29" x14ac:dyDescent="0.25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5">
        <v>2015</v>
      </c>
      <c r="L9" s="138">
        <v>2009</v>
      </c>
      <c r="M9" s="138">
        <v>77</v>
      </c>
      <c r="S9" s="95">
        <f>'2-FAL'!A11</f>
        <v>38237</v>
      </c>
      <c r="T9" s="1">
        <f>'2-FAL'!D11</f>
        <v>4</v>
      </c>
      <c r="V9" s="144">
        <f>'Overall Condition'!C15</f>
        <v>2005</v>
      </c>
      <c r="W9" s="96">
        <f>'Overall Condition'!A15</f>
        <v>3</v>
      </c>
      <c r="Y9" s="95"/>
      <c r="AB9" s="95">
        <f>DGA!R3</f>
        <v>35825</v>
      </c>
      <c r="AC9" s="96">
        <f>DGAF!B131</f>
        <v>2</v>
      </c>
    </row>
    <row r="10" spans="1:29" x14ac:dyDescent="0.25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42180.729166666664</v>
      </c>
      <c r="H10" s="91" t="s">
        <v>82</v>
      </c>
      <c r="I10" s="48"/>
      <c r="J10" s="92" t="s">
        <v>24</v>
      </c>
      <c r="L10" s="138">
        <v>2008</v>
      </c>
      <c r="M10" s="138">
        <v>77</v>
      </c>
      <c r="S10" s="95">
        <f>'2-FAL'!A12</f>
        <v>38484</v>
      </c>
      <c r="T10" s="1">
        <f>'2-FAL'!D12</f>
        <v>4</v>
      </c>
      <c r="V10" s="144">
        <f>'Overall Condition'!C16</f>
        <v>2006</v>
      </c>
      <c r="W10" s="96">
        <f>'Overall Condition'!A16</f>
        <v>4</v>
      </c>
      <c r="Y10" s="95"/>
      <c r="AB10" s="95">
        <f>DGA!Q3</f>
        <v>36367</v>
      </c>
      <c r="AC10" s="96">
        <f>DGAF!B146</f>
        <v>3</v>
      </c>
    </row>
    <row r="11" spans="1:29" x14ac:dyDescent="0.25">
      <c r="A11" s="98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3">
        <f>SUM(C4:C20)/SUM(D4:D20)</f>
        <v>0.79666666666666663</v>
      </c>
      <c r="I11" s="94">
        <f>H11*100</f>
        <v>79.666666666666657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89">
        <v>80</v>
      </c>
      <c r="N11" s="1" t="s">
        <v>173</v>
      </c>
      <c r="S11" s="95">
        <f>'2-FAL'!A13</f>
        <v>38965</v>
      </c>
      <c r="T11" s="1">
        <f>'2-FAL'!D13</f>
        <v>4</v>
      </c>
      <c r="V11" s="144">
        <f>'Overall Condition'!C17</f>
        <v>2007</v>
      </c>
      <c r="W11" s="96">
        <f>'Overall Condition'!A17</f>
        <v>4</v>
      </c>
      <c r="Y11" s="95">
        <f>GOT!O3</f>
        <v>34394</v>
      </c>
      <c r="Z11" s="1">
        <f>OQF!$G$95</f>
        <v>1</v>
      </c>
      <c r="AB11" s="95">
        <f>DGA!P3</f>
        <v>36748</v>
      </c>
      <c r="AC11" s="96">
        <f>DGAF!B161</f>
        <v>4</v>
      </c>
    </row>
    <row r="12" spans="1:29" x14ac:dyDescent="0.25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5">
        <v>80</v>
      </c>
      <c r="R12" s="95"/>
      <c r="S12" s="95">
        <f>'2-FAL'!A14</f>
        <v>39267</v>
      </c>
      <c r="T12" s="1">
        <f>'2-FAL'!D14</f>
        <v>4</v>
      </c>
      <c r="V12" s="144">
        <f>'Overall Condition'!C18</f>
        <v>2008</v>
      </c>
      <c r="W12" s="96">
        <f>'Overall Condition'!A18</f>
        <v>3</v>
      </c>
      <c r="Y12" s="95">
        <f>GOT!N3</f>
        <v>35457</v>
      </c>
      <c r="Z12" s="1">
        <f>OQF!$G$105</f>
        <v>1</v>
      </c>
      <c r="AB12" s="95">
        <f>DGA!O3</f>
        <v>37140</v>
      </c>
      <c r="AC12" s="96">
        <f>DGAF!B176</f>
        <v>4</v>
      </c>
    </row>
    <row r="13" spans="1:29" x14ac:dyDescent="0.25">
      <c r="A13" s="98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89">
        <v>77</v>
      </c>
      <c r="N13" s="1" t="s">
        <v>174</v>
      </c>
      <c r="R13" s="95"/>
      <c r="S13" s="95">
        <f>'2-FAL'!A15</f>
        <v>39716</v>
      </c>
      <c r="T13" s="1">
        <f>'2-FAL'!D15</f>
        <v>4</v>
      </c>
      <c r="V13" s="144">
        <f>'Overall Condition'!C19</f>
        <v>2009</v>
      </c>
      <c r="W13" s="96">
        <f>'Overall Condition'!A19</f>
        <v>3</v>
      </c>
      <c r="Y13" s="95">
        <f>GOT!M3</f>
        <v>35825</v>
      </c>
      <c r="Z13" s="1">
        <f>OQF!$G$115</f>
        <v>1</v>
      </c>
      <c r="AB13" s="95">
        <f>DGA!N3</f>
        <v>37516</v>
      </c>
      <c r="AC13" s="96">
        <f>DGAF!B191</f>
        <v>4</v>
      </c>
    </row>
    <row r="14" spans="1:29" x14ac:dyDescent="0.25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77</v>
      </c>
      <c r="R14" s="95"/>
      <c r="S14" s="95">
        <f>'2-FAL'!A16</f>
        <v>40024</v>
      </c>
      <c r="T14" s="1">
        <f>'2-FAL'!D16</f>
        <v>4</v>
      </c>
      <c r="V14" s="144">
        <f>'Overall Condition'!C20</f>
        <v>2010</v>
      </c>
      <c r="W14" s="96">
        <f>'Overall Condition'!A20</f>
        <v>4</v>
      </c>
      <c r="Y14" s="95">
        <f>GOT!L3</f>
        <v>36367</v>
      </c>
      <c r="Z14" s="1">
        <f>OQF!$G$125</f>
        <v>1</v>
      </c>
      <c r="AB14" s="95">
        <f>DGA!M3</f>
        <v>37806</v>
      </c>
      <c r="AC14" s="96">
        <f>DGAF!B206</f>
        <v>4</v>
      </c>
    </row>
    <row r="15" spans="1:29" x14ac:dyDescent="0.25">
      <c r="A15" s="98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89">
        <v>78</v>
      </c>
      <c r="N15" s="1" t="s">
        <v>175</v>
      </c>
      <c r="R15" s="95"/>
      <c r="S15" s="95">
        <f>'2-FAL'!A17</f>
        <v>40247</v>
      </c>
      <c r="T15" s="1">
        <f>'2-FAL'!D17</f>
        <v>4</v>
      </c>
      <c r="V15" s="144">
        <f>'Overall Condition'!C21</f>
        <v>2011</v>
      </c>
      <c r="W15" s="96">
        <f>'Overall Condition'!A21</f>
        <v>4</v>
      </c>
      <c r="Y15" s="95">
        <f>GOT!K3</f>
        <v>36748</v>
      </c>
      <c r="Z15" s="1">
        <f>OQF!$G$135</f>
        <v>1</v>
      </c>
      <c r="AB15" s="95">
        <f>DGA!L3</f>
        <v>38237</v>
      </c>
      <c r="AC15" s="96">
        <f>DGAF!B221</f>
        <v>4</v>
      </c>
    </row>
    <row r="16" spans="1:29" x14ac:dyDescent="0.25">
      <c r="A16" s="98" t="s">
        <v>58</v>
      </c>
      <c r="B16" s="43">
        <f>Maintenance!H10</f>
        <v>0</v>
      </c>
      <c r="C16" s="1">
        <f>B16*1</f>
        <v>0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84</v>
      </c>
      <c r="S16" s="95">
        <f>'2-FAL'!A18</f>
        <v>41778</v>
      </c>
      <c r="T16" s="1">
        <f>'2-FAL'!D18</f>
        <v>4</v>
      </c>
      <c r="V16" s="144">
        <f>'Overall Condition'!C22</f>
        <v>2012</v>
      </c>
      <c r="W16" s="96">
        <f>'Overall Condition'!A22</f>
        <v>4</v>
      </c>
      <c r="Y16" s="95">
        <f>GOT!J3</f>
        <v>37140</v>
      </c>
      <c r="Z16" s="1">
        <f>OQF!$G$145</f>
        <v>1</v>
      </c>
      <c r="AB16" s="95">
        <f>DGA!K3</f>
        <v>38484</v>
      </c>
      <c r="AC16" s="96">
        <f>DGAF!B236</f>
        <v>4</v>
      </c>
    </row>
    <row r="17" spans="1:29" x14ac:dyDescent="0.25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42180.729166666664</v>
      </c>
      <c r="T17" s="1">
        <f>'2-FAL'!D19</f>
        <v>4</v>
      </c>
      <c r="V17" s="144">
        <f>'Overall Condition'!C23</f>
        <v>2013</v>
      </c>
      <c r="W17" s="96">
        <f>'Overall Condition'!A23</f>
        <v>4</v>
      </c>
      <c r="Y17" s="95">
        <f>GOT!I3</f>
        <v>37516</v>
      </c>
      <c r="Z17" s="1">
        <f>OQF!$G$155</f>
        <v>1</v>
      </c>
      <c r="AB17" s="95">
        <f>DGA!J3</f>
        <v>38965</v>
      </c>
      <c r="AC17" s="96">
        <f>DGAF!B251</f>
        <v>4</v>
      </c>
    </row>
    <row r="18" spans="1:29" x14ac:dyDescent="0.25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V18" s="144">
        <f>'Overall Condition'!C24</f>
        <v>2014</v>
      </c>
      <c r="W18" s="96">
        <f>'Overall Condition'!A24</f>
        <v>4</v>
      </c>
      <c r="Y18" s="95">
        <f>GOT!H3</f>
        <v>38237</v>
      </c>
      <c r="Z18" s="1">
        <f>OQF!$G$165</f>
        <v>1</v>
      </c>
      <c r="AB18" s="95">
        <f>DGA!I3</f>
        <v>39267</v>
      </c>
      <c r="AC18" s="96">
        <f>DGAF!B266</f>
        <v>4</v>
      </c>
    </row>
    <row r="19" spans="1:29" x14ac:dyDescent="0.25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/>
      <c r="V19" s="144">
        <f>'Overall Condition'!C25</f>
        <v>2015</v>
      </c>
      <c r="W19" s="96">
        <f>'Overall Condition'!A25</f>
        <v>4</v>
      </c>
      <c r="Y19" s="95">
        <f>GOT!G3</f>
        <v>38965</v>
      </c>
      <c r="Z19" s="1">
        <f>OQF!$G$175</f>
        <v>1</v>
      </c>
      <c r="AB19" s="95">
        <f>DGA!H3</f>
        <v>39716</v>
      </c>
      <c r="AC19" s="96">
        <f>DGAF!B281</f>
        <v>4</v>
      </c>
    </row>
    <row r="20" spans="1:29" x14ac:dyDescent="0.25">
      <c r="A20" s="98" t="s">
        <v>62</v>
      </c>
      <c r="B20" s="43">
        <f>Maintenance!L10</f>
        <v>3</v>
      </c>
      <c r="C20" s="1">
        <f>B20*1</f>
        <v>3</v>
      </c>
      <c r="D20" s="1">
        <f>1*4</f>
        <v>4</v>
      </c>
      <c r="E20" s="26"/>
      <c r="S20" s="95"/>
      <c r="V20" s="144">
        <f>'Overall Condition'!C26</f>
        <v>2016</v>
      </c>
      <c r="W20" s="96">
        <f>'Overall Condition'!A26</f>
        <v>3</v>
      </c>
      <c r="Y20" s="95">
        <f>GOT!F3</f>
        <v>39716</v>
      </c>
      <c r="Z20" s="96">
        <f>OQF!$R$6</f>
        <v>1</v>
      </c>
      <c r="AB20" s="95">
        <f>DGA!G3</f>
        <v>40024</v>
      </c>
      <c r="AC20" s="96">
        <f>DGAF!M11</f>
        <v>4</v>
      </c>
    </row>
    <row r="21" spans="1:29" x14ac:dyDescent="0.25">
      <c r="I21" s="99"/>
      <c r="J21" s="67"/>
      <c r="S21" s="95"/>
      <c r="V21" s="144">
        <f>'Overall Condition'!C27</f>
        <v>2017</v>
      </c>
      <c r="W21" s="96">
        <f>'Overall Condition'!A27</f>
        <v>3</v>
      </c>
      <c r="Y21" s="95">
        <f>GOT!E3</f>
        <v>40024</v>
      </c>
      <c r="Z21" s="96">
        <f>OQF!$R$16</f>
        <v>1</v>
      </c>
      <c r="AB21" s="95">
        <f>DGA!F3</f>
        <v>40247</v>
      </c>
      <c r="AC21" s="96">
        <f>DGAF!M41</f>
        <v>4</v>
      </c>
    </row>
    <row r="22" spans="1:29" x14ac:dyDescent="0.25">
      <c r="I22" s="69"/>
      <c r="J22" s="67"/>
      <c r="S22" s="95"/>
      <c r="Y22" s="95">
        <f>GOT!D3</f>
        <v>40247</v>
      </c>
      <c r="Z22" s="96">
        <f>OQF!$R$26</f>
        <v>1</v>
      </c>
      <c r="AB22" s="95">
        <f>DGA!E3</f>
        <v>41778</v>
      </c>
      <c r="AC22" s="96">
        <f>DGAF!M56</f>
        <v>4</v>
      </c>
    </row>
    <row r="23" spans="1:29" x14ac:dyDescent="0.25">
      <c r="I23" s="100"/>
      <c r="J23" s="67"/>
      <c r="S23" s="92" t="s">
        <v>102</v>
      </c>
      <c r="T23" s="1">
        <f>VLOOKUP(E10,$S$2:$T$17,2,FALSE)</f>
        <v>4</v>
      </c>
      <c r="V23" s="92" t="s">
        <v>156</v>
      </c>
      <c r="W23" s="1">
        <f>VLOOKUP($E$9,$V$6:$W$21,2,FALSE)</f>
        <v>4</v>
      </c>
      <c r="Y23" s="95">
        <f>GOT!C3</f>
        <v>41778</v>
      </c>
      <c r="Z23" s="96">
        <f>OQF!$R$36</f>
        <v>1</v>
      </c>
      <c r="AB23" s="95">
        <f>DGA!D3</f>
        <v>42180.729166666664</v>
      </c>
      <c r="AC23" s="96">
        <f>DGAF!M71</f>
        <v>4</v>
      </c>
    </row>
    <row r="24" spans="1:29" x14ac:dyDescent="0.25">
      <c r="L24" s="115"/>
      <c r="M24" s="115"/>
      <c r="Y24" s="95">
        <f>GOT!B3</f>
        <v>42180.729166666664</v>
      </c>
      <c r="Z24" s="96">
        <f>OQF!$R$46</f>
        <v>1</v>
      </c>
    </row>
    <row r="26" spans="1:29" x14ac:dyDescent="0.25">
      <c r="Y26" s="92" t="s">
        <v>100</v>
      </c>
      <c r="Z26" s="1">
        <f>VLOOKUP($E$8,$Y$11:$Z$24,2,FALSE)</f>
        <v>1</v>
      </c>
      <c r="AB26" s="92" t="s">
        <v>22</v>
      </c>
      <c r="AC26" s="1">
        <f>VLOOKUP($E$4,$AB$7:$AC$23,2,FALSE)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$Y$11:$Y$24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10" xr:uid="{00000000-0002-0000-0900-000003000000}">
      <formula1>$S$2:$S$17</formula1>
    </dataValidation>
    <dataValidation type="list" allowBlank="1" showInputMessage="1" showErrorMessage="1" sqref="E4" xr:uid="{00000000-0002-0000-0900-000004000000}">
      <formula1>$AB$7:$AB$23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55" zoomScale="70" zoomScaleNormal="70" workbookViewId="0">
      <selection activeCell="A206" sqref="A206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.75" thickBot="1" x14ac:dyDescent="0.3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7" t="e">
        <f>DGA!#REF!</f>
        <v>#REF!</v>
      </c>
      <c r="J2" s="112"/>
      <c r="K2" s="112"/>
      <c r="L2" s="8" t="s">
        <v>1</v>
      </c>
      <c r="M2" s="9" t="s">
        <v>2</v>
      </c>
      <c r="N2" s="22">
        <v>2</v>
      </c>
      <c r="O2" s="23">
        <f>IF(DGA!G4&lt;$X$3,$X$2,IF(DGA!G4&lt;$Y$3,$Y$2,IF(DGA!G4&lt;$Z$3,$Z$2,IF(DGA!G4&lt;$AA$3,$AA$2,IF(DGA!G4&lt;$AB$3,$AB$2,IF(DGA!G4&gt;=$AB$3,$AC$2))))))</f>
        <v>1</v>
      </c>
      <c r="P2" s="24">
        <f t="shared" ref="P2:P8" si="1">O2*N2</f>
        <v>2</v>
      </c>
      <c r="Q2" s="20"/>
      <c r="R2" s="25">
        <f>SUM(P2:P8)/SUM(N2:N8)</f>
        <v>1.1111111111111112</v>
      </c>
      <c r="T2" s="177">
        <f>DGA!G3</f>
        <v>40024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8"/>
      <c r="J3" s="113"/>
      <c r="K3" s="113"/>
      <c r="L3" s="11" t="s">
        <v>4</v>
      </c>
      <c r="M3" s="12" t="s">
        <v>5</v>
      </c>
      <c r="N3" s="27">
        <v>1</v>
      </c>
      <c r="O3" s="23">
        <f>IF(DGA!G5&lt;$X$3,$X$2,IF(DGA!G5&lt;$Y$3,$Y$2,IF(DGA!G5&lt;$Z$3,$Z$2,IF(DGA!G5&lt;$AA$3,$AA$2,IF(DGA!G5&lt;$AB$3,$AB$2,IF(DGA!G5&gt;=$AB$3,$AC$2))))))</f>
        <v>3</v>
      </c>
      <c r="P3" s="27">
        <f t="shared" si="1"/>
        <v>3</v>
      </c>
      <c r="Q3" s="20"/>
      <c r="R3" s="28"/>
      <c r="T3" s="178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8"/>
      <c r="J4" s="113"/>
      <c r="K4" s="113"/>
      <c r="L4" s="11" t="s">
        <v>6</v>
      </c>
      <c r="M4" s="12" t="s">
        <v>7</v>
      </c>
      <c r="N4" s="27">
        <v>1</v>
      </c>
      <c r="O4" s="23">
        <f>IF(DGA!G6&lt;$X$3,$X$2,IF(DGA!G6&lt;$Y$3,$Y$2,IF(DGA!G6&lt;$Z$3,$Z$2,IF(DGA!G6&lt;$AA$3,$AA$2,IF(DGA!G6&lt;$AB$3,$AB$2,IF(DGA!G6&gt;=$AB$3,$AC$2))))))</f>
        <v>1</v>
      </c>
      <c r="P4" s="27">
        <f t="shared" si="1"/>
        <v>1</v>
      </c>
      <c r="Q4" s="20"/>
      <c r="T4" s="178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8"/>
      <c r="J5" s="113"/>
      <c r="K5" s="113"/>
      <c r="L5" s="11" t="s">
        <v>8</v>
      </c>
      <c r="M5" s="12" t="s">
        <v>9</v>
      </c>
      <c r="N5" s="27">
        <v>3</v>
      </c>
      <c r="O5" s="23">
        <f>IF(DGA!G7&lt;$X$3,$X$2,IF(DGA!G7&lt;$Y$3,$Y$2,IF(DGA!G7&lt;$Z$3,$Z$2,IF(DGA!G7&lt;$AA$3,$AA$2,IF(DGA!G7&lt;$AB$3,$AB$2,IF(DGA!G7&gt;=$AB$3,$AC$2))))))</f>
        <v>1</v>
      </c>
      <c r="P5" s="27">
        <f t="shared" si="1"/>
        <v>3</v>
      </c>
      <c r="Q5" s="20"/>
      <c r="T5" s="178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8"/>
      <c r="J6" s="113"/>
      <c r="K6" s="113"/>
      <c r="L6" s="11" t="s">
        <v>10</v>
      </c>
      <c r="M6" s="12" t="s">
        <v>11</v>
      </c>
      <c r="N6" s="27">
        <v>3</v>
      </c>
      <c r="O6" s="23">
        <f>IF(DGA!G8&lt;$X$3,$X$2,IF(DGA!G8&lt;$Y$3,$Y$2,IF(DGA!G8&lt;$Z$3,$Z$2,IF(DGA!G8&lt;$AA$3,$AA$2,IF(DGA!G8&lt;$AB$3,$AB$2,IF(DGA!G8&gt;=$AB$3,$AC$2))))))</f>
        <v>1</v>
      </c>
      <c r="P6" s="27">
        <f t="shared" si="1"/>
        <v>3</v>
      </c>
      <c r="Q6" s="20"/>
      <c r="T6" s="178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8"/>
      <c r="J7" s="113"/>
      <c r="K7" s="113"/>
      <c r="L7" s="11" t="s">
        <v>12</v>
      </c>
      <c r="M7" s="12" t="s">
        <v>13</v>
      </c>
      <c r="N7" s="27">
        <v>3</v>
      </c>
      <c r="O7" s="23">
        <f>IF(DGA!G9&lt;$X$3,$X$2,IF(DGA!G9&lt;$Y$3,$Y$2,IF(DGA!G9&lt;$Z$3,$Z$2,IF(DGA!G9&lt;$AA$3,$AA$2,IF(DGA!G9&lt;$AB$3,$AB$2,IF(DGA!G9&gt;=$AB$3,$AC$2))))))</f>
        <v>1</v>
      </c>
      <c r="P7" s="27">
        <f t="shared" si="1"/>
        <v>3</v>
      </c>
      <c r="Q7" s="20"/>
      <c r="T7" s="178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8"/>
      <c r="J8" s="113"/>
      <c r="K8" s="113"/>
      <c r="L8" s="32" t="s">
        <v>14</v>
      </c>
      <c r="M8" s="33" t="s">
        <v>15</v>
      </c>
      <c r="N8" s="27">
        <v>5</v>
      </c>
      <c r="O8" s="23">
        <f>IF(DGA!G10&lt;$X$3,$X$2,IF(DGA!G10&lt;$Y$3,$Y$2,IF(DGA!G10&lt;$Z$3,$Z$2,IF(DGA!G10&lt;$AA$3,$AA$2,IF(DGA!G10&lt;$AB$3,$AB$2,IF(DGA!G10&gt;=$AB$3,$AC$2))))))</f>
        <v>1</v>
      </c>
      <c r="P8" s="27">
        <f t="shared" si="1"/>
        <v>5</v>
      </c>
      <c r="Q8" s="20"/>
      <c r="T8" s="178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14"/>
      <c r="K13" s="114"/>
      <c r="L13" s="179"/>
      <c r="M13" s="179"/>
      <c r="N13" s="179"/>
      <c r="O13" s="179"/>
      <c r="P13" s="179"/>
      <c r="Q13" s="179"/>
      <c r="R13" s="179"/>
      <c r="S13" s="179"/>
      <c r="T13" s="179"/>
      <c r="AA13" s="31" t="s">
        <v>27</v>
      </c>
      <c r="AB13" s="31">
        <v>1.5</v>
      </c>
      <c r="AC13" s="31" t="s">
        <v>158</v>
      </c>
    </row>
    <row r="14" spans="1:30" x14ac:dyDescent="0.25">
      <c r="A14" s="179"/>
      <c r="B14" s="179"/>
      <c r="C14" s="179"/>
      <c r="D14" s="179"/>
      <c r="E14" s="179"/>
      <c r="F14" s="179"/>
      <c r="G14" s="179"/>
      <c r="H14" s="179"/>
      <c r="I14" s="179"/>
      <c r="J14" s="114"/>
      <c r="K14" s="114"/>
      <c r="L14" s="179"/>
      <c r="M14" s="179"/>
      <c r="N14" s="179"/>
      <c r="O14" s="179"/>
      <c r="P14" s="179"/>
      <c r="Q14" s="179"/>
      <c r="R14" s="179"/>
      <c r="S14" s="179"/>
      <c r="T14" s="179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7" t="e">
        <f>DGA!#REF!</f>
        <v>#REF!</v>
      </c>
      <c r="J17" s="112"/>
      <c r="K17" s="112"/>
      <c r="L17" s="8" t="s">
        <v>1</v>
      </c>
      <c r="M17" s="9" t="s">
        <v>2</v>
      </c>
      <c r="N17" s="22">
        <v>2</v>
      </c>
      <c r="O17" s="23" t="e">
        <f>IF(DGA!#REF!&lt;$X$3,$X$2,IF(DGA!#REF!&lt;$Y$3,$Y$2,IF(DGA!#REF!&lt;$Z$3,$Z$2,IF(DGA!#REF!&lt;$AA$3,$AA$2,IF(DGA!#REF!&lt;$AB$3,$AB$2,IF(DGA!#REF!&gt;=$AB$3,$AC$2))))))</f>
        <v>#REF!</v>
      </c>
      <c r="P17" s="24" t="e">
        <f t="shared" ref="P17:P23" si="3">O17*N17</f>
        <v>#REF!</v>
      </c>
      <c r="Q17" s="20"/>
      <c r="R17" s="25" t="e">
        <f>SUM(P17:P23)/SUM(N17:N23)</f>
        <v>#REF!</v>
      </c>
      <c r="T17" s="177" t="e">
        <f>DGA!#REF!</f>
        <v>#REF!</v>
      </c>
    </row>
    <row r="18" spans="1:27" x14ac:dyDescent="0.25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8"/>
      <c r="J18" s="113"/>
      <c r="K18" s="113"/>
      <c r="L18" s="11" t="s">
        <v>4</v>
      </c>
      <c r="M18" s="12" t="s">
        <v>5</v>
      </c>
      <c r="N18" s="27">
        <v>1</v>
      </c>
      <c r="O18" s="23" t="e">
        <f>IF(DGA!#REF!&lt;$X$4,$X$2,IF(DGA!#REF!&lt;$Y$4,$Y$2,IF(DGA!#REF!&lt;$Z$4,$Z$2,IF(DGA!#REF!&lt;$AA$4,$AA$2,IF(DGA!#REF!&lt;$AB$4,$AB$2,IF(DGA!#REF!&gt;=$AB$4,$AC$2))))))</f>
        <v>#REF!</v>
      </c>
      <c r="P18" s="27" t="e">
        <f t="shared" si="3"/>
        <v>#REF!</v>
      </c>
      <c r="Q18" s="20"/>
      <c r="R18" s="28"/>
      <c r="T18" s="178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8"/>
      <c r="J19" s="113"/>
      <c r="K19" s="113"/>
      <c r="L19" s="11" t="s">
        <v>6</v>
      </c>
      <c r="M19" s="12" t="s">
        <v>7</v>
      </c>
      <c r="N19" s="27">
        <v>1</v>
      </c>
      <c r="O19" s="23" t="e">
        <f>IF(DGA!#REF!&lt;$X$5,$X$2,IF(DGA!#REF!&lt;$Y$5,$Y$2,IF(DGA!#REF!&lt;$Z$5,$Z$2,IF(DGA!#REF!&lt;$AA$5,$AA$2,IF(DGA!#REF!&lt;$AB$5,$AB$2,IF(DGA!#REF!&gt;=$AB$5,$AC$2))))))</f>
        <v>#REF!</v>
      </c>
      <c r="P19" s="27" t="e">
        <f t="shared" si="3"/>
        <v>#REF!</v>
      </c>
      <c r="Q19" s="20"/>
      <c r="T19" s="178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8"/>
      <c r="J20" s="113"/>
      <c r="K20" s="113"/>
      <c r="L20" s="11" t="s">
        <v>8</v>
      </c>
      <c r="M20" s="12" t="s">
        <v>9</v>
      </c>
      <c r="N20" s="27">
        <v>3</v>
      </c>
      <c r="O20" s="23" t="e">
        <f>IF(DGA!#REF!&lt;$X$6,$X$2,IF(DGA!#REF!&lt;$Y$6,$Y$2,IF(DGA!#REF!&lt;$Z$6,$Z$2,IF(DGA!#REF!&lt;$AA$6,$AA$2,IF(DGA!#REF!&lt;$AB$6,$AB$2,IF(DGA!#REF!&gt;=$AB$6,$AC$2))))))</f>
        <v>#REF!</v>
      </c>
      <c r="P20" s="27" t="e">
        <f t="shared" si="3"/>
        <v>#REF!</v>
      </c>
      <c r="Q20" s="20"/>
      <c r="T20" s="178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8"/>
      <c r="J21" s="113"/>
      <c r="K21" s="113"/>
      <c r="L21" s="11" t="s">
        <v>10</v>
      </c>
      <c r="M21" s="12" t="s">
        <v>11</v>
      </c>
      <c r="N21" s="27">
        <v>3</v>
      </c>
      <c r="O21" s="23" t="e">
        <f>IF(DGA!#REF!&lt;$X$7,$X$2,IF(DGA!#REF!&lt;$Y$7,$Y$2,IF(DGA!#REF!&lt;$Z$7,$Z$2,IF(DGA!#REF!&lt;$AA$7,$AA$2,IF(DGA!#REF!&lt;$AB$7,$AB$2,IF(DGA!#REF!&gt;=$AB$7,$AC$2))))))</f>
        <v>#REF!</v>
      </c>
      <c r="P21" s="27" t="e">
        <f t="shared" si="3"/>
        <v>#REF!</v>
      </c>
      <c r="Q21" s="20"/>
      <c r="T21" s="178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8"/>
      <c r="J22" s="113"/>
      <c r="K22" s="113"/>
      <c r="L22" s="11" t="s">
        <v>12</v>
      </c>
      <c r="M22" s="12" t="s">
        <v>13</v>
      </c>
      <c r="N22" s="27">
        <v>3</v>
      </c>
      <c r="O22" s="23" t="e">
        <f>IF(DGA!#REF!&lt;$X$8,$X$2,IF(DGA!#REF!&lt;$Y$8,$Y$2,IF(DGA!#REF!&lt;$Z$8,$Z$2,IF(DGA!#REF!&lt;$AA$8,$AA$2,IF(DGA!#REF!&lt;$AB$8,$AB$2,IF(DGA!#REF!&gt;=$AB$8,$AC$2))))))</f>
        <v>#REF!</v>
      </c>
      <c r="P22" s="27" t="e">
        <f t="shared" si="3"/>
        <v>#REF!</v>
      </c>
      <c r="Q22" s="20"/>
      <c r="T22" s="178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8"/>
      <c r="J23" s="113"/>
      <c r="K23" s="113"/>
      <c r="L23" s="32" t="s">
        <v>14</v>
      </c>
      <c r="M23" s="33" t="s">
        <v>15</v>
      </c>
      <c r="N23" s="27">
        <v>5</v>
      </c>
      <c r="O23" s="23" t="e">
        <f>IF(DGA!#REF!&lt;$X$9,$X$2,IF(DGA!#REF!&lt;$Y$9,$Y$2,IF(DGA!#REF!&lt;$Z$9,$Z$2,IF(DGA!#REF!&lt;$AA$9,$AA$2,IF(DGA!#REF!&lt;$AB$9,$AB$2,IF(DGA!#REF!&gt;=$AB$9,$AC$2))))))</f>
        <v>#REF!</v>
      </c>
      <c r="P23" s="27" t="e">
        <f t="shared" si="3"/>
        <v>#REF!</v>
      </c>
      <c r="Q23" s="20"/>
      <c r="T23" s="178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e">
        <f>IF(R17&lt;1.2,AA12,IF(R17&lt;1.5,AA13,IF(R17&lt;2,AA14,IF(R17&lt;3,AA15,IF(R17&gt;=3,AA16,0)))))</f>
        <v>#REF!</v>
      </c>
      <c r="M26" s="35" t="e">
        <f>IF(L26=$AA$12,4,IF(L26=$AA$13,3,IF(L26=$AA$14,2,IF(L26=$AA$15,1,IF(L26=$AA$16,0)))))</f>
        <v>#REF!</v>
      </c>
      <c r="O26" s="36"/>
      <c r="AA26" s="31" t="s">
        <v>25</v>
      </c>
    </row>
    <row r="27" spans="1:27" x14ac:dyDescent="0.25">
      <c r="AA27" s="31" t="s">
        <v>27</v>
      </c>
    </row>
    <row r="28" spans="1:27" x14ac:dyDescent="0.25">
      <c r="A28" s="179"/>
      <c r="B28" s="179"/>
      <c r="C28" s="179"/>
      <c r="D28" s="179"/>
      <c r="E28" s="179"/>
      <c r="F28" s="179"/>
      <c r="G28" s="179"/>
      <c r="H28" s="179"/>
      <c r="I28" s="179"/>
      <c r="J28" s="114"/>
      <c r="K28" s="114"/>
      <c r="L28" s="179"/>
      <c r="M28" s="179"/>
      <c r="N28" s="179"/>
      <c r="O28" s="179"/>
      <c r="P28" s="179"/>
      <c r="Q28" s="179"/>
      <c r="R28" s="179"/>
      <c r="S28" s="179"/>
      <c r="T28" s="179"/>
      <c r="AA28" s="31" t="s">
        <v>28</v>
      </c>
    </row>
    <row r="29" spans="1:27" x14ac:dyDescent="0.25">
      <c r="A29" s="179"/>
      <c r="B29" s="179"/>
      <c r="C29" s="179"/>
      <c r="D29" s="179"/>
      <c r="E29" s="179"/>
      <c r="F29" s="179"/>
      <c r="G29" s="179"/>
      <c r="H29" s="179"/>
      <c r="I29" s="179"/>
      <c r="J29" s="114"/>
      <c r="K29" s="114"/>
      <c r="L29" s="179"/>
      <c r="M29" s="179"/>
      <c r="N29" s="179"/>
      <c r="O29" s="179"/>
      <c r="P29" s="179"/>
      <c r="Q29" s="179"/>
      <c r="R29" s="179"/>
      <c r="S29" s="179"/>
      <c r="T29" s="179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7" t="e">
        <f>DGA!#REF!</f>
        <v>#REF!</v>
      </c>
      <c r="J32" s="112"/>
      <c r="K32" s="112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7">
        <f>DGA!F3</f>
        <v>40247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8"/>
      <c r="J33" s="113"/>
      <c r="K33" s="113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8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8"/>
      <c r="J34" s="113"/>
      <c r="K34" s="113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8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8"/>
      <c r="J35" s="113"/>
      <c r="K35" s="113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8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8"/>
      <c r="J36" s="113"/>
      <c r="K36" s="113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8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8"/>
      <c r="J37" s="113"/>
      <c r="K37" s="113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8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8"/>
      <c r="J38" s="113"/>
      <c r="K38" s="113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8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AA42" s="31" t="s">
        <v>28</v>
      </c>
    </row>
    <row r="43" spans="1:27" x14ac:dyDescent="0.25">
      <c r="A43" s="179"/>
      <c r="B43" s="179"/>
      <c r="C43" s="179"/>
      <c r="D43" s="179"/>
      <c r="E43" s="179"/>
      <c r="F43" s="179"/>
      <c r="G43" s="179"/>
      <c r="H43" s="179"/>
      <c r="I43" s="179"/>
      <c r="J43" s="114"/>
      <c r="K43" s="114"/>
      <c r="L43" s="179"/>
      <c r="M43" s="179"/>
      <c r="N43" s="179"/>
      <c r="O43" s="179"/>
      <c r="P43" s="179"/>
      <c r="Q43" s="179"/>
      <c r="R43" s="179"/>
      <c r="S43" s="179"/>
      <c r="T43" s="179"/>
      <c r="AA43" s="31" t="s">
        <v>29</v>
      </c>
    </row>
    <row r="44" spans="1:27" x14ac:dyDescent="0.25">
      <c r="A44" s="179"/>
      <c r="B44" s="179"/>
      <c r="C44" s="179"/>
      <c r="D44" s="179"/>
      <c r="E44" s="179"/>
      <c r="F44" s="179"/>
      <c r="G44" s="179"/>
      <c r="H44" s="179"/>
      <c r="I44" s="179"/>
      <c r="J44" s="114"/>
      <c r="K44" s="114"/>
      <c r="L44" s="179"/>
      <c r="M44" s="179"/>
      <c r="N44" s="179"/>
      <c r="O44" s="179"/>
      <c r="P44" s="179"/>
      <c r="Q44" s="179"/>
      <c r="R44" s="179"/>
      <c r="S44" s="179"/>
      <c r="T44" s="179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7" t="e">
        <f>DGA!#REF!</f>
        <v>#REF!</v>
      </c>
      <c r="J47" s="112"/>
      <c r="K47" s="112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7">
        <f>DGA!E3</f>
        <v>41778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8"/>
      <c r="J48" s="113"/>
      <c r="K48" s="113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8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8"/>
      <c r="J49" s="113"/>
      <c r="K49" s="113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8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8"/>
      <c r="J50" s="113"/>
      <c r="K50" s="113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8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8"/>
      <c r="J51" s="113"/>
      <c r="K51" s="113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8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8"/>
      <c r="J52" s="113"/>
      <c r="K52" s="113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8"/>
    </row>
    <row r="53" spans="1:43" x14ac:dyDescent="0.25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8"/>
      <c r="J53" s="113"/>
      <c r="K53" s="113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8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AA57" s="31" t="s">
        <v>29</v>
      </c>
    </row>
    <row r="58" spans="1:43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14"/>
      <c r="K58" s="114"/>
      <c r="L58" s="179"/>
      <c r="M58" s="179"/>
      <c r="N58" s="179"/>
      <c r="O58" s="179"/>
      <c r="P58" s="179"/>
      <c r="Q58" s="179"/>
      <c r="R58" s="179"/>
      <c r="S58" s="179"/>
      <c r="T58" s="179"/>
      <c r="AA58" s="31" t="s">
        <v>31</v>
      </c>
    </row>
    <row r="59" spans="1:43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14"/>
      <c r="K59" s="114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43" ht="15.75" thickBot="1" x14ac:dyDescent="0.3">
      <c r="AJ60" s="101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7" t="e">
        <f>DGA!#REF!</f>
        <v>#REF!</v>
      </c>
      <c r="J62" s="112"/>
      <c r="K62" s="112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7">
        <f>DGA!D3</f>
        <v>42180.729166666664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8"/>
      <c r="J63" s="113"/>
      <c r="K63" s="113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8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8"/>
      <c r="J64" s="113"/>
      <c r="K64" s="113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8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8"/>
      <c r="J65" s="113"/>
      <c r="K65" s="113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8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8"/>
      <c r="J66" s="113"/>
      <c r="K66" s="113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8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8"/>
      <c r="J67" s="113"/>
      <c r="K67" s="113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8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8"/>
      <c r="J68" s="113"/>
      <c r="K68" s="113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8"/>
      <c r="X68" s="111"/>
    </row>
    <row r="69" spans="1:43" ht="15.75" thickBot="1" x14ac:dyDescent="0.3">
      <c r="X69" s="111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.75" thickBot="1" x14ac:dyDescent="0.3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3" spans="1:43" x14ac:dyDescent="0.25">
      <c r="A73" s="179"/>
      <c r="B73" s="179"/>
      <c r="C73" s="179"/>
      <c r="D73" s="179"/>
      <c r="E73" s="179"/>
      <c r="F73" s="179"/>
      <c r="G73" s="179"/>
      <c r="H73" s="179"/>
      <c r="I73" s="179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43" x14ac:dyDescent="0.25">
      <c r="A74" s="179"/>
      <c r="B74" s="179"/>
      <c r="C74" s="179"/>
      <c r="D74" s="179"/>
      <c r="E74" s="179"/>
      <c r="F74" s="179"/>
      <c r="G74" s="179"/>
      <c r="H74" s="179"/>
      <c r="I74" s="179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7" t="e">
        <f>DGA!#REF!</f>
        <v>#REF!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43" x14ac:dyDescent="0.25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8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</row>
    <row r="79" spans="1:43" x14ac:dyDescent="0.25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8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</row>
    <row r="80" spans="1:43" x14ac:dyDescent="0.25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8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20" x14ac:dyDescent="0.25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8"/>
      <c r="K81" s="113"/>
      <c r="L81" s="113"/>
      <c r="M81" s="113"/>
      <c r="N81" s="113"/>
      <c r="O81" s="113"/>
      <c r="P81" s="113"/>
      <c r="Q81" s="113"/>
      <c r="R81" s="113"/>
      <c r="S81" s="113"/>
      <c r="T81" s="113"/>
    </row>
    <row r="82" spans="1:20" x14ac:dyDescent="0.25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8"/>
      <c r="K82" s="113"/>
      <c r="L82" s="113"/>
      <c r="M82" s="113"/>
      <c r="N82" s="113"/>
      <c r="O82" s="113"/>
      <c r="P82" s="113"/>
      <c r="Q82" s="113"/>
      <c r="R82" s="113"/>
      <c r="S82" s="113"/>
      <c r="T82" s="113"/>
    </row>
    <row r="83" spans="1:20" x14ac:dyDescent="0.25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8"/>
      <c r="K83" s="113"/>
      <c r="L83" s="113"/>
      <c r="M83" s="113"/>
      <c r="N83" s="113"/>
      <c r="O83" s="113"/>
      <c r="P83" s="113"/>
      <c r="Q83" s="113"/>
      <c r="R83" s="113"/>
      <c r="S83" s="113"/>
      <c r="T83" s="113"/>
    </row>
    <row r="84" spans="1:20" ht="15.75" thickBot="1" x14ac:dyDescent="0.3"/>
    <row r="85" spans="1:20" ht="15.75" thickBot="1" x14ac:dyDescent="0.3">
      <c r="A85" s="34" t="s">
        <v>33</v>
      </c>
      <c r="B85" s="34" t="s">
        <v>34</v>
      </c>
    </row>
    <row r="86" spans="1:20" ht="15.75" thickBot="1" x14ac:dyDescent="0.3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25">
      <c r="A88" s="179"/>
      <c r="B88" s="179"/>
      <c r="C88" s="179"/>
      <c r="D88" s="179"/>
      <c r="E88" s="179"/>
      <c r="F88" s="179"/>
      <c r="G88" s="179"/>
      <c r="H88" s="179"/>
      <c r="I88" s="179"/>
      <c r="K88" s="114"/>
      <c r="L88" s="114"/>
      <c r="M88" s="114"/>
      <c r="N88" s="114"/>
      <c r="O88" s="114"/>
      <c r="P88" s="114"/>
      <c r="Q88" s="114"/>
      <c r="R88" s="114"/>
      <c r="S88" s="114"/>
      <c r="T88" s="114"/>
    </row>
    <row r="89" spans="1:20" x14ac:dyDescent="0.25">
      <c r="A89" s="179"/>
      <c r="B89" s="179"/>
      <c r="C89" s="179"/>
      <c r="D89" s="179"/>
      <c r="E89" s="179"/>
      <c r="F89" s="179"/>
      <c r="G89" s="179"/>
      <c r="H89" s="179"/>
      <c r="I89" s="179"/>
      <c r="J89" s="114"/>
      <c r="K89" s="114"/>
      <c r="L89" s="114"/>
      <c r="M89" s="114"/>
      <c r="N89" s="114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1.2777777777777777</v>
      </c>
      <c r="I92" s="177">
        <f>DGA!$T$3</f>
        <v>34394</v>
      </c>
      <c r="J92" s="112"/>
      <c r="K92" s="112"/>
      <c r="L92" s="112"/>
      <c r="M92" s="112"/>
      <c r="N92" s="112"/>
    </row>
    <row r="93" spans="1:20" x14ac:dyDescent="0.25">
      <c r="A93" s="11" t="s">
        <v>4</v>
      </c>
      <c r="B93" s="12" t="s">
        <v>5</v>
      </c>
      <c r="C93" s="27">
        <v>1</v>
      </c>
      <c r="D93" s="23">
        <f>IF(DGA!T5&lt;X4,$X$2,IF(DGA!T5&lt;Y4,$Y$2,IF(DGA!T5&lt;Z4,$Z$2,IF(DGA!T5&lt;AA4,$AA$2,IF(DGA!T5&lt;AB4,$AB$2,IF(DGA!T5&gt;=AB4,$AC$2))))))</f>
        <v>1</v>
      </c>
      <c r="E93" s="27">
        <f t="shared" si="11"/>
        <v>1</v>
      </c>
      <c r="F93" s="20"/>
      <c r="G93" s="28"/>
      <c r="I93" s="178"/>
      <c r="J93" s="113"/>
      <c r="K93" s="113"/>
      <c r="L93" s="113"/>
      <c r="M93" s="113"/>
      <c r="N93" s="113"/>
    </row>
    <row r="94" spans="1:20" x14ac:dyDescent="0.25">
      <c r="A94" s="11" t="s">
        <v>6</v>
      </c>
      <c r="B94" s="12" t="s">
        <v>7</v>
      </c>
      <c r="C94" s="27">
        <v>1</v>
      </c>
      <c r="D94" s="23">
        <f>IF(DGA!T6&lt;X5,$X$2,IF(DGA!T6&lt;Y5,$Y$2,IF(DGA!T6&lt;Z5,$Z$2,IF(DGA!T6&lt;AA5,$AA$2,IF(DGA!T6&lt;AB5,$AB$2,IF(DGA!T6&gt;=AB5,$AC$2))))))</f>
        <v>1</v>
      </c>
      <c r="E94" s="27">
        <f t="shared" si="11"/>
        <v>1</v>
      </c>
      <c r="F94" s="20"/>
      <c r="I94" s="178"/>
      <c r="J94" s="113"/>
      <c r="K94" s="113"/>
      <c r="L94" s="113"/>
      <c r="M94" s="113"/>
      <c r="N94" s="113"/>
    </row>
    <row r="95" spans="1:20" x14ac:dyDescent="0.25">
      <c r="A95" s="11" t="s">
        <v>8</v>
      </c>
      <c r="B95" s="12" t="s">
        <v>9</v>
      </c>
      <c r="C95" s="27">
        <v>3</v>
      </c>
      <c r="D95" s="23">
        <f>IF(DGA!T7&lt;X6,$X$2,IF(DGA!T7&lt;Y6,$Y$2,IF(DGA!T7&lt;Z6,$Z$2,IF(DGA!T7&lt;AA6,$AA$2,IF(DGA!T7&lt;AB6,$AB$2,IF(DGA!T7&gt;=AB6,$AC$2))))))</f>
        <v>1</v>
      </c>
      <c r="E95" s="27">
        <f t="shared" si="11"/>
        <v>3</v>
      </c>
      <c r="F95" s="20"/>
      <c r="I95" s="178"/>
      <c r="J95" s="113"/>
      <c r="K95" s="113"/>
      <c r="L95" s="113"/>
      <c r="M95" s="113"/>
      <c r="N95" s="113"/>
    </row>
    <row r="96" spans="1:20" x14ac:dyDescent="0.25">
      <c r="A96" s="11" t="s">
        <v>10</v>
      </c>
      <c r="B96" s="12" t="s">
        <v>11</v>
      </c>
      <c r="C96" s="27">
        <v>3</v>
      </c>
      <c r="D96" s="23">
        <f>IF(DGA!T8&lt;X7,$X$2,IF(DGA!T8&lt;Y7,$Y$2,IF(DGA!T8&lt;Z7,$Z$2,IF(DGA!T8&lt;AA7,$AA$2,IF(DGA!T8&lt;AB7,$AB$2,IF(DGA!T8&gt;=AB7,$AC$2))))))</f>
        <v>1</v>
      </c>
      <c r="E96" s="27">
        <f t="shared" si="11"/>
        <v>3</v>
      </c>
      <c r="F96" s="20"/>
      <c r="I96" s="178"/>
      <c r="J96" s="113"/>
      <c r="K96" s="113"/>
      <c r="L96" s="113"/>
      <c r="M96" s="113"/>
      <c r="N96" s="113"/>
    </row>
    <row r="97" spans="1:20" x14ac:dyDescent="0.25">
      <c r="A97" s="11" t="s">
        <v>12</v>
      </c>
      <c r="B97" s="12" t="s">
        <v>13</v>
      </c>
      <c r="C97" s="27">
        <v>3</v>
      </c>
      <c r="D97" s="23">
        <f>IF(DGA!T9&lt;X8,$X$2,IF(DGA!T9&lt;Y8,$Y$2,IF(DGA!T9&lt;Z8,$Z$2,IF(DGA!T9&lt;AA8,$AA$2,IF(DGA!T9&lt;AB8,$AB$2,IF(DGA!T9&gt;=AB8,$AC$2))))))</f>
        <v>1</v>
      </c>
      <c r="E97" s="27">
        <f t="shared" si="11"/>
        <v>3</v>
      </c>
      <c r="F97" s="20"/>
      <c r="I97" s="178"/>
      <c r="J97" s="113"/>
      <c r="K97" s="113"/>
      <c r="L97" s="113"/>
      <c r="M97" s="113"/>
      <c r="N97" s="113"/>
    </row>
    <row r="98" spans="1:20" x14ac:dyDescent="0.25">
      <c r="A98" s="32" t="s">
        <v>14</v>
      </c>
      <c r="B98" s="33" t="s">
        <v>15</v>
      </c>
      <c r="C98" s="27">
        <v>5</v>
      </c>
      <c r="D98" s="23">
        <f>IF(DGA!T10&lt;X9,$X$2,IF(DGA!T10&lt;Y9,$Y$2,IF(DGA!T10&lt;Z9,$Z$2,IF(DGA!T10&lt;AA9,$AA$2,IF(DGA!T10&lt;AB9,$AB$2,IF(DGA!T10&gt;=AB9,$AC$2))))))</f>
        <v>2</v>
      </c>
      <c r="E98" s="27">
        <f t="shared" si="11"/>
        <v>10</v>
      </c>
      <c r="F98" s="20"/>
      <c r="I98" s="178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</row>
    <row r="99" spans="1:20" ht="15.75" thickBot="1" x14ac:dyDescent="0.3"/>
    <row r="100" spans="1:20" ht="15.75" thickBot="1" x14ac:dyDescent="0.3">
      <c r="A100" s="34" t="s">
        <v>33</v>
      </c>
      <c r="B100" s="34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B</v>
      </c>
      <c r="B101" s="35">
        <f>IF(A101=$AA$12,4,IF(A101=$AA$13,3,IF(A101=$AA$14,2,IF(A101=$AA$15,1,IF(A101=$AA$16,0)))))</f>
        <v>3</v>
      </c>
      <c r="D101" s="36"/>
    </row>
    <row r="103" spans="1:20" x14ac:dyDescent="0.25">
      <c r="A103" s="179"/>
      <c r="B103" s="179"/>
      <c r="C103" s="179"/>
      <c r="D103" s="179"/>
      <c r="E103" s="179"/>
      <c r="F103" s="179"/>
      <c r="G103" s="179"/>
      <c r="H103" s="179"/>
      <c r="I103" s="179"/>
      <c r="J103" s="114"/>
    </row>
    <row r="104" spans="1:20" x14ac:dyDescent="0.25">
      <c r="A104" s="179"/>
      <c r="B104" s="179"/>
      <c r="C104" s="179"/>
      <c r="D104" s="179"/>
      <c r="E104" s="179"/>
      <c r="F104" s="179"/>
      <c r="G104" s="179"/>
      <c r="H104" s="179"/>
      <c r="I104" s="179"/>
      <c r="J104" s="114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1.9444444444444444</v>
      </c>
      <c r="I107" s="177">
        <f>DGA!$S$3</f>
        <v>35457</v>
      </c>
      <c r="J107" s="112"/>
    </row>
    <row r="108" spans="1:20" x14ac:dyDescent="0.25">
      <c r="A108" s="11" t="s">
        <v>4</v>
      </c>
      <c r="B108" s="12" t="s">
        <v>5</v>
      </c>
      <c r="C108" s="27">
        <v>1</v>
      </c>
      <c r="D108" s="23">
        <f>IF(DGA!S5&lt;X4,$X$2,IF(DGA!S5&lt;Y4,$Y$2,IF(DGA!S5&lt;Z4,$Z$2,IF(DGA!S5&lt;AA4,$AA$2,IF(DGA!S5&lt;AB4,$AB$2,IF(DGA!S5&gt;=AB4,$AC$2))))))</f>
        <v>1</v>
      </c>
      <c r="E108" s="27">
        <f t="shared" si="12"/>
        <v>1</v>
      </c>
      <c r="F108" s="20"/>
      <c r="G108" s="28"/>
      <c r="I108" s="178"/>
      <c r="J108" s="113"/>
    </row>
    <row r="109" spans="1:20" x14ac:dyDescent="0.25">
      <c r="A109" s="11" t="s">
        <v>6</v>
      </c>
      <c r="B109" s="12" t="s">
        <v>7</v>
      </c>
      <c r="C109" s="27">
        <v>1</v>
      </c>
      <c r="D109" s="23">
        <f>IF(DGA!S6&lt;X5,$X$2,IF(DGA!S6&lt;Y5,$Y$2,IF(DGA!S6&lt;Z5,$Z$2,IF(DGA!S6&lt;AA5,$AA$2,IF(DGA!S6&lt;AB5,$AB$2,IF(DGA!S6&gt;=AB5,$AC$2))))))</f>
        <v>1</v>
      </c>
      <c r="E109" s="27">
        <f t="shared" si="12"/>
        <v>1</v>
      </c>
      <c r="F109" s="20"/>
      <c r="I109" s="178"/>
      <c r="J109" s="113"/>
    </row>
    <row r="110" spans="1:20" x14ac:dyDescent="0.25">
      <c r="A110" s="11" t="s">
        <v>8</v>
      </c>
      <c r="B110" s="12" t="s">
        <v>9</v>
      </c>
      <c r="C110" s="27">
        <v>3</v>
      </c>
      <c r="D110" s="23">
        <f>IF(DGA!S7&lt;X6,$X$2,IF(DGA!S7&lt;Y6,$Y$2,IF(DGA!S7&lt;Z6,$Z$2,IF(DGA!S7&lt;AA6,$AA$2,IF(DGA!S7&lt;AB6,$AB$2,IF(DGA!S7&gt;=AB6,$AC$2))))))</f>
        <v>1</v>
      </c>
      <c r="E110" s="27">
        <f t="shared" si="12"/>
        <v>3</v>
      </c>
      <c r="F110" s="20"/>
      <c r="I110" s="178"/>
      <c r="J110" s="113"/>
    </row>
    <row r="111" spans="1:20" x14ac:dyDescent="0.25">
      <c r="A111" s="11" t="s">
        <v>10</v>
      </c>
      <c r="B111" s="12" t="s">
        <v>11</v>
      </c>
      <c r="C111" s="27">
        <v>3</v>
      </c>
      <c r="D111" s="23">
        <f>IF(DGA!S8&lt;X7,$X$2,IF(DGA!S8&lt;Y7,$Y$2,IF(DGA!S8&lt;Z7,$Z$2,IF(DGA!S8&lt;AA7,$AA$2,IF(DGA!S8&lt;AB7,$AB$2,IF(DGA!S8&gt;=AB7,$AC$2))))))</f>
        <v>5</v>
      </c>
      <c r="E111" s="27">
        <f t="shared" si="12"/>
        <v>15</v>
      </c>
      <c r="F111" s="20"/>
      <c r="I111" s="178"/>
      <c r="J111" s="113"/>
    </row>
    <row r="112" spans="1:20" x14ac:dyDescent="0.25">
      <c r="A112" s="11" t="s">
        <v>12</v>
      </c>
      <c r="B112" s="12" t="s">
        <v>13</v>
      </c>
      <c r="C112" s="27">
        <v>3</v>
      </c>
      <c r="D112" s="23">
        <f>IF(DGA!S9&lt;X8,$X$2,IF(DGA!S9&lt;Y8,$Y$2,IF(DGA!S9&lt;Z8,$Z$2,IF(DGA!S9&lt;AA8,$AA$2,IF(DGA!S9&lt;AB8,$AB$2,IF(DGA!S9&gt;=AB8,$AC$2))))))</f>
        <v>1</v>
      </c>
      <c r="E112" s="27">
        <f t="shared" si="12"/>
        <v>3</v>
      </c>
      <c r="F112" s="20"/>
      <c r="I112" s="178"/>
      <c r="J112" s="113"/>
    </row>
    <row r="113" spans="1:10" x14ac:dyDescent="0.25">
      <c r="A113" s="32" t="s">
        <v>14</v>
      </c>
      <c r="B113" s="33" t="s">
        <v>15</v>
      </c>
      <c r="C113" s="27">
        <v>5</v>
      </c>
      <c r="D113" s="23">
        <f>IF(DGA!S10&lt;X9,$X$2,IF(DGA!S10&lt;Y9,$Y$2,IF(DGA!S10&lt;Z9,$Z$2,IF(DGA!S10&lt;AA9,$AA$2,IF(DGA!S10&lt;AB9,$AB$2,IF(DGA!S10&gt;=AB9,$AC$2))))))</f>
        <v>2</v>
      </c>
      <c r="E113" s="27">
        <f t="shared" si="12"/>
        <v>10</v>
      </c>
      <c r="F113" s="20"/>
      <c r="I113" s="178"/>
      <c r="J113" s="113"/>
    </row>
    <row r="114" spans="1:10" ht="15.75" thickBot="1" x14ac:dyDescent="0.3"/>
    <row r="115" spans="1:10" ht="15.75" thickBot="1" x14ac:dyDescent="0.3">
      <c r="A115" s="34" t="s">
        <v>33</v>
      </c>
      <c r="B115" s="34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C</v>
      </c>
      <c r="B116" s="35">
        <f>IF(A116=$AA$12,4,IF(A116=$AA$13,3,IF(A116=$AA$14,2,IF(A116=$AA$15,1,IF(A116=$AA$16,0)))))</f>
        <v>2</v>
      </c>
      <c r="D116" s="36"/>
    </row>
    <row r="118" spans="1:10" x14ac:dyDescent="0.25">
      <c r="A118" s="179"/>
      <c r="B118" s="179"/>
      <c r="C118" s="179"/>
      <c r="D118" s="179"/>
      <c r="E118" s="179"/>
      <c r="F118" s="179"/>
      <c r="G118" s="179"/>
      <c r="H118" s="179"/>
      <c r="I118" s="179"/>
      <c r="J118" s="114"/>
    </row>
    <row r="119" spans="1:10" x14ac:dyDescent="0.25">
      <c r="A119" s="179"/>
      <c r="B119" s="179"/>
      <c r="C119" s="179"/>
      <c r="D119" s="179"/>
      <c r="E119" s="179"/>
      <c r="F119" s="179"/>
      <c r="G119" s="179"/>
      <c r="H119" s="179"/>
      <c r="I119" s="179"/>
      <c r="J119" s="114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1.7777777777777777</v>
      </c>
      <c r="I122" s="177">
        <f>DGA!$R$3</f>
        <v>35825</v>
      </c>
      <c r="J122" s="112"/>
    </row>
    <row r="123" spans="1:10" x14ac:dyDescent="0.25">
      <c r="A123" s="11" t="s">
        <v>4</v>
      </c>
      <c r="B123" s="12" t="s">
        <v>5</v>
      </c>
      <c r="C123" s="27">
        <v>1</v>
      </c>
      <c r="D123" s="23">
        <f>IF(DGA!R5&lt;X4,$X$2,IF(DGA!R5&lt;Y4,$Y$2,IF(DGA!R5&lt;Z4,$Z$2,IF(DGA!R5&lt;AA4,$AA$2,IF(DGA!R5&lt;AB4,$AB$2,IF(DGA!R5&gt;=AB4,$AC$2))))))</f>
        <v>1</v>
      </c>
      <c r="E123" s="27">
        <f t="shared" si="13"/>
        <v>1</v>
      </c>
      <c r="F123" s="20"/>
      <c r="G123" s="28"/>
      <c r="I123" s="178"/>
      <c r="J123" s="113"/>
    </row>
    <row r="124" spans="1:10" x14ac:dyDescent="0.25">
      <c r="A124" s="11" t="s">
        <v>6</v>
      </c>
      <c r="B124" s="12" t="s">
        <v>7</v>
      </c>
      <c r="C124" s="27">
        <v>1</v>
      </c>
      <c r="D124" s="23">
        <f>IF(DGA!R6&lt;X5,$X$2,IF(DGA!R6&lt;Y5,$Y$2,IF(DGA!R6&lt;Z5,$Z$2,IF(DGA!R6&lt;AA5,$AA$2,IF(DGA!R6&lt;AB5,$AB$2,IF(DGA!R6&gt;=AB5,$AC$2))))))</f>
        <v>1</v>
      </c>
      <c r="E124" s="27">
        <f t="shared" si="13"/>
        <v>1</v>
      </c>
      <c r="F124" s="20"/>
      <c r="I124" s="178"/>
      <c r="J124" s="113"/>
    </row>
    <row r="125" spans="1:10" x14ac:dyDescent="0.25">
      <c r="A125" s="11" t="s">
        <v>8</v>
      </c>
      <c r="B125" s="12" t="s">
        <v>9</v>
      </c>
      <c r="C125" s="27">
        <v>3</v>
      </c>
      <c r="D125" s="23">
        <f>IF(DGA!R7&lt;X6,$X$2,IF(DGA!R7&lt;Y6,$Y$2,IF(DGA!R7&lt;Z6,$Z$2,IF(DGA!R7&lt;AA6,$AA$2,IF(DGA!R7&lt;AB6,$AB$2,IF(DGA!R7&gt;=AB6,$AC$2))))))</f>
        <v>1</v>
      </c>
      <c r="E125" s="27">
        <f t="shared" si="13"/>
        <v>3</v>
      </c>
      <c r="F125" s="20"/>
      <c r="I125" s="178"/>
      <c r="J125" s="113"/>
    </row>
    <row r="126" spans="1:10" x14ac:dyDescent="0.25">
      <c r="A126" s="11" t="s">
        <v>10</v>
      </c>
      <c r="B126" s="12" t="s">
        <v>11</v>
      </c>
      <c r="C126" s="27">
        <v>3</v>
      </c>
      <c r="D126" s="23">
        <f>IF(DGA!R8&lt;X7,$X$2,IF(DGA!R8&lt;Y7,$Y$2,IF(DGA!R8&lt;Z7,$Z$2,IF(DGA!R8&lt;AA7,$AA$2,IF(DGA!R8&lt;AB7,$AB$2,IF(DGA!R8&gt;=AB7,$AC$2))))))</f>
        <v>4</v>
      </c>
      <c r="E126" s="27">
        <f t="shared" si="13"/>
        <v>12</v>
      </c>
      <c r="F126" s="20"/>
      <c r="I126" s="178"/>
      <c r="J126" s="113"/>
    </row>
    <row r="127" spans="1:10" x14ac:dyDescent="0.25">
      <c r="A127" s="11" t="s">
        <v>12</v>
      </c>
      <c r="B127" s="12" t="s">
        <v>13</v>
      </c>
      <c r="C127" s="27">
        <v>3</v>
      </c>
      <c r="D127" s="23">
        <f>IF(DGA!R9&lt;X8,$X$2,IF(DGA!R9&lt;Y8,$Y$2,IF(DGA!R9&lt;Z8,$Z$2,IF(DGA!R9&lt;AA8,$AA$2,IF(DGA!R9&lt;AB8,$AB$2,IF(DGA!R9&gt;=AB8,$AC$2))))))</f>
        <v>1</v>
      </c>
      <c r="E127" s="27">
        <f t="shared" si="13"/>
        <v>3</v>
      </c>
      <c r="F127" s="20"/>
      <c r="I127" s="178"/>
      <c r="J127" s="113"/>
    </row>
    <row r="128" spans="1:10" x14ac:dyDescent="0.25">
      <c r="A128" s="32" t="s">
        <v>14</v>
      </c>
      <c r="B128" s="33" t="s">
        <v>15</v>
      </c>
      <c r="C128" s="27">
        <v>5</v>
      </c>
      <c r="D128" s="23">
        <f>IF(DGA!R10&lt;X9,$X$2,IF(DGA!R10&lt;Y9,$Y$2,IF(DGA!R10&lt;Z9,$Z$2,IF(DGA!R10&lt;AA9,$AA$2,IF(DGA!R10&lt;AB9,$AB$2,IF(DGA!R10&gt;=AB9,$AC$2))))))</f>
        <v>2</v>
      </c>
      <c r="E128" s="27">
        <f t="shared" si="13"/>
        <v>10</v>
      </c>
      <c r="F128" s="20"/>
      <c r="I128" s="178"/>
      <c r="J128" s="113"/>
    </row>
    <row r="129" spans="1:10" ht="15.75" thickBot="1" x14ac:dyDescent="0.3"/>
    <row r="130" spans="1:10" ht="15.75" thickBot="1" x14ac:dyDescent="0.3">
      <c r="A130" s="34" t="s">
        <v>33</v>
      </c>
      <c r="B130" s="34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C</v>
      </c>
      <c r="B131" s="35">
        <f>IF(A131=$AA$12,4,IF(A131=$AA$13,3,IF(A131=$AA$14,2,IF(A131=$AA$15,1,IF(A131=$AA$16,0)))))</f>
        <v>2</v>
      </c>
      <c r="D131" s="36"/>
    </row>
    <row r="133" spans="1:10" x14ac:dyDescent="0.25">
      <c r="A133" s="179"/>
      <c r="B133" s="179"/>
      <c r="C133" s="179"/>
      <c r="D133" s="179"/>
      <c r="E133" s="179"/>
      <c r="F133" s="179"/>
      <c r="G133" s="179"/>
      <c r="H133" s="179"/>
      <c r="I133" s="179"/>
      <c r="J133" s="114"/>
    </row>
    <row r="134" spans="1:10" x14ac:dyDescent="0.25">
      <c r="A134" s="179"/>
      <c r="B134" s="179"/>
      <c r="C134" s="179"/>
      <c r="D134" s="179"/>
      <c r="E134" s="179"/>
      <c r="F134" s="179"/>
      <c r="G134" s="179"/>
      <c r="H134" s="179"/>
      <c r="I134" s="179"/>
      <c r="J134" s="114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1.3333333333333333</v>
      </c>
      <c r="I137" s="177">
        <f>DGA!$Q$3</f>
        <v>36367</v>
      </c>
      <c r="J137" s="112"/>
    </row>
    <row r="138" spans="1:10" x14ac:dyDescent="0.25">
      <c r="A138" s="11" t="s">
        <v>4</v>
      </c>
      <c r="B138" s="12" t="s">
        <v>5</v>
      </c>
      <c r="C138" s="27">
        <v>1</v>
      </c>
      <c r="D138" s="23">
        <f>IF(DGA!Q5&lt;X4,$X$2,IF(DGA!Q5&lt;Y4,$Y$2,IF(DGA!Q5&lt;Z4,$Z$2,IF(DGA!Q5&lt;AA4,$AA$2,IF(DGA!Q5&lt;AB4,$AB$2,IF(DGA!Q5&gt;=AB4,$AC$2))))))</f>
        <v>1</v>
      </c>
      <c r="E138" s="27">
        <f t="shared" si="14"/>
        <v>1</v>
      </c>
      <c r="F138" s="20"/>
      <c r="G138" s="28"/>
      <c r="I138" s="178"/>
      <c r="J138" s="113"/>
    </row>
    <row r="139" spans="1:10" x14ac:dyDescent="0.25">
      <c r="A139" s="11" t="s">
        <v>6</v>
      </c>
      <c r="B139" s="12" t="s">
        <v>7</v>
      </c>
      <c r="C139" s="27">
        <v>1</v>
      </c>
      <c r="D139" s="23">
        <f>IF(DGA!Q6&lt;X5,$X$2,IF(DGA!Q6&lt;Y5,$Y$2,IF(DGA!Q6&lt;Z5,$Z$2,IF(DGA!Q6&lt;AA5,$AA$2,IF(DGA!Q6&lt;AB5,$AB$2,IF(DGA!Q6&gt;=AB5,$AC$2))))))</f>
        <v>1</v>
      </c>
      <c r="E139" s="27">
        <f t="shared" si="14"/>
        <v>1</v>
      </c>
      <c r="F139" s="20"/>
      <c r="I139" s="178"/>
      <c r="J139" s="113"/>
    </row>
    <row r="140" spans="1:10" x14ac:dyDescent="0.25">
      <c r="A140" s="11" t="s">
        <v>8</v>
      </c>
      <c r="B140" s="12" t="s">
        <v>9</v>
      </c>
      <c r="C140" s="27">
        <v>3</v>
      </c>
      <c r="D140" s="23">
        <f>IF(DGA!Q7&lt;X6,$X$2,IF(DGA!Q7&lt;Y6,$Y$2,IF(DGA!Q7&lt;Z6,$Z$2,IF(DGA!Q7&lt;AA6,$AA$2,IF(DGA!Q7&lt;AB6,$AB$2,IF(DGA!Q7&gt;=AB6,$AC$2))))))</f>
        <v>1</v>
      </c>
      <c r="E140" s="27">
        <f t="shared" si="14"/>
        <v>3</v>
      </c>
      <c r="F140" s="20"/>
      <c r="I140" s="178"/>
      <c r="J140" s="113"/>
    </row>
    <row r="141" spans="1:10" x14ac:dyDescent="0.25">
      <c r="A141" s="11" t="s">
        <v>10</v>
      </c>
      <c r="B141" s="12" t="s">
        <v>11</v>
      </c>
      <c r="C141" s="27">
        <v>3</v>
      </c>
      <c r="D141" s="23">
        <f>IF(DGA!Q8&lt;X7,$X$2,IF(DGA!Q8&lt;Y7,$Y$2,IF(DGA!Q8&lt;Z7,$Z$2,IF(DGA!Q8&lt;AA7,$AA$2,IF(DGA!Q8&lt;AB7,$AB$2,IF(DGA!Q8&gt;=AB7,$AC$2))))))</f>
        <v>3</v>
      </c>
      <c r="E141" s="27">
        <f t="shared" si="14"/>
        <v>9</v>
      </c>
      <c r="F141" s="20"/>
      <c r="I141" s="178"/>
      <c r="J141" s="113"/>
    </row>
    <row r="142" spans="1:10" x14ac:dyDescent="0.25">
      <c r="A142" s="11" t="s">
        <v>12</v>
      </c>
      <c r="B142" s="12" t="s">
        <v>13</v>
      </c>
      <c r="C142" s="27">
        <v>3</v>
      </c>
      <c r="D142" s="23">
        <f>IF(DGA!Q9&lt;X8,$X$2,IF(DGA!Q9&lt;Y8,$Y$2,IF(DGA!Q9&lt;Z8,$Z$2,IF(DGA!Q9&lt;AA8,$AA$2,IF(DGA!Q9&lt;AB8,$AB$2,IF(DGA!Q9&gt;=AB8,$AC$2))))))</f>
        <v>1</v>
      </c>
      <c r="E142" s="27">
        <f t="shared" si="14"/>
        <v>3</v>
      </c>
      <c r="F142" s="20"/>
      <c r="I142" s="178"/>
      <c r="J142" s="113"/>
    </row>
    <row r="143" spans="1:10" x14ac:dyDescent="0.25">
      <c r="A143" s="32" t="s">
        <v>14</v>
      </c>
      <c r="B143" s="33" t="s">
        <v>15</v>
      </c>
      <c r="C143" s="27">
        <v>5</v>
      </c>
      <c r="D143" s="23">
        <f>IF(DGA!Q10&lt;X9,$X$2,IF(DGA!Q10&lt;Y9,$Y$2,IF(DGA!Q10&lt;Z9,$Z$2,IF(DGA!Q10&lt;AA9,$AA$2,IF(DGA!Q10&lt;AB9,$AB$2,IF(DGA!Q10&gt;=AB9,$AC$2))))))</f>
        <v>1</v>
      </c>
      <c r="E143" s="27">
        <f t="shared" si="14"/>
        <v>5</v>
      </c>
      <c r="F143" s="20"/>
      <c r="I143" s="178"/>
      <c r="J143" s="113"/>
    </row>
    <row r="144" spans="1:10" ht="15.75" thickBot="1" x14ac:dyDescent="0.3"/>
    <row r="145" spans="1:10" ht="15.75" thickBot="1" x14ac:dyDescent="0.3">
      <c r="A145" s="34" t="s">
        <v>33</v>
      </c>
      <c r="B145" s="34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B</v>
      </c>
      <c r="B146" s="35">
        <f>IF(A146=$AA$12,4,IF(A146=$AA$13,3,IF(A146=$AA$14,2,IF(A146=$AA$15,1,IF(A146=$AA$16,0)))))</f>
        <v>3</v>
      </c>
      <c r="D146" s="36"/>
    </row>
    <row r="148" spans="1:10" x14ac:dyDescent="0.25">
      <c r="A148" s="179"/>
      <c r="B148" s="179"/>
      <c r="C148" s="179"/>
      <c r="D148" s="179"/>
      <c r="E148" s="179"/>
      <c r="F148" s="179"/>
      <c r="G148" s="179"/>
      <c r="H148" s="179"/>
      <c r="I148" s="179"/>
      <c r="J148" s="114"/>
    </row>
    <row r="149" spans="1:10" x14ac:dyDescent="0.25">
      <c r="A149" s="179"/>
      <c r="B149" s="179"/>
      <c r="C149" s="179"/>
      <c r="D149" s="179"/>
      <c r="E149" s="179"/>
      <c r="F149" s="179"/>
      <c r="G149" s="179"/>
      <c r="H149" s="179"/>
      <c r="I149" s="179"/>
      <c r="J149" s="114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1.1666666666666667</v>
      </c>
      <c r="I152" s="177">
        <f>DGA!$P$3</f>
        <v>36748</v>
      </c>
      <c r="J152" s="112"/>
    </row>
    <row r="153" spans="1:10" x14ac:dyDescent="0.25">
      <c r="A153" s="11" t="s">
        <v>4</v>
      </c>
      <c r="B153" s="12" t="s">
        <v>5</v>
      </c>
      <c r="C153" s="27">
        <v>1</v>
      </c>
      <c r="D153" s="23">
        <f>IF(DGA!P5&lt;X4,$X$2,IF(DGA!P5&lt;Y4,$Y$2,IF(DGA!P5&lt;Z4,$Z$2,IF(DGA!P5&lt;AA4,$AA$2,IF(DGA!P5&lt;AB4,$AB$2,IF(DGA!P5&gt;=AB4,$AC$2))))))</f>
        <v>1</v>
      </c>
      <c r="E153" s="27">
        <f t="shared" si="15"/>
        <v>1</v>
      </c>
      <c r="F153" s="20"/>
      <c r="G153" s="28"/>
      <c r="I153" s="178"/>
      <c r="J153" s="113"/>
    </row>
    <row r="154" spans="1:10" x14ac:dyDescent="0.25">
      <c r="A154" s="11" t="s">
        <v>6</v>
      </c>
      <c r="B154" s="12" t="s">
        <v>7</v>
      </c>
      <c r="C154" s="27">
        <v>1</v>
      </c>
      <c r="D154" s="23">
        <f>IF(DGA!P6&lt;X5,$X$2,IF(DGA!P6&lt;Y5,$Y$2,IF(DGA!P6&lt;Z5,$Z$2,IF(DGA!P6&lt;AA5,$AA$2,IF(DGA!P6&lt;AB5,$AB$2,IF(DGA!P6&gt;=AB5,$AC$2))))))</f>
        <v>1</v>
      </c>
      <c r="E154" s="27">
        <f t="shared" si="15"/>
        <v>1</v>
      </c>
      <c r="F154" s="20"/>
      <c r="I154" s="178"/>
      <c r="J154" s="113"/>
    </row>
    <row r="155" spans="1:10" x14ac:dyDescent="0.25">
      <c r="A155" s="11" t="s">
        <v>8</v>
      </c>
      <c r="B155" s="12" t="s">
        <v>9</v>
      </c>
      <c r="C155" s="27">
        <v>3</v>
      </c>
      <c r="D155" s="23">
        <f>IF(DGA!P7&lt;X6,$X$2,IF(DGA!P7&lt;Y6,$Y$2,IF(DGA!P7&lt;Z6,$Z$2,IF(DGA!P7&lt;AA6,$AA$2,IF(DGA!P7&lt;AB6,$AB$2,IF(DGA!P7&gt;=AB6,$AC$2))))))</f>
        <v>1</v>
      </c>
      <c r="E155" s="27">
        <f t="shared" si="15"/>
        <v>3</v>
      </c>
      <c r="F155" s="20"/>
      <c r="I155" s="178"/>
      <c r="J155" s="113"/>
    </row>
    <row r="156" spans="1:10" x14ac:dyDescent="0.25">
      <c r="A156" s="11" t="s">
        <v>10</v>
      </c>
      <c r="B156" s="12" t="s">
        <v>11</v>
      </c>
      <c r="C156" s="27">
        <v>3</v>
      </c>
      <c r="D156" s="23">
        <f>IF(DGA!P8&lt;X7,$X$2,IF(DGA!P8&lt;Y7,$Y$2,IF(DGA!P8&lt;Z7,$Z$2,IF(DGA!P8&lt;AA7,$AA$2,IF(DGA!P8&lt;AB7,$AB$2,IF(DGA!P8&gt;=AB7,$AC$2))))))</f>
        <v>2</v>
      </c>
      <c r="E156" s="27">
        <f t="shared" si="15"/>
        <v>6</v>
      </c>
      <c r="F156" s="20"/>
      <c r="I156" s="178"/>
      <c r="J156" s="113"/>
    </row>
    <row r="157" spans="1:10" x14ac:dyDescent="0.25">
      <c r="A157" s="11" t="s">
        <v>12</v>
      </c>
      <c r="B157" s="12" t="s">
        <v>13</v>
      </c>
      <c r="C157" s="27">
        <v>3</v>
      </c>
      <c r="D157" s="23">
        <f>IF(DGA!P9&lt;X8,$X$2,IF(DGA!P9&lt;Y8,$Y$2,IF(DGA!P9&lt;Z8,$Z$2,IF(DGA!P9&lt;AA8,$AA$2,IF(DGA!P9&lt;AB8,$AB$2,IF(DGA!P9&gt;=AB8,$AC$2))))))</f>
        <v>1</v>
      </c>
      <c r="E157" s="27">
        <f t="shared" si="15"/>
        <v>3</v>
      </c>
      <c r="F157" s="20"/>
      <c r="I157" s="178"/>
      <c r="J157" s="113"/>
    </row>
    <row r="158" spans="1:10" x14ac:dyDescent="0.25">
      <c r="A158" s="32" t="s">
        <v>14</v>
      </c>
      <c r="B158" s="33" t="s">
        <v>15</v>
      </c>
      <c r="C158" s="27">
        <v>5</v>
      </c>
      <c r="D158" s="23">
        <f>IF(DGA!P10&lt;X9,$X$2,IF(DGA!P10&lt;Y9,$Y$2,IF(DGA!P10&lt;Z9,$Z$2,IF(DGA!P10&lt;AA9,$AA$2,IF(DGA!P10&lt;AB9,$AB$2,IF(DGA!P10&gt;=AB9,$AC$2))))))</f>
        <v>1</v>
      </c>
      <c r="E158" s="27">
        <f t="shared" si="15"/>
        <v>5</v>
      </c>
      <c r="F158" s="20"/>
      <c r="I158" s="178"/>
      <c r="J158" s="113"/>
    </row>
    <row r="159" spans="1:10" ht="15.75" thickBot="1" x14ac:dyDescent="0.3"/>
    <row r="160" spans="1:10" ht="15.75" thickBot="1" x14ac:dyDescent="0.3">
      <c r="A160" s="34" t="s">
        <v>33</v>
      </c>
      <c r="B160" s="34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25">
      <c r="A163" s="179"/>
      <c r="B163" s="179"/>
      <c r="C163" s="179"/>
      <c r="D163" s="179"/>
      <c r="E163" s="179"/>
      <c r="F163" s="179"/>
      <c r="G163" s="179"/>
      <c r="H163" s="179"/>
      <c r="I163" s="179"/>
      <c r="J163" s="114"/>
    </row>
    <row r="164" spans="1:10" x14ac:dyDescent="0.25">
      <c r="A164" s="179"/>
      <c r="B164" s="179"/>
      <c r="C164" s="179"/>
      <c r="D164" s="179"/>
      <c r="E164" s="179"/>
      <c r="F164" s="179"/>
      <c r="G164" s="179"/>
      <c r="H164" s="179"/>
      <c r="I164" s="179"/>
      <c r="J164" s="114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7">
        <f>DGA!$O$3</f>
        <v>37140</v>
      </c>
      <c r="J167" s="112"/>
    </row>
    <row r="168" spans="1:10" x14ac:dyDescent="0.25">
      <c r="A168" s="11" t="s">
        <v>4</v>
      </c>
      <c r="B168" s="12" t="s">
        <v>5</v>
      </c>
      <c r="C168" s="27">
        <v>1</v>
      </c>
      <c r="D168" s="23">
        <f>IF(DGA!O5&lt;X4,$X$2,IF(DGA!P5&lt;Y4,$Y$2,IF(DGA!O5&lt;Z4,$Z$2,IF(DGA!O5&lt;AA4,$AA$2,IF(DGA!O5&lt;AB4,$AB$2,IF(DGA!O5&gt;=AB4,$AC$2))))))</f>
        <v>2</v>
      </c>
      <c r="E168" s="27">
        <f t="shared" si="16"/>
        <v>2</v>
      </c>
      <c r="F168" s="20"/>
      <c r="G168" s="28"/>
      <c r="I168" s="178"/>
      <c r="J168" s="113"/>
    </row>
    <row r="169" spans="1:10" x14ac:dyDescent="0.25">
      <c r="A169" s="11" t="s">
        <v>6</v>
      </c>
      <c r="B169" s="12" t="s">
        <v>7</v>
      </c>
      <c r="C169" s="27">
        <v>1</v>
      </c>
      <c r="D169" s="23">
        <f>IF(DGA!O6&lt;X5,$X$2,IF(DGA!P6&lt;Y5,$Y$2,IF(DGA!O6&lt;Z5,$Z$2,IF(DGA!O6&lt;AA5,$AA$2,IF(DGA!O6&lt;AB5,$AB$2,IF(DGA!O6&gt;=AB5,$AC$2))))))</f>
        <v>1</v>
      </c>
      <c r="E169" s="27">
        <f t="shared" si="16"/>
        <v>1</v>
      </c>
      <c r="F169" s="20"/>
      <c r="I169" s="178"/>
      <c r="J169" s="113"/>
    </row>
    <row r="170" spans="1:10" x14ac:dyDescent="0.25">
      <c r="A170" s="11" t="s">
        <v>8</v>
      </c>
      <c r="B170" s="12" t="s">
        <v>9</v>
      </c>
      <c r="C170" s="27">
        <v>3</v>
      </c>
      <c r="D170" s="23">
        <f>IF(DGA!O7&lt;X6,$X$2,IF(DGA!P7&lt;Y6,$Y$2,IF(DGA!O7&lt;Z6,$Z$2,IF(DGA!O7&lt;AA6,$AA$2,IF(DGA!O7&lt;AB6,$AB$2,IF(DGA!O7&gt;=AB6,$AC$2))))))</f>
        <v>1</v>
      </c>
      <c r="E170" s="27">
        <f t="shared" si="16"/>
        <v>3</v>
      </c>
      <c r="F170" s="20"/>
      <c r="I170" s="178"/>
      <c r="J170" s="113"/>
    </row>
    <row r="171" spans="1:10" x14ac:dyDescent="0.25">
      <c r="A171" s="11" t="s">
        <v>10</v>
      </c>
      <c r="B171" s="12" t="s">
        <v>11</v>
      </c>
      <c r="C171" s="27">
        <v>3</v>
      </c>
      <c r="D171" s="23">
        <f>IF(DGA!O8&lt;X7,$X$2,IF(DGA!P8&lt;Y7,$Y$2,IF(DGA!O8&lt;Z7,$Z$2,IF(DGA!O8&lt;AA7,$AA$2,IF(DGA!O8&lt;AB7,$AB$2,IF(DGA!O8&gt;=AB7,$AC$2))))))</f>
        <v>1</v>
      </c>
      <c r="E171" s="27">
        <f t="shared" si="16"/>
        <v>3</v>
      </c>
      <c r="F171" s="20"/>
      <c r="I171" s="178"/>
      <c r="J171" s="113"/>
    </row>
    <row r="172" spans="1:10" x14ac:dyDescent="0.25">
      <c r="A172" s="11" t="s">
        <v>12</v>
      </c>
      <c r="B172" s="12" t="s">
        <v>13</v>
      </c>
      <c r="C172" s="27">
        <v>3</v>
      </c>
      <c r="D172" s="23">
        <f>IF(DGA!O9&lt;X8,$X$2,IF(DGA!P9&lt;Y8,$Y$2,IF(DGA!O9&lt;Z8,$Z$2,IF(DGA!O9&lt;AA8,$AA$2,IF(DGA!O9&lt;AB8,$AB$2,IF(DGA!O9&gt;=AB8,$AC$2))))))</f>
        <v>1</v>
      </c>
      <c r="E172" s="27">
        <f t="shared" si="16"/>
        <v>3</v>
      </c>
      <c r="F172" s="20"/>
      <c r="I172" s="178"/>
      <c r="J172" s="113"/>
    </row>
    <row r="173" spans="1:10" x14ac:dyDescent="0.25">
      <c r="A173" s="32" t="s">
        <v>14</v>
      </c>
      <c r="B173" s="33" t="s">
        <v>15</v>
      </c>
      <c r="C173" s="27">
        <v>5</v>
      </c>
      <c r="D173" s="23">
        <f>IF(DGA!O10&lt;X9,$X$2,IF(DGA!P10&lt;Y9,$Y$2,IF(DGA!O10&lt;Z9,$Z$2,IF(DGA!O10&lt;AA9,$AA$2,IF(DGA!O10&lt;AB9,$AB$2,IF(DGA!O10&gt;=AB9,$AC$2))))))</f>
        <v>1</v>
      </c>
      <c r="E173" s="27">
        <f t="shared" si="16"/>
        <v>5</v>
      </c>
      <c r="F173" s="20"/>
      <c r="I173" s="178"/>
      <c r="J173" s="113"/>
    </row>
    <row r="174" spans="1:10" ht="15.75" thickBot="1" x14ac:dyDescent="0.3"/>
    <row r="175" spans="1:10" ht="15.75" thickBot="1" x14ac:dyDescent="0.3">
      <c r="A175" s="34" t="s">
        <v>33</v>
      </c>
      <c r="B175" s="34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25">
      <c r="A178" s="179"/>
      <c r="B178" s="179"/>
      <c r="C178" s="179"/>
      <c r="D178" s="179"/>
      <c r="E178" s="179"/>
      <c r="F178" s="179"/>
      <c r="G178" s="179"/>
      <c r="H178" s="179"/>
      <c r="I178" s="179"/>
      <c r="J178" s="114"/>
    </row>
    <row r="179" spans="1:10" x14ac:dyDescent="0.25">
      <c r="A179" s="179"/>
      <c r="B179" s="179"/>
      <c r="C179" s="179"/>
      <c r="D179" s="179"/>
      <c r="E179" s="179"/>
      <c r="F179" s="179"/>
      <c r="G179" s="179"/>
      <c r="H179" s="179"/>
      <c r="I179" s="179"/>
      <c r="J179" s="114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1.0555555555555556</v>
      </c>
      <c r="I182" s="177">
        <f>DGA!$N$3</f>
        <v>37516</v>
      </c>
      <c r="J182" s="112"/>
    </row>
    <row r="183" spans="1:10" x14ac:dyDescent="0.25">
      <c r="A183" s="11" t="s">
        <v>4</v>
      </c>
      <c r="B183" s="12" t="s">
        <v>5</v>
      </c>
      <c r="C183" s="27">
        <v>1</v>
      </c>
      <c r="D183" s="23">
        <f>IF(DGA!N5&lt;X4,$X$2,IF(DGA!N5&lt;Y4,$Y$2,IF(DGA!N5&lt;Z4,$Z$2,IF(DGA!N5&lt;AA4,$AA$2,IF(DGA!N5&lt;AB4,$AB$2,IF(DGA!N5&gt;=AB4,$AC$2))))))</f>
        <v>2</v>
      </c>
      <c r="E183" s="27">
        <f t="shared" si="17"/>
        <v>2</v>
      </c>
      <c r="F183" s="20"/>
      <c r="G183" s="28"/>
      <c r="I183" s="178"/>
      <c r="J183" s="113"/>
    </row>
    <row r="184" spans="1:10" x14ac:dyDescent="0.25">
      <c r="A184" s="11" t="s">
        <v>6</v>
      </c>
      <c r="B184" s="12" t="s">
        <v>7</v>
      </c>
      <c r="C184" s="27">
        <v>1</v>
      </c>
      <c r="D184" s="23">
        <f>IF(DGA!N6&lt;X5,$X$2,IF(DGA!N6&lt;Y5,$Y$2,IF(DGA!N6&lt;Z5,$Z$2,IF(DGA!N6&lt;AA5,$AA$2,IF(DGA!N6&lt;AB5,$AB$2,IF(DGA!N6&gt;=AB5,$AC$2))))))</f>
        <v>1</v>
      </c>
      <c r="E184" s="27">
        <f t="shared" si="17"/>
        <v>1</v>
      </c>
      <c r="F184" s="20"/>
      <c r="I184" s="178"/>
      <c r="J184" s="113"/>
    </row>
    <row r="185" spans="1:10" x14ac:dyDescent="0.25">
      <c r="A185" s="11" t="s">
        <v>8</v>
      </c>
      <c r="B185" s="12" t="s">
        <v>9</v>
      </c>
      <c r="C185" s="27">
        <v>3</v>
      </c>
      <c r="D185" s="23">
        <f>IF(DGA!N7&lt;X6,$X$2,IF(DGA!N7&lt;Y6,$Y$2,IF(DGA!N7&lt;Z6,$Z$2,IF(DGA!N7&lt;AA6,$AA$2,IF(DGA!N7&lt;AB6,$AB$2,IF(DGA!N7&gt;=AB6,$AC$2))))))</f>
        <v>1</v>
      </c>
      <c r="E185" s="27">
        <f t="shared" si="17"/>
        <v>3</v>
      </c>
      <c r="F185" s="20"/>
      <c r="I185" s="178"/>
      <c r="J185" s="113"/>
    </row>
    <row r="186" spans="1:10" x14ac:dyDescent="0.25">
      <c r="A186" s="11" t="s">
        <v>10</v>
      </c>
      <c r="B186" s="12" t="s">
        <v>11</v>
      </c>
      <c r="C186" s="27">
        <v>3</v>
      </c>
      <c r="D186" s="23">
        <f>IF(DGA!N8&lt;X7,$X$2,IF(DGA!N8&lt;Y7,$Y$2,IF(DGA!N8&lt;Z7,$Z$2,IF(DGA!N8&lt;AA7,$AA$2,IF(DGA!N8&lt;AB7,$AB$2,IF(DGA!N8&gt;=AB7,$AC$2))))))</f>
        <v>1</v>
      </c>
      <c r="E186" s="27">
        <f t="shared" si="17"/>
        <v>3</v>
      </c>
      <c r="F186" s="20"/>
      <c r="I186" s="178"/>
      <c r="J186" s="113"/>
    </row>
    <row r="187" spans="1:10" x14ac:dyDescent="0.25">
      <c r="A187" s="11" t="s">
        <v>12</v>
      </c>
      <c r="B187" s="12" t="s">
        <v>13</v>
      </c>
      <c r="C187" s="27">
        <v>3</v>
      </c>
      <c r="D187" s="23">
        <f>IF(DGA!N9&lt;X8,$X$2,IF(DGA!N9&lt;Y8,$Y$2,IF(DGA!N9&lt;Z8,$Z$2,IF(DGA!N9&lt;AA8,$AA$2,IF(DGA!N9&lt;AB8,$AB$2,IF(DGA!N9&gt;=AB8,$AC$2))))))</f>
        <v>1</v>
      </c>
      <c r="E187" s="27">
        <f t="shared" si="17"/>
        <v>3</v>
      </c>
      <c r="F187" s="20"/>
      <c r="I187" s="178"/>
      <c r="J187" s="113"/>
    </row>
    <row r="188" spans="1:10" x14ac:dyDescent="0.25">
      <c r="A188" s="32" t="s">
        <v>14</v>
      </c>
      <c r="B188" s="33" t="s">
        <v>15</v>
      </c>
      <c r="C188" s="27">
        <v>5</v>
      </c>
      <c r="D188" s="23">
        <f>IF(DGA!N10&lt;X9,$X$2,IF(DGA!N10&lt;Y9,$Y$2,IF(DGA!N10&lt;Z9,$Z$2,IF(DGA!N10&lt;AA9,$AA$2,IF(DGA!N10&lt;AB9,$AB$2,IF(DGA!N10&gt;=AB9,$AC$2))))))</f>
        <v>1</v>
      </c>
      <c r="E188" s="27">
        <f t="shared" si="17"/>
        <v>5</v>
      </c>
      <c r="F188" s="20"/>
      <c r="I188" s="178"/>
      <c r="J188" s="113"/>
    </row>
    <row r="189" spans="1:10" ht="15.75" thickBot="1" x14ac:dyDescent="0.3"/>
    <row r="190" spans="1:10" ht="15.75" thickBot="1" x14ac:dyDescent="0.3">
      <c r="A190" s="34" t="s">
        <v>33</v>
      </c>
      <c r="B190" s="34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25">
      <c r="A193" s="179"/>
      <c r="B193" s="179"/>
      <c r="C193" s="179"/>
      <c r="D193" s="179"/>
      <c r="E193" s="179"/>
      <c r="F193" s="179"/>
      <c r="G193" s="179"/>
      <c r="H193" s="179"/>
      <c r="I193" s="179"/>
      <c r="J193" s="114"/>
    </row>
    <row r="194" spans="1:10" x14ac:dyDescent="0.25">
      <c r="A194" s="179"/>
      <c r="B194" s="179"/>
      <c r="C194" s="179"/>
      <c r="D194" s="179"/>
      <c r="E194" s="179"/>
      <c r="F194" s="179"/>
      <c r="G194" s="179"/>
      <c r="H194" s="179"/>
      <c r="I194" s="179"/>
      <c r="J194" s="114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7">
        <f>DGA!$M$3</f>
        <v>37806</v>
      </c>
      <c r="J197" s="112"/>
    </row>
    <row r="198" spans="1:10" x14ac:dyDescent="0.25">
      <c r="A198" s="11" t="s">
        <v>4</v>
      </c>
      <c r="B198" s="12" t="s">
        <v>5</v>
      </c>
      <c r="C198" s="27">
        <v>1</v>
      </c>
      <c r="D198" s="23">
        <f>IF(DGA!M5&lt;X4,$X$2,IF(DGA!M5&lt;Y4,$Y$2,IF(DGA!M5&lt;Z4,$Z$2,IF(DGA!M5&lt;AA4,$AA$2,IF(DGA!M5&lt;AB4,$AB$2,IF(DGA!M5&gt;=AB4,$AC$2))))))</f>
        <v>2</v>
      </c>
      <c r="E198" s="27">
        <f t="shared" si="18"/>
        <v>2</v>
      </c>
      <c r="F198" s="20"/>
      <c r="G198" s="28"/>
      <c r="I198" s="178"/>
      <c r="J198" s="113"/>
    </row>
    <row r="199" spans="1:10" x14ac:dyDescent="0.25">
      <c r="A199" s="11" t="s">
        <v>6</v>
      </c>
      <c r="B199" s="12" t="s">
        <v>7</v>
      </c>
      <c r="C199" s="27">
        <v>1</v>
      </c>
      <c r="D199" s="23">
        <f>IF(DGA!M6&lt;X5,$X$2,IF(DGA!M6&lt;Y5,$Y$2,IF(DGA!M6&lt;Z5,$Z$2,IF(DGA!M6&lt;AA5,$AA$2,IF(DGA!M6&lt;AB5,$AB$2,IF(DGA!M6&gt;=AB5,$AC$2))))))</f>
        <v>1</v>
      </c>
      <c r="E199" s="27">
        <f t="shared" si="18"/>
        <v>1</v>
      </c>
      <c r="F199" s="20"/>
      <c r="I199" s="178"/>
      <c r="J199" s="113"/>
    </row>
    <row r="200" spans="1:10" x14ac:dyDescent="0.25">
      <c r="A200" s="11" t="s">
        <v>8</v>
      </c>
      <c r="B200" s="12" t="s">
        <v>9</v>
      </c>
      <c r="C200" s="27">
        <v>3</v>
      </c>
      <c r="D200" s="23">
        <f>IF(DGA!M7&lt;X6,$X$2,IF(DGA!M7&lt;Y6,$Y$2,IF(DGA!M7&lt;Z6,$Z$2,IF(DGA!M7&lt;AA6,$AA$2,IF(DGA!M7&lt;AB6,$AB$2,IF(DGA!M7&gt;=AB6,$AC$2))))))</f>
        <v>1</v>
      </c>
      <c r="E200" s="27">
        <f t="shared" si="18"/>
        <v>3</v>
      </c>
      <c r="F200" s="20"/>
      <c r="I200" s="178"/>
      <c r="J200" s="113"/>
    </row>
    <row r="201" spans="1:10" x14ac:dyDescent="0.25">
      <c r="A201" s="11" t="s">
        <v>10</v>
      </c>
      <c r="B201" s="12" t="s">
        <v>11</v>
      </c>
      <c r="C201" s="27">
        <v>3</v>
      </c>
      <c r="D201" s="23">
        <f>IF(DGA!M8&lt;X7,$X$2,IF(DGA!M8&lt;Y7,$Y$2,IF(DGA!M8&lt;Z7,$Z$2,IF(DGA!M8&lt;AA7,$AA$2,IF(DGA!M8&lt;AB7,$AB$2,IF(DGA!M8&gt;=AB7,$AC$2))))))</f>
        <v>1</v>
      </c>
      <c r="E201" s="27">
        <f t="shared" si="18"/>
        <v>3</v>
      </c>
      <c r="F201" s="20"/>
      <c r="I201" s="178"/>
      <c r="J201" s="113"/>
    </row>
    <row r="202" spans="1:10" x14ac:dyDescent="0.25">
      <c r="A202" s="11" t="s">
        <v>12</v>
      </c>
      <c r="B202" s="12" t="s">
        <v>13</v>
      </c>
      <c r="C202" s="27">
        <v>3</v>
      </c>
      <c r="D202" s="23">
        <f>IF(DGA!M9&lt;X8,$X$2,IF(DGA!M9&lt;Y8,$Y$2,IF(DGA!M9&lt;Z8,$Z$2,IF(DGA!M9&lt;AA8,$AA$2,IF(DGA!M9&lt;AB8,$AB$2,IF(DGA!M9&gt;=AB8,$AC$2))))))</f>
        <v>1</v>
      </c>
      <c r="E202" s="27">
        <f t="shared" si="18"/>
        <v>3</v>
      </c>
      <c r="F202" s="20"/>
      <c r="I202" s="178"/>
      <c r="J202" s="113"/>
    </row>
    <row r="203" spans="1:10" x14ac:dyDescent="0.25">
      <c r="A203" s="32" t="s">
        <v>14</v>
      </c>
      <c r="B203" s="33" t="s">
        <v>15</v>
      </c>
      <c r="C203" s="27">
        <v>5</v>
      </c>
      <c r="D203" s="23">
        <f>IF(DGA!M10&lt;X9,$X$2,IF(DGA!M10&lt;Y9,$Y$2,IF(DGA!M10&lt;Z9,$Z$2,IF(DGA!M10&lt;AA9,$AA$2,IF(DGA!M10&lt;AB9,$AB$2,IF(DGA!M10&gt;=AB9,$AC$2))))))</f>
        <v>1</v>
      </c>
      <c r="E203" s="27">
        <f t="shared" si="18"/>
        <v>5</v>
      </c>
      <c r="F203" s="20"/>
      <c r="I203" s="178"/>
      <c r="J203" s="113"/>
    </row>
    <row r="204" spans="1:10" ht="15.75" thickBot="1" x14ac:dyDescent="0.3"/>
    <row r="205" spans="1:10" ht="15.75" thickBot="1" x14ac:dyDescent="0.3">
      <c r="A205" s="34" t="s">
        <v>33</v>
      </c>
      <c r="B205" s="34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25">
      <c r="A208" s="179"/>
      <c r="B208" s="179"/>
      <c r="C208" s="179"/>
      <c r="D208" s="179"/>
      <c r="E208" s="179"/>
      <c r="F208" s="179"/>
      <c r="G208" s="179"/>
      <c r="H208" s="179"/>
      <c r="I208" s="179"/>
      <c r="J208" s="114"/>
    </row>
    <row r="209" spans="1:10" x14ac:dyDescent="0.25">
      <c r="A209" s="179"/>
      <c r="B209" s="179"/>
      <c r="C209" s="179"/>
      <c r="D209" s="179"/>
      <c r="E209" s="179"/>
      <c r="F209" s="179"/>
      <c r="G209" s="179"/>
      <c r="H209" s="179"/>
      <c r="I209" s="179"/>
      <c r="J209" s="114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7">
        <f>DGA!$L$3</f>
        <v>38237</v>
      </c>
      <c r="J212" s="112"/>
    </row>
    <row r="213" spans="1:10" x14ac:dyDescent="0.25">
      <c r="A213" s="11" t="s">
        <v>4</v>
      </c>
      <c r="B213" s="12" t="s">
        <v>5</v>
      </c>
      <c r="C213" s="27">
        <v>1</v>
      </c>
      <c r="D213" s="23">
        <f>IF(DGA!L5&lt;X4,$X$2,IF(DGA!L5&lt;Y4,$Y$2,IF(DGA!L5&lt;Z4,$Z$2,IF(DGA!L5&lt;AA4,$AA$2,IF(DGA!L5&lt;AB4,$AB$2,IF(DGA!L5&gt;=AB4,$AC$2))))))</f>
        <v>2</v>
      </c>
      <c r="E213" s="27">
        <f t="shared" si="19"/>
        <v>2</v>
      </c>
      <c r="F213" s="20"/>
      <c r="G213" s="28"/>
      <c r="I213" s="178"/>
      <c r="J213" s="113"/>
    </row>
    <row r="214" spans="1:10" x14ac:dyDescent="0.25">
      <c r="A214" s="11" t="s">
        <v>6</v>
      </c>
      <c r="B214" s="12" t="s">
        <v>7</v>
      </c>
      <c r="C214" s="27">
        <v>1</v>
      </c>
      <c r="D214" s="23">
        <f>IF(DGA!L6&lt;X5,$X$2,IF(DGA!L6&lt;Y5,$Y$2,IF(DGA!L6&lt;Z5,$Z$2,IF(DGA!L6&lt;AA5,$AA$2,IF(DGA!L6&lt;AB5,$AB$2,IF(DGA!L6&gt;=AB5,$AC$2))))))</f>
        <v>1</v>
      </c>
      <c r="E214" s="27">
        <f t="shared" si="19"/>
        <v>1</v>
      </c>
      <c r="F214" s="20"/>
      <c r="I214" s="178"/>
      <c r="J214" s="113"/>
    </row>
    <row r="215" spans="1:10" x14ac:dyDescent="0.25">
      <c r="A215" s="11" t="s">
        <v>8</v>
      </c>
      <c r="B215" s="12" t="s">
        <v>9</v>
      </c>
      <c r="C215" s="27">
        <v>3</v>
      </c>
      <c r="D215" s="23">
        <f>IF(DGA!L7&lt;X6,$X$2,IF(DGA!L7&lt;Y6,$Y$2,IF(DGA!L7&lt;Z6,$Z$2,IF(DGA!L7&lt;AA6,$AA$2,IF(DGA!L7&lt;AB6,$AB$2,IF(DGA!L7&gt;=AB6,$AC$2))))))</f>
        <v>1</v>
      </c>
      <c r="E215" s="27">
        <f t="shared" si="19"/>
        <v>3</v>
      </c>
      <c r="F215" s="20"/>
      <c r="I215" s="178"/>
      <c r="J215" s="113"/>
    </row>
    <row r="216" spans="1:10" x14ac:dyDescent="0.25">
      <c r="A216" s="11" t="s">
        <v>10</v>
      </c>
      <c r="B216" s="12" t="s">
        <v>11</v>
      </c>
      <c r="C216" s="27">
        <v>3</v>
      </c>
      <c r="D216" s="23">
        <f>IF(DGA!L8&lt;X7,$X$2,IF(DGA!L8&lt;Y7,$Y$2,IF(DGA!L8&lt;Z7,$Z$2,IF(DGA!L8&lt;AA7,$AA$2,IF(DGA!L8&lt;AB7,$AB$2,IF(DGA!L8&gt;=AB7,$AC$2))))))</f>
        <v>1</v>
      </c>
      <c r="E216" s="27">
        <f t="shared" si="19"/>
        <v>3</v>
      </c>
      <c r="F216" s="20"/>
      <c r="I216" s="178"/>
      <c r="J216" s="113"/>
    </row>
    <row r="217" spans="1:10" x14ac:dyDescent="0.25">
      <c r="A217" s="11" t="s">
        <v>12</v>
      </c>
      <c r="B217" s="12" t="s">
        <v>13</v>
      </c>
      <c r="C217" s="27">
        <v>3</v>
      </c>
      <c r="D217" s="23">
        <f>IF(DGA!L9&lt;X8,$X$2,IF(DGA!L9&lt;Y8,$Y$2,IF(DGA!L9&lt;Z8,$Z$2,IF(DGA!L9&lt;AA8,$AA$2,IF(DGA!L9&lt;AB8,$AB$2,IF(DGA!L9&gt;=AB8,$AC$2))))))</f>
        <v>1</v>
      </c>
      <c r="E217" s="27">
        <f t="shared" si="19"/>
        <v>3</v>
      </c>
      <c r="F217" s="20"/>
      <c r="I217" s="178"/>
      <c r="J217" s="113"/>
    </row>
    <row r="218" spans="1:10" x14ac:dyDescent="0.25">
      <c r="A218" s="32" t="s">
        <v>14</v>
      </c>
      <c r="B218" s="33" t="s">
        <v>15</v>
      </c>
      <c r="C218" s="27">
        <v>5</v>
      </c>
      <c r="D218" s="23">
        <f>IF(DGA!L10&lt;X9,$X$2,IF(DGA!L10&lt;Y9,$Y$2,IF(DGA!L10&lt;Z9,$Z$2,IF(DGA!L10&lt;AA9,$AA$2,IF(DGA!L10&lt;AB9,$AB$2,IF(DGA!L10&gt;=AB9,$AC$2))))))</f>
        <v>1</v>
      </c>
      <c r="E218" s="27">
        <f t="shared" si="19"/>
        <v>5</v>
      </c>
      <c r="F218" s="20"/>
      <c r="I218" s="178"/>
      <c r="J218" s="113"/>
    </row>
    <row r="219" spans="1:10" ht="15.75" thickBot="1" x14ac:dyDescent="0.3"/>
    <row r="220" spans="1:10" ht="15.75" thickBot="1" x14ac:dyDescent="0.3">
      <c r="A220" s="34" t="s">
        <v>33</v>
      </c>
      <c r="B220" s="34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25">
      <c r="A223" s="179"/>
      <c r="B223" s="179"/>
      <c r="C223" s="179"/>
      <c r="D223" s="179"/>
      <c r="E223" s="179"/>
      <c r="F223" s="179"/>
      <c r="G223" s="179"/>
      <c r="H223" s="179"/>
      <c r="I223" s="179"/>
      <c r="J223" s="114"/>
    </row>
    <row r="224" spans="1:10" x14ac:dyDescent="0.25">
      <c r="A224" s="179"/>
      <c r="B224" s="179"/>
      <c r="C224" s="179"/>
      <c r="D224" s="179"/>
      <c r="E224" s="179"/>
      <c r="F224" s="179"/>
      <c r="G224" s="179"/>
      <c r="H224" s="179"/>
      <c r="I224" s="179"/>
      <c r="J224" s="114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77">
        <f>DGA!$K$3</f>
        <v>38484</v>
      </c>
      <c r="J227" s="112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IF(DGA!K5&lt;X4,$X$2,IF(DGA!K5&lt;Y4,$Y$2,IF(DGA!K5&lt;Z4,$Z$2,IF(DGA!K5&lt;AA4,$AA$2,IF(DGA!K5&lt;AB4,$AB$2,IF(DGA!K5&gt;=AB4,$AC$2))))))</f>
        <v>2</v>
      </c>
      <c r="E228" s="27">
        <f t="shared" si="20"/>
        <v>2</v>
      </c>
      <c r="F228" s="20"/>
      <c r="G228" s="28"/>
      <c r="I228" s="178"/>
      <c r="J228" s="113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IF(DGA!K6&lt;X5,$X$2,IF(DGA!K6&lt;Y5,$Y$2,IF(DGA!K6&lt;Z5,$Z$2,IF(DGA!K6&lt;AA5,$AA$2,IF(DGA!K6&lt;AB5,$AB$2,IF(DGA!K6&gt;=AB5,$AC$2))))))</f>
        <v>1</v>
      </c>
      <c r="E229" s="27">
        <f t="shared" si="20"/>
        <v>1</v>
      </c>
      <c r="F229" s="20"/>
      <c r="I229" s="178"/>
      <c r="J229" s="113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IF(DGA!K7&lt;X6,$X$2,IF(DGA!K7&lt;Y6,$Y$2,IF(DGA!K7&lt;Z6,$Z$2,IF(DGA!K7&lt;AA6,$AA$2,IF(DGA!K7&lt;AB6,$AB$2,IF(DGA!K7&gt;=AB6,$AC$2))))))</f>
        <v>1</v>
      </c>
      <c r="E230" s="27">
        <f t="shared" si="20"/>
        <v>3</v>
      </c>
      <c r="F230" s="20"/>
      <c r="I230" s="178"/>
      <c r="J230" s="113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IF(DGA!K8&lt;X7,$X$2,IF(DGA!K8&lt;Y7,$Y$2,IF(DGA!K8&lt;Z7,$Z$2,IF(DGA!K8&lt;AA7,$AA$2,IF(DGA!K8&lt;AB7,$AB$2,IF(DGA!K8&gt;=AB7,$AC$2))))))</f>
        <v>1</v>
      </c>
      <c r="E231" s="27">
        <f t="shared" si="20"/>
        <v>3</v>
      </c>
      <c r="F231" s="20"/>
      <c r="I231" s="178"/>
      <c r="J231" s="113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IF(DGA!K9&lt;X8,$X$2,IF(DGA!K9&lt;Y8,$Y$2,IF(DGA!K9&lt;Z8,$Z$2,IF(DGA!K9&lt;AA8,$AA$2,IF(DGA!K9&lt;AB8,$AB$2,IF(DGA!K9&gt;=AB8,$AC$2))))))</f>
        <v>1</v>
      </c>
      <c r="E232" s="27">
        <f t="shared" si="20"/>
        <v>3</v>
      </c>
      <c r="F232" s="20"/>
      <c r="I232" s="178"/>
      <c r="J232" s="113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IF(DGA!K10&lt;X9,$X$2,IF(DGA!K10&lt;Y9,$Y$2,IF(DGA!K10&lt;Z9,$Z$2,IF(DGA!K10&lt;AA9,$AA$2,IF(DGA!K10&lt;AB9,$AB$2,IF(DGA!K10&gt;=AB9,$AC$2))))))</f>
        <v>1</v>
      </c>
      <c r="E233" s="27">
        <f t="shared" si="20"/>
        <v>5</v>
      </c>
      <c r="F233" s="20"/>
      <c r="I233" s="178"/>
      <c r="J233" s="113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79"/>
      <c r="B238" s="179"/>
      <c r="C238" s="179"/>
      <c r="D238" s="179"/>
      <c r="E238" s="179"/>
      <c r="F238" s="179"/>
      <c r="G238" s="179"/>
      <c r="H238" s="179"/>
      <c r="I238" s="179"/>
      <c r="J238" s="114"/>
    </row>
    <row r="239" spans="1:10" x14ac:dyDescent="0.25">
      <c r="A239" s="179"/>
      <c r="B239" s="179"/>
      <c r="C239" s="179"/>
      <c r="D239" s="179"/>
      <c r="E239" s="179"/>
      <c r="F239" s="179"/>
      <c r="G239" s="179"/>
      <c r="H239" s="179"/>
      <c r="I239" s="179"/>
      <c r="J239" s="114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7">
        <f>DGA!$J$3</f>
        <v>38965</v>
      </c>
      <c r="J242" s="112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IF(DGA!J5&lt;X4,$X$2,IF(DGA!J5&lt;Y4,$Y$2,IF(DGA!J5&lt;Z4,$Z$2,IF(DGA!J5&lt;AA4,$AA$2,IF(DGA!J5&lt;AB4,$AB$2,IF(DGA!J5&gt;=AB4,$AC$2))))))</f>
        <v>2</v>
      </c>
      <c r="E243" s="27">
        <f t="shared" si="21"/>
        <v>2</v>
      </c>
      <c r="F243" s="20"/>
      <c r="G243" s="28"/>
      <c r="I243" s="178"/>
      <c r="J243" s="113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IF(DGA!J6&lt;X5,$X$2,IF(DGA!J6&lt;Y5,$Y$2,IF(DGA!J6&lt;Z5,$Z$2,IF(DGA!J6&lt;AA5,$AA$2,IF(DGA!J6&lt;AB5,$AB$2,IF(DGA!J6&gt;=AB5,$AC$2))))))</f>
        <v>1</v>
      </c>
      <c r="E244" s="27">
        <f t="shared" si="21"/>
        <v>1</v>
      </c>
      <c r="F244" s="20"/>
      <c r="I244" s="178"/>
      <c r="J244" s="113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IF(DGA!J7&lt;X6,$X$2,IF(DGA!J7&lt;Y6,$Y$2,IF(DGA!J7&lt;Z6,$Z$2,IF(DGA!J7&lt;AA6,$AA$2,IF(DGA!J7&lt;AB6,$AB$2,IF(DGA!J7&gt;=AB6,$AC$2))))))</f>
        <v>1</v>
      </c>
      <c r="E245" s="27">
        <f t="shared" si="21"/>
        <v>3</v>
      </c>
      <c r="F245" s="20"/>
      <c r="I245" s="178"/>
      <c r="J245" s="113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IF(DGA!J8&lt;X7,$X$2,IF(DGA!J8&lt;Y7,$Y$2,IF(DGA!J8&lt;Z7,$Z$2,IF(DGA!J8&lt;AA7,$AA$2,IF(DGA!J8&lt;AB7,$AB$2,IF(DGA!J8&gt;=AB7,$AC$2))))))</f>
        <v>1</v>
      </c>
      <c r="E246" s="27">
        <f t="shared" si="21"/>
        <v>3</v>
      </c>
      <c r="F246" s="20"/>
      <c r="I246" s="178"/>
      <c r="J246" s="113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IF(DGA!J9&lt;X8,$X$2,IF(DGA!J9&lt;Y8,$Y$2,IF(DGA!J9&lt;Z8,$Z$2,IF(DGA!J9&lt;AA8,$AA$2,IF(DGA!J9&lt;AB8,$AB$2,IF(DGA!J9&gt;=AB8,$AC$2))))))</f>
        <v>1</v>
      </c>
      <c r="E247" s="27">
        <f t="shared" si="21"/>
        <v>3</v>
      </c>
      <c r="F247" s="20"/>
      <c r="I247" s="178"/>
      <c r="J247" s="113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IF(DGA!J10&lt;X9,$X$2,IF(DGA!J10&lt;Y9,$Y$2,IF(DGA!J10&lt;Z9,$Z$2,IF(DGA!J10&lt;AA9,$AA$2,IF(DGA!J10&lt;AB9,$AB$2,IF(DGA!J10&gt;=AB9,$AC$2))))))</f>
        <v>1</v>
      </c>
      <c r="E248" s="27">
        <f t="shared" si="21"/>
        <v>5</v>
      </c>
      <c r="F248" s="20"/>
      <c r="I248" s="178"/>
      <c r="J248" s="113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79"/>
      <c r="B253" s="179"/>
      <c r="C253" s="179"/>
      <c r="D253" s="179"/>
      <c r="E253" s="179"/>
      <c r="F253" s="179"/>
      <c r="G253" s="179"/>
      <c r="H253" s="179"/>
      <c r="I253" s="179"/>
      <c r="J253" s="114"/>
    </row>
    <row r="254" spans="1:10" x14ac:dyDescent="0.25">
      <c r="A254" s="179"/>
      <c r="B254" s="179"/>
      <c r="C254" s="179"/>
      <c r="D254" s="179"/>
      <c r="E254" s="179"/>
      <c r="F254" s="179"/>
      <c r="G254" s="179"/>
      <c r="H254" s="179"/>
      <c r="I254" s="179"/>
      <c r="J254" s="114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</v>
      </c>
      <c r="I257" s="177">
        <f>DGA!$I$3</f>
        <v>39267</v>
      </c>
      <c r="J257" s="112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IF(DGA!I5&lt;X4,$X$2,IF(DGA!I5&lt;Y4,$Y$2,IF(DGA!I5&lt;Z4,$Z$2,IF(DGA!I5&lt;AA4,$AA$2,IF(DGA!I5&lt;AB4,$AB$2,IF(DGA!I5&gt;=AB4,$AC$2))))))</f>
        <v>1</v>
      </c>
      <c r="E258" s="27">
        <f t="shared" si="22"/>
        <v>1</v>
      </c>
      <c r="F258" s="20"/>
      <c r="G258" s="28"/>
      <c r="I258" s="178"/>
      <c r="J258" s="113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IF(DGA!I6&lt;X5,$X$2,IF(DGA!I6&lt;Y5,$Y$2,IF(DGA!I6&lt;Z5,$Z$2,IF(DGA!I6&lt;AA5,$AA$2,IF(DGA!I6&lt;AB5,$AB$2,IF(DGA!I6&gt;=AB5,$AC$2))))))</f>
        <v>1</v>
      </c>
      <c r="E259" s="27">
        <f t="shared" si="22"/>
        <v>1</v>
      </c>
      <c r="F259" s="20"/>
      <c r="I259" s="178"/>
      <c r="J259" s="113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IF(DGA!I7&lt;X6,$X$2,IF(DGA!I7&lt;Y6,$Y$2,IF(DGA!I7&lt;Z6,$Z$2,IF(DGA!I7&lt;AA6,$AA$2,IF(DGA!I7&lt;AB6,$AB$2,IF(DGA!I7&gt;=AB6,$AC$2))))))</f>
        <v>1</v>
      </c>
      <c r="E260" s="27">
        <f t="shared" si="22"/>
        <v>3</v>
      </c>
      <c r="F260" s="20"/>
      <c r="I260" s="178"/>
      <c r="J260" s="113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IF(DGA!I8&lt;X7,$X$2,IF(DGA!I8&lt;Y7,$Y$2,IF(DGA!I8&lt;Z7,$Z$2,IF(DGA!I8&lt;AA7,$AA$2,IF(DGA!I8&lt;AB7,$AB$2,IF(DGA!I8&gt;=AB7,$AC$2))))))</f>
        <v>1</v>
      </c>
      <c r="E261" s="27">
        <f t="shared" si="22"/>
        <v>3</v>
      </c>
      <c r="F261" s="20"/>
      <c r="I261" s="178"/>
      <c r="J261" s="113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IF(DGA!I9&lt;X8,$X$2,IF(DGA!I9&lt;Y8,$Y$2,IF(DGA!I9&lt;Z8,$Z$2,IF(DGA!I9&lt;AA8,$AA$2,IF(DGA!I9&lt;AB8,$AB$2,IF(DGA!I9&gt;=AB8,$AC$2))))))</f>
        <v>1</v>
      </c>
      <c r="E262" s="27">
        <f t="shared" si="22"/>
        <v>3</v>
      </c>
      <c r="F262" s="20"/>
      <c r="I262" s="178"/>
      <c r="J262" s="113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IF(DGA!I10&lt;X9,$X$2,IF(DGA!I10&lt;Y9,$Y$2,IF(DGA!I10&lt;Z9,$Z$2,IF(DGA!I10&lt;AA9,$AA$2,IF(DGA!I10&lt;AB9,$AB$2,IF(DGA!I10&gt;=AB9,$AC$2))))))</f>
        <v>1</v>
      </c>
      <c r="E263" s="27">
        <f t="shared" si="22"/>
        <v>5</v>
      </c>
      <c r="F263" s="20"/>
      <c r="I263" s="178"/>
      <c r="J263" s="113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79"/>
      <c r="B268" s="179"/>
      <c r="C268" s="179"/>
      <c r="D268" s="179"/>
      <c r="E268" s="179"/>
      <c r="F268" s="179"/>
      <c r="G268" s="179"/>
      <c r="H268" s="179"/>
      <c r="I268" s="179"/>
      <c r="J268" s="114"/>
    </row>
    <row r="269" spans="1:10" x14ac:dyDescent="0.25">
      <c r="A269" s="179"/>
      <c r="B269" s="179"/>
      <c r="C269" s="179"/>
      <c r="D269" s="179"/>
      <c r="E269" s="179"/>
      <c r="F269" s="179"/>
      <c r="G269" s="179"/>
      <c r="H269" s="179"/>
      <c r="I269" s="179"/>
      <c r="J269" s="114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7">
        <f>DGA!$H$3</f>
        <v>39716</v>
      </c>
      <c r="J272" s="112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IF(DGA!H5&lt;X4,$X$2,IF(DGA!H5&lt;Y4,$Y$2,IF(DGA!H5&lt;Z4,$Z$2,IF(DGA!H5&lt;AA4,$AA$2,IF(DGA!H5&lt;AB4,$AB$2,IF(DGA!H5&gt;=AB4,$AC$2))))))</f>
        <v>1</v>
      </c>
      <c r="E273" s="27">
        <f t="shared" si="23"/>
        <v>1</v>
      </c>
      <c r="F273" s="20"/>
      <c r="G273" s="28"/>
      <c r="I273" s="178"/>
      <c r="J273" s="113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IF(DGA!H6&lt;X5,$X$2,IF(DGA!H6&lt;Y5,$Y$2,IF(DGA!H6&lt;Z5,$Z$2,IF(DGA!H6&lt;AA5,$AA$2,IF(DGA!H6&lt;AB5,$AB$2,IF(DGA!H6&gt;=AB5,$AC$2))))))</f>
        <v>1</v>
      </c>
      <c r="E274" s="27">
        <f t="shared" si="23"/>
        <v>1</v>
      </c>
      <c r="F274" s="20"/>
      <c r="I274" s="178"/>
      <c r="J274" s="113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IF(DGA!H7&lt;X6,$X$2,IF(DGA!H7&lt;Y6,$Y$2,IF(DGA!H7&lt;Z6,$Z$2,IF(DGA!H7&lt;AA6,$AA$2,IF(DGA!H7&lt;AB6,$AB$2,IF(DGA!H7&gt;=AB6,$AC$2))))))</f>
        <v>1</v>
      </c>
      <c r="E275" s="27">
        <f t="shared" si="23"/>
        <v>3</v>
      </c>
      <c r="F275" s="20"/>
      <c r="I275" s="178"/>
      <c r="J275" s="113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IF(DGA!H8&lt;X7,$X$2,IF(DGA!H8&lt;Y7,$Y$2,IF(DGA!H8&lt;Z7,$Z$2,IF(DGA!H8&lt;AA7,$AA$2,IF(DGA!H8&lt;AB7,$AB$2,IF(DGA!H8&gt;=AB7,$AC$2))))))</f>
        <v>1</v>
      </c>
      <c r="E276" s="27">
        <f t="shared" si="23"/>
        <v>3</v>
      </c>
      <c r="F276" s="20"/>
      <c r="I276" s="178"/>
      <c r="J276" s="113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IF(DGA!H9&lt;X8,$X$2,IF(DGA!H9&lt;Y8,$Y$2,IF(DGA!H9&lt;Z8,$Z$2,IF(DGA!H9&lt;AA8,$AA$2,IF(DGA!H9&lt;AB8,$AB$2,IF(DGA!H9&gt;=AB8,$AC$2))))))</f>
        <v>1</v>
      </c>
      <c r="E277" s="27">
        <f t="shared" si="23"/>
        <v>3</v>
      </c>
      <c r="F277" s="20"/>
      <c r="I277" s="178"/>
      <c r="J277" s="113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IF(DGA!H10&lt;X9,$X$2,IF(DGA!H10&lt;Y9,$Y$2,IF(DGA!H10&lt;Z9,$Z$2,IF(DGA!H10&lt;AA9,$AA$2,IF(DGA!H10&lt;AB9,$AB$2,IF(DGA!H10&gt;=AB9,$AC$2))))))</f>
        <v>1</v>
      </c>
      <c r="E278" s="27">
        <f t="shared" si="23"/>
        <v>5</v>
      </c>
      <c r="F278" s="20"/>
      <c r="I278" s="178"/>
      <c r="J278" s="113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I257:I263"/>
    <mergeCell ref="A268:I269"/>
    <mergeCell ref="I272:I278"/>
    <mergeCell ref="A223:I224"/>
    <mergeCell ref="I227:I233"/>
    <mergeCell ref="A238:I239"/>
    <mergeCell ref="I242:I248"/>
    <mergeCell ref="A253:I254"/>
    <mergeCell ref="I182:I188"/>
    <mergeCell ref="A193:I194"/>
    <mergeCell ref="I197:I203"/>
    <mergeCell ref="A208:I209"/>
    <mergeCell ref="I212:I218"/>
    <mergeCell ref="A148:I149"/>
    <mergeCell ref="I152:I158"/>
    <mergeCell ref="A163:I164"/>
    <mergeCell ref="I167:I173"/>
    <mergeCell ref="A178:I179"/>
    <mergeCell ref="I107:I113"/>
    <mergeCell ref="A118:I119"/>
    <mergeCell ref="I122:I128"/>
    <mergeCell ref="A133:I134"/>
    <mergeCell ref="I137:I143"/>
    <mergeCell ref="A43:I44"/>
    <mergeCell ref="I47:I53"/>
    <mergeCell ref="A58:I59"/>
    <mergeCell ref="I62:I68"/>
    <mergeCell ref="A103:I104"/>
    <mergeCell ref="A88:I89"/>
    <mergeCell ref="I92:I98"/>
    <mergeCell ref="I2:I8"/>
    <mergeCell ref="A13:I14"/>
    <mergeCell ref="I17:I23"/>
    <mergeCell ref="A28:I29"/>
    <mergeCell ref="I32:I38"/>
    <mergeCell ref="T2:T8"/>
    <mergeCell ref="T17:T23"/>
    <mergeCell ref="T32:T38"/>
    <mergeCell ref="L43:T44"/>
    <mergeCell ref="L28:T29"/>
    <mergeCell ref="L13:T14"/>
    <mergeCell ref="T47:T53"/>
    <mergeCell ref="T62:T68"/>
    <mergeCell ref="I77:I83"/>
    <mergeCell ref="A73:I74"/>
    <mergeCell ref="L58:T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="85" zoomScaleNormal="85" workbookViewId="0">
      <selection activeCell="L15" sqref="L15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8" width="9.140625" style="1"/>
    <col min="9" max="9" width="11.5703125" style="1" bestFit="1" customWidth="1"/>
    <col min="10" max="12" width="9.140625" style="1"/>
    <col min="13" max="13" width="11.5703125" style="1" bestFit="1" customWidth="1"/>
    <col min="14" max="16384" width="9.140625" style="1"/>
  </cols>
  <sheetData>
    <row r="1" spans="1:9" ht="36" x14ac:dyDescent="0.55000000000000004">
      <c r="A1" s="180" t="s">
        <v>35</v>
      </c>
      <c r="B1" s="180"/>
      <c r="C1" s="180"/>
      <c r="D1" s="180"/>
      <c r="E1" s="180"/>
      <c r="F1" s="180"/>
      <c r="G1" s="180"/>
      <c r="H1" s="180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9">
        <v>35457</v>
      </c>
      <c r="B4" s="149">
        <v>0</v>
      </c>
      <c r="C4" s="137" t="str">
        <f>IF(B4&lt;$I$5,$G$5,IF(AND($I$5&lt;=B4,B4&lt;$I$6),$G$6,IF(AND($I$6&lt;=B4,B4&lt;0.5),$G$7,IF(AND($I$7&lt;=B4,B4&lt;$I$8),$G$8,IF(B4&gt;=$I$8,$G$9)))))</f>
        <v>A</v>
      </c>
      <c r="D4" s="138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9">
        <v>35825</v>
      </c>
      <c r="B5" s="149">
        <v>0</v>
      </c>
      <c r="C5" s="137" t="str">
        <f t="shared" ref="C5:C17" si="0">IF(B5&lt;$I$5,$G$5,IF(AND($I$5&lt;=B5,B5&lt;$I$6),$G$6,IF(AND($I$6&lt;=B5,B5&lt;0.5),$G$7,IF(AND($I$7&lt;=B5,B5&lt;$I$8),$G$8,IF(B5&gt;=$I$8,$G$9)))))</f>
        <v>A</v>
      </c>
      <c r="D5" s="138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9">
        <v>36367</v>
      </c>
      <c r="B6" s="149">
        <v>0</v>
      </c>
      <c r="C6" s="137" t="str">
        <f t="shared" si="0"/>
        <v>A</v>
      </c>
      <c r="D6" s="138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9">
        <v>36748</v>
      </c>
      <c r="B7" s="149">
        <v>0</v>
      </c>
      <c r="C7" s="137" t="str">
        <f t="shared" si="0"/>
        <v>A</v>
      </c>
      <c r="D7" s="138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9">
        <v>37140</v>
      </c>
      <c r="B8" s="149">
        <v>0</v>
      </c>
      <c r="C8" s="137" t="str">
        <f t="shared" si="0"/>
        <v>A</v>
      </c>
      <c r="D8" s="138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9">
        <v>37516</v>
      </c>
      <c r="B9" s="149">
        <v>0</v>
      </c>
      <c r="C9" s="137" t="str">
        <f t="shared" si="0"/>
        <v>A</v>
      </c>
      <c r="D9" s="138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9">
        <v>37806</v>
      </c>
      <c r="B10" s="149">
        <v>0</v>
      </c>
      <c r="C10" s="137" t="str">
        <f t="shared" si="0"/>
        <v>A</v>
      </c>
      <c r="D10" s="138">
        <f t="shared" si="1"/>
        <v>4</v>
      </c>
    </row>
    <row r="11" spans="1:9" ht="15.75" thickBot="1" x14ac:dyDescent="0.3">
      <c r="A11" s="139">
        <v>38237</v>
      </c>
      <c r="B11" s="149">
        <v>0</v>
      </c>
      <c r="C11" s="137" t="str">
        <f t="shared" si="0"/>
        <v>A</v>
      </c>
      <c r="D11" s="138">
        <f t="shared" si="1"/>
        <v>4</v>
      </c>
    </row>
    <row r="12" spans="1:9" ht="15.75" thickBot="1" x14ac:dyDescent="0.3">
      <c r="A12" s="139">
        <v>38484</v>
      </c>
      <c r="B12" s="149">
        <v>0.01</v>
      </c>
      <c r="C12" s="137" t="str">
        <f t="shared" si="0"/>
        <v>A</v>
      </c>
      <c r="D12" s="138">
        <f t="shared" si="1"/>
        <v>4</v>
      </c>
    </row>
    <row r="13" spans="1:9" ht="15.75" thickBot="1" x14ac:dyDescent="0.3">
      <c r="A13" s="139">
        <v>38965</v>
      </c>
      <c r="B13" s="149">
        <v>0.04</v>
      </c>
      <c r="C13" s="137" t="str">
        <f t="shared" si="0"/>
        <v>A</v>
      </c>
      <c r="D13" s="138">
        <f t="shared" si="1"/>
        <v>4</v>
      </c>
    </row>
    <row r="14" spans="1:9" ht="15.75" thickBot="1" x14ac:dyDescent="0.3">
      <c r="A14" s="139">
        <v>39267</v>
      </c>
      <c r="B14" s="149">
        <v>0</v>
      </c>
      <c r="C14" s="137" t="str">
        <f t="shared" si="0"/>
        <v>A</v>
      </c>
      <c r="D14" s="138">
        <f t="shared" si="1"/>
        <v>4</v>
      </c>
    </row>
    <row r="15" spans="1:9" ht="15.75" thickBot="1" x14ac:dyDescent="0.3">
      <c r="A15" s="139">
        <v>39716</v>
      </c>
      <c r="B15" s="149">
        <v>0.02</v>
      </c>
      <c r="C15" s="137" t="str">
        <f t="shared" si="0"/>
        <v>A</v>
      </c>
      <c r="D15" s="138">
        <f t="shared" si="1"/>
        <v>4</v>
      </c>
    </row>
    <row r="16" spans="1:9" ht="15.75" thickBot="1" x14ac:dyDescent="0.3">
      <c r="A16" s="139">
        <v>40024</v>
      </c>
      <c r="B16" s="149">
        <v>0</v>
      </c>
      <c r="C16" s="137" t="str">
        <f t="shared" si="0"/>
        <v>A</v>
      </c>
      <c r="D16" s="138">
        <f t="shared" si="1"/>
        <v>4</v>
      </c>
    </row>
    <row r="17" spans="1:11" ht="15.75" thickBot="1" x14ac:dyDescent="0.3">
      <c r="A17" s="139">
        <v>40247</v>
      </c>
      <c r="B17" s="149">
        <v>0</v>
      </c>
      <c r="C17" s="137" t="str">
        <f t="shared" si="0"/>
        <v>A</v>
      </c>
      <c r="D17" s="138">
        <f t="shared" si="1"/>
        <v>4</v>
      </c>
      <c r="H17" s="36"/>
      <c r="I17" s="152"/>
      <c r="J17" s="153"/>
      <c r="K17" s="36"/>
    </row>
    <row r="18" spans="1:11" ht="15.75" thickBot="1" x14ac:dyDescent="0.3">
      <c r="A18" s="139">
        <v>41778</v>
      </c>
      <c r="B18" s="149">
        <v>0</v>
      </c>
      <c r="C18" s="39" t="str">
        <f>IF(B18&lt;$I$5,$G$5,IF(AND($I$5&lt;=B18,B18&lt;$I$6),$G$6,IF(AND($I$6&lt;=B18,B18&lt;0.5),$G$7,IF(AND($I$7&lt;=B18,B18&lt;$I$8),$G$8,IF(B18&gt;=$I$8,$G$9)))))</f>
        <v>A</v>
      </c>
      <c r="D18" s="39">
        <f>IF(C18=$G$5,$H$5,IF(C18=$G$6,$H$6,IF(C18=$G$7,$H$7,IF(C18=$G$8,$H$8,IF(C18=$G$9,$H$9)))))</f>
        <v>4</v>
      </c>
      <c r="H18" s="36"/>
      <c r="I18" s="152"/>
      <c r="J18" s="153"/>
      <c r="K18" s="36"/>
    </row>
    <row r="19" spans="1:11" ht="15.75" thickBot="1" x14ac:dyDescent="0.3">
      <c r="A19" s="139">
        <v>42180.729166666664</v>
      </c>
      <c r="B19" s="151">
        <v>0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  <c r="H19" s="36"/>
      <c r="I19" s="36"/>
      <c r="J19" s="36"/>
      <c r="K19" s="36"/>
    </row>
  </sheetData>
  <sortState xmlns:xlrd2="http://schemas.microsoft.com/office/spreadsheetml/2017/richdata2" ref="M7:M9">
    <sortCondition ref="M7:M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80" t="s">
        <v>38</v>
      </c>
      <c r="B1" s="180"/>
      <c r="C1" s="180"/>
      <c r="D1" s="180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9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9">
        <v>35934</v>
      </c>
      <c r="B8" s="49">
        <v>1</v>
      </c>
    </row>
    <row r="9" spans="1:8" x14ac:dyDescent="0.25">
      <c r="A9" s="139">
        <v>36237</v>
      </c>
      <c r="B9" s="49">
        <v>1</v>
      </c>
    </row>
    <row r="10" spans="1:8" x14ac:dyDescent="0.25">
      <c r="A10" s="139">
        <v>36707</v>
      </c>
      <c r="B10" s="49">
        <v>1</v>
      </c>
    </row>
    <row r="11" spans="1:8" x14ac:dyDescent="0.25">
      <c r="A11" s="139">
        <v>37113</v>
      </c>
      <c r="B11" s="49">
        <v>1</v>
      </c>
    </row>
    <row r="12" spans="1:8" x14ac:dyDescent="0.25">
      <c r="A12" s="139">
        <v>37426</v>
      </c>
      <c r="B12" s="49">
        <v>1</v>
      </c>
    </row>
    <row r="13" spans="1:8" x14ac:dyDescent="0.25">
      <c r="A13" s="139">
        <v>37613</v>
      </c>
      <c r="B13" s="49">
        <v>1</v>
      </c>
    </row>
    <row r="14" spans="1:8" x14ac:dyDescent="0.25">
      <c r="A14" s="139">
        <v>37735</v>
      </c>
      <c r="B14" s="49">
        <v>1</v>
      </c>
    </row>
    <row r="15" spans="1:8" x14ac:dyDescent="0.25">
      <c r="A15" s="139">
        <v>38134</v>
      </c>
      <c r="B15" s="49">
        <v>1</v>
      </c>
    </row>
    <row r="16" spans="1:8" x14ac:dyDescent="0.25">
      <c r="A16" s="139">
        <v>38502</v>
      </c>
      <c r="B16" s="49">
        <v>1</v>
      </c>
    </row>
    <row r="17" spans="1:2" x14ac:dyDescent="0.25">
      <c r="A17" s="139">
        <v>39037</v>
      </c>
      <c r="B17" s="49">
        <v>1</v>
      </c>
    </row>
    <row r="18" spans="1:2" x14ac:dyDescent="0.25">
      <c r="A18" s="139">
        <v>39205</v>
      </c>
      <c r="B18" s="49">
        <v>1</v>
      </c>
    </row>
    <row r="19" spans="1:2" x14ac:dyDescent="0.25">
      <c r="A19" s="139">
        <v>39652</v>
      </c>
      <c r="B19" s="49">
        <v>1</v>
      </c>
    </row>
    <row r="20" spans="1:2" x14ac:dyDescent="0.25">
      <c r="A20" s="139">
        <v>40156</v>
      </c>
      <c r="B20" s="49">
        <v>1</v>
      </c>
    </row>
    <row r="21" spans="1:2" x14ac:dyDescent="0.25">
      <c r="A21" s="139">
        <v>40318</v>
      </c>
      <c r="B21" s="49">
        <v>1</v>
      </c>
    </row>
    <row r="22" spans="1:2" x14ac:dyDescent="0.25">
      <c r="A22" s="139">
        <v>40528</v>
      </c>
      <c r="B22" s="49">
        <v>1</v>
      </c>
    </row>
    <row r="23" spans="1:2" x14ac:dyDescent="0.25">
      <c r="A23" s="139">
        <v>41040</v>
      </c>
      <c r="B23" s="49">
        <v>1</v>
      </c>
    </row>
    <row r="24" spans="1:2" x14ac:dyDescent="0.25">
      <c r="A24" s="139">
        <v>41653</v>
      </c>
      <c r="B24" s="49">
        <v>1</v>
      </c>
    </row>
    <row r="25" spans="1:2" x14ac:dyDescent="0.25">
      <c r="A25" s="139">
        <v>42242.61041666667</v>
      </c>
      <c r="B25" s="49">
        <v>1</v>
      </c>
    </row>
    <row r="26" spans="1:2" x14ac:dyDescent="0.25">
      <c r="A26" s="139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zoomScale="85" zoomScaleNormal="85" workbookViewId="0">
      <selection activeCell="C9" sqref="C9"/>
    </sheetView>
  </sheetViews>
  <sheetFormatPr defaultColWidth="9.140625" defaultRowHeight="15" x14ac:dyDescent="0.25"/>
  <cols>
    <col min="1" max="1" width="55.7109375" style="1" bestFit="1" customWidth="1"/>
    <col min="2" max="13" width="11.5703125" style="1" bestFit="1" customWidth="1"/>
    <col min="14" max="14" width="22.42578125" style="1" bestFit="1" customWidth="1"/>
    <col min="15" max="15" width="22.140625" style="1" bestFit="1" customWidth="1"/>
    <col min="16" max="16384" width="9.140625" style="1"/>
  </cols>
  <sheetData>
    <row r="1" spans="1:15" ht="36.75" thickBot="1" x14ac:dyDescent="0.6">
      <c r="A1" s="50" t="s">
        <v>103</v>
      </c>
      <c r="B1" s="36"/>
    </row>
    <row r="2" spans="1:15" ht="15.75" thickBot="1" x14ac:dyDescent="0.3">
      <c r="A2" s="51" t="s">
        <v>104</v>
      </c>
      <c r="B2" s="181" t="s">
        <v>105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3"/>
    </row>
    <row r="3" spans="1:15" ht="16.5" customHeight="1" thickBot="1" x14ac:dyDescent="0.3">
      <c r="A3" s="52" t="s">
        <v>106</v>
      </c>
      <c r="B3" s="155">
        <v>42180.729166666664</v>
      </c>
      <c r="C3" s="154">
        <v>41778</v>
      </c>
      <c r="D3" s="123">
        <v>40247</v>
      </c>
      <c r="E3" s="155">
        <v>40024</v>
      </c>
      <c r="F3" s="155">
        <v>39716</v>
      </c>
      <c r="G3" s="154">
        <v>38965</v>
      </c>
      <c r="H3" s="123">
        <v>38237</v>
      </c>
      <c r="I3" s="155">
        <v>37516</v>
      </c>
      <c r="J3" s="155">
        <v>37140</v>
      </c>
      <c r="K3" s="154">
        <v>36748</v>
      </c>
      <c r="L3" s="123">
        <v>36367</v>
      </c>
      <c r="M3" s="155">
        <v>35825</v>
      </c>
      <c r="N3" s="155">
        <v>35457</v>
      </c>
      <c r="O3" s="154">
        <v>34394</v>
      </c>
    </row>
    <row r="4" spans="1:15" ht="15.75" thickBot="1" x14ac:dyDescent="0.3">
      <c r="A4" s="53" t="s">
        <v>107</v>
      </c>
      <c r="B4" s="156">
        <v>86</v>
      </c>
      <c r="C4" s="156">
        <v>76.400000000000006</v>
      </c>
      <c r="D4" s="159">
        <v>66.900000000000006</v>
      </c>
      <c r="E4" s="156">
        <v>66.599999999999994</v>
      </c>
      <c r="F4" s="156">
        <v>48.8</v>
      </c>
      <c r="G4" s="156">
        <v>91.6</v>
      </c>
      <c r="H4" s="158">
        <v>99</v>
      </c>
      <c r="I4" s="156">
        <v>83.9</v>
      </c>
      <c r="J4" s="156">
        <v>92.3</v>
      </c>
      <c r="K4" s="156">
        <v>88.2</v>
      </c>
      <c r="L4" s="159">
        <v>86</v>
      </c>
      <c r="M4" s="156">
        <v>86</v>
      </c>
      <c r="N4" s="160">
        <v>86</v>
      </c>
      <c r="O4" s="156">
        <v>86</v>
      </c>
    </row>
    <row r="5" spans="1:15" ht="15.75" thickBot="1" x14ac:dyDescent="0.3">
      <c r="A5" s="54" t="s">
        <v>108</v>
      </c>
      <c r="B5" s="156">
        <v>8</v>
      </c>
      <c r="C5" s="157">
        <v>10</v>
      </c>
      <c r="D5" s="159">
        <v>11.7</v>
      </c>
      <c r="E5" s="156">
        <v>11.7</v>
      </c>
      <c r="F5" s="156">
        <v>16.899999999999999</v>
      </c>
      <c r="G5" s="157">
        <v>16.100000000000001</v>
      </c>
      <c r="H5" s="158">
        <v>11.9</v>
      </c>
      <c r="I5" s="156">
        <v>16.7</v>
      </c>
      <c r="J5" s="156">
        <v>11.1</v>
      </c>
      <c r="K5" s="157">
        <v>9.9</v>
      </c>
      <c r="L5" s="158">
        <v>16.600000000000001</v>
      </c>
      <c r="M5" s="156">
        <v>11</v>
      </c>
      <c r="N5" s="156">
        <v>9.9</v>
      </c>
      <c r="O5" s="157">
        <v>6.3</v>
      </c>
    </row>
    <row r="6" spans="1:15" ht="15.75" thickBot="1" x14ac:dyDescent="0.3">
      <c r="A6" s="54" t="s">
        <v>109</v>
      </c>
      <c r="B6" s="156">
        <v>0.09</v>
      </c>
      <c r="C6" s="156">
        <v>8.3000000000000004E-2</v>
      </c>
      <c r="D6" s="159">
        <v>7.3999999999999996E-2</v>
      </c>
      <c r="E6" s="156">
        <v>7.3999999999999996E-2</v>
      </c>
      <c r="F6" s="156">
        <v>6.4000000000000001E-2</v>
      </c>
      <c r="G6" s="156">
        <v>0.11</v>
      </c>
      <c r="H6" s="158">
        <v>0.08</v>
      </c>
      <c r="I6" s="156">
        <v>8.4000000000000005E-2</v>
      </c>
      <c r="J6" s="160">
        <v>4.8000000000000001E-2</v>
      </c>
      <c r="K6" s="156">
        <v>4.8000000000000001E-2</v>
      </c>
      <c r="L6" s="159">
        <v>3.9E-2</v>
      </c>
      <c r="M6" s="156">
        <v>3.9E-2</v>
      </c>
      <c r="N6" s="160">
        <v>0.03</v>
      </c>
      <c r="O6" s="156">
        <v>0.03</v>
      </c>
    </row>
    <row r="7" spans="1:15" ht="15.75" thickBot="1" x14ac:dyDescent="0.3">
      <c r="A7" s="54" t="s">
        <v>110</v>
      </c>
      <c r="B7" s="156">
        <v>5</v>
      </c>
      <c r="C7" s="157">
        <v>5</v>
      </c>
      <c r="D7" s="159">
        <v>4.75</v>
      </c>
      <c r="E7" s="156">
        <v>4.75</v>
      </c>
      <c r="F7" s="156">
        <v>5</v>
      </c>
      <c r="G7" s="157">
        <v>4.5</v>
      </c>
      <c r="H7" s="158">
        <v>5</v>
      </c>
      <c r="I7" s="156">
        <v>4.75</v>
      </c>
      <c r="J7" s="160">
        <v>4.75</v>
      </c>
      <c r="K7" s="157">
        <v>4.75</v>
      </c>
      <c r="L7" s="159">
        <v>5</v>
      </c>
      <c r="M7" s="156">
        <v>5</v>
      </c>
      <c r="N7" s="160">
        <v>4.75</v>
      </c>
      <c r="O7" s="157">
        <v>4.75</v>
      </c>
    </row>
    <row r="8" spans="1:15" ht="15.75" thickBot="1" x14ac:dyDescent="0.3">
      <c r="A8" s="79" t="s">
        <v>111</v>
      </c>
      <c r="B8" s="160">
        <v>18.399999999999999</v>
      </c>
      <c r="C8" s="156">
        <v>18.399999999999999</v>
      </c>
      <c r="D8" s="159">
        <v>18</v>
      </c>
      <c r="E8" s="156">
        <v>18</v>
      </c>
      <c r="F8" s="156">
        <v>18.399999999999999</v>
      </c>
      <c r="G8" s="156">
        <v>17.899999999999999</v>
      </c>
      <c r="H8" s="158">
        <v>18.399999999999999</v>
      </c>
      <c r="I8" s="156">
        <v>19.7</v>
      </c>
      <c r="J8" s="160">
        <v>21</v>
      </c>
      <c r="K8" s="156">
        <v>21</v>
      </c>
      <c r="L8" s="159">
        <v>20.9</v>
      </c>
      <c r="M8" s="156">
        <v>20.9</v>
      </c>
      <c r="N8" s="160">
        <v>22.3</v>
      </c>
      <c r="O8" s="156">
        <v>22.3</v>
      </c>
    </row>
    <row r="10" spans="1:15" x14ac:dyDescent="0.25">
      <c r="I10" s="108"/>
      <c r="J10" s="109"/>
      <c r="K10" s="107"/>
      <c r="L10" s="106"/>
      <c r="N10" s="78"/>
      <c r="O10" s="78"/>
    </row>
    <row r="11" spans="1:15" x14ac:dyDescent="0.25">
      <c r="I11" s="108"/>
      <c r="J11" s="109"/>
      <c r="K11" s="106"/>
      <c r="L11" s="106"/>
    </row>
    <row r="12" spans="1:15" x14ac:dyDescent="0.25">
      <c r="J12" s="108"/>
      <c r="K12" s="106"/>
      <c r="L12" s="106"/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157" zoomScale="70" zoomScaleNormal="70" workbookViewId="0">
      <selection activeCell="G175" sqref="G175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8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8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2.3333333333333335</v>
      </c>
      <c r="S2" s="20"/>
      <c r="T2" s="184">
        <f>GOT!F3</f>
        <v>39716</v>
      </c>
      <c r="AY2" s="85" t="s">
        <v>132</v>
      </c>
      <c r="AZ2" s="86">
        <v>72.5</v>
      </c>
      <c r="BA2" s="189" t="s">
        <v>112</v>
      </c>
      <c r="BB2" s="191" t="s">
        <v>113</v>
      </c>
    </row>
    <row r="3" spans="1:54" x14ac:dyDescent="0.25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5">
        <v>4</v>
      </c>
      <c r="D3" s="62" t="e">
        <f>B3*C3</f>
        <v>#REF!</v>
      </c>
      <c r="E3" s="20"/>
      <c r="F3" s="20"/>
      <c r="G3" s="20"/>
      <c r="H3" s="20"/>
      <c r="I3" s="185"/>
      <c r="L3" s="58" t="s">
        <v>119</v>
      </c>
      <c r="M3" s="59">
        <f>IF(GOT!F4&lt;$AZ$7,$BA$7,IF(GOT!F4&lt;$AZ$6,$BA$6,IF(GOT!F4&lt;$AZ$5,$BA$5,IF(GOT!F4&gt;=$AZ$5,$BA$4))))</f>
        <v>2</v>
      </c>
      <c r="N3" s="60">
        <v>3</v>
      </c>
      <c r="O3" s="59">
        <f>M3*N3</f>
        <v>6</v>
      </c>
      <c r="P3" s="20"/>
      <c r="Q3" s="20"/>
      <c r="R3" s="20"/>
      <c r="S3" s="20"/>
      <c r="T3" s="185"/>
      <c r="AY3" s="87"/>
      <c r="AZ3" s="88"/>
      <c r="BA3" s="190"/>
      <c r="BB3" s="192"/>
    </row>
    <row r="4" spans="1:54" ht="15.75" thickBot="1" x14ac:dyDescent="0.3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8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85"/>
      <c r="AY4" s="193" t="s">
        <v>133</v>
      </c>
      <c r="AZ4" s="89" t="s">
        <v>134</v>
      </c>
      <c r="BA4" s="59">
        <v>1</v>
      </c>
      <c r="BB4" s="196">
        <v>3</v>
      </c>
    </row>
    <row r="5" spans="1:54" ht="15.75" thickBot="1" x14ac:dyDescent="0.3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5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85"/>
      <c r="L5" s="63" t="s">
        <v>116</v>
      </c>
      <c r="M5" s="59">
        <f>IF(GOT!F6&lt;$AZ$12,$BA$12,IF(GOT!F6&lt;$AZ$13,$BA$13,IF(GOT!F6&lt;$AZ$14,$BA$14,IF(GOT!F6&gt;=$AZ$14,$BA$15))))</f>
        <v>2</v>
      </c>
      <c r="N5" s="60">
        <v>1</v>
      </c>
      <c r="O5" s="59">
        <f>M5*N5</f>
        <v>2</v>
      </c>
      <c r="P5" s="20"/>
      <c r="Q5" s="20"/>
      <c r="R5" s="20"/>
      <c r="S5" s="20"/>
      <c r="T5" s="185"/>
      <c r="AY5" s="194"/>
      <c r="AZ5" s="59">
        <v>50</v>
      </c>
      <c r="BA5" s="59">
        <v>2</v>
      </c>
      <c r="BB5" s="196"/>
    </row>
    <row r="6" spans="1:54" ht="15.75" thickBot="1" x14ac:dyDescent="0.3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185"/>
      <c r="AY6" s="194"/>
      <c r="AZ6" s="59">
        <v>40</v>
      </c>
      <c r="BA6" s="59">
        <v>3</v>
      </c>
      <c r="BB6" s="196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5"/>
      <c r="AZ7" s="59">
        <v>30</v>
      </c>
      <c r="BA7" s="59">
        <v>4</v>
      </c>
      <c r="BB7" s="196"/>
    </row>
    <row r="8" spans="1:54" x14ac:dyDescent="0.25">
      <c r="A8" s="186"/>
      <c r="B8" s="186"/>
      <c r="C8" s="186"/>
      <c r="D8" s="186"/>
      <c r="E8" s="186"/>
      <c r="F8" s="186"/>
      <c r="G8" s="186"/>
      <c r="H8" s="186"/>
      <c r="I8" s="186"/>
      <c r="L8" s="20"/>
      <c r="M8" s="20"/>
      <c r="N8" s="20"/>
      <c r="O8" s="20"/>
      <c r="P8" s="20"/>
      <c r="Q8" s="20"/>
      <c r="R8" s="20"/>
      <c r="S8" s="20"/>
      <c r="T8" s="20"/>
      <c r="AY8" s="197" t="s">
        <v>114</v>
      </c>
      <c r="AZ8" s="90">
        <v>20</v>
      </c>
      <c r="BA8" s="59">
        <v>1</v>
      </c>
      <c r="BB8" s="196">
        <v>4</v>
      </c>
    </row>
    <row r="9" spans="1:54" x14ac:dyDescent="0.25">
      <c r="A9" s="186"/>
      <c r="B9" s="186"/>
      <c r="C9" s="186"/>
      <c r="D9" s="186"/>
      <c r="E9" s="186"/>
      <c r="F9" s="186"/>
      <c r="G9" s="186"/>
      <c r="H9" s="186"/>
      <c r="I9" s="186"/>
      <c r="L9" s="186"/>
      <c r="M9" s="186"/>
      <c r="N9" s="186"/>
      <c r="O9" s="186"/>
      <c r="P9" s="186"/>
      <c r="Q9" s="186"/>
      <c r="R9" s="186"/>
      <c r="S9" s="186"/>
      <c r="T9" s="186"/>
      <c r="AY9" s="198"/>
      <c r="AZ9" s="59">
        <v>30</v>
      </c>
      <c r="BA9" s="59">
        <v>2</v>
      </c>
      <c r="BB9" s="196"/>
    </row>
    <row r="10" spans="1:54" x14ac:dyDescent="0.25">
      <c r="L10" s="186"/>
      <c r="M10" s="186"/>
      <c r="N10" s="186"/>
      <c r="O10" s="186"/>
      <c r="P10" s="186"/>
      <c r="Q10" s="186"/>
      <c r="R10" s="186"/>
      <c r="S10" s="186"/>
      <c r="T10" s="186"/>
      <c r="AY10" s="198"/>
      <c r="AZ10" s="59">
        <v>40</v>
      </c>
      <c r="BA10" s="59">
        <v>3</v>
      </c>
      <c r="BB10" s="196"/>
    </row>
    <row r="11" spans="1:54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7" t="e">
        <f>GOT!#REF!</f>
        <v>#REF!</v>
      </c>
      <c r="AQ11" s="36"/>
      <c r="AR11" s="36"/>
      <c r="AY11" s="199"/>
      <c r="AZ11" s="89" t="s">
        <v>135</v>
      </c>
      <c r="BA11" s="59">
        <v>4</v>
      </c>
      <c r="BB11" s="196"/>
    </row>
    <row r="12" spans="1:54" x14ac:dyDescent="0.25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8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2.0833333333333335</v>
      </c>
      <c r="T12" s="187">
        <f>GOT!E3</f>
        <v>40024</v>
      </c>
      <c r="AQ12" s="36"/>
      <c r="AR12" s="36"/>
      <c r="AY12" s="193" t="s">
        <v>136</v>
      </c>
      <c r="AZ12" s="59">
        <v>0.05</v>
      </c>
      <c r="BA12" s="59">
        <v>1</v>
      </c>
      <c r="BB12" s="196">
        <v>1</v>
      </c>
    </row>
    <row r="13" spans="1:54" x14ac:dyDescent="0.25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5">
        <v>4</v>
      </c>
      <c r="D13" s="62" t="e">
        <f>B13*C13</f>
        <v>#REF!</v>
      </c>
      <c r="E13" s="20"/>
      <c r="F13" s="20"/>
      <c r="G13" s="20"/>
      <c r="I13" s="188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8"/>
      <c r="AQ13" s="36"/>
      <c r="AR13" s="36"/>
      <c r="AY13" s="194"/>
      <c r="AZ13" s="59">
        <v>0.1</v>
      </c>
      <c r="BA13" s="59">
        <v>2</v>
      </c>
      <c r="BB13" s="196"/>
    </row>
    <row r="14" spans="1:54" ht="15.75" thickBot="1" x14ac:dyDescent="0.3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8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8"/>
      <c r="AQ14" s="69"/>
      <c r="AR14" s="69"/>
      <c r="AY14" s="194"/>
      <c r="AZ14" s="59">
        <v>0.2</v>
      </c>
      <c r="BA14" s="59">
        <v>3</v>
      </c>
      <c r="BB14" s="196"/>
    </row>
    <row r="15" spans="1:54" ht="15.75" thickBot="1" x14ac:dyDescent="0.3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5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8"/>
      <c r="L15" s="63" t="s">
        <v>116</v>
      </c>
      <c r="M15" s="59">
        <f>IF(GOT!E6&lt;$AZ$12,$BA$12,IF(GOT!E6&lt;$AZ$13,$BA$13,IF(GOT!E6&lt;$AZ$14,$BA$14,IF(GOT!E6&gt;=$AZ$14,$BA$15))))</f>
        <v>2</v>
      </c>
      <c r="N15" s="60">
        <v>1</v>
      </c>
      <c r="O15" s="59">
        <f>M15*N15</f>
        <v>2</v>
      </c>
      <c r="P15" s="20"/>
      <c r="Q15" s="20"/>
      <c r="R15" s="20"/>
      <c r="T15" s="188"/>
      <c r="AQ15" s="69"/>
      <c r="AR15" s="69"/>
      <c r="AY15" s="195"/>
      <c r="AZ15" s="89" t="s">
        <v>137</v>
      </c>
      <c r="BA15" s="59">
        <v>4</v>
      </c>
      <c r="BB15" s="196"/>
    </row>
    <row r="16" spans="1:54" ht="15.75" thickBot="1" x14ac:dyDescent="0.3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188"/>
      <c r="AQ16" s="45"/>
      <c r="AR16" s="69"/>
      <c r="AY16" s="200" t="s">
        <v>110</v>
      </c>
      <c r="AZ16" s="59">
        <v>1.5</v>
      </c>
      <c r="BA16" s="59">
        <v>1</v>
      </c>
      <c r="BB16" s="203">
        <v>2</v>
      </c>
    </row>
    <row r="17" spans="1:54" x14ac:dyDescent="0.25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201"/>
      <c r="AZ17" s="59">
        <v>2</v>
      </c>
      <c r="BA17" s="59">
        <v>2</v>
      </c>
      <c r="BB17" s="204"/>
    </row>
    <row r="18" spans="1:54" x14ac:dyDescent="0.25">
      <c r="A18" s="186"/>
      <c r="B18" s="186"/>
      <c r="C18" s="186"/>
      <c r="D18" s="186"/>
      <c r="E18" s="186"/>
      <c r="F18" s="186"/>
      <c r="G18" s="186"/>
      <c r="H18" s="186"/>
      <c r="I18" s="186"/>
      <c r="S18" s="20"/>
      <c r="AY18" s="201"/>
      <c r="AZ18" s="59">
        <v>2.5</v>
      </c>
      <c r="BA18" s="59">
        <v>3</v>
      </c>
      <c r="BB18" s="204"/>
    </row>
    <row r="19" spans="1:54" x14ac:dyDescent="0.25">
      <c r="A19" s="186"/>
      <c r="B19" s="186"/>
      <c r="C19" s="186"/>
      <c r="D19" s="186"/>
      <c r="E19" s="186"/>
      <c r="F19" s="186"/>
      <c r="G19" s="186"/>
      <c r="H19" s="186"/>
      <c r="I19" s="186"/>
      <c r="L19" s="186"/>
      <c r="M19" s="186"/>
      <c r="N19" s="186"/>
      <c r="O19" s="186"/>
      <c r="P19" s="186"/>
      <c r="Q19" s="186"/>
      <c r="R19" s="186"/>
      <c r="S19" s="186"/>
      <c r="T19" s="186"/>
      <c r="AQ19" s="20"/>
      <c r="AR19" s="20"/>
      <c r="AY19" s="202"/>
      <c r="AZ19" s="59" t="s">
        <v>138</v>
      </c>
      <c r="BA19" s="59">
        <v>4</v>
      </c>
      <c r="BB19" s="205"/>
    </row>
    <row r="20" spans="1:54" x14ac:dyDescent="0.25">
      <c r="L20" s="186"/>
      <c r="M20" s="186"/>
      <c r="N20" s="186"/>
      <c r="O20" s="186"/>
      <c r="P20" s="186"/>
      <c r="Q20" s="186"/>
      <c r="R20" s="186"/>
      <c r="S20" s="186"/>
      <c r="T20" s="186"/>
      <c r="AY20" s="193" t="s">
        <v>139</v>
      </c>
      <c r="AZ20" s="89" t="s">
        <v>140</v>
      </c>
      <c r="BA20" s="59">
        <v>1</v>
      </c>
      <c r="BB20" s="196">
        <v>2</v>
      </c>
    </row>
    <row r="21" spans="1:54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7" t="e">
        <f>GOT!#REF!</f>
        <v>#REF!</v>
      </c>
      <c r="AY21" s="194"/>
      <c r="AZ21" s="90">
        <v>35</v>
      </c>
      <c r="BA21" s="59">
        <v>2</v>
      </c>
      <c r="BB21" s="196"/>
    </row>
    <row r="22" spans="1:54" x14ac:dyDescent="0.25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8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187">
        <f>GOT!D3</f>
        <v>40247</v>
      </c>
      <c r="AQ22" s="20"/>
      <c r="AR22" s="20"/>
      <c r="AT22" s="111">
        <f>$R$2</f>
        <v>2.3333333333333335</v>
      </c>
      <c r="AU22" s="1">
        <v>2010</v>
      </c>
      <c r="AY22" s="194"/>
      <c r="AZ22" s="90">
        <v>30</v>
      </c>
      <c r="BA22" s="59">
        <v>3</v>
      </c>
      <c r="BB22" s="196"/>
    </row>
    <row r="23" spans="1:54" x14ac:dyDescent="0.25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5">
        <v>4</v>
      </c>
      <c r="D23" s="62" t="e">
        <f>B23*C23</f>
        <v>#REF!</v>
      </c>
      <c r="E23" s="20"/>
      <c r="F23" s="20"/>
      <c r="G23" s="20"/>
      <c r="I23" s="188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8"/>
      <c r="AQ23" s="20"/>
      <c r="AR23" s="20"/>
      <c r="AT23" s="111">
        <f>$R$12</f>
        <v>2.0833333333333335</v>
      </c>
      <c r="AU23" s="1">
        <v>2012</v>
      </c>
      <c r="AY23" s="195"/>
      <c r="AZ23" s="90">
        <v>25</v>
      </c>
      <c r="BA23" s="59">
        <v>4</v>
      </c>
      <c r="BB23" s="196"/>
    </row>
    <row r="24" spans="1:54" ht="15.75" thickBot="1" x14ac:dyDescent="0.3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8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8"/>
      <c r="AQ24" s="20"/>
      <c r="AR24" s="20"/>
      <c r="AT24" s="111">
        <f>$R$22</f>
        <v>2.0833333333333335</v>
      </c>
      <c r="AU24" s="1">
        <v>2014</v>
      </c>
    </row>
    <row r="25" spans="1:54" ht="15.75" thickBot="1" x14ac:dyDescent="0.3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5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8"/>
      <c r="L25" s="63" t="s">
        <v>116</v>
      </c>
      <c r="M25" s="59">
        <f>IF(GOT!D6&lt;$AZ$12,$BA$12,IF(GOT!D6&lt;$AZ$13,$BA$13,IF(GOT!D6&lt;$AZ$14,$BA$14,IF(GOT!D6&gt;=$AZ$14,$BA$15))))</f>
        <v>2</v>
      </c>
      <c r="N25" s="60">
        <v>1</v>
      </c>
      <c r="O25" s="59">
        <f>M25*N25</f>
        <v>2</v>
      </c>
      <c r="P25" s="20"/>
      <c r="Q25" s="20"/>
      <c r="R25" s="20"/>
      <c r="T25" s="188"/>
      <c r="AT25" s="111">
        <f>$R$32</f>
        <v>2.0833333333333335</v>
      </c>
      <c r="AU25" s="1">
        <v>2015</v>
      </c>
    </row>
    <row r="26" spans="1:54" ht="15.75" thickBot="1" x14ac:dyDescent="0.3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188"/>
      <c r="AT26" s="111">
        <f>R42</f>
        <v>2.0833333333333335</v>
      </c>
      <c r="AU26" s="1">
        <v>2016</v>
      </c>
    </row>
    <row r="27" spans="1:54" x14ac:dyDescent="0.25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1"/>
    </row>
    <row r="28" spans="1:54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AT28" s="111"/>
    </row>
    <row r="29" spans="1:54" x14ac:dyDescent="0.25">
      <c r="A29" s="186"/>
      <c r="B29" s="186"/>
      <c r="C29" s="186"/>
      <c r="D29" s="186"/>
      <c r="E29" s="186"/>
      <c r="F29" s="186"/>
      <c r="G29" s="186"/>
      <c r="H29" s="186"/>
      <c r="I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54" x14ac:dyDescent="0.25"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54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7" t="e">
        <f>GOT!#REF!</f>
        <v>#REF!</v>
      </c>
    </row>
    <row r="32" spans="1:54" x14ac:dyDescent="0.25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8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2.0833333333333335</v>
      </c>
      <c r="T32" s="187">
        <f>GOT!C3</f>
        <v>41778</v>
      </c>
    </row>
    <row r="33" spans="1:20" x14ac:dyDescent="0.25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5">
        <v>4</v>
      </c>
      <c r="D33" s="62" t="e">
        <f>B33*C33</f>
        <v>#REF!</v>
      </c>
      <c r="E33" s="20"/>
      <c r="F33" s="20"/>
      <c r="G33" s="20"/>
      <c r="I33" s="188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8"/>
    </row>
    <row r="34" spans="1:20" ht="15.75" thickBot="1" x14ac:dyDescent="0.3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8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8"/>
    </row>
    <row r="35" spans="1:20" ht="15.75" thickBot="1" x14ac:dyDescent="0.3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5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8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8"/>
    </row>
    <row r="36" spans="1:20" ht="15.75" thickBot="1" x14ac:dyDescent="0.3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188"/>
    </row>
    <row r="37" spans="1:20" x14ac:dyDescent="0.25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186"/>
      <c r="B38" s="186"/>
      <c r="C38" s="186"/>
      <c r="D38" s="186"/>
      <c r="E38" s="186"/>
      <c r="F38" s="186"/>
      <c r="G38" s="186"/>
      <c r="H38" s="186"/>
      <c r="I38" s="186"/>
    </row>
    <row r="39" spans="1:20" x14ac:dyDescent="0.25">
      <c r="A39" s="186"/>
      <c r="B39" s="186"/>
      <c r="C39" s="186"/>
      <c r="D39" s="186"/>
      <c r="E39" s="186"/>
      <c r="F39" s="186"/>
      <c r="G39" s="186"/>
      <c r="H39" s="186"/>
      <c r="I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7" t="e">
        <f>GOT!#REF!</f>
        <v>#REF!</v>
      </c>
    </row>
    <row r="42" spans="1:20" x14ac:dyDescent="0.25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8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2.0833333333333335</v>
      </c>
      <c r="T42" s="187">
        <f>GOT!B3</f>
        <v>42180.729166666664</v>
      </c>
    </row>
    <row r="43" spans="1:20" x14ac:dyDescent="0.25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5">
        <v>4</v>
      </c>
      <c r="D43" s="62" t="e">
        <f>B43*C43</f>
        <v>#REF!</v>
      </c>
      <c r="E43" s="20"/>
      <c r="F43" s="20"/>
      <c r="G43" s="20"/>
      <c r="I43" s="188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8"/>
    </row>
    <row r="44" spans="1:20" ht="15.75" thickBot="1" x14ac:dyDescent="0.3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8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8"/>
    </row>
    <row r="45" spans="1:20" ht="15.75" thickBot="1" x14ac:dyDescent="0.3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5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8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8"/>
    </row>
    <row r="46" spans="1:20" ht="15.75" thickBot="1" x14ac:dyDescent="0.3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188"/>
    </row>
    <row r="47" spans="1:20" x14ac:dyDescent="0.25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186"/>
      <c r="B48" s="186"/>
      <c r="C48" s="186"/>
      <c r="D48" s="186"/>
      <c r="E48" s="186"/>
      <c r="F48" s="186"/>
      <c r="G48" s="186"/>
      <c r="H48" s="186"/>
      <c r="I48" s="186"/>
    </row>
    <row r="49" spans="1:17" x14ac:dyDescent="0.25">
      <c r="A49" s="186"/>
      <c r="B49" s="186"/>
      <c r="C49" s="186"/>
      <c r="D49" s="186"/>
      <c r="E49" s="186"/>
      <c r="F49" s="186"/>
      <c r="G49" s="186"/>
      <c r="H49" s="186"/>
      <c r="I49" s="186"/>
    </row>
    <row r="51" spans="1:17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7" t="e">
        <f>GOT!#REF!</f>
        <v>#REF!</v>
      </c>
    </row>
    <row r="52" spans="1:17" x14ac:dyDescent="0.25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8"/>
    </row>
    <row r="53" spans="1:17" x14ac:dyDescent="0.25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5">
        <v>4</v>
      </c>
      <c r="D53" s="62" t="e">
        <f>B53*C53</f>
        <v>#REF!</v>
      </c>
      <c r="E53" s="20"/>
      <c r="F53" s="20"/>
      <c r="G53" s="20"/>
      <c r="I53" s="188"/>
    </row>
    <row r="54" spans="1:17" ht="15.75" thickBot="1" x14ac:dyDescent="0.3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8"/>
      <c r="N54" s="125"/>
      <c r="O54" s="125"/>
      <c r="P54" s="133"/>
      <c r="Q54" s="133"/>
    </row>
    <row r="55" spans="1:17" ht="15.75" thickBot="1" x14ac:dyDescent="0.3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5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8"/>
      <c r="N55" s="15"/>
      <c r="O55" s="126"/>
      <c r="P55" s="133"/>
      <c r="Q55" s="133"/>
    </row>
    <row r="56" spans="1:17" x14ac:dyDescent="0.25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5"/>
      <c r="Q56" s="131"/>
    </row>
    <row r="57" spans="1:17" x14ac:dyDescent="0.25">
      <c r="N57" s="130"/>
      <c r="O57" s="115"/>
      <c r="P57" s="115"/>
      <c r="Q57" s="131"/>
    </row>
    <row r="58" spans="1:17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N58" s="130"/>
      <c r="O58" s="115"/>
      <c r="P58" s="115"/>
      <c r="Q58" s="131"/>
    </row>
    <row r="59" spans="1:17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N59" s="130"/>
      <c r="O59" s="115"/>
      <c r="P59" s="115"/>
      <c r="Q59" s="131"/>
    </row>
    <row r="60" spans="1:17" x14ac:dyDescent="0.25">
      <c r="N60" s="132"/>
      <c r="O60" s="128"/>
      <c r="P60" s="115"/>
      <c r="Q60" s="131"/>
    </row>
    <row r="61" spans="1:17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 t="e">
        <f>SUM(D62:D66)/(SUM(C62:C66))</f>
        <v>#REF!</v>
      </c>
      <c r="I61" s="187" t="e">
        <f>GOT!#REF!</f>
        <v>#REF!</v>
      </c>
      <c r="N61" s="132"/>
      <c r="O61" s="115"/>
      <c r="P61" s="115"/>
      <c r="Q61" s="131"/>
    </row>
    <row r="62" spans="1:17" x14ac:dyDescent="0.25">
      <c r="A62" s="58" t="s">
        <v>119</v>
      </c>
      <c r="B62" s="59" t="e">
        <f>IF(GOT!#REF!&lt;$AZ$7,$BA$7,IF(GOT!#REF!&lt;$AZ$6,$BA$6,IF(GOT!#REF!&lt;$AZ$5,$BA$5,IF(GOT!#REF!&gt;=$AZ$5,$BA$4))))</f>
        <v>#REF!</v>
      </c>
      <c r="C62" s="60">
        <v>3</v>
      </c>
      <c r="D62" s="59" t="e">
        <f>B62*C62</f>
        <v>#REF!</v>
      </c>
      <c r="E62" s="20"/>
      <c r="F62" s="20"/>
      <c r="G62" s="20"/>
      <c r="I62" s="188"/>
      <c r="N62" s="132"/>
      <c r="O62" s="115"/>
      <c r="P62" s="115"/>
      <c r="Q62" s="131"/>
    </row>
    <row r="63" spans="1:17" x14ac:dyDescent="0.25">
      <c r="A63" s="61" t="s">
        <v>114</v>
      </c>
      <c r="B63" s="59" t="e">
        <f>IF(GOT!#REF!&lt;$AZ$8,$BA$8,IF(GOT!#REF!&lt;$AZ$9,$BA$9,IF(GOT!#REF!&lt;$AZ$10,$BA$10,IF(GOT!#REF!&gt;=$AZ$10,$BA$11))))</f>
        <v>#REF!</v>
      </c>
      <c r="C63" s="115">
        <v>4</v>
      </c>
      <c r="D63" s="62" t="e">
        <f>B63*C63</f>
        <v>#REF!</v>
      </c>
      <c r="E63" s="20"/>
      <c r="F63" s="20"/>
      <c r="G63" s="20"/>
      <c r="I63" s="188"/>
      <c r="N63" s="132"/>
      <c r="O63" s="127"/>
      <c r="P63" s="115"/>
      <c r="Q63" s="131"/>
    </row>
    <row r="64" spans="1:17" ht="15.75" thickBot="1" x14ac:dyDescent="0.3">
      <c r="A64" s="63" t="s">
        <v>116</v>
      </c>
      <c r="B64" s="59" t="e">
        <f>IF(GOT!#REF!&lt;$AZ$12,$BA$12,IF(GOT!#REF!&lt;$AZ$13,$BA$13,IF(GOT!#REF!&lt;$AZ$14,$BA$14,IF(GOT!#REF!&gt;=$AZ$14,$BA$15))))</f>
        <v>#REF!</v>
      </c>
      <c r="C64" s="60">
        <v>1</v>
      </c>
      <c r="D64" s="59" t="e">
        <f>B64*C64</f>
        <v>#REF!</v>
      </c>
      <c r="E64" s="20"/>
      <c r="F64" s="20"/>
      <c r="G64" s="20"/>
      <c r="I64" s="188"/>
      <c r="N64" s="129"/>
      <c r="O64" s="115"/>
      <c r="P64" s="115"/>
      <c r="Q64" s="131"/>
    </row>
    <row r="65" spans="1:17" ht="15.75" thickBot="1" x14ac:dyDescent="0.3">
      <c r="A65" s="61" t="s">
        <v>110</v>
      </c>
      <c r="B65" s="59" t="e">
        <f>IF(GOT!#REF!&lt;$AZ$16,$BA$16,IF(GOT!#REF!&lt;$AZ$17,$BA$17,IF(GOT!#REF!&lt;$AZ$18,$BA$18,IF(GOT!#REF!&gt;=$AZ$18,$BA$19))))</f>
        <v>#REF!</v>
      </c>
      <c r="C65" s="115">
        <v>2</v>
      </c>
      <c r="D65" s="62" t="e">
        <f>B65*C65</f>
        <v>#REF!</v>
      </c>
      <c r="E65" s="20"/>
      <c r="F65" s="64" t="s">
        <v>118</v>
      </c>
      <c r="G65" s="65" t="e">
        <f>IF($G$61&lt;1.2,4,IF($G$61&lt;1.5,3,IF($G$61&lt;2,2,IF($G$61&lt;3,1,IF($G$61&gt;=3,0)))))</f>
        <v>#REF!</v>
      </c>
      <c r="H65" s="20"/>
      <c r="I65" s="188"/>
      <c r="N65" s="130"/>
      <c r="O65" s="115"/>
      <c r="P65" s="115"/>
      <c r="Q65" s="131"/>
    </row>
    <row r="66" spans="1:17" x14ac:dyDescent="0.25">
      <c r="A66" s="66" t="s">
        <v>117</v>
      </c>
      <c r="B66" s="59" t="e">
        <f>IF(GOT!#REF!&lt;=$AZ$23,$BA$23,IF(GOT!#REF!&lt;$AZ$22,$BA$22,IF(GOT!#REF!&lt;$AZ$21,$BA$21,IF(GOT!#REF!&gt;=$AZ$21,$BA$20))))</f>
        <v>#REF!</v>
      </c>
      <c r="C66" s="59">
        <v>2</v>
      </c>
      <c r="D66" s="59" t="e">
        <f>B66*C66</f>
        <v>#REF!</v>
      </c>
      <c r="E66" s="20"/>
      <c r="F66" s="67"/>
      <c r="G66" s="67"/>
      <c r="H66" s="20"/>
      <c r="N66" s="130"/>
      <c r="O66" s="115"/>
      <c r="P66" s="115"/>
      <c r="Q66" s="131"/>
    </row>
    <row r="67" spans="1:17" x14ac:dyDescent="0.25">
      <c r="N67" s="130"/>
      <c r="O67" s="127"/>
      <c r="P67" s="115"/>
      <c r="Q67" s="131"/>
    </row>
    <row r="68" spans="1:17" x14ac:dyDescent="0.25">
      <c r="A68" s="186"/>
      <c r="B68" s="186"/>
      <c r="C68" s="186"/>
      <c r="D68" s="186"/>
      <c r="E68" s="186"/>
      <c r="F68" s="186"/>
      <c r="G68" s="186"/>
      <c r="H68" s="186"/>
      <c r="I68" s="186"/>
      <c r="J68" s="20"/>
      <c r="N68" s="132"/>
      <c r="O68" s="115"/>
      <c r="P68" s="115"/>
      <c r="Q68" s="131"/>
    </row>
    <row r="69" spans="1:17" x14ac:dyDescent="0.25">
      <c r="A69" s="186"/>
      <c r="B69" s="186"/>
      <c r="C69" s="186"/>
      <c r="D69" s="186"/>
      <c r="E69" s="186"/>
      <c r="F69" s="186"/>
      <c r="G69" s="186"/>
      <c r="H69" s="186"/>
      <c r="I69" s="186"/>
      <c r="J69" s="20"/>
      <c r="N69" s="132"/>
      <c r="O69" s="115"/>
      <c r="P69" s="115"/>
      <c r="Q69" s="131"/>
    </row>
    <row r="70" spans="1:17" x14ac:dyDescent="0.25">
      <c r="J70" s="20"/>
      <c r="N70" s="132"/>
      <c r="O70" s="115"/>
      <c r="P70" s="115"/>
      <c r="Q70" s="131"/>
    </row>
    <row r="71" spans="1:17" x14ac:dyDescent="0.25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 t="e">
        <f>SUM(D72:D76)/(SUM(C72:C76))</f>
        <v>#REF!</v>
      </c>
      <c r="I71" s="187" t="e">
        <f>GOT!#REF!</f>
        <v>#REF!</v>
      </c>
      <c r="J71" s="20"/>
      <c r="N71" s="132"/>
      <c r="O71" s="115"/>
      <c r="P71" s="115"/>
      <c r="Q71" s="131"/>
    </row>
    <row r="72" spans="1:17" x14ac:dyDescent="0.25">
      <c r="A72" s="58" t="s">
        <v>119</v>
      </c>
      <c r="B72" s="59" t="e">
        <f>IF(GOT!#REF!&lt;$AZ$7,$BA$7,IF(GOT!#REF!&lt;$AZ$6,$BA$6,IF(GOT!#REF!&lt;$AZ$5,$BA$5,IF(GOT!#REF!&gt;=$AZ$5,$BA$4))))</f>
        <v>#REF!</v>
      </c>
      <c r="C72" s="60">
        <v>3</v>
      </c>
      <c r="D72" s="59" t="e">
        <f>B72*C72</f>
        <v>#REF!</v>
      </c>
      <c r="E72" s="20"/>
      <c r="F72" s="20"/>
      <c r="G72" s="20"/>
      <c r="I72" s="188"/>
      <c r="J72" s="20"/>
      <c r="N72" s="129"/>
      <c r="O72" s="127"/>
      <c r="P72" s="115"/>
      <c r="Q72" s="131"/>
    </row>
    <row r="73" spans="1:17" x14ac:dyDescent="0.25">
      <c r="A73" s="61" t="s">
        <v>114</v>
      </c>
      <c r="B73" s="59" t="e">
        <f>IF(GOT!#REF!&lt;$AZ$8,$BA$8,IF(GOT!#REF!&lt;$AZ$9,$BA$9,IF(GOT!#REF!&lt;$AZ$10,$BA$10,IF(GOT!#REF!&gt;=$AZ$10,$BA$11))))</f>
        <v>#REF!</v>
      </c>
      <c r="C73" s="115">
        <v>4</v>
      </c>
      <c r="D73" s="62" t="e">
        <f>B73*C73</f>
        <v>#REF!</v>
      </c>
      <c r="E73" s="20"/>
      <c r="F73" s="20"/>
      <c r="G73" s="20"/>
      <c r="I73" s="188"/>
      <c r="J73" s="20"/>
      <c r="N73" s="130"/>
      <c r="O73" s="128"/>
      <c r="P73" s="115"/>
      <c r="Q73" s="131"/>
    </row>
    <row r="74" spans="1:17" ht="15.75" thickBot="1" x14ac:dyDescent="0.3">
      <c r="A74" s="63" t="s">
        <v>116</v>
      </c>
      <c r="B74" s="59" t="e">
        <f>IF(GOT!#REF!&lt;$AZ$12,$BA$12,IF(GOT!#REF!&lt;$AZ$13,$BA$13,IF(GOT!#REF!&lt;$AZ$14,$BA$14,IF(GOT!#REF!&gt;=$AZ$14,$BA$15))))</f>
        <v>#REF!</v>
      </c>
      <c r="C74" s="60">
        <v>1</v>
      </c>
      <c r="D74" s="59" t="e">
        <f>B74*C74</f>
        <v>#REF!</v>
      </c>
      <c r="E74" s="20"/>
      <c r="F74" s="20"/>
      <c r="G74" s="20"/>
      <c r="I74" s="188"/>
      <c r="J74" s="20"/>
      <c r="N74" s="130"/>
      <c r="O74" s="128"/>
      <c r="P74" s="115"/>
      <c r="Q74" s="131"/>
    </row>
    <row r="75" spans="1:17" ht="15.75" thickBot="1" x14ac:dyDescent="0.3">
      <c r="A75" s="61" t="s">
        <v>110</v>
      </c>
      <c r="B75" s="59" t="e">
        <f>IF(GOT!#REF!&lt;$AZ$16,$BA$16,IF(GOT!#REF!&lt;$AZ$17,$BA$17,IF(GOT!#REF!&lt;$AZ$18,$BA$18,IF(GOT!#REF!&gt;=$AZ$18,$BA$19))))</f>
        <v>#REF!</v>
      </c>
      <c r="C75" s="115">
        <v>2</v>
      </c>
      <c r="D75" s="62" t="e">
        <f>B75*C75</f>
        <v>#REF!</v>
      </c>
      <c r="E75" s="20"/>
      <c r="F75" s="64" t="s">
        <v>118</v>
      </c>
      <c r="G75" s="65" t="e">
        <f>IF($G$71&lt;1.2,4,IF($G$71&lt;1.5,3,IF($G$71&lt;2,2,IF($G$71&lt;3,1,IF($G$71&gt;=3,0)))))</f>
        <v>#REF!</v>
      </c>
      <c r="H75" s="20"/>
      <c r="I75" s="188"/>
      <c r="J75" s="20"/>
      <c r="N75" s="130"/>
      <c r="O75" s="128"/>
      <c r="P75" s="115"/>
      <c r="Q75" s="131"/>
    </row>
    <row r="76" spans="1:17" x14ac:dyDescent="0.25">
      <c r="A76" s="66" t="s">
        <v>117</v>
      </c>
      <c r="B76" s="59" t="e">
        <f>IF(GOT!#REF!&lt;=$AZ$23,$BA$23,IF(GOT!#REF!&lt;$AZ$22,$BA$22,IF(GOT!#REF!&lt;$AZ$21,$BA$21,IF(GOT!#REF!&gt;=$AZ$21,$BA$20))))</f>
        <v>#REF!</v>
      </c>
      <c r="C76" s="59">
        <v>2</v>
      </c>
      <c r="D76" s="59" t="e">
        <f>B76*C76</f>
        <v>#REF!</v>
      </c>
      <c r="E76" s="20"/>
      <c r="F76" s="67"/>
      <c r="G76" s="67"/>
      <c r="H76" s="20"/>
      <c r="J76" s="20"/>
    </row>
    <row r="77" spans="1:17" x14ac:dyDescent="0.25">
      <c r="J77" s="36"/>
    </row>
    <row r="78" spans="1:17" x14ac:dyDescent="0.25">
      <c r="A78" s="186"/>
      <c r="B78" s="186"/>
      <c r="C78" s="186"/>
      <c r="D78" s="186"/>
      <c r="E78" s="186"/>
      <c r="F78" s="186"/>
      <c r="G78" s="186"/>
      <c r="H78" s="186"/>
      <c r="I78" s="186"/>
      <c r="J78" s="36"/>
    </row>
    <row r="79" spans="1:17" x14ac:dyDescent="0.25">
      <c r="A79" s="186"/>
      <c r="B79" s="186"/>
      <c r="C79" s="186"/>
      <c r="D79" s="186"/>
      <c r="E79" s="186"/>
      <c r="F79" s="186"/>
      <c r="G79" s="186"/>
      <c r="H79" s="186"/>
      <c r="I79" s="186"/>
      <c r="J79" s="36"/>
    </row>
    <row r="80" spans="1:17" x14ac:dyDescent="0.25">
      <c r="J80" s="36"/>
    </row>
    <row r="81" spans="1:10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 t="e">
        <f>SUM(D82:D86)/(SUM(C82:C86))</f>
        <v>#REF!</v>
      </c>
      <c r="I81" s="187" t="e">
        <f>GOT!#REF!</f>
        <v>#REF!</v>
      </c>
      <c r="J81" s="36"/>
    </row>
    <row r="82" spans="1:10" x14ac:dyDescent="0.25">
      <c r="A82" s="58" t="s">
        <v>119</v>
      </c>
      <c r="B82" s="59" t="e">
        <f>IF(GOT!#REF!&lt;$AZ$7,$BA$7,IF(GOT!#REF!&lt;$AZ$6,$BA$6,IF(GOT!#REF!&lt;$AZ$5,$BA$5,IF(GOT!#REF!&gt;=$AZ$5,$BA$4))))</f>
        <v>#REF!</v>
      </c>
      <c r="C82" s="60">
        <v>3</v>
      </c>
      <c r="D82" s="59" t="e">
        <f>B82*C82</f>
        <v>#REF!</v>
      </c>
      <c r="E82" s="20"/>
      <c r="F82" s="20"/>
      <c r="G82" s="20"/>
      <c r="I82" s="188"/>
      <c r="J82" s="36"/>
    </row>
    <row r="83" spans="1:10" x14ac:dyDescent="0.25">
      <c r="A83" s="61" t="s">
        <v>114</v>
      </c>
      <c r="B83" s="59" t="e">
        <f>IF(GOT!#REF!&lt;$AZ$8,$BA$8,IF(GOT!#REF!&lt;$AZ$9,$BA$9,IF(GOT!#REF!&lt;$AZ$10,$BA$10,IF(GOT!#REF!&gt;=$AZ$10,$BA$11))))</f>
        <v>#REF!</v>
      </c>
      <c r="C83" s="115">
        <v>4</v>
      </c>
      <c r="D83" s="62" t="e">
        <f>B83*C83</f>
        <v>#REF!</v>
      </c>
      <c r="E83" s="20"/>
      <c r="F83" s="20"/>
      <c r="G83" s="20"/>
      <c r="I83" s="188"/>
      <c r="J83" s="36"/>
    </row>
    <row r="84" spans="1:10" ht="15.75" thickBot="1" x14ac:dyDescent="0.3">
      <c r="A84" s="63" t="s">
        <v>116</v>
      </c>
      <c r="B84" s="59" t="e">
        <f>IF(GOT!#REF!&lt;$AZ$12,$BA$12,IF(GOT!#REF!&lt;$AZ$13,$BA$13,IF(GOT!#REF!&lt;$AZ$14,$BA$14,IF(GOT!#REF!&gt;=$AZ$14,$BA$15))))</f>
        <v>#REF!</v>
      </c>
      <c r="C84" s="60">
        <v>1</v>
      </c>
      <c r="D84" s="59" t="e">
        <f>B84*C84</f>
        <v>#REF!</v>
      </c>
      <c r="E84" s="20"/>
      <c r="F84" s="20"/>
      <c r="G84" s="20"/>
      <c r="I84" s="188"/>
    </row>
    <row r="85" spans="1:10" ht="15.75" thickBot="1" x14ac:dyDescent="0.3">
      <c r="A85" s="61" t="s">
        <v>110</v>
      </c>
      <c r="B85" s="59" t="e">
        <f>IF(GOT!#REF!&lt;$AZ$16,$BA$16,IF(GOT!#REF!&lt;$AZ$17,$BA$17,IF(GOT!#REF!&lt;$AZ$18,$BA$18,IF(GOT!#REF!&gt;=$AZ$18,$BA$19))))</f>
        <v>#REF!</v>
      </c>
      <c r="C85" s="115">
        <v>2</v>
      </c>
      <c r="D85" s="62" t="e">
        <f>B85*C85</f>
        <v>#REF!</v>
      </c>
      <c r="E85" s="20"/>
      <c r="F85" s="64" t="s">
        <v>118</v>
      </c>
      <c r="G85" s="65" t="e">
        <f>IF($G$81&lt;1.2,4,IF($G$81&lt;1.5,3,IF($G$81&lt;2,2,IF($G$81&lt;3,1,IF($G$81&gt;=3,0)))))</f>
        <v>#REF!</v>
      </c>
      <c r="H85" s="20"/>
      <c r="I85" s="188"/>
      <c r="J85" s="20"/>
    </row>
    <row r="86" spans="1:10" x14ac:dyDescent="0.25">
      <c r="A86" s="66" t="s">
        <v>117</v>
      </c>
      <c r="B86" s="59" t="e">
        <f>IF(GOT!#REF!&lt;=$AZ$23,$BA$23,IF(GOT!#REF!&lt;$AZ$22,$BA$22,IF(GOT!#REF!&lt;$AZ$21,$BA$21,IF(GOT!#REF!&gt;=$AZ$21,$BA$20))))</f>
        <v>#REF!</v>
      </c>
      <c r="C86" s="59">
        <v>2</v>
      </c>
      <c r="D86" s="59" t="e">
        <f>B86*C86</f>
        <v>#REF!</v>
      </c>
      <c r="E86" s="20"/>
      <c r="F86" s="67"/>
      <c r="G86" s="67"/>
      <c r="H86" s="20"/>
      <c r="J86" s="20"/>
    </row>
    <row r="87" spans="1:10" x14ac:dyDescent="0.25">
      <c r="J87" s="20"/>
    </row>
    <row r="88" spans="1:10" x14ac:dyDescent="0.25">
      <c r="A88" s="186"/>
      <c r="B88" s="186"/>
      <c r="C88" s="186"/>
      <c r="D88" s="186"/>
      <c r="E88" s="186"/>
      <c r="F88" s="186"/>
      <c r="G88" s="186"/>
      <c r="H88" s="186"/>
      <c r="I88" s="186"/>
      <c r="J88" s="20"/>
    </row>
    <row r="89" spans="1:10" x14ac:dyDescent="0.25">
      <c r="A89" s="186"/>
      <c r="B89" s="186"/>
      <c r="C89" s="186"/>
      <c r="D89" s="186"/>
      <c r="E89" s="186"/>
      <c r="F89" s="186"/>
      <c r="G89" s="186"/>
      <c r="H89" s="186"/>
      <c r="I89" s="186"/>
      <c r="J89" s="20"/>
    </row>
    <row r="90" spans="1:10" x14ac:dyDescent="0.25">
      <c r="J90" s="20"/>
    </row>
    <row r="91" spans="1:10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2</v>
      </c>
      <c r="I91" s="187">
        <f>GOT!O3</f>
        <v>34394</v>
      </c>
      <c r="J91" s="20"/>
    </row>
    <row r="92" spans="1:10" x14ac:dyDescent="0.25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8"/>
    </row>
    <row r="93" spans="1:10" x14ac:dyDescent="0.25">
      <c r="A93" s="61" t="s">
        <v>114</v>
      </c>
      <c r="B93" s="59">
        <f>IF(GOT!O5&lt;$AZ$8,$BA$8,IF(GOT!O5&lt;$AZ$9,$BA$9,IF(GOT!O5&lt;$AZ$10,$BA$10,IF(GOT!O5&gt;=$AZ$10,$BA$11))))</f>
        <v>1</v>
      </c>
      <c r="C93" s="115">
        <v>4</v>
      </c>
      <c r="D93" s="62">
        <f>B93*C93</f>
        <v>4</v>
      </c>
      <c r="E93" s="20"/>
      <c r="F93" s="20"/>
      <c r="G93" s="20"/>
      <c r="I93" s="188"/>
    </row>
    <row r="94" spans="1:10" ht="15.75" thickBot="1" x14ac:dyDescent="0.3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8"/>
    </row>
    <row r="95" spans="1:10" ht="15.75" thickBot="1" x14ac:dyDescent="0.3">
      <c r="A95" s="61" t="s">
        <v>110</v>
      </c>
      <c r="B95" s="59">
        <f>IF(GOT!O7&lt;$AZ$16,$BA$16,IF(GOT!O7&lt;$AZ$17,$BA$17,IF(GOT!O7&lt;$AZ$18,$BA$18,IF(GOT!O7&gt;=$AZ$18,$BA$19))))</f>
        <v>4</v>
      </c>
      <c r="C95" s="115">
        <v>2</v>
      </c>
      <c r="D95" s="62">
        <f>B95*C95</f>
        <v>8</v>
      </c>
      <c r="E95" s="20"/>
      <c r="F95" s="64" t="s">
        <v>118</v>
      </c>
      <c r="G95" s="65">
        <f>IF($G$91&lt;1.2,4,IF($G$91&lt;1.5,3,IF($G$91&lt;2,2,IF($G$91&lt;3,1,IF($G$91&gt;=3,0)))))</f>
        <v>1</v>
      </c>
      <c r="H95" s="20"/>
      <c r="I95" s="188"/>
    </row>
    <row r="96" spans="1:10" x14ac:dyDescent="0.25">
      <c r="A96" s="66" t="s">
        <v>117</v>
      </c>
      <c r="B96" s="59">
        <f>IF(GOT!O8&lt;=$AZ$23,$BA$23,IF(GOT!O8&lt;$AZ$22,$BA$22,IF(GOT!O8&lt;$AZ$21,$BA$21,IF(GOT!O8&gt;=$AZ$21,$BA$20))))</f>
        <v>4</v>
      </c>
      <c r="C96" s="59">
        <v>2</v>
      </c>
      <c r="D96" s="59">
        <f>B96*C96</f>
        <v>8</v>
      </c>
      <c r="E96" s="20"/>
      <c r="F96" s="67"/>
      <c r="G96" s="67"/>
      <c r="H96" s="20"/>
    </row>
    <row r="98" spans="1:9" x14ac:dyDescent="0.25">
      <c r="A98" s="186"/>
      <c r="B98" s="186"/>
      <c r="C98" s="186"/>
      <c r="D98" s="186"/>
      <c r="E98" s="186"/>
      <c r="F98" s="186"/>
      <c r="G98" s="186"/>
      <c r="H98" s="186"/>
      <c r="I98" s="186"/>
    </row>
    <row r="99" spans="1:9" x14ac:dyDescent="0.25">
      <c r="A99" s="186"/>
      <c r="B99" s="186"/>
      <c r="C99" s="186"/>
      <c r="D99" s="186"/>
      <c r="E99" s="186"/>
      <c r="F99" s="186"/>
      <c r="G99" s="186"/>
      <c r="H99" s="186"/>
      <c r="I99" s="186"/>
    </row>
    <row r="101" spans="1:9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2</v>
      </c>
      <c r="I101" s="187">
        <f>GOT!N3</f>
        <v>35457</v>
      </c>
    </row>
    <row r="102" spans="1:9" x14ac:dyDescent="0.25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8"/>
    </row>
    <row r="103" spans="1:9" x14ac:dyDescent="0.25">
      <c r="A103" s="61" t="s">
        <v>114</v>
      </c>
      <c r="B103" s="59">
        <f>IF(GOT!N5&lt;$AZ$8,$BA$8,IF(GOT!N5&lt;$AZ$9,$BA$9,IF(GOT!N5&lt;$AZ$10,$BA$10,IF(GOT!N5&gt;=$AZ$10,$BA$11))))</f>
        <v>1</v>
      </c>
      <c r="C103" s="115">
        <v>4</v>
      </c>
      <c r="D103" s="62">
        <f>B103*C103</f>
        <v>4</v>
      </c>
      <c r="E103" s="20"/>
      <c r="F103" s="20"/>
      <c r="G103" s="20"/>
      <c r="I103" s="188"/>
    </row>
    <row r="104" spans="1:9" ht="15.75" thickBot="1" x14ac:dyDescent="0.3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8"/>
    </row>
    <row r="105" spans="1:9" ht="15.75" thickBot="1" x14ac:dyDescent="0.3">
      <c r="A105" s="61" t="s">
        <v>110</v>
      </c>
      <c r="B105" s="59">
        <f>IF(GOT!N7&lt;$AZ$16,$BA$16,IF(GOT!N7&lt;$AZ$17,$BA$17,IF(GOT!N7&lt;$AZ$18,$BA$18,IF(GOT!N7&gt;=$AZ$18,$BA$19))))</f>
        <v>4</v>
      </c>
      <c r="C105" s="115">
        <v>2</v>
      </c>
      <c r="D105" s="62">
        <f>B105*C105</f>
        <v>8</v>
      </c>
      <c r="E105" s="20"/>
      <c r="F105" s="64" t="s">
        <v>118</v>
      </c>
      <c r="G105" s="65">
        <f>IF($G$91&lt;1.2,4,IF($G$91&lt;1.5,3,IF($G$91&lt;2,2,IF($G$91&lt;3,1,IF($G$91&gt;=3,0)))))</f>
        <v>1</v>
      </c>
      <c r="H105" s="20"/>
      <c r="I105" s="188"/>
    </row>
    <row r="106" spans="1:9" x14ac:dyDescent="0.25">
      <c r="A106" s="66" t="s">
        <v>117</v>
      </c>
      <c r="B106" s="59">
        <f>IF(GOT!N8&lt;=$AZ$23,$BA$23,IF(GOT!N8&lt;$AZ$22,$BA$22,IF(GOT!N8&lt;$AZ$21,$BA$21,IF(GOT!N8&gt;=$AZ$21,$BA$20))))</f>
        <v>4</v>
      </c>
      <c r="C106" s="59">
        <v>2</v>
      </c>
      <c r="D106" s="59">
        <f>B106*C106</f>
        <v>8</v>
      </c>
      <c r="E106" s="20"/>
      <c r="F106" s="67"/>
      <c r="G106" s="67"/>
      <c r="H106" s="20"/>
    </row>
    <row r="108" spans="1:9" x14ac:dyDescent="0.25">
      <c r="A108" s="186"/>
      <c r="B108" s="186"/>
      <c r="C108" s="186"/>
      <c r="D108" s="186"/>
      <c r="E108" s="186"/>
      <c r="F108" s="186"/>
      <c r="G108" s="186"/>
      <c r="H108" s="186"/>
      <c r="I108" s="186"/>
    </row>
    <row r="109" spans="1:9" x14ac:dyDescent="0.25">
      <c r="A109" s="186"/>
      <c r="B109" s="186"/>
      <c r="C109" s="186"/>
      <c r="D109" s="186"/>
      <c r="E109" s="186"/>
      <c r="F109" s="186"/>
      <c r="G109" s="186"/>
      <c r="H109" s="186"/>
      <c r="I109" s="186"/>
    </row>
    <row r="111" spans="1:9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</v>
      </c>
      <c r="I111" s="187">
        <f>GOT!M3</f>
        <v>35825</v>
      </c>
    </row>
    <row r="112" spans="1:9" x14ac:dyDescent="0.25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8"/>
    </row>
    <row r="113" spans="1:9" x14ac:dyDescent="0.25">
      <c r="A113" s="61" t="s">
        <v>114</v>
      </c>
      <c r="B113" s="59">
        <f>IF(GOT!M5&lt;$AZ$8,$BA$8,IF(GOT!M5&lt;$AZ$9,$BA$9,IF(GOT!M5&lt;$AZ$10,$BA$10,IF(GOT!M5&gt;=$AZ$10,$BA$11))))</f>
        <v>1</v>
      </c>
      <c r="C113" s="115">
        <v>4</v>
      </c>
      <c r="D113" s="62">
        <f>B113*C113</f>
        <v>4</v>
      </c>
      <c r="E113" s="20"/>
      <c r="F113" s="20"/>
      <c r="G113" s="20"/>
      <c r="I113" s="188"/>
    </row>
    <row r="114" spans="1:9" ht="15.75" thickBot="1" x14ac:dyDescent="0.3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8"/>
    </row>
    <row r="115" spans="1:9" ht="15.75" thickBot="1" x14ac:dyDescent="0.3">
      <c r="A115" s="61" t="s">
        <v>110</v>
      </c>
      <c r="B115" s="59">
        <f>IF(GOT!M7&lt;$AZ$16,$BA$16,IF(GOT!M7&lt;$AZ$17,$BA$17,IF(GOT!M7&lt;$AZ$18,$BA$18,IF(GOT!M7&gt;=$AZ$18,$BA$19))))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IF($G$111&lt;1.2,4,IF($G$111&lt;1.5,3,IF($G$111&lt;2,2,IF($G$111&lt;3,1,IF($G$111&gt;=3,0)))))</f>
        <v>1</v>
      </c>
      <c r="H115" s="20"/>
      <c r="I115" s="188"/>
    </row>
    <row r="116" spans="1:9" x14ac:dyDescent="0.25">
      <c r="A116" s="66" t="s">
        <v>117</v>
      </c>
      <c r="B116" s="59">
        <f>IF(GOT!M8&lt;=$AZ$23,$BA$23,IF(GOT!M8&lt;$AZ$22,$BA$22,IF(GOT!M8&lt;$AZ$21,$BA$21,IF(GOT!M8&gt;=$AZ$21,$BA$20))))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25">
      <c r="A118" s="186"/>
      <c r="B118" s="186"/>
      <c r="C118" s="186"/>
      <c r="D118" s="186"/>
      <c r="E118" s="186"/>
      <c r="F118" s="186"/>
      <c r="G118" s="186"/>
      <c r="H118" s="186"/>
      <c r="I118" s="186"/>
    </row>
    <row r="119" spans="1:9" x14ac:dyDescent="0.25">
      <c r="A119" s="186"/>
      <c r="B119" s="186"/>
      <c r="C119" s="186"/>
      <c r="D119" s="186"/>
      <c r="E119" s="186"/>
      <c r="F119" s="186"/>
      <c r="G119" s="186"/>
      <c r="H119" s="186"/>
      <c r="I119" s="186"/>
    </row>
    <row r="121" spans="1:9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</v>
      </c>
      <c r="I121" s="187">
        <f>GOT!L3</f>
        <v>36367</v>
      </c>
    </row>
    <row r="122" spans="1:9" x14ac:dyDescent="0.25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8"/>
    </row>
    <row r="123" spans="1:9" x14ac:dyDescent="0.25">
      <c r="A123" s="61" t="s">
        <v>114</v>
      </c>
      <c r="B123" s="59">
        <f>IF(GOT!L5&lt;$AZ$8,$BA$8,IF(GOT!L5&lt;$AZ$9,$BA$9,IF(GOT!L5&lt;$AZ$10,$BA$10,IF(GOT!L5&gt;=$AZ$10,$BA$11))))</f>
        <v>1</v>
      </c>
      <c r="C123" s="115">
        <v>4</v>
      </c>
      <c r="D123" s="62">
        <f>B123*C123</f>
        <v>4</v>
      </c>
      <c r="E123" s="20"/>
      <c r="F123" s="20"/>
      <c r="G123" s="20"/>
      <c r="I123" s="188"/>
    </row>
    <row r="124" spans="1:9" ht="15.75" thickBot="1" x14ac:dyDescent="0.3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8"/>
    </row>
    <row r="125" spans="1:9" ht="15.75" thickBot="1" x14ac:dyDescent="0.3">
      <c r="A125" s="61" t="s">
        <v>110</v>
      </c>
      <c r="B125" s="59">
        <f>IF(GOT!L7&lt;$AZ$16,$BA$16,IF(GOT!L7&lt;$AZ$17,$BA$17,IF(GOT!L7&lt;$AZ$18,$BA$18,IF(GOT!L7&gt;=$AZ$18,$BA$19))))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IF($G$121&lt;1.2,4,IF($G$121&lt;1.5,3,IF($G$121&lt;2,2,IF($G$121&lt;3,1,IF($G$121&gt;=3,0)))))</f>
        <v>1</v>
      </c>
      <c r="H125" s="20"/>
      <c r="I125" s="188"/>
    </row>
    <row r="126" spans="1:9" x14ac:dyDescent="0.25">
      <c r="A126" s="66" t="s">
        <v>117</v>
      </c>
      <c r="B126" s="59">
        <f>IF(GOT!L8&lt;=$AZ$23,$BA$23,IF(GOT!L8&lt;$AZ$22,$BA$22,IF(GOT!L8&lt;$AZ$21,$BA$21,IF(GOT!L8&gt;=$AZ$21,$BA$20))))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25">
      <c r="A128" s="186"/>
      <c r="B128" s="186"/>
      <c r="C128" s="186"/>
      <c r="D128" s="186"/>
      <c r="E128" s="186"/>
      <c r="F128" s="186"/>
      <c r="G128" s="186"/>
      <c r="H128" s="186"/>
      <c r="I128" s="186"/>
    </row>
    <row r="129" spans="1:9" x14ac:dyDescent="0.25">
      <c r="A129" s="186"/>
      <c r="B129" s="186"/>
      <c r="C129" s="186"/>
      <c r="D129" s="186"/>
      <c r="E129" s="186"/>
      <c r="F129" s="186"/>
      <c r="G129" s="186"/>
      <c r="H129" s="186"/>
      <c r="I129" s="186"/>
    </row>
    <row r="131" spans="1:9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</v>
      </c>
      <c r="I131" s="187">
        <f>GOT!K3</f>
        <v>36748</v>
      </c>
    </row>
    <row r="132" spans="1:9" x14ac:dyDescent="0.25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8"/>
    </row>
    <row r="133" spans="1:9" x14ac:dyDescent="0.25">
      <c r="A133" s="61" t="s">
        <v>114</v>
      </c>
      <c r="B133" s="59">
        <f>IF(GOT!K5&lt;$AZ$8,$BA$8,IF(GOT!K5&lt;$AZ$9,$BA$9,IF(GOT!K5&lt;$AZ$10,$BA$10,IF(GOT!K5&gt;=$AZ$10,$BA$11))))</f>
        <v>1</v>
      </c>
      <c r="C133" s="115">
        <v>4</v>
      </c>
      <c r="D133" s="62">
        <f>B133*C133</f>
        <v>4</v>
      </c>
      <c r="E133" s="20"/>
      <c r="F133" s="20"/>
      <c r="G133" s="20"/>
      <c r="I133" s="188"/>
    </row>
    <row r="134" spans="1:9" ht="15.75" thickBot="1" x14ac:dyDescent="0.3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8"/>
    </row>
    <row r="135" spans="1:9" ht="15.75" thickBot="1" x14ac:dyDescent="0.3">
      <c r="A135" s="61" t="s">
        <v>110</v>
      </c>
      <c r="B135" s="59">
        <f>IF(GOT!K7&lt;$AZ$16,$BA$16,IF(GOT!K7&lt;$AZ$17,$BA$17,IF(GOT!K7&lt;$AZ$18,$BA$18,IF(GOT!K7&gt;=$AZ$18,$BA$19))))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IF($G$131&lt;1.2,4,IF($G$131&lt;1.5,3,IF($G$131&lt;2,2,IF($G$131&lt;3,1,IF($G$131&gt;=3,0)))))</f>
        <v>1</v>
      </c>
      <c r="H135" s="20"/>
      <c r="I135" s="188"/>
    </row>
    <row r="136" spans="1:9" x14ac:dyDescent="0.25">
      <c r="A136" s="66" t="s">
        <v>117</v>
      </c>
      <c r="B136" s="59">
        <f>IF(GOT!K8&lt;=$AZ$23,$BA$23,IF(GOT!K8&lt;$AZ$22,$BA$22,IF(GOT!K8&lt;$AZ$21,$BA$21,IF(GOT!K8&gt;=$AZ$21,$BA$20))))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25">
      <c r="A137" s="124"/>
      <c r="B137" s="115"/>
      <c r="C137" s="115"/>
      <c r="D137" s="115"/>
      <c r="E137" s="20"/>
      <c r="F137" s="67"/>
      <c r="G137" s="67"/>
      <c r="H137" s="20"/>
    </row>
    <row r="138" spans="1:9" x14ac:dyDescent="0.25">
      <c r="A138" s="186"/>
      <c r="B138" s="186"/>
      <c r="C138" s="186"/>
      <c r="D138" s="186"/>
      <c r="E138" s="186"/>
      <c r="F138" s="186"/>
      <c r="G138" s="186"/>
      <c r="H138" s="186"/>
      <c r="I138" s="186"/>
    </row>
    <row r="139" spans="1:9" x14ac:dyDescent="0.25">
      <c r="A139" s="186"/>
      <c r="B139" s="186"/>
      <c r="C139" s="186"/>
      <c r="D139" s="186"/>
      <c r="E139" s="186"/>
      <c r="F139" s="186"/>
      <c r="G139" s="186"/>
      <c r="H139" s="186"/>
      <c r="I139" s="186"/>
    </row>
    <row r="141" spans="1:9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</v>
      </c>
      <c r="I141" s="187">
        <f>GOT!J3</f>
        <v>37140</v>
      </c>
    </row>
    <row r="142" spans="1:9" x14ac:dyDescent="0.25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8"/>
    </row>
    <row r="143" spans="1:9" x14ac:dyDescent="0.25">
      <c r="A143" s="61" t="s">
        <v>114</v>
      </c>
      <c r="B143" s="59">
        <f>IF(GOT!J5&lt;$AZ$8,$BA$8,IF(GOT!J5&lt;$AZ$9,$BA$9,IF(GOT!J5&lt;$AZ$10,$BA$10,IF(GOT!J5&gt;=$AZ$10,$BA$11))))</f>
        <v>1</v>
      </c>
      <c r="C143" s="115">
        <v>4</v>
      </c>
      <c r="D143" s="62">
        <f>B143*C143</f>
        <v>4</v>
      </c>
      <c r="E143" s="20"/>
      <c r="F143" s="20"/>
      <c r="G143" s="20"/>
      <c r="I143" s="188"/>
    </row>
    <row r="144" spans="1:9" ht="15.75" thickBot="1" x14ac:dyDescent="0.3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8"/>
    </row>
    <row r="145" spans="1:9" ht="15.75" thickBot="1" x14ac:dyDescent="0.3">
      <c r="A145" s="61" t="s">
        <v>110</v>
      </c>
      <c r="B145" s="59">
        <f>IF(GOT!J7&lt;$AZ$16,$BA$16,IF(GOT!J7&lt;$AZ$17,$BA$17,IF(GOT!J7&lt;$AZ$18,$BA$18,IF(GOT!J7&gt;=$AZ$18,$BA$19))))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IF($G$141&lt;1.2,4,IF($G$141&lt;1.5,3,IF($G$141&lt;2,2,IF($G$141&lt;3,1,IF($G$141&gt;=3,0)))))</f>
        <v>1</v>
      </c>
      <c r="H145" s="20"/>
      <c r="I145" s="188"/>
    </row>
    <row r="146" spans="1:9" x14ac:dyDescent="0.25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25">
      <c r="A148" s="186"/>
      <c r="B148" s="186"/>
      <c r="C148" s="186"/>
      <c r="D148" s="186"/>
      <c r="E148" s="186"/>
      <c r="F148" s="186"/>
      <c r="G148" s="186"/>
      <c r="H148" s="186"/>
      <c r="I148" s="186"/>
    </row>
    <row r="149" spans="1:9" x14ac:dyDescent="0.25">
      <c r="A149" s="186"/>
      <c r="B149" s="186"/>
      <c r="C149" s="186"/>
      <c r="D149" s="186"/>
      <c r="E149" s="186"/>
      <c r="F149" s="186"/>
      <c r="G149" s="186"/>
      <c r="H149" s="186"/>
      <c r="I149" s="186"/>
    </row>
    <row r="151" spans="1:9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187">
        <f>GOT!I3</f>
        <v>37516</v>
      </c>
    </row>
    <row r="152" spans="1:9" x14ac:dyDescent="0.25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8"/>
    </row>
    <row r="153" spans="1:9" x14ac:dyDescent="0.25">
      <c r="A153" s="61" t="s">
        <v>114</v>
      </c>
      <c r="B153" s="59">
        <f>IF(GOT!I5&lt;$AZ$8,$BA$8,IF(GOT!I5&lt;$AZ$9,$BA$9,IF(GOT!I5&lt;$AZ$10,$BA$10,IF(GOT!I5&gt;=$AZ$10,$BA$11))))</f>
        <v>1</v>
      </c>
      <c r="C153" s="115">
        <v>4</v>
      </c>
      <c r="D153" s="62">
        <f>B153*C153</f>
        <v>4</v>
      </c>
      <c r="E153" s="20"/>
      <c r="F153" s="20"/>
      <c r="G153" s="20"/>
      <c r="I153" s="188"/>
    </row>
    <row r="154" spans="1:9" ht="15.75" thickBot="1" x14ac:dyDescent="0.3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8"/>
    </row>
    <row r="155" spans="1:9" ht="15.75" thickBot="1" x14ac:dyDescent="0.3">
      <c r="A155" s="61" t="s">
        <v>110</v>
      </c>
      <c r="B155" s="59">
        <f>IF(GOT!I7&lt;$AZ$16,$BA$16,IF(GOT!I7&lt;$AZ$17,$BA$17,IF(GOT!I7&lt;$AZ$18,$BA$18,IF(GOT!I7&gt;=$AZ$18,$BA$19))))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IF($G$151&lt;1.2,4,IF($G$151&lt;1.5,3,IF($G$151&lt;2,2,IF($G$151&lt;3,1,IF($G$151&gt;=3,0)))))</f>
        <v>1</v>
      </c>
      <c r="H155" s="20"/>
      <c r="I155" s="188"/>
    </row>
    <row r="156" spans="1:9" x14ac:dyDescent="0.25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25">
      <c r="A158" s="186"/>
      <c r="B158" s="186"/>
      <c r="C158" s="186"/>
      <c r="D158" s="186"/>
      <c r="E158" s="186"/>
      <c r="F158" s="186"/>
      <c r="G158" s="186"/>
      <c r="H158" s="186"/>
      <c r="I158" s="186"/>
    </row>
    <row r="159" spans="1:9" x14ac:dyDescent="0.25">
      <c r="A159" s="186"/>
      <c r="B159" s="186"/>
      <c r="C159" s="186"/>
      <c r="D159" s="186"/>
      <c r="E159" s="186"/>
      <c r="F159" s="186"/>
      <c r="G159" s="186"/>
      <c r="H159" s="186"/>
      <c r="I159" s="186"/>
    </row>
    <row r="161" spans="1:9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2.0833333333333335</v>
      </c>
      <c r="I161" s="187">
        <f>GOT!H3</f>
        <v>38237</v>
      </c>
    </row>
    <row r="162" spans="1:9" x14ac:dyDescent="0.25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8"/>
    </row>
    <row r="163" spans="1:9" x14ac:dyDescent="0.25">
      <c r="A163" s="61" t="s">
        <v>114</v>
      </c>
      <c r="B163" s="59">
        <f>IF(GOT!H5&lt;$AZ$8,$BA$8,IF(GOT!H5&lt;$AZ$9,$BA$9,IF(GOT!H5&lt;$AZ$10,$BA$10,IF(GOT!H5&gt;=$AZ$10,$BA$11))))</f>
        <v>1</v>
      </c>
      <c r="C163" s="115">
        <v>4</v>
      </c>
      <c r="D163" s="62">
        <f>B163*C163</f>
        <v>4</v>
      </c>
      <c r="E163" s="20"/>
      <c r="F163" s="20"/>
      <c r="G163" s="20"/>
      <c r="I163" s="188"/>
    </row>
    <row r="164" spans="1:9" ht="15.75" thickBot="1" x14ac:dyDescent="0.3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8"/>
    </row>
    <row r="165" spans="1:9" ht="15.75" thickBot="1" x14ac:dyDescent="0.3">
      <c r="A165" s="61" t="s">
        <v>110</v>
      </c>
      <c r="B165" s="59">
        <f>IF(GOT!H7&lt;$AZ$16,$BA$16,IF(GOT!H7&lt;$AZ$17,$BA$17,IF(GOT!H7&lt;$AZ$18,$BA$18,IF(GOT!H7&gt;=$AZ$18,$BA$19))))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IF($G$161&lt;1.2,4,IF($G$161&lt;1.5,3,IF($G$161&lt;2,2,IF($G$161&lt;3,1,IF($G$161&gt;=3,0)))))</f>
        <v>1</v>
      </c>
      <c r="H165" s="20"/>
      <c r="I165" s="188"/>
    </row>
    <row r="166" spans="1:9" x14ac:dyDescent="0.25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25">
      <c r="A168" s="186"/>
      <c r="B168" s="186"/>
      <c r="C168" s="186"/>
      <c r="D168" s="186"/>
      <c r="E168" s="186"/>
      <c r="F168" s="186"/>
      <c r="G168" s="186"/>
      <c r="H168" s="186"/>
      <c r="I168" s="186"/>
    </row>
    <row r="169" spans="1:9" x14ac:dyDescent="0.25">
      <c r="A169" s="186"/>
      <c r="B169" s="186"/>
      <c r="C169" s="186"/>
      <c r="D169" s="186"/>
      <c r="E169" s="186"/>
      <c r="F169" s="186"/>
      <c r="G169" s="186"/>
      <c r="H169" s="186"/>
      <c r="I169" s="186"/>
    </row>
    <row r="171" spans="1:9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2.1666666666666665</v>
      </c>
      <c r="I171" s="187">
        <f>GOT!G3</f>
        <v>38965</v>
      </c>
    </row>
    <row r="172" spans="1:9" x14ac:dyDescent="0.25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8"/>
    </row>
    <row r="173" spans="1:9" x14ac:dyDescent="0.25">
      <c r="A173" s="61" t="s">
        <v>114</v>
      </c>
      <c r="B173" s="59">
        <f>IF(GOT!G5&lt;$AZ$8,$BA$8,IF(GOT!G5&lt;$AZ$9,$BA$9,IF(GOT!G5&lt;$AZ$10,$BA$10,IF(GOT!G5&gt;=$AZ$10,$BA$11))))</f>
        <v>1</v>
      </c>
      <c r="C173" s="115">
        <v>4</v>
      </c>
      <c r="D173" s="62">
        <f>B173*C173</f>
        <v>4</v>
      </c>
      <c r="E173" s="20"/>
      <c r="F173" s="20"/>
      <c r="G173" s="20"/>
      <c r="I173" s="188"/>
    </row>
    <row r="174" spans="1:9" ht="15.75" thickBot="1" x14ac:dyDescent="0.3">
      <c r="A174" s="63" t="s">
        <v>116</v>
      </c>
      <c r="B174" s="59">
        <f>IF(GOT!G6&lt;$AZ$12,$BA$12,IF(GOT!G6&lt;$AZ$13,$BA$13,IF(GOT!G6&lt;$AZ$14,$BA$14,IF(GOT!G6&gt;=$AZ$14,$BA$15))))</f>
        <v>3</v>
      </c>
      <c r="C174" s="60">
        <v>1</v>
      </c>
      <c r="D174" s="59">
        <f>B174*C174</f>
        <v>3</v>
      </c>
      <c r="E174" s="20"/>
      <c r="F174" s="20"/>
      <c r="G174" s="20"/>
      <c r="I174" s="188"/>
    </row>
    <row r="175" spans="1:9" ht="15.75" thickBot="1" x14ac:dyDescent="0.3">
      <c r="A175" s="61" t="s">
        <v>110</v>
      </c>
      <c r="B175" s="59">
        <f>IF(GOT!G7&lt;$AZ$16,$BA$16,IF(GOT!G7&lt;$AZ$17,$BA$17,IF(GOT!G7&lt;$AZ$18,$BA$18,IF(GOT!G7&gt;=$AZ$18,$BA$19))))</f>
        <v>4</v>
      </c>
      <c r="C175" s="115">
        <v>2</v>
      </c>
      <c r="D175" s="62">
        <f>B175*C175</f>
        <v>8</v>
      </c>
      <c r="E175" s="20"/>
      <c r="F175" s="64" t="s">
        <v>118</v>
      </c>
      <c r="G175" s="65">
        <f>IF($G$171&lt;1.2,4,IF($G$171&lt;1.5,3,IF($G$171&lt;2,2,IF($G$171&lt;3,1,IF($G$171&gt;=3,0)))))</f>
        <v>1</v>
      </c>
      <c r="H175" s="20"/>
      <c r="I175" s="188"/>
    </row>
    <row r="176" spans="1:9" x14ac:dyDescent="0.25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A168:I169"/>
    <mergeCell ref="I131:I135"/>
    <mergeCell ref="I141:I145"/>
    <mergeCell ref="I151:I155"/>
    <mergeCell ref="I161:I165"/>
    <mergeCell ref="A128:I129"/>
    <mergeCell ref="A138:I139"/>
    <mergeCell ref="A118:I119"/>
    <mergeCell ref="A148:I149"/>
    <mergeCell ref="A158:I159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BB12:BB15"/>
    <mergeCell ref="AY16:AY19"/>
    <mergeCell ref="BB16:BB19"/>
    <mergeCell ref="AY20:AY23"/>
    <mergeCell ref="BB20:BB23"/>
    <mergeCell ref="AY12:AY15"/>
    <mergeCell ref="BA2:BA3"/>
    <mergeCell ref="BB2:BB3"/>
    <mergeCell ref="AY4:AY7"/>
    <mergeCell ref="BB4:BB7"/>
    <mergeCell ref="AY8:AY11"/>
    <mergeCell ref="BB8:BB11"/>
    <mergeCell ref="T2:T6"/>
    <mergeCell ref="L9:T10"/>
    <mergeCell ref="L19:T20"/>
    <mergeCell ref="T22:T26"/>
    <mergeCell ref="L29:T30"/>
    <mergeCell ref="I41:I45"/>
    <mergeCell ref="T12:T16"/>
    <mergeCell ref="T32:T36"/>
    <mergeCell ref="L39:T40"/>
    <mergeCell ref="T42:T46"/>
    <mergeCell ref="I11:I15"/>
    <mergeCell ref="A18:I19"/>
    <mergeCell ref="I21:I25"/>
    <mergeCell ref="I1:I5"/>
    <mergeCell ref="A8:I9"/>
    <mergeCell ref="A28:I29"/>
    <mergeCell ref="I31:I35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5"/>
  <sheetViews>
    <sheetView topLeftCell="O4" zoomScale="70" zoomScaleNormal="70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80" t="s">
        <v>40</v>
      </c>
      <c r="B1" s="180"/>
      <c r="C1" s="180"/>
      <c r="Y1" s="119" t="s">
        <v>177</v>
      </c>
      <c r="Z1" s="119" t="s">
        <v>178</v>
      </c>
      <c r="AA1" s="119" t="s">
        <v>179</v>
      </c>
      <c r="AB1" s="119" t="s">
        <v>180</v>
      </c>
      <c r="AC1" s="119" t="s">
        <v>181</v>
      </c>
      <c r="AD1" s="119" t="s">
        <v>182</v>
      </c>
      <c r="AE1" s="119" t="s">
        <v>183</v>
      </c>
      <c r="AF1" s="119" t="s">
        <v>184</v>
      </c>
      <c r="AG1" s="119" t="s">
        <v>185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25">
      <c r="C3" s="40" t="s">
        <v>45</v>
      </c>
      <c r="E3" s="41">
        <v>1</v>
      </c>
      <c r="F3" s="162">
        <v>110.46202850341798</v>
      </c>
      <c r="G3" s="42">
        <f>F3/$C$7</f>
        <v>0.26175836138250708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25">
      <c r="C4" s="82">
        <f>SUM(4*N4,3*N5,2*N6,1*N7,0*N8)/SUM(N4:N8)</f>
        <v>4</v>
      </c>
      <c r="E4" s="41">
        <v>2</v>
      </c>
      <c r="F4" s="162">
        <v>135.59240722656205</v>
      </c>
      <c r="G4" s="42">
        <f t="shared" ref="G4:G67" si="0">F4/$C$7</f>
        <v>0.3213090218638911</v>
      </c>
      <c r="M4" s="41" t="s">
        <v>46</v>
      </c>
      <c r="N4" s="43">
        <f>COUNTIFS($G$3:$G$194, "&lt;" &amp;0.6)</f>
        <v>192</v>
      </c>
      <c r="V4" s="206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25">
      <c r="E5" s="41">
        <v>3</v>
      </c>
      <c r="F5" s="162">
        <v>117.61022949218805</v>
      </c>
      <c r="G5" s="42">
        <f t="shared" si="0"/>
        <v>0.27869722628480581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25">
      <c r="C6" s="40" t="s">
        <v>48</v>
      </c>
      <c r="E6" s="41">
        <v>4</v>
      </c>
      <c r="F6" s="162">
        <v>118.16867828369099</v>
      </c>
      <c r="G6" s="42">
        <f t="shared" si="0"/>
        <v>0.28002056465329622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25">
      <c r="C7" s="46">
        <v>422</v>
      </c>
      <c r="E7" s="41">
        <v>5</v>
      </c>
      <c r="F7" s="162">
        <v>128.779296875</v>
      </c>
      <c r="G7" s="42">
        <f t="shared" si="0"/>
        <v>0.30516421060426541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25">
      <c r="E8" s="41">
        <v>6</v>
      </c>
      <c r="F8" s="162">
        <v>126.433792114258</v>
      </c>
      <c r="G8" s="42">
        <f t="shared" si="0"/>
        <v>0.29960614245084832</v>
      </c>
      <c r="M8" s="41" t="s">
        <v>50</v>
      </c>
      <c r="N8" s="43">
        <f>COUNTIFS($G$3:$G$194, "&gt;=" &amp;1.5)</f>
        <v>0</v>
      </c>
      <c r="V8" s="206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25">
      <c r="E9" s="41">
        <v>7</v>
      </c>
      <c r="F9" s="162">
        <v>150.00051879882801</v>
      </c>
      <c r="G9" s="42">
        <f t="shared" si="0"/>
        <v>0.35545146634793368</v>
      </c>
      <c r="V9" s="206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25">
      <c r="C10" s="69"/>
      <c r="E10" s="41">
        <v>8</v>
      </c>
      <c r="F10" s="162">
        <v>134.58720397949202</v>
      </c>
      <c r="G10" s="42">
        <f t="shared" si="0"/>
        <v>0.31892702364808534</v>
      </c>
      <c r="I10" s="69"/>
      <c r="J10" s="69"/>
      <c r="V10" s="206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25">
      <c r="C11" s="69"/>
      <c r="E11" s="41">
        <v>9</v>
      </c>
      <c r="F11" s="162">
        <v>122.41292572021503</v>
      </c>
      <c r="G11" s="42">
        <f t="shared" si="0"/>
        <v>0.29007802303368491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62">
        <v>152.90446472168003</v>
      </c>
      <c r="G12" s="42">
        <f t="shared" si="0"/>
        <v>0.36233285479071098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62">
        <v>169.54637145996105</v>
      </c>
      <c r="G13" s="42">
        <f t="shared" si="0"/>
        <v>0.40176865274872287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62">
        <v>146.64978027343801</v>
      </c>
      <c r="G14" s="42">
        <f t="shared" si="0"/>
        <v>0.34751132766217541</v>
      </c>
      <c r="I14" s="69"/>
      <c r="J14" s="69"/>
      <c r="M14" s="43" t="s">
        <v>28</v>
      </c>
      <c r="N14" s="43">
        <v>2.5</v>
      </c>
      <c r="O14" s="43">
        <v>2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63">
        <v>175.35427856445301</v>
      </c>
      <c r="G15" s="42">
        <f t="shared" si="0"/>
        <v>0.41553146579254269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63">
        <v>163.85015869140602</v>
      </c>
      <c r="G16" s="42">
        <f t="shared" si="0"/>
        <v>0.38827051822608061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63">
        <v>136.15087890625</v>
      </c>
      <c r="G17" s="42">
        <f t="shared" si="0"/>
        <v>0.32263241446978674</v>
      </c>
      <c r="V17" s="206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63">
        <v>112.91921997070301</v>
      </c>
      <c r="G18" s="42">
        <f t="shared" si="0"/>
        <v>0.2675810899779692</v>
      </c>
      <c r="V18" s="206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63">
        <v>115.376419067383</v>
      </c>
      <c r="G19" s="42">
        <f t="shared" si="0"/>
        <v>0.27340383665256635</v>
      </c>
      <c r="V19" s="206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63">
        <v>149.88882446289097</v>
      </c>
      <c r="G20" s="42">
        <f t="shared" si="0"/>
        <v>0.35518678782675583</v>
      </c>
      <c r="M20" s="102"/>
      <c r="N20" s="102"/>
      <c r="O20" s="102"/>
      <c r="P20" s="102"/>
      <c r="Q20" s="103"/>
      <c r="V20" s="206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63">
        <v>157.26040649414102</v>
      </c>
      <c r="G21" s="42">
        <f t="shared" si="0"/>
        <v>0.37265499169227728</v>
      </c>
      <c r="V21" s="206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63">
        <v>124.42335510253905</v>
      </c>
      <c r="G22" s="42">
        <f t="shared" si="0"/>
        <v>0.29484207370269916</v>
      </c>
      <c r="V22" s="206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63">
        <v>150.78234863281301</v>
      </c>
      <c r="G23" s="42">
        <f t="shared" si="0"/>
        <v>0.35730414367965169</v>
      </c>
      <c r="V23" s="206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25">
      <c r="E24" s="41">
        <v>10</v>
      </c>
      <c r="F24" s="163">
        <v>189.20391845703102</v>
      </c>
      <c r="G24" s="42">
        <f t="shared" si="0"/>
        <v>0.44835051767068962</v>
      </c>
      <c r="V24" s="206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25">
      <c r="E25" s="41">
        <v>11</v>
      </c>
      <c r="F25" s="163">
        <v>146.98486328125</v>
      </c>
      <c r="G25" s="42">
        <f t="shared" si="0"/>
        <v>0.34830536322571087</v>
      </c>
      <c r="V25" s="206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25">
      <c r="E26" s="41">
        <v>12</v>
      </c>
      <c r="F26" s="163">
        <v>163.17999267578102</v>
      </c>
      <c r="G26" s="42">
        <f t="shared" si="0"/>
        <v>0.38668244709900718</v>
      </c>
      <c r="V26" s="206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25">
      <c r="E27" s="41">
        <v>1</v>
      </c>
      <c r="F27" s="163">
        <v>167.75932312011702</v>
      </c>
      <c r="G27" s="42">
        <f t="shared" si="0"/>
        <v>0.39753394104293133</v>
      </c>
      <c r="V27" s="206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25">
      <c r="E28" s="41">
        <v>2</v>
      </c>
      <c r="F28" s="163">
        <v>166.53073120117207</v>
      </c>
      <c r="G28" s="42">
        <f t="shared" si="0"/>
        <v>0.39462258578476794</v>
      </c>
      <c r="V28" s="206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25">
      <c r="E29" s="41">
        <v>3</v>
      </c>
      <c r="F29" s="163">
        <v>138.38468933105503</v>
      </c>
      <c r="G29" s="42">
        <f t="shared" si="0"/>
        <v>0.32792580410202615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25">
      <c r="E30" s="41">
        <v>4</v>
      </c>
      <c r="F30" s="163">
        <v>125.42857360839803</v>
      </c>
      <c r="G30" s="42">
        <f t="shared" si="0"/>
        <v>0.29722410807677258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25">
      <c r="E31" s="41">
        <v>5</v>
      </c>
      <c r="F31" s="163">
        <v>119.50897216796901</v>
      </c>
      <c r="G31" s="42">
        <f t="shared" si="0"/>
        <v>0.28319661651177491</v>
      </c>
      <c r="V31" s="206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25">
      <c r="E32" s="41">
        <v>6</v>
      </c>
      <c r="F32" s="163">
        <v>159.15914916992205</v>
      </c>
      <c r="G32" s="42">
        <f t="shared" si="0"/>
        <v>0.37715438191924655</v>
      </c>
      <c r="V32" s="206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25">
      <c r="E33" s="41">
        <v>7</v>
      </c>
      <c r="F33" s="163">
        <v>131.90663146972699</v>
      </c>
      <c r="G33" s="42">
        <f t="shared" si="0"/>
        <v>0.31257495608940045</v>
      </c>
      <c r="V33" s="206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25">
      <c r="E34" s="41">
        <v>8</v>
      </c>
      <c r="F34" s="163">
        <v>140.73019409179705</v>
      </c>
      <c r="G34" s="42">
        <f t="shared" si="0"/>
        <v>0.33348387225544324</v>
      </c>
      <c r="V34" s="206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25">
      <c r="E35" s="41">
        <v>9</v>
      </c>
      <c r="F35" s="163">
        <v>129.78451538085903</v>
      </c>
      <c r="G35" s="42">
        <f t="shared" si="0"/>
        <v>0.30754624497833893</v>
      </c>
      <c r="V35" s="206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25">
      <c r="E36" s="41">
        <v>10</v>
      </c>
      <c r="F36" s="163">
        <v>141.84709167480503</v>
      </c>
      <c r="G36" s="42">
        <f t="shared" si="0"/>
        <v>0.336130548992429</v>
      </c>
      <c r="V36" s="206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25">
      <c r="E37" s="41">
        <v>11</v>
      </c>
      <c r="F37" s="163">
        <v>140.73019409179705</v>
      </c>
      <c r="G37" s="42">
        <f t="shared" si="0"/>
        <v>0.33348387225544324</v>
      </c>
      <c r="V37" s="206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25">
      <c r="E38" s="41">
        <v>12</v>
      </c>
      <c r="F38" s="163">
        <v>171.44509887695301</v>
      </c>
      <c r="G38" s="42">
        <f t="shared" si="0"/>
        <v>0.4062680068174242</v>
      </c>
      <c r="V38" s="206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25">
      <c r="E39" s="41">
        <v>1</v>
      </c>
      <c r="F39" s="163">
        <v>152.56939697265602</v>
      </c>
      <c r="G39" s="42">
        <f t="shared" si="0"/>
        <v>0.36153885538544084</v>
      </c>
      <c r="V39" s="206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25">
      <c r="E40" s="41">
        <v>2</v>
      </c>
      <c r="F40" s="163">
        <v>149.55374145507801</v>
      </c>
      <c r="G40" s="42">
        <f t="shared" si="0"/>
        <v>0.35439275226321804</v>
      </c>
      <c r="V40" s="206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25">
      <c r="E41" s="41">
        <v>3</v>
      </c>
      <c r="F41" s="163">
        <v>169.43467712402301</v>
      </c>
      <c r="G41" s="42">
        <f t="shared" si="0"/>
        <v>0.40150397422754269</v>
      </c>
      <c r="V41" s="206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25">
      <c r="E42" s="41">
        <v>4</v>
      </c>
      <c r="F42" s="163">
        <v>165.07875061035199</v>
      </c>
      <c r="G42" s="42">
        <f t="shared" si="0"/>
        <v>0.39118187348424643</v>
      </c>
      <c r="V42" s="206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25">
      <c r="E43" s="41">
        <v>5</v>
      </c>
      <c r="F43" s="163">
        <v>135.03396606445301</v>
      </c>
      <c r="G43" s="42">
        <f t="shared" si="0"/>
        <v>0.31998570157453321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25">
      <c r="E44" s="41">
        <v>6</v>
      </c>
      <c r="F44" s="163">
        <v>141.40032958984401</v>
      </c>
      <c r="G44" s="42">
        <f t="shared" si="0"/>
        <v>0.33507187106598108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25">
      <c r="E45" s="41">
        <v>7</v>
      </c>
      <c r="F45" s="163">
        <v>136.26257324218801</v>
      </c>
      <c r="G45" s="42">
        <f t="shared" si="0"/>
        <v>0.32289709299096686</v>
      </c>
      <c r="V45" s="206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25">
      <c r="E46" s="41">
        <v>8</v>
      </c>
      <c r="F46" s="163">
        <v>132.68846130371099</v>
      </c>
      <c r="G46" s="42">
        <f t="shared" si="0"/>
        <v>0.31442763342111613</v>
      </c>
      <c r="V46" s="206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25">
      <c r="E47" s="41">
        <v>9</v>
      </c>
      <c r="F47" s="163">
        <v>134.92227172851599</v>
      </c>
      <c r="G47" s="42">
        <f t="shared" si="0"/>
        <v>0.31972102305335542</v>
      </c>
      <c r="V47" s="206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25">
      <c r="E48" s="41">
        <v>10</v>
      </c>
      <c r="F48" s="163">
        <v>124.758422851563</v>
      </c>
      <c r="G48" s="42">
        <f t="shared" si="0"/>
        <v>0.29563607310796919</v>
      </c>
      <c r="V48" s="206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25">
      <c r="E49" s="41">
        <v>11</v>
      </c>
      <c r="F49" s="163">
        <v>142.29385375976599</v>
      </c>
      <c r="G49" s="42">
        <f t="shared" si="0"/>
        <v>0.33718922691887676</v>
      </c>
      <c r="V49" s="206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25">
      <c r="E50" s="41">
        <v>12</v>
      </c>
      <c r="F50" s="163">
        <v>140.95358276367199</v>
      </c>
      <c r="G50" s="42">
        <f t="shared" si="0"/>
        <v>0.33401322929780092</v>
      </c>
      <c r="V50" s="206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25">
      <c r="E51" s="41">
        <v>1</v>
      </c>
      <c r="F51" s="163">
        <v>150.89404296875</v>
      </c>
      <c r="G51" s="42">
        <f t="shared" si="0"/>
        <v>0.35756882220082936</v>
      </c>
      <c r="V51" s="206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25">
      <c r="E52" s="41">
        <v>2</v>
      </c>
      <c r="F52" s="163">
        <v>138.49636840820301</v>
      </c>
      <c r="G52" s="42">
        <f t="shared" si="0"/>
        <v>0.32819044646493606</v>
      </c>
      <c r="V52" s="206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25">
      <c r="E53" s="41">
        <v>3</v>
      </c>
      <c r="F53" s="163">
        <v>140.84188842773401</v>
      </c>
      <c r="G53" s="42">
        <f t="shared" si="0"/>
        <v>0.33374855077662086</v>
      </c>
      <c r="V53" s="206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25">
      <c r="E54" s="41">
        <v>4</v>
      </c>
      <c r="F54" s="163">
        <v>119.28558349609401</v>
      </c>
      <c r="G54" s="42">
        <f t="shared" si="0"/>
        <v>0.28266725946941706</v>
      </c>
      <c r="V54" s="206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25">
      <c r="E55" s="41">
        <v>5</v>
      </c>
      <c r="F55" s="163">
        <v>112.36077117919901</v>
      </c>
      <c r="G55" s="42">
        <f t="shared" si="0"/>
        <v>0.26625775160947629</v>
      </c>
      <c r="V55" s="206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25">
      <c r="E56" s="41">
        <v>6</v>
      </c>
      <c r="F56" s="163">
        <v>138.384689331055</v>
      </c>
      <c r="G56" s="42">
        <f t="shared" si="0"/>
        <v>0.32792580410202604</v>
      </c>
      <c r="V56" s="206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25">
      <c r="E57" s="41">
        <v>7</v>
      </c>
      <c r="F57" s="163">
        <v>127.103927612305</v>
      </c>
      <c r="G57" s="42">
        <f t="shared" si="0"/>
        <v>0.30119414126138627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25">
      <c r="E58" s="41">
        <v>8</v>
      </c>
      <c r="F58" s="163">
        <v>155.585037231445</v>
      </c>
      <c r="G58" s="42">
        <f t="shared" si="0"/>
        <v>0.36868492234939576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25">
      <c r="E59" s="41">
        <v>9</v>
      </c>
      <c r="F59" s="163">
        <v>155</v>
      </c>
      <c r="G59" s="42">
        <f t="shared" si="0"/>
        <v>0.36729857819905215</v>
      </c>
      <c r="V59" s="178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25">
      <c r="E60" s="41">
        <v>10</v>
      </c>
      <c r="F60" s="163">
        <v>107.558067321777</v>
      </c>
      <c r="G60" s="42">
        <f t="shared" si="0"/>
        <v>0.25487693678146212</v>
      </c>
      <c r="V60" s="178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25">
      <c r="E61" s="41">
        <v>11</v>
      </c>
      <c r="F61" s="163">
        <v>136.82101440429699</v>
      </c>
      <c r="G61" s="42">
        <f t="shared" si="0"/>
        <v>0.32422041328032464</v>
      </c>
      <c r="V61" s="178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25">
      <c r="E62" s="41">
        <v>12</v>
      </c>
      <c r="F62" s="163">
        <v>156.5</v>
      </c>
      <c r="G62" s="42">
        <f t="shared" si="0"/>
        <v>0.37085308056872041</v>
      </c>
      <c r="V62" s="178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25">
      <c r="E63" s="41">
        <v>1</v>
      </c>
      <c r="F63" s="163">
        <v>167</v>
      </c>
      <c r="G63" s="42">
        <f t="shared" si="0"/>
        <v>0.39573459715639808</v>
      </c>
      <c r="V63" s="178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25">
      <c r="E64" s="41">
        <v>2</v>
      </c>
      <c r="F64" s="163">
        <v>177</v>
      </c>
      <c r="G64" s="42">
        <f t="shared" si="0"/>
        <v>0.41943127962085308</v>
      </c>
      <c r="V64" s="178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25">
      <c r="E65" s="41">
        <v>3</v>
      </c>
      <c r="F65" s="163">
        <v>157</v>
      </c>
      <c r="G65" s="42">
        <f t="shared" si="0"/>
        <v>0.37203791469194314</v>
      </c>
      <c r="V65" s="178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25">
      <c r="E66" s="41">
        <v>4</v>
      </c>
      <c r="F66" s="163">
        <v>129</v>
      </c>
      <c r="G66" s="42">
        <f t="shared" si="0"/>
        <v>0.30568720379146919</v>
      </c>
      <c r="V66" s="178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25">
      <c r="E67" s="41">
        <v>5</v>
      </c>
      <c r="F67" s="163">
        <v>138</v>
      </c>
      <c r="G67" s="42">
        <f t="shared" si="0"/>
        <v>0.32701421800947866</v>
      </c>
      <c r="V67" s="178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25">
      <c r="E68" s="41">
        <v>6</v>
      </c>
      <c r="F68" s="163">
        <v>124</v>
      </c>
      <c r="G68" s="42">
        <f t="shared" ref="G68:G131" si="3">F68/$C$7</f>
        <v>0.29383886255924169</v>
      </c>
      <c r="V68" s="178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25">
      <c r="E69" s="41">
        <v>7</v>
      </c>
      <c r="F69" s="163">
        <v>142</v>
      </c>
      <c r="G69" s="42">
        <f t="shared" si="3"/>
        <v>0.33649289099526064</v>
      </c>
      <c r="V69" s="178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25">
      <c r="E70" s="41">
        <v>8</v>
      </c>
      <c r="F70" s="163">
        <v>133</v>
      </c>
      <c r="G70" s="42">
        <f t="shared" si="3"/>
        <v>0.31516587677725116</v>
      </c>
      <c r="V70" s="178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25">
      <c r="E71" s="41">
        <v>9</v>
      </c>
      <c r="F71" s="163">
        <v>116</v>
      </c>
      <c r="G71" s="42">
        <f t="shared" si="3"/>
        <v>0.27488151658767773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25">
      <c r="E72" s="41">
        <v>10</v>
      </c>
      <c r="F72" s="163">
        <v>118</v>
      </c>
      <c r="G72" s="42">
        <f t="shared" si="3"/>
        <v>0.27962085308056872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25">
      <c r="E73" s="41">
        <v>11</v>
      </c>
      <c r="F73" s="163">
        <v>80</v>
      </c>
      <c r="G73" s="42">
        <f t="shared" si="3"/>
        <v>0.1895734597156398</v>
      </c>
      <c r="V73" s="178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25">
      <c r="E74" s="41">
        <v>12</v>
      </c>
      <c r="F74" s="163">
        <v>116</v>
      </c>
      <c r="G74" s="42">
        <f t="shared" si="3"/>
        <v>0.27488151658767773</v>
      </c>
      <c r="V74" s="178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25">
      <c r="E75" s="41">
        <v>1</v>
      </c>
      <c r="F75" s="163">
        <v>100</v>
      </c>
      <c r="G75" s="42">
        <f t="shared" si="3"/>
        <v>0.23696682464454977</v>
      </c>
      <c r="V75" s="178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25">
      <c r="E76" s="41">
        <v>2</v>
      </c>
      <c r="F76" s="163">
        <v>133</v>
      </c>
      <c r="G76" s="42">
        <f t="shared" si="3"/>
        <v>0.31516587677725116</v>
      </c>
      <c r="V76" s="178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25">
      <c r="E77" s="41">
        <v>3</v>
      </c>
      <c r="F77" s="163">
        <v>107</v>
      </c>
      <c r="G77" s="42">
        <f t="shared" si="3"/>
        <v>0.25355450236966826</v>
      </c>
      <c r="V77" s="178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25">
      <c r="E78" s="41">
        <v>4</v>
      </c>
      <c r="F78" s="163">
        <v>125</v>
      </c>
      <c r="G78" s="42">
        <f t="shared" si="3"/>
        <v>0.29620853080568721</v>
      </c>
      <c r="V78" s="178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25">
      <c r="E79" s="41">
        <v>5</v>
      </c>
      <c r="F79" s="163">
        <v>130</v>
      </c>
      <c r="G79" s="42">
        <f t="shared" si="3"/>
        <v>0.30805687203791471</v>
      </c>
      <c r="V79" s="178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25">
      <c r="E80" s="41">
        <v>6</v>
      </c>
      <c r="F80" s="163">
        <v>106</v>
      </c>
      <c r="G80" s="42">
        <f t="shared" si="3"/>
        <v>0.25118483412322273</v>
      </c>
      <c r="V80" s="178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25">
      <c r="E81" s="41">
        <v>7</v>
      </c>
      <c r="F81" s="163">
        <v>138</v>
      </c>
      <c r="G81" s="42">
        <f t="shared" si="3"/>
        <v>0.32701421800947866</v>
      </c>
      <c r="V81" s="178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25">
      <c r="E82" s="41">
        <v>8</v>
      </c>
      <c r="F82" s="163">
        <v>133</v>
      </c>
      <c r="G82" s="42">
        <f t="shared" si="3"/>
        <v>0.31516587677725116</v>
      </c>
      <c r="V82" s="178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25">
      <c r="E83" s="41">
        <v>9</v>
      </c>
      <c r="F83" s="163">
        <v>135</v>
      </c>
      <c r="G83" s="42">
        <f t="shared" si="3"/>
        <v>0.31990521327014215</v>
      </c>
      <c r="V83" s="178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25">
      <c r="E84" s="41">
        <v>10</v>
      </c>
      <c r="F84" s="163">
        <v>139</v>
      </c>
      <c r="G84" s="42">
        <f t="shared" si="3"/>
        <v>0.32938388625592419</v>
      </c>
      <c r="V84" s="178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25">
      <c r="E85" s="41">
        <v>11</v>
      </c>
      <c r="F85" s="163">
        <v>152</v>
      </c>
      <c r="G85" s="42">
        <f t="shared" si="3"/>
        <v>0.36018957345971564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25">
      <c r="E86" s="41">
        <v>12</v>
      </c>
      <c r="F86" s="163">
        <v>150</v>
      </c>
      <c r="G86" s="42">
        <f t="shared" si="3"/>
        <v>0.35545023696682465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25">
      <c r="E87" s="41">
        <v>1</v>
      </c>
      <c r="F87" s="163">
        <v>159</v>
      </c>
      <c r="G87" s="42">
        <f t="shared" si="3"/>
        <v>0.37677725118483413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25">
      <c r="E88" s="41">
        <v>2</v>
      </c>
      <c r="F88" s="163">
        <v>138</v>
      </c>
      <c r="G88" s="42">
        <f t="shared" si="3"/>
        <v>0.32701421800947866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25">
      <c r="E89" s="41">
        <v>3</v>
      </c>
      <c r="F89" s="163">
        <v>130</v>
      </c>
      <c r="G89" s="42">
        <f t="shared" si="3"/>
        <v>0.30805687203791471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25">
      <c r="E90" s="41">
        <v>4</v>
      </c>
      <c r="F90" s="163">
        <v>102</v>
      </c>
      <c r="G90" s="42">
        <f t="shared" si="3"/>
        <v>0.24170616113744076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25">
      <c r="E91" s="41">
        <v>5</v>
      </c>
      <c r="F91" s="163">
        <v>123</v>
      </c>
      <c r="G91" s="42">
        <f t="shared" si="3"/>
        <v>0.29146919431279622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25">
      <c r="E92" s="41">
        <v>6</v>
      </c>
      <c r="F92" s="163">
        <v>139</v>
      </c>
      <c r="G92" s="42">
        <f t="shared" si="3"/>
        <v>0.32938388625592419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25">
      <c r="E93" s="41">
        <v>7</v>
      </c>
      <c r="F93" s="163">
        <v>129</v>
      </c>
      <c r="G93" s="42">
        <f t="shared" si="3"/>
        <v>0.30568720379146919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25">
      <c r="E94" s="41">
        <v>8</v>
      </c>
      <c r="F94" s="163">
        <v>115</v>
      </c>
      <c r="G94" s="42">
        <f t="shared" si="3"/>
        <v>0.27251184834123221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25">
      <c r="E95" s="41">
        <v>9</v>
      </c>
      <c r="F95" s="163">
        <v>111</v>
      </c>
      <c r="G95" s="42">
        <f t="shared" si="3"/>
        <v>0.26303317535545023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25">
      <c r="E96" s="41">
        <v>10</v>
      </c>
      <c r="F96" s="163">
        <v>155</v>
      </c>
      <c r="G96" s="42">
        <f t="shared" si="3"/>
        <v>0.36729857819905215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25">
      <c r="E97" s="41">
        <v>11</v>
      </c>
      <c r="F97" s="163">
        <v>185</v>
      </c>
      <c r="G97" s="42">
        <f t="shared" si="3"/>
        <v>0.43838862559241704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25">
      <c r="E98" s="41">
        <v>12</v>
      </c>
      <c r="F98" s="163">
        <v>178</v>
      </c>
      <c r="G98" s="42">
        <f t="shared" si="3"/>
        <v>0.4218009478672986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25">
      <c r="E99" s="41">
        <v>1</v>
      </c>
      <c r="F99" s="163">
        <v>126</v>
      </c>
      <c r="G99" s="42">
        <f t="shared" si="3"/>
        <v>0.29857819905213268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25">
      <c r="E100" s="41">
        <v>2</v>
      </c>
      <c r="F100" s="163">
        <v>148</v>
      </c>
      <c r="G100" s="42">
        <f t="shared" si="3"/>
        <v>0.35071090047393366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25">
      <c r="E101" s="41">
        <v>3</v>
      </c>
      <c r="F101" s="163">
        <v>119</v>
      </c>
      <c r="G101" s="42">
        <f t="shared" si="3"/>
        <v>0.28199052132701424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25">
      <c r="E102" s="41">
        <v>4</v>
      </c>
      <c r="F102" s="163">
        <v>119</v>
      </c>
      <c r="G102" s="42">
        <f t="shared" si="3"/>
        <v>0.28199052132701424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25">
      <c r="E103" s="41">
        <v>5</v>
      </c>
      <c r="F103" s="163">
        <v>120</v>
      </c>
      <c r="G103" s="42">
        <f t="shared" si="3"/>
        <v>0.28436018957345971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25">
      <c r="E104" s="41">
        <v>6</v>
      </c>
      <c r="F104" s="163">
        <v>127</v>
      </c>
      <c r="G104" s="42">
        <f t="shared" si="3"/>
        <v>0.3009478672985782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25">
      <c r="E105" s="41">
        <v>7</v>
      </c>
      <c r="F105" s="163">
        <v>128</v>
      </c>
      <c r="G105" s="42">
        <f t="shared" si="3"/>
        <v>0.30331753554502372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25">
      <c r="E106" s="41">
        <v>8</v>
      </c>
      <c r="F106" s="163">
        <v>129</v>
      </c>
      <c r="G106" s="42">
        <f t="shared" si="3"/>
        <v>0.30568720379146919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25">
      <c r="E107" s="41">
        <v>9</v>
      </c>
      <c r="F107" s="163">
        <v>137</v>
      </c>
      <c r="G107" s="42">
        <f t="shared" si="3"/>
        <v>0.3246445497630332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25">
      <c r="E108" s="41">
        <v>10</v>
      </c>
      <c r="F108" s="163">
        <v>129</v>
      </c>
      <c r="G108" s="42">
        <f t="shared" si="3"/>
        <v>0.30568720379146919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25">
      <c r="E109" s="41">
        <v>11</v>
      </c>
      <c r="F109" s="163">
        <v>124</v>
      </c>
      <c r="G109" s="42">
        <f t="shared" si="3"/>
        <v>0.29383886255924169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25">
      <c r="E110" s="41">
        <v>12</v>
      </c>
      <c r="F110" s="163">
        <v>112</v>
      </c>
      <c r="G110" s="42">
        <f t="shared" si="3"/>
        <v>0.26540284360189575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25">
      <c r="E111" s="41">
        <v>1</v>
      </c>
      <c r="F111" s="161">
        <v>139</v>
      </c>
      <c r="G111" s="42">
        <f t="shared" si="3"/>
        <v>0.32938388625592419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25">
      <c r="E112" s="41">
        <v>2</v>
      </c>
      <c r="F112" s="161">
        <v>132</v>
      </c>
      <c r="G112" s="42">
        <f t="shared" si="3"/>
        <v>0.3127962085308057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25">
      <c r="E113" s="41">
        <v>3</v>
      </c>
      <c r="F113" s="161">
        <v>127</v>
      </c>
      <c r="G113" s="42">
        <f t="shared" si="3"/>
        <v>0.3009478672985782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25">
      <c r="E114" s="41">
        <v>4</v>
      </c>
      <c r="F114" s="161">
        <v>100</v>
      </c>
      <c r="G114" s="42">
        <f t="shared" si="3"/>
        <v>0.23696682464454977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25">
      <c r="E115" s="41">
        <v>5</v>
      </c>
      <c r="F115" s="161">
        <v>114</v>
      </c>
      <c r="G115" s="42">
        <f t="shared" si="3"/>
        <v>0.27014218009478674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25">
      <c r="E116" s="41">
        <v>6</v>
      </c>
      <c r="F116" s="161">
        <v>115</v>
      </c>
      <c r="G116" s="42">
        <f t="shared" si="3"/>
        <v>0.27251184834123221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25">
      <c r="E117" s="41">
        <v>7</v>
      </c>
      <c r="F117" s="161">
        <v>170</v>
      </c>
      <c r="G117" s="42">
        <f t="shared" si="3"/>
        <v>0.40284360189573459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25">
      <c r="E118" s="41">
        <v>8</v>
      </c>
      <c r="F118" s="161">
        <v>129</v>
      </c>
      <c r="G118" s="42">
        <f t="shared" si="3"/>
        <v>0.30568720379146919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25">
      <c r="E119" s="41">
        <v>9</v>
      </c>
      <c r="F119" s="161">
        <v>123</v>
      </c>
      <c r="G119" s="42">
        <f t="shared" si="3"/>
        <v>0.29146919431279622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25">
      <c r="E120" s="41">
        <v>10</v>
      </c>
      <c r="F120" s="161">
        <v>130</v>
      </c>
      <c r="G120" s="42">
        <f t="shared" si="3"/>
        <v>0.30805687203791471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25">
      <c r="E121" s="41">
        <v>11</v>
      </c>
      <c r="F121" s="161">
        <v>120</v>
      </c>
      <c r="G121" s="42">
        <f t="shared" si="3"/>
        <v>0.28436018957345971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25">
      <c r="E122" s="41">
        <v>12</v>
      </c>
      <c r="F122" s="161">
        <v>85</v>
      </c>
      <c r="G122" s="42">
        <f t="shared" si="3"/>
        <v>0.2014218009478673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25">
      <c r="E123" s="41">
        <v>1</v>
      </c>
      <c r="F123" s="164">
        <v>104</v>
      </c>
      <c r="G123" s="42">
        <f t="shared" si="3"/>
        <v>0.24644549763033174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25">
      <c r="E124" s="41">
        <v>2</v>
      </c>
      <c r="F124" s="164">
        <v>103</v>
      </c>
      <c r="G124" s="42">
        <f t="shared" si="3"/>
        <v>0.24407582938388625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25">
      <c r="E125" s="41">
        <v>3</v>
      </c>
      <c r="F125" s="164">
        <v>126</v>
      </c>
      <c r="G125" s="42">
        <f t="shared" si="3"/>
        <v>0.29857819905213268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25">
      <c r="E126" s="41">
        <v>4</v>
      </c>
      <c r="F126" s="164">
        <v>90</v>
      </c>
      <c r="G126" s="42">
        <f t="shared" si="3"/>
        <v>0.2132701421800948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25">
      <c r="E127" s="41">
        <v>5</v>
      </c>
      <c r="F127" s="164">
        <v>134</v>
      </c>
      <c r="G127" s="42">
        <f t="shared" si="3"/>
        <v>0.31753554502369669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25">
      <c r="E128" s="41">
        <v>6</v>
      </c>
      <c r="F128" s="164">
        <v>115</v>
      </c>
      <c r="G128" s="42">
        <f t="shared" si="3"/>
        <v>0.27251184834123221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25">
      <c r="E129" s="41">
        <v>7</v>
      </c>
      <c r="F129" s="164">
        <v>106</v>
      </c>
      <c r="G129" s="42">
        <f t="shared" si="3"/>
        <v>0.25118483412322273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25">
      <c r="E130" s="41">
        <v>8</v>
      </c>
      <c r="F130" s="164">
        <v>127</v>
      </c>
      <c r="G130" s="42">
        <f t="shared" si="3"/>
        <v>0.3009478672985782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25">
      <c r="E131" s="41">
        <v>9</v>
      </c>
      <c r="F131" s="164">
        <v>97</v>
      </c>
      <c r="G131" s="42">
        <f t="shared" si="3"/>
        <v>0.22985781990521326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25">
      <c r="E132" s="41">
        <v>10</v>
      </c>
      <c r="F132" s="164">
        <v>100</v>
      </c>
      <c r="G132" s="42">
        <f t="shared" ref="G132:G194" si="6">F132/$C$7</f>
        <v>0.23696682464454977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25">
      <c r="E133" s="41">
        <v>11</v>
      </c>
      <c r="F133" s="164">
        <v>82</v>
      </c>
      <c r="G133" s="42">
        <f t="shared" si="6"/>
        <v>0.19431279620853081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25">
      <c r="E134" s="41">
        <v>12</v>
      </c>
      <c r="F134" s="164">
        <v>92</v>
      </c>
      <c r="G134" s="42">
        <f t="shared" si="6"/>
        <v>0.21800947867298578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25">
      <c r="E135" s="41">
        <v>1</v>
      </c>
      <c r="F135" s="164">
        <v>158</v>
      </c>
      <c r="G135" s="42">
        <f t="shared" si="6"/>
        <v>0.37440758293838861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25">
      <c r="E136" s="41">
        <v>2</v>
      </c>
      <c r="F136" s="164">
        <v>114</v>
      </c>
      <c r="G136" s="42">
        <f t="shared" si="6"/>
        <v>0.27014218009478674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25">
      <c r="E137" s="41">
        <v>3</v>
      </c>
      <c r="F137" s="164">
        <v>162</v>
      </c>
      <c r="G137" s="42">
        <f t="shared" si="6"/>
        <v>0.38388625592417064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25">
      <c r="E138" s="41">
        <v>4</v>
      </c>
      <c r="F138" s="164">
        <v>96</v>
      </c>
      <c r="G138" s="42">
        <f t="shared" si="6"/>
        <v>0.22748815165876776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25">
      <c r="E139" s="41">
        <v>5</v>
      </c>
      <c r="F139" s="164">
        <v>102</v>
      </c>
      <c r="G139" s="42">
        <f t="shared" si="6"/>
        <v>0.24170616113744076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25">
      <c r="E140" s="41">
        <v>6</v>
      </c>
      <c r="F140" s="164">
        <v>125</v>
      </c>
      <c r="G140" s="42">
        <f t="shared" si="6"/>
        <v>0.29620853080568721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25">
      <c r="E141" s="41">
        <v>7</v>
      </c>
      <c r="F141" s="164">
        <v>211</v>
      </c>
      <c r="G141" s="42">
        <f t="shared" si="6"/>
        <v>0.5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25">
      <c r="E142" s="41">
        <v>8</v>
      </c>
      <c r="F142" s="164">
        <v>173</v>
      </c>
      <c r="G142" s="42">
        <f t="shared" si="6"/>
        <v>0.4099526066350711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25">
      <c r="E143" s="41">
        <v>9</v>
      </c>
      <c r="F143" s="164">
        <v>185</v>
      </c>
      <c r="G143" s="42">
        <f t="shared" si="6"/>
        <v>0.43838862559241704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25">
      <c r="E144" s="41">
        <v>10</v>
      </c>
      <c r="F144" s="164">
        <v>168</v>
      </c>
      <c r="G144" s="42">
        <f t="shared" si="6"/>
        <v>0.3981042654028436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25">
      <c r="E145" s="41">
        <v>11</v>
      </c>
      <c r="F145" s="164">
        <v>136</v>
      </c>
      <c r="G145" s="42">
        <f t="shared" si="6"/>
        <v>0.32227488151658767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25">
      <c r="E146" s="41">
        <v>12</v>
      </c>
      <c r="F146" s="164">
        <v>121</v>
      </c>
      <c r="G146" s="42">
        <f t="shared" si="6"/>
        <v>0.28672985781990523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25">
      <c r="E147" s="41">
        <v>1</v>
      </c>
      <c r="F147" s="164">
        <v>123</v>
      </c>
      <c r="G147" s="42">
        <f t="shared" si="6"/>
        <v>0.29146919431279622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25">
      <c r="E148" s="41">
        <v>2</v>
      </c>
      <c r="F148" s="164">
        <v>129</v>
      </c>
      <c r="G148" s="42">
        <f t="shared" si="6"/>
        <v>0.30568720379146919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25">
      <c r="E149" s="41">
        <v>3</v>
      </c>
      <c r="F149" s="164">
        <v>96</v>
      </c>
      <c r="G149" s="42">
        <f t="shared" si="6"/>
        <v>0.22748815165876776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25">
      <c r="E150" s="41">
        <v>4</v>
      </c>
      <c r="F150" s="164">
        <v>102</v>
      </c>
      <c r="G150" s="42">
        <f t="shared" si="6"/>
        <v>0.24170616113744076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25">
      <c r="E151" s="41">
        <v>5</v>
      </c>
      <c r="F151" s="164">
        <v>84</v>
      </c>
      <c r="G151" s="42">
        <f t="shared" si="6"/>
        <v>0.1990521327014218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25">
      <c r="E152" s="41">
        <v>6</v>
      </c>
      <c r="F152" s="164">
        <v>80</v>
      </c>
      <c r="G152" s="42">
        <f t="shared" si="6"/>
        <v>0.1895734597156398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25">
      <c r="E153" s="41">
        <v>7</v>
      </c>
      <c r="F153" s="164">
        <v>113</v>
      </c>
      <c r="G153" s="42">
        <f t="shared" si="6"/>
        <v>0.26777251184834122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25">
      <c r="E154" s="41">
        <v>8</v>
      </c>
      <c r="F154" s="164">
        <v>86</v>
      </c>
      <c r="G154" s="42">
        <f t="shared" si="6"/>
        <v>0.20379146919431279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25">
      <c r="E155" s="41">
        <v>9</v>
      </c>
      <c r="F155" s="164">
        <v>86</v>
      </c>
      <c r="G155" s="42">
        <f t="shared" si="6"/>
        <v>0.20379146919431279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25">
      <c r="E156" s="41">
        <v>10</v>
      </c>
      <c r="F156" s="164">
        <v>100</v>
      </c>
      <c r="G156" s="42">
        <f t="shared" si="6"/>
        <v>0.23696682464454977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25">
      <c r="E157" s="41">
        <v>11</v>
      </c>
      <c r="F157" s="164">
        <v>89</v>
      </c>
      <c r="G157" s="42">
        <f t="shared" si="6"/>
        <v>0.2109004739336493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25">
      <c r="E158" s="41">
        <v>12</v>
      </c>
      <c r="F158" s="164">
        <v>127</v>
      </c>
      <c r="G158" s="42">
        <f t="shared" si="6"/>
        <v>0.3009478672985782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25">
      <c r="E159" s="41">
        <v>1</v>
      </c>
      <c r="F159" s="164">
        <v>115</v>
      </c>
      <c r="G159" s="42">
        <f t="shared" si="6"/>
        <v>0.27251184834123221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25">
      <c r="E160" s="41">
        <v>2</v>
      </c>
      <c r="F160" s="164">
        <v>108</v>
      </c>
      <c r="G160" s="42">
        <f t="shared" si="6"/>
        <v>0.25592417061611372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25">
      <c r="E161" s="41">
        <v>3</v>
      </c>
      <c r="F161" s="164">
        <v>97</v>
      </c>
      <c r="G161" s="42">
        <f t="shared" si="6"/>
        <v>0.22985781990521326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25">
      <c r="E162" s="41">
        <v>4</v>
      </c>
      <c r="F162" s="164">
        <v>76</v>
      </c>
      <c r="G162" s="42">
        <f t="shared" si="6"/>
        <v>0.18009478672985782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25">
      <c r="E163" s="41">
        <v>5</v>
      </c>
      <c r="F163" s="164">
        <v>87</v>
      </c>
      <c r="G163" s="42">
        <f t="shared" si="6"/>
        <v>0.20616113744075829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25">
      <c r="E164" s="41">
        <v>6</v>
      </c>
      <c r="F164" s="164">
        <v>88</v>
      </c>
      <c r="G164" s="42">
        <f t="shared" si="6"/>
        <v>0.20853080568720378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25">
      <c r="E165" s="41">
        <v>7</v>
      </c>
      <c r="F165" s="164">
        <v>101</v>
      </c>
      <c r="G165" s="42">
        <f t="shared" si="6"/>
        <v>0.23933649289099526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25">
      <c r="E166" s="41">
        <v>8</v>
      </c>
      <c r="F166" s="164">
        <v>90</v>
      </c>
      <c r="G166" s="42">
        <f t="shared" si="6"/>
        <v>0.2132701421800948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25">
      <c r="E167" s="41">
        <v>9</v>
      </c>
      <c r="F167" s="164">
        <v>81</v>
      </c>
      <c r="G167" s="42">
        <f t="shared" si="6"/>
        <v>0.19194312796208532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25">
      <c r="E168" s="41">
        <v>10</v>
      </c>
      <c r="F168" s="164">
        <v>79</v>
      </c>
      <c r="G168" s="42">
        <f t="shared" si="6"/>
        <v>0.1872037914691943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25">
      <c r="E169" s="41">
        <v>11</v>
      </c>
      <c r="F169" s="164">
        <v>90</v>
      </c>
      <c r="G169" s="42">
        <f t="shared" si="6"/>
        <v>0.2132701421800948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25">
      <c r="E170" s="41">
        <v>12</v>
      </c>
      <c r="F170" s="164">
        <v>121</v>
      </c>
      <c r="G170" s="42">
        <f t="shared" si="6"/>
        <v>0.28672985781990523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25">
      <c r="E171" s="41">
        <v>1</v>
      </c>
      <c r="F171" s="164">
        <v>95</v>
      </c>
      <c r="G171" s="42">
        <f t="shared" si="6"/>
        <v>0.22511848341232227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25">
      <c r="E172" s="41">
        <v>2</v>
      </c>
      <c r="F172" s="164">
        <v>98</v>
      </c>
      <c r="G172" s="42">
        <f t="shared" si="6"/>
        <v>0.23222748815165878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25">
      <c r="E173" s="41">
        <v>3</v>
      </c>
      <c r="F173" s="164">
        <v>80</v>
      </c>
      <c r="G173" s="42">
        <f t="shared" si="6"/>
        <v>0.1895734597156398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25">
      <c r="E174" s="41">
        <v>4</v>
      </c>
      <c r="F174" s="164">
        <v>100</v>
      </c>
      <c r="G174" s="42">
        <f t="shared" si="6"/>
        <v>0.23696682464454977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25">
      <c r="E175" s="41">
        <v>5</v>
      </c>
      <c r="F175" s="164">
        <v>117</v>
      </c>
      <c r="G175" s="42">
        <f t="shared" si="6"/>
        <v>0.2772511848341232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25">
      <c r="E176" s="41">
        <v>6</v>
      </c>
      <c r="F176" s="164">
        <v>68</v>
      </c>
      <c r="G176" s="42">
        <f t="shared" si="6"/>
        <v>0.16113744075829384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25">
      <c r="E177" s="41">
        <v>7</v>
      </c>
      <c r="F177" s="164">
        <v>92</v>
      </c>
      <c r="G177" s="42">
        <f t="shared" si="6"/>
        <v>0.21800947867298578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25">
      <c r="E178" s="41">
        <v>8</v>
      </c>
      <c r="F178" s="164">
        <v>73</v>
      </c>
      <c r="G178" s="42">
        <f t="shared" si="6"/>
        <v>0.17298578199052134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25">
      <c r="E179" s="41">
        <v>9</v>
      </c>
      <c r="F179" s="164">
        <v>87</v>
      </c>
      <c r="G179" s="42">
        <f t="shared" si="6"/>
        <v>0.20616113744075829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25">
      <c r="E180" s="41">
        <v>10</v>
      </c>
      <c r="F180" s="164">
        <v>110</v>
      </c>
      <c r="G180" s="42">
        <f t="shared" si="6"/>
        <v>0.26066350710900477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25">
      <c r="E181" s="41">
        <v>11</v>
      </c>
      <c r="F181" s="164">
        <v>88</v>
      </c>
      <c r="G181" s="42">
        <f t="shared" si="6"/>
        <v>0.20853080568720378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25">
      <c r="E182" s="41">
        <v>12</v>
      </c>
      <c r="F182" s="164">
        <v>87</v>
      </c>
      <c r="G182" s="42">
        <f t="shared" si="6"/>
        <v>0.20616113744075829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25">
      <c r="E183" s="41">
        <v>1</v>
      </c>
      <c r="F183" s="164">
        <v>90</v>
      </c>
      <c r="G183" s="42">
        <f t="shared" si="6"/>
        <v>0.2132701421800948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25">
      <c r="E184" s="41">
        <v>2</v>
      </c>
      <c r="F184" s="164">
        <v>102</v>
      </c>
      <c r="G184" s="42">
        <f t="shared" si="6"/>
        <v>0.24170616113744076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25">
      <c r="E185" s="41">
        <v>3</v>
      </c>
      <c r="F185" s="164">
        <v>73</v>
      </c>
      <c r="G185" s="42">
        <f t="shared" si="6"/>
        <v>0.17298578199052134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25">
      <c r="E186" s="41">
        <v>4</v>
      </c>
      <c r="F186" s="164">
        <v>92</v>
      </c>
      <c r="G186" s="42">
        <f t="shared" si="6"/>
        <v>0.21800947867298578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25">
      <c r="E187" s="41">
        <v>5</v>
      </c>
      <c r="F187" s="164">
        <v>100</v>
      </c>
      <c r="G187" s="42">
        <f t="shared" si="6"/>
        <v>0.23696682464454977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25">
      <c r="E188" s="41">
        <v>6</v>
      </c>
      <c r="F188" s="164">
        <v>83</v>
      </c>
      <c r="G188" s="42">
        <f t="shared" si="6"/>
        <v>0.19668246445497631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25">
      <c r="E189" s="41">
        <v>7</v>
      </c>
      <c r="F189" s="164">
        <v>151</v>
      </c>
      <c r="G189" s="42">
        <f t="shared" si="6"/>
        <v>0.35781990521327012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25">
      <c r="E190" s="41">
        <v>8</v>
      </c>
      <c r="F190" s="164">
        <v>83</v>
      </c>
      <c r="G190" s="42">
        <f t="shared" si="6"/>
        <v>0.19668246445497631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25">
      <c r="E191" s="41">
        <v>9</v>
      </c>
      <c r="F191" s="164">
        <v>87</v>
      </c>
      <c r="G191" s="42">
        <f t="shared" si="6"/>
        <v>0.20616113744075829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25">
      <c r="E192" s="41">
        <v>10</v>
      </c>
      <c r="F192" s="164">
        <v>110</v>
      </c>
      <c r="G192" s="42">
        <f t="shared" si="6"/>
        <v>0.26066350710900477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8" x14ac:dyDescent="0.25">
      <c r="E193" s="41">
        <v>11</v>
      </c>
      <c r="F193" s="164">
        <v>118</v>
      </c>
      <c r="G193" s="42">
        <f t="shared" si="6"/>
        <v>0.27962085308056872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8" x14ac:dyDescent="0.25">
      <c r="E194" s="41">
        <v>12</v>
      </c>
      <c r="F194" s="164">
        <v>108</v>
      </c>
      <c r="G194" s="42">
        <f t="shared" si="6"/>
        <v>0.25592417061611372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8" x14ac:dyDescent="0.25">
      <c r="AL195" s="118">
        <v>42576</v>
      </c>
      <c r="AM195" s="117">
        <v>138</v>
      </c>
      <c r="AN195" s="117">
        <v>212</v>
      </c>
      <c r="AO195" s="117">
        <v>35</v>
      </c>
      <c r="AP195" s="117">
        <v>25</v>
      </c>
      <c r="AQ195" s="117">
        <v>114</v>
      </c>
      <c r="AR195" s="117">
        <v>126</v>
      </c>
      <c r="AS195" s="117">
        <v>103</v>
      </c>
      <c r="AT195" s="117">
        <v>77</v>
      </c>
      <c r="AU195" s="117">
        <v>134</v>
      </c>
      <c r="AX195" s="121"/>
    </row>
    <row r="196" spans="5:58" x14ac:dyDescent="0.25">
      <c r="AL196" s="118">
        <v>42577</v>
      </c>
      <c r="AM196" s="117">
        <v>129</v>
      </c>
      <c r="AN196" s="117">
        <v>209</v>
      </c>
      <c r="AO196" s="117">
        <v>21</v>
      </c>
      <c r="AP196" s="117">
        <v>33</v>
      </c>
      <c r="AQ196" s="117">
        <v>53</v>
      </c>
      <c r="AR196" s="117">
        <v>127</v>
      </c>
      <c r="AS196" s="117">
        <v>101</v>
      </c>
      <c r="AT196" s="117">
        <v>82</v>
      </c>
      <c r="AU196" s="117">
        <v>124</v>
      </c>
      <c r="AX196" s="121"/>
    </row>
    <row r="197" spans="5:58" x14ac:dyDescent="0.25">
      <c r="AL197" s="118">
        <v>42578</v>
      </c>
      <c r="AM197" s="117">
        <v>145</v>
      </c>
      <c r="AN197" s="117">
        <v>203</v>
      </c>
      <c r="AO197" s="117">
        <v>35</v>
      </c>
      <c r="AP197" s="117">
        <v>21</v>
      </c>
      <c r="AQ197" s="117">
        <v>107</v>
      </c>
      <c r="AR197" s="117">
        <v>126</v>
      </c>
      <c r="AS197" s="117">
        <v>103</v>
      </c>
      <c r="AT197" s="117">
        <v>58</v>
      </c>
      <c r="AU197" s="117">
        <v>151</v>
      </c>
      <c r="AX197" s="121"/>
    </row>
    <row r="198" spans="5:58" x14ac:dyDescent="0.25">
      <c r="AL198" s="118">
        <v>42579</v>
      </c>
      <c r="AM198" s="117">
        <v>153</v>
      </c>
      <c r="AN198" s="117">
        <v>208</v>
      </c>
      <c r="AO198" s="117">
        <v>56</v>
      </c>
      <c r="AP198" s="117">
        <v>23</v>
      </c>
      <c r="AQ198" s="117">
        <v>113</v>
      </c>
      <c r="AR198" s="117">
        <v>128</v>
      </c>
      <c r="AS198" s="117">
        <v>104</v>
      </c>
      <c r="AT198" s="117">
        <v>60</v>
      </c>
      <c r="AU198" s="117">
        <v>125</v>
      </c>
      <c r="AX198" s="121"/>
    </row>
    <row r="199" spans="5:58" x14ac:dyDescent="0.25">
      <c r="AL199" s="118">
        <v>42580</v>
      </c>
      <c r="AM199" s="117">
        <v>143</v>
      </c>
      <c r="AN199" s="117">
        <v>196</v>
      </c>
      <c r="AO199" s="117">
        <v>57</v>
      </c>
      <c r="AP199" s="117">
        <v>30</v>
      </c>
      <c r="AQ199" s="117">
        <v>114</v>
      </c>
      <c r="AR199" s="117">
        <v>126</v>
      </c>
      <c r="AS199" s="117">
        <v>102</v>
      </c>
      <c r="AT199" s="117">
        <v>61</v>
      </c>
      <c r="AU199" s="117">
        <v>98</v>
      </c>
      <c r="AX199" s="121"/>
    </row>
    <row r="200" spans="5:58" x14ac:dyDescent="0.25">
      <c r="AL200" s="118">
        <v>42581</v>
      </c>
      <c r="AM200" s="117">
        <v>98</v>
      </c>
      <c r="AN200" s="117">
        <v>161</v>
      </c>
      <c r="AO200" s="117">
        <v>56</v>
      </c>
      <c r="AP200" s="117">
        <v>43</v>
      </c>
      <c r="AQ200" s="117">
        <v>100</v>
      </c>
      <c r="AR200" s="117">
        <v>83</v>
      </c>
      <c r="AS200" s="117">
        <v>102</v>
      </c>
      <c r="AT200" s="117">
        <v>46</v>
      </c>
      <c r="AU200" s="117">
        <v>32</v>
      </c>
      <c r="AX200" s="121"/>
    </row>
    <row r="201" spans="5:58" x14ac:dyDescent="0.25">
      <c r="AL201" s="118">
        <v>42582</v>
      </c>
      <c r="AM201" s="117">
        <v>82</v>
      </c>
      <c r="AN201" s="117">
        <v>150</v>
      </c>
      <c r="AO201" s="117">
        <v>33</v>
      </c>
      <c r="AP201" s="117">
        <v>26</v>
      </c>
      <c r="AQ201" s="117">
        <v>63</v>
      </c>
      <c r="AR201" s="117">
        <v>66</v>
      </c>
      <c r="AS201" s="117">
        <v>87</v>
      </c>
      <c r="AT201" s="117">
        <v>41</v>
      </c>
      <c r="AU201" s="117">
        <v>30</v>
      </c>
      <c r="AX201" s="122">
        <f t="shared" ref="AX201:BF201" si="9">MAX(AM184:AM201)</f>
        <v>153</v>
      </c>
      <c r="AY201" s="122">
        <f t="shared" si="9"/>
        <v>216</v>
      </c>
      <c r="AZ201" s="122">
        <f t="shared" si="9"/>
        <v>87</v>
      </c>
      <c r="BA201" s="122">
        <f t="shared" si="9"/>
        <v>52</v>
      </c>
      <c r="BB201" s="122">
        <f t="shared" si="9"/>
        <v>117</v>
      </c>
      <c r="BC201" s="122">
        <f t="shared" si="9"/>
        <v>130</v>
      </c>
      <c r="BD201" s="122">
        <f t="shared" si="9"/>
        <v>104</v>
      </c>
      <c r="BE201" s="122">
        <f t="shared" si="9"/>
        <v>82</v>
      </c>
      <c r="BF201" s="122">
        <f t="shared" si="9"/>
        <v>151</v>
      </c>
    </row>
    <row r="202" spans="5:58" x14ac:dyDescent="0.25">
      <c r="AL202" s="118">
        <v>42583</v>
      </c>
      <c r="AM202" s="117">
        <v>124</v>
      </c>
      <c r="AN202" s="117">
        <v>195</v>
      </c>
      <c r="AO202" s="117">
        <v>18</v>
      </c>
      <c r="AP202" s="117">
        <v>28</v>
      </c>
      <c r="AQ202" s="117">
        <v>74</v>
      </c>
      <c r="AR202" s="117">
        <v>109</v>
      </c>
      <c r="AS202" s="117">
        <v>102</v>
      </c>
      <c r="AT202" s="117">
        <v>51</v>
      </c>
      <c r="AU202" s="117">
        <v>39</v>
      </c>
      <c r="AX202" s="121"/>
    </row>
    <row r="203" spans="5:58" x14ac:dyDescent="0.25">
      <c r="AL203" s="118">
        <v>42584</v>
      </c>
      <c r="AM203" s="117">
        <v>124</v>
      </c>
      <c r="AN203" s="117">
        <v>199</v>
      </c>
      <c r="AO203" s="117">
        <v>46</v>
      </c>
      <c r="AP203" s="117">
        <v>31</v>
      </c>
      <c r="AQ203" s="117">
        <v>100</v>
      </c>
      <c r="AR203" s="117">
        <v>114</v>
      </c>
      <c r="AS203" s="117">
        <v>103</v>
      </c>
      <c r="AT203" s="117">
        <v>55</v>
      </c>
      <c r="AU203" s="117">
        <v>56</v>
      </c>
      <c r="AX203" s="121"/>
    </row>
    <row r="204" spans="5:58" x14ac:dyDescent="0.25">
      <c r="AL204" s="118">
        <v>42585</v>
      </c>
      <c r="AM204" s="117">
        <v>108</v>
      </c>
      <c r="AN204" s="117">
        <v>198</v>
      </c>
      <c r="AO204" s="117">
        <v>33</v>
      </c>
      <c r="AP204" s="117">
        <v>41</v>
      </c>
      <c r="AQ204" s="117">
        <v>87</v>
      </c>
      <c r="AR204" s="117">
        <v>126</v>
      </c>
      <c r="AS204" s="117">
        <v>102</v>
      </c>
      <c r="AT204" s="117">
        <v>53</v>
      </c>
      <c r="AU204" s="117">
        <v>63</v>
      </c>
      <c r="AX204" s="121"/>
    </row>
    <row r="205" spans="5:58" x14ac:dyDescent="0.25">
      <c r="AL205" s="118">
        <v>42586</v>
      </c>
      <c r="AM205" s="117">
        <v>113</v>
      </c>
      <c r="AN205" s="117">
        <v>199</v>
      </c>
      <c r="AO205" s="117">
        <v>34</v>
      </c>
      <c r="AP205" s="117">
        <v>51</v>
      </c>
      <c r="AQ205" s="117">
        <v>53</v>
      </c>
      <c r="AR205" s="117">
        <v>113</v>
      </c>
      <c r="AS205" s="117">
        <v>95</v>
      </c>
      <c r="AT205" s="117">
        <v>48</v>
      </c>
      <c r="AU205" s="117">
        <v>37</v>
      </c>
      <c r="AX205" s="121"/>
    </row>
    <row r="206" spans="5:58" x14ac:dyDescent="0.25">
      <c r="AL206" s="118">
        <v>42587</v>
      </c>
      <c r="AM206" s="117">
        <v>113</v>
      </c>
      <c r="AN206" s="117">
        <v>191</v>
      </c>
      <c r="AO206" s="117">
        <v>27</v>
      </c>
      <c r="AP206" s="117">
        <v>37</v>
      </c>
      <c r="AQ206" s="117">
        <v>56</v>
      </c>
      <c r="AR206" s="117">
        <v>111</v>
      </c>
      <c r="AS206" s="117">
        <v>102</v>
      </c>
      <c r="AT206" s="117">
        <v>53</v>
      </c>
      <c r="AU206" s="117">
        <v>74</v>
      </c>
      <c r="AX206" s="121"/>
    </row>
    <row r="207" spans="5:58" x14ac:dyDescent="0.25">
      <c r="AL207" s="118">
        <v>42588</v>
      </c>
      <c r="AM207" s="117">
        <v>101</v>
      </c>
      <c r="AN207" s="117">
        <v>162</v>
      </c>
      <c r="AO207" s="117">
        <v>52</v>
      </c>
      <c r="AP207" s="117">
        <v>26</v>
      </c>
      <c r="AQ207" s="117">
        <v>93</v>
      </c>
      <c r="AR207" s="117">
        <v>81</v>
      </c>
      <c r="AS207" s="117">
        <v>105</v>
      </c>
      <c r="AT207" s="117">
        <v>41</v>
      </c>
      <c r="AU207" s="117">
        <v>41</v>
      </c>
      <c r="AX207" s="121"/>
    </row>
    <row r="208" spans="5:58" x14ac:dyDescent="0.25">
      <c r="AL208" s="118">
        <v>42589</v>
      </c>
      <c r="AM208" s="117">
        <v>100</v>
      </c>
      <c r="AN208" s="117">
        <v>138</v>
      </c>
      <c r="AO208" s="117">
        <v>59</v>
      </c>
      <c r="AP208" s="117">
        <v>26</v>
      </c>
      <c r="AQ208" s="117">
        <v>80</v>
      </c>
      <c r="AR208" s="117">
        <v>70</v>
      </c>
      <c r="AS208" s="117">
        <v>95</v>
      </c>
      <c r="AT208" s="117">
        <v>55</v>
      </c>
      <c r="AU208" s="117">
        <v>39</v>
      </c>
      <c r="AX208" s="121"/>
    </row>
    <row r="209" spans="38:50" x14ac:dyDescent="0.25">
      <c r="AL209" s="118">
        <v>42590</v>
      </c>
      <c r="AM209" s="117">
        <v>135</v>
      </c>
      <c r="AN209" s="117">
        <v>191</v>
      </c>
      <c r="AO209" s="117">
        <v>59</v>
      </c>
      <c r="AP209" s="117">
        <v>37</v>
      </c>
      <c r="AQ209" s="117">
        <v>102</v>
      </c>
      <c r="AR209" s="117">
        <v>113</v>
      </c>
      <c r="AS209" s="117">
        <v>95</v>
      </c>
      <c r="AT209" s="117">
        <v>59</v>
      </c>
      <c r="AU209" s="117">
        <v>70</v>
      </c>
      <c r="AX209" s="121"/>
    </row>
    <row r="210" spans="38:50" x14ac:dyDescent="0.25">
      <c r="AL210" s="118">
        <v>42591</v>
      </c>
      <c r="AM210" s="117">
        <v>126</v>
      </c>
      <c r="AN210" s="117">
        <v>178</v>
      </c>
      <c r="AO210" s="117">
        <v>39</v>
      </c>
      <c r="AP210" s="117">
        <v>26</v>
      </c>
      <c r="AQ210" s="117">
        <v>52</v>
      </c>
      <c r="AR210" s="117">
        <v>115</v>
      </c>
      <c r="AS210" s="117">
        <v>99</v>
      </c>
      <c r="AT210" s="117">
        <v>61</v>
      </c>
      <c r="AU210" s="117">
        <v>77</v>
      </c>
      <c r="AX210" s="121"/>
    </row>
    <row r="211" spans="38:50" x14ac:dyDescent="0.25">
      <c r="AL211" s="118">
        <v>42592</v>
      </c>
      <c r="AM211" s="117">
        <v>136</v>
      </c>
      <c r="AN211" s="117">
        <v>176</v>
      </c>
      <c r="AO211" s="117">
        <v>58</v>
      </c>
      <c r="AP211" s="117">
        <v>40</v>
      </c>
      <c r="AQ211" s="117">
        <v>101</v>
      </c>
      <c r="AR211" s="117">
        <v>108</v>
      </c>
      <c r="AS211" s="117">
        <v>93</v>
      </c>
      <c r="AT211" s="117">
        <v>58</v>
      </c>
      <c r="AU211" s="117">
        <v>48</v>
      </c>
      <c r="AX211" s="121"/>
    </row>
    <row r="212" spans="38:50" x14ac:dyDescent="0.25">
      <c r="AL212" s="118">
        <v>42593</v>
      </c>
      <c r="AM212" s="117">
        <v>134</v>
      </c>
      <c r="AN212" s="117">
        <v>182</v>
      </c>
      <c r="AO212" s="117">
        <v>57</v>
      </c>
      <c r="AP212" s="117">
        <v>39</v>
      </c>
      <c r="AQ212" s="117">
        <v>111</v>
      </c>
      <c r="AR212" s="117">
        <v>108</v>
      </c>
      <c r="AS212" s="117">
        <v>93</v>
      </c>
      <c r="AT212" s="117">
        <v>54</v>
      </c>
      <c r="AU212" s="117">
        <v>69</v>
      </c>
      <c r="AX212" s="121"/>
    </row>
    <row r="213" spans="38:50" x14ac:dyDescent="0.25">
      <c r="AL213" s="118">
        <v>42594</v>
      </c>
      <c r="AM213" s="117">
        <v>138</v>
      </c>
      <c r="AN213" s="117">
        <v>165</v>
      </c>
      <c r="AO213" s="117">
        <v>57</v>
      </c>
      <c r="AP213" s="117">
        <v>29</v>
      </c>
      <c r="AQ213" s="117">
        <v>108</v>
      </c>
      <c r="AR213" s="117">
        <v>105</v>
      </c>
      <c r="AS213" s="117">
        <v>96</v>
      </c>
      <c r="AT213" s="117">
        <v>57</v>
      </c>
      <c r="AU213" s="117">
        <v>44</v>
      </c>
      <c r="AX213" s="121"/>
    </row>
    <row r="214" spans="38:50" x14ac:dyDescent="0.25">
      <c r="AL214" s="118">
        <v>42595</v>
      </c>
      <c r="AM214" s="117">
        <v>104</v>
      </c>
      <c r="AN214" s="117">
        <v>163</v>
      </c>
      <c r="AO214" s="117">
        <v>46</v>
      </c>
      <c r="AP214" s="117">
        <v>25</v>
      </c>
      <c r="AQ214" s="117">
        <v>76</v>
      </c>
      <c r="AR214" s="117">
        <v>76</v>
      </c>
      <c r="AS214" s="117">
        <v>97</v>
      </c>
      <c r="AT214" s="117">
        <v>45</v>
      </c>
      <c r="AU214" s="117">
        <v>42</v>
      </c>
      <c r="AX214" s="121"/>
    </row>
    <row r="215" spans="38:50" x14ac:dyDescent="0.25">
      <c r="AL215" s="118">
        <v>42596</v>
      </c>
      <c r="AM215" s="117">
        <v>97</v>
      </c>
      <c r="AN215" s="117">
        <v>145</v>
      </c>
      <c r="AO215" s="117">
        <v>59</v>
      </c>
      <c r="AP215" s="117">
        <v>22</v>
      </c>
      <c r="AQ215" s="117">
        <v>95</v>
      </c>
      <c r="AR215" s="117">
        <v>72</v>
      </c>
      <c r="AS215" s="117">
        <v>106</v>
      </c>
      <c r="AT215" s="117">
        <v>41</v>
      </c>
      <c r="AU215" s="117">
        <v>45</v>
      </c>
      <c r="AX215" s="121"/>
    </row>
    <row r="216" spans="38:50" x14ac:dyDescent="0.25">
      <c r="AL216" s="118">
        <v>42597</v>
      </c>
      <c r="AM216" s="117">
        <v>100</v>
      </c>
      <c r="AN216" s="117">
        <v>155</v>
      </c>
      <c r="AO216" s="117">
        <v>55</v>
      </c>
      <c r="AP216" s="117">
        <v>36</v>
      </c>
      <c r="AQ216" s="117">
        <v>81</v>
      </c>
      <c r="AR216" s="117">
        <v>65</v>
      </c>
      <c r="AS216" s="117">
        <v>95</v>
      </c>
      <c r="AT216" s="117">
        <v>36</v>
      </c>
      <c r="AU216" s="117">
        <v>36</v>
      </c>
      <c r="AX216" s="121"/>
    </row>
    <row r="217" spans="38:50" x14ac:dyDescent="0.25">
      <c r="AL217" s="118">
        <v>42598</v>
      </c>
      <c r="AM217" s="117">
        <v>129</v>
      </c>
      <c r="AN217" s="117">
        <v>174</v>
      </c>
      <c r="AO217" s="117">
        <v>53</v>
      </c>
      <c r="AP217" s="117">
        <v>42</v>
      </c>
      <c r="AQ217" s="117">
        <v>71</v>
      </c>
      <c r="AR217" s="117">
        <v>82</v>
      </c>
      <c r="AS217" s="117">
        <v>97</v>
      </c>
      <c r="AT217" s="117">
        <v>42</v>
      </c>
      <c r="AU217" s="117">
        <v>48</v>
      </c>
      <c r="AX217" s="121"/>
    </row>
    <row r="218" spans="38:50" x14ac:dyDescent="0.25">
      <c r="AL218" s="118">
        <v>42599</v>
      </c>
      <c r="AM218" s="117">
        <v>132</v>
      </c>
      <c r="AN218" s="117">
        <v>171</v>
      </c>
      <c r="AO218" s="117">
        <v>50</v>
      </c>
      <c r="AP218" s="117">
        <v>16</v>
      </c>
      <c r="AQ218" s="117">
        <v>102</v>
      </c>
      <c r="AR218" s="117">
        <v>85</v>
      </c>
      <c r="AS218" s="117">
        <v>93</v>
      </c>
      <c r="AT218" s="117">
        <v>44</v>
      </c>
      <c r="AU218" s="117">
        <v>59</v>
      </c>
      <c r="AX218" s="121"/>
    </row>
    <row r="219" spans="38:50" x14ac:dyDescent="0.25">
      <c r="AL219" s="118">
        <v>42600</v>
      </c>
      <c r="AM219" s="117">
        <v>129</v>
      </c>
      <c r="AN219" s="117">
        <v>147</v>
      </c>
      <c r="AO219" s="117">
        <v>38</v>
      </c>
      <c r="AP219" s="117">
        <v>34</v>
      </c>
      <c r="AQ219" s="117">
        <v>72</v>
      </c>
      <c r="AR219" s="117">
        <v>82</v>
      </c>
      <c r="AS219" s="117">
        <v>90</v>
      </c>
      <c r="AT219" s="117">
        <v>47</v>
      </c>
      <c r="AU219" s="117">
        <v>68</v>
      </c>
      <c r="AX219" s="121"/>
    </row>
    <row r="220" spans="38:50" x14ac:dyDescent="0.25">
      <c r="AL220" s="118">
        <v>42601</v>
      </c>
      <c r="AM220" s="117">
        <v>143</v>
      </c>
      <c r="AN220" s="117">
        <v>171</v>
      </c>
      <c r="AO220" s="117">
        <v>60</v>
      </c>
      <c r="AP220" s="117">
        <v>24</v>
      </c>
      <c r="AQ220" s="117">
        <v>101</v>
      </c>
      <c r="AR220" s="117">
        <v>84</v>
      </c>
      <c r="AS220" s="117">
        <v>90</v>
      </c>
      <c r="AT220" s="117">
        <v>42</v>
      </c>
      <c r="AU220" s="117">
        <v>78</v>
      </c>
      <c r="AX220" s="121"/>
    </row>
    <row r="221" spans="38:50" x14ac:dyDescent="0.25">
      <c r="AL221" s="118">
        <v>42602</v>
      </c>
      <c r="AM221" s="117">
        <v>95</v>
      </c>
      <c r="AN221" s="117">
        <v>151</v>
      </c>
      <c r="AO221" s="117">
        <v>21</v>
      </c>
      <c r="AP221" s="117">
        <v>26</v>
      </c>
      <c r="AQ221" s="117">
        <v>86</v>
      </c>
      <c r="AR221" s="117">
        <v>68</v>
      </c>
      <c r="AS221" s="117">
        <v>89</v>
      </c>
      <c r="AT221" s="117">
        <v>43</v>
      </c>
      <c r="AU221" s="117">
        <v>83</v>
      </c>
      <c r="AX221" s="121"/>
    </row>
    <row r="222" spans="38:50" x14ac:dyDescent="0.25">
      <c r="AL222" s="118">
        <v>42603</v>
      </c>
      <c r="AM222" s="117">
        <v>99</v>
      </c>
      <c r="AN222" s="117">
        <v>148</v>
      </c>
      <c r="AO222" s="117">
        <v>36</v>
      </c>
      <c r="AP222" s="117">
        <v>21</v>
      </c>
      <c r="AQ222" s="117">
        <v>86</v>
      </c>
      <c r="AR222" s="117">
        <v>65</v>
      </c>
      <c r="AS222" s="117">
        <v>94</v>
      </c>
      <c r="AT222" s="117">
        <v>37</v>
      </c>
      <c r="AU222" s="117">
        <v>81</v>
      </c>
      <c r="AX222" s="121"/>
    </row>
    <row r="223" spans="38:50" x14ac:dyDescent="0.25">
      <c r="AL223" s="118">
        <v>42604</v>
      </c>
      <c r="AM223" s="117">
        <v>136</v>
      </c>
      <c r="AN223" s="117">
        <v>172</v>
      </c>
      <c r="AO223" s="117">
        <v>45</v>
      </c>
      <c r="AP223" s="117">
        <v>38</v>
      </c>
      <c r="AQ223" s="117">
        <v>106</v>
      </c>
      <c r="AR223" s="117">
        <v>83</v>
      </c>
      <c r="AS223" s="117">
        <v>93</v>
      </c>
      <c r="AT223" s="117">
        <v>46</v>
      </c>
      <c r="AU223" s="117">
        <v>50</v>
      </c>
      <c r="AX223" s="121"/>
    </row>
    <row r="224" spans="38:50" x14ac:dyDescent="0.25">
      <c r="AL224" s="118">
        <v>42605</v>
      </c>
      <c r="AM224" s="117">
        <v>142</v>
      </c>
      <c r="AN224" s="117">
        <v>181</v>
      </c>
      <c r="AO224" s="117">
        <v>43</v>
      </c>
      <c r="AP224" s="117">
        <v>31</v>
      </c>
      <c r="AQ224" s="117">
        <v>96</v>
      </c>
      <c r="AR224" s="117">
        <v>86</v>
      </c>
      <c r="AS224" s="117">
        <v>98</v>
      </c>
      <c r="AT224" s="117">
        <v>48</v>
      </c>
      <c r="AU224" s="117">
        <v>32</v>
      </c>
      <c r="AX224" s="121"/>
    </row>
    <row r="225" spans="38:58" x14ac:dyDescent="0.25">
      <c r="AL225" s="118">
        <v>42606</v>
      </c>
      <c r="AM225" s="117">
        <v>137</v>
      </c>
      <c r="AN225" s="117">
        <v>196</v>
      </c>
      <c r="AO225" s="117">
        <v>42</v>
      </c>
      <c r="AP225" s="117">
        <v>32</v>
      </c>
      <c r="AQ225" s="117">
        <v>90</v>
      </c>
      <c r="AR225" s="117">
        <v>85</v>
      </c>
      <c r="AS225" s="117">
        <v>106</v>
      </c>
      <c r="AT225" s="117">
        <v>46</v>
      </c>
      <c r="AU225" s="117">
        <v>41</v>
      </c>
      <c r="AX225" s="121"/>
    </row>
    <row r="226" spans="38:58" x14ac:dyDescent="0.25">
      <c r="AL226" s="118">
        <v>42607</v>
      </c>
      <c r="AM226" s="117">
        <v>128</v>
      </c>
      <c r="AN226" s="117">
        <v>197</v>
      </c>
      <c r="AO226" s="117">
        <v>37</v>
      </c>
      <c r="AP226" s="117">
        <v>30</v>
      </c>
      <c r="AQ226" s="117">
        <v>72</v>
      </c>
      <c r="AR226" s="117">
        <v>84</v>
      </c>
      <c r="AS226" s="117">
        <v>101</v>
      </c>
      <c r="AT226" s="117">
        <v>47</v>
      </c>
      <c r="AU226" s="117">
        <v>52</v>
      </c>
      <c r="AX226" s="121"/>
    </row>
    <row r="227" spans="38:58" x14ac:dyDescent="0.25">
      <c r="AL227" s="118">
        <v>42608</v>
      </c>
      <c r="AM227" s="117">
        <v>141</v>
      </c>
      <c r="AN227" s="117">
        <v>187</v>
      </c>
      <c r="AO227" s="117">
        <v>43</v>
      </c>
      <c r="AP227" s="117">
        <v>51</v>
      </c>
      <c r="AQ227" s="117">
        <v>101</v>
      </c>
      <c r="AR227" s="117">
        <v>88</v>
      </c>
      <c r="AS227" s="117">
        <v>107</v>
      </c>
      <c r="AT227" s="117">
        <v>50</v>
      </c>
      <c r="AU227" s="117">
        <v>22</v>
      </c>
      <c r="AX227" s="121"/>
    </row>
    <row r="228" spans="38:58" x14ac:dyDescent="0.25">
      <c r="AL228" s="118">
        <v>42609</v>
      </c>
      <c r="AM228" s="117">
        <v>107</v>
      </c>
      <c r="AN228" s="117">
        <v>136</v>
      </c>
      <c r="AO228" s="117">
        <v>41</v>
      </c>
      <c r="AP228" s="117">
        <v>28</v>
      </c>
      <c r="AQ228" s="117">
        <v>89</v>
      </c>
      <c r="AR228" s="117">
        <v>71</v>
      </c>
      <c r="AS228" s="117">
        <v>101</v>
      </c>
      <c r="AT228" s="117">
        <v>41</v>
      </c>
      <c r="AU228" s="117">
        <v>60</v>
      </c>
      <c r="AX228" s="121"/>
    </row>
    <row r="229" spans="38:58" x14ac:dyDescent="0.25">
      <c r="AL229" s="118">
        <v>42610</v>
      </c>
      <c r="AM229" s="117">
        <v>94</v>
      </c>
      <c r="AN229" s="117">
        <v>152</v>
      </c>
      <c r="AO229" s="117">
        <v>30</v>
      </c>
      <c r="AP229" s="117">
        <v>52</v>
      </c>
      <c r="AQ229" s="117">
        <v>103</v>
      </c>
      <c r="AR229" s="117">
        <v>68</v>
      </c>
      <c r="AS229" s="117">
        <v>90</v>
      </c>
      <c r="AT229" s="117">
        <v>40</v>
      </c>
      <c r="AU229" s="117">
        <v>68</v>
      </c>
      <c r="AX229" s="121"/>
    </row>
    <row r="230" spans="38:58" x14ac:dyDescent="0.25">
      <c r="AL230" s="118">
        <v>42611</v>
      </c>
      <c r="AM230" s="117">
        <v>137</v>
      </c>
      <c r="AN230" s="117">
        <v>170</v>
      </c>
      <c r="AO230" s="117">
        <v>24</v>
      </c>
      <c r="AP230" s="117">
        <v>28</v>
      </c>
      <c r="AQ230" s="117">
        <v>95</v>
      </c>
      <c r="AR230" s="117">
        <v>93</v>
      </c>
      <c r="AS230" s="117">
        <v>104</v>
      </c>
      <c r="AT230" s="117">
        <v>55</v>
      </c>
      <c r="AU230" s="117">
        <v>78</v>
      </c>
      <c r="AX230" s="121"/>
    </row>
    <row r="231" spans="38:58" x14ac:dyDescent="0.25">
      <c r="AL231" s="118">
        <v>42612</v>
      </c>
      <c r="AM231" s="117">
        <v>130</v>
      </c>
      <c r="AN231" s="117">
        <v>200</v>
      </c>
      <c r="AO231" s="117">
        <v>21</v>
      </c>
      <c r="AP231" s="117">
        <v>42</v>
      </c>
      <c r="AQ231" s="117">
        <v>90</v>
      </c>
      <c r="AR231" s="117">
        <v>96</v>
      </c>
      <c r="AS231" s="117">
        <v>92</v>
      </c>
      <c r="AT231" s="117">
        <v>56</v>
      </c>
      <c r="AU231" s="117">
        <v>50</v>
      </c>
      <c r="AX231" s="121"/>
    </row>
    <row r="232" spans="38:58" x14ac:dyDescent="0.25">
      <c r="AL232" s="118">
        <v>42613</v>
      </c>
      <c r="AM232" s="117">
        <v>128</v>
      </c>
      <c r="AN232" s="117">
        <v>198</v>
      </c>
      <c r="AO232" s="117">
        <v>20</v>
      </c>
      <c r="AP232" s="117">
        <v>33</v>
      </c>
      <c r="AQ232" s="117">
        <v>66</v>
      </c>
      <c r="AR232" s="117">
        <v>96</v>
      </c>
      <c r="AS232" s="117">
        <v>95</v>
      </c>
      <c r="AT232" s="117">
        <v>57</v>
      </c>
      <c r="AU232" s="117">
        <v>45</v>
      </c>
      <c r="AX232" s="122">
        <f>MAX(AM202:AM232)</f>
        <v>143</v>
      </c>
      <c r="AY232" s="122">
        <f t="shared" ref="AY232:BF232" si="10">MAX(AN202:AN232)</f>
        <v>200</v>
      </c>
      <c r="AZ232" s="122">
        <f t="shared" si="10"/>
        <v>60</v>
      </c>
      <c r="BA232" s="122">
        <f t="shared" si="10"/>
        <v>52</v>
      </c>
      <c r="BB232" s="122">
        <f t="shared" si="10"/>
        <v>111</v>
      </c>
      <c r="BC232" s="122">
        <f t="shared" si="10"/>
        <v>126</v>
      </c>
      <c r="BD232" s="122">
        <f t="shared" si="10"/>
        <v>107</v>
      </c>
      <c r="BE232" s="122">
        <f t="shared" si="10"/>
        <v>61</v>
      </c>
      <c r="BF232" s="122">
        <f t="shared" si="10"/>
        <v>83</v>
      </c>
    </row>
    <row r="233" spans="38:58" x14ac:dyDescent="0.25">
      <c r="AL233" s="118">
        <v>42614</v>
      </c>
      <c r="AM233" s="117">
        <v>141</v>
      </c>
      <c r="AN233" s="117">
        <v>199</v>
      </c>
      <c r="AO233" s="117">
        <v>44</v>
      </c>
      <c r="AP233" s="117">
        <v>38</v>
      </c>
      <c r="AQ233" s="117">
        <v>112</v>
      </c>
      <c r="AR233" s="117">
        <v>103</v>
      </c>
      <c r="AS233" s="117">
        <v>90</v>
      </c>
      <c r="AT233" s="117">
        <v>56</v>
      </c>
      <c r="AU233" s="117">
        <v>60</v>
      </c>
      <c r="AX233" s="121"/>
    </row>
    <row r="234" spans="38:58" x14ac:dyDescent="0.25">
      <c r="AL234" s="118">
        <v>42615</v>
      </c>
      <c r="AM234" s="117">
        <v>143</v>
      </c>
      <c r="AN234" s="117">
        <v>180</v>
      </c>
      <c r="AO234" s="117">
        <v>62</v>
      </c>
      <c r="AP234" s="117">
        <v>26</v>
      </c>
      <c r="AQ234" s="117">
        <v>110</v>
      </c>
      <c r="AR234" s="117">
        <v>104</v>
      </c>
      <c r="AS234" s="117">
        <v>94</v>
      </c>
      <c r="AT234" s="117">
        <v>50</v>
      </c>
      <c r="AU234" s="117">
        <v>18</v>
      </c>
      <c r="AX234" s="121"/>
    </row>
    <row r="235" spans="38:58" x14ac:dyDescent="0.25">
      <c r="AL235" s="118">
        <v>42616</v>
      </c>
      <c r="AM235" s="117">
        <v>112</v>
      </c>
      <c r="AN235" s="117">
        <v>161</v>
      </c>
      <c r="AO235" s="117">
        <v>47</v>
      </c>
      <c r="AP235" s="117">
        <v>31</v>
      </c>
      <c r="AQ235" s="117">
        <v>95</v>
      </c>
      <c r="AR235" s="117">
        <v>76</v>
      </c>
      <c r="AS235" s="117">
        <v>92</v>
      </c>
      <c r="AT235" s="117">
        <v>47</v>
      </c>
      <c r="AU235" s="117">
        <v>21</v>
      </c>
      <c r="AX235" s="121"/>
    </row>
    <row r="236" spans="38:58" x14ac:dyDescent="0.25">
      <c r="AL236" s="118">
        <v>42617</v>
      </c>
      <c r="AM236" s="117">
        <v>109</v>
      </c>
      <c r="AN236" s="117">
        <v>162</v>
      </c>
      <c r="AO236" s="117">
        <v>60</v>
      </c>
      <c r="AP236" s="117">
        <v>28</v>
      </c>
      <c r="AQ236" s="117">
        <v>83</v>
      </c>
      <c r="AR236" s="117">
        <v>69</v>
      </c>
      <c r="AS236" s="117">
        <v>93</v>
      </c>
      <c r="AT236" s="117">
        <v>42</v>
      </c>
      <c r="AU236" s="117">
        <v>24</v>
      </c>
      <c r="AX236" s="121"/>
    </row>
    <row r="237" spans="38:58" x14ac:dyDescent="0.25">
      <c r="AL237" s="118">
        <v>42618</v>
      </c>
      <c r="AM237" s="117">
        <v>149</v>
      </c>
      <c r="AN237" s="117">
        <v>207</v>
      </c>
      <c r="AO237" s="117">
        <v>52</v>
      </c>
      <c r="AP237" s="117">
        <v>49</v>
      </c>
      <c r="AQ237" s="117">
        <v>105</v>
      </c>
      <c r="AR237" s="117">
        <v>121</v>
      </c>
      <c r="AS237" s="117">
        <v>90</v>
      </c>
      <c r="AT237" s="117">
        <v>56</v>
      </c>
      <c r="AU237" s="117">
        <v>23</v>
      </c>
      <c r="AX237" s="121"/>
    </row>
    <row r="238" spans="38:58" x14ac:dyDescent="0.25">
      <c r="AL238" s="118">
        <v>42619</v>
      </c>
      <c r="AM238" s="117">
        <v>152</v>
      </c>
      <c r="AN238" s="117">
        <v>186</v>
      </c>
      <c r="AO238" s="117">
        <v>89</v>
      </c>
      <c r="AP238" s="117">
        <v>35</v>
      </c>
      <c r="AQ238" s="117">
        <v>120</v>
      </c>
      <c r="AR238" s="117">
        <v>127</v>
      </c>
      <c r="AS238" s="117">
        <v>97</v>
      </c>
      <c r="AT238" s="117">
        <v>50</v>
      </c>
      <c r="AU238" s="117">
        <v>18</v>
      </c>
      <c r="AX238" s="121"/>
    </row>
    <row r="239" spans="38:58" x14ac:dyDescent="0.25">
      <c r="AL239" s="118">
        <v>42620</v>
      </c>
      <c r="AM239" s="117">
        <v>129</v>
      </c>
      <c r="AN239" s="117">
        <v>216</v>
      </c>
      <c r="AO239" s="117">
        <v>69</v>
      </c>
      <c r="AP239" s="117">
        <v>31</v>
      </c>
      <c r="AQ239" s="117">
        <v>109</v>
      </c>
      <c r="AR239" s="117">
        <v>121</v>
      </c>
      <c r="AS239" s="117">
        <v>93</v>
      </c>
      <c r="AT239" s="117">
        <v>49</v>
      </c>
      <c r="AU239" s="117">
        <v>53</v>
      </c>
      <c r="AX239" s="121"/>
    </row>
    <row r="240" spans="38:58" x14ac:dyDescent="0.25">
      <c r="AL240" s="118">
        <v>42621</v>
      </c>
      <c r="AM240" s="117">
        <v>121</v>
      </c>
      <c r="AN240" s="117">
        <v>206</v>
      </c>
      <c r="AO240" s="117">
        <v>23</v>
      </c>
      <c r="AP240" s="117">
        <v>19</v>
      </c>
      <c r="AQ240" s="117">
        <v>74</v>
      </c>
      <c r="AR240" s="117">
        <v>120</v>
      </c>
      <c r="AS240" s="117">
        <v>91</v>
      </c>
      <c r="AT240" s="117">
        <v>50</v>
      </c>
      <c r="AU240" s="117">
        <v>60</v>
      </c>
      <c r="AX240" s="121"/>
    </row>
    <row r="241" spans="38:50" x14ac:dyDescent="0.25">
      <c r="AL241" s="118">
        <v>42622</v>
      </c>
      <c r="AM241" s="117">
        <v>124</v>
      </c>
      <c r="AN241" s="117">
        <v>194</v>
      </c>
      <c r="AO241" s="117">
        <v>19</v>
      </c>
      <c r="AP241" s="117">
        <v>46</v>
      </c>
      <c r="AQ241" s="117">
        <v>67</v>
      </c>
      <c r="AR241" s="117">
        <v>117</v>
      </c>
      <c r="AS241" s="117">
        <v>93</v>
      </c>
      <c r="AT241" s="117">
        <v>50</v>
      </c>
      <c r="AU241" s="117">
        <v>57</v>
      </c>
      <c r="AX241" s="121"/>
    </row>
    <row r="242" spans="38:50" x14ac:dyDescent="0.25">
      <c r="AL242" s="118">
        <v>42623</v>
      </c>
      <c r="AM242" s="117">
        <v>97</v>
      </c>
      <c r="AN242" s="117">
        <v>161</v>
      </c>
      <c r="AO242" s="117">
        <v>21</v>
      </c>
      <c r="AP242" s="117">
        <v>31</v>
      </c>
      <c r="AQ242" s="117">
        <v>51</v>
      </c>
      <c r="AR242" s="117">
        <v>83</v>
      </c>
      <c r="AS242" s="117">
        <v>91</v>
      </c>
      <c r="AT242" s="117">
        <v>45</v>
      </c>
      <c r="AU242" s="117">
        <v>25</v>
      </c>
      <c r="AX242" s="121"/>
    </row>
    <row r="243" spans="38:50" x14ac:dyDescent="0.25">
      <c r="AL243" s="118">
        <v>42624</v>
      </c>
      <c r="AM243" s="117">
        <v>103</v>
      </c>
      <c r="AN243" s="117">
        <v>164</v>
      </c>
      <c r="AO243" s="117">
        <v>54</v>
      </c>
      <c r="AP243" s="117">
        <v>36</v>
      </c>
      <c r="AQ243" s="117">
        <v>73</v>
      </c>
      <c r="AR243" s="117">
        <v>69</v>
      </c>
      <c r="AS243" s="117">
        <v>91</v>
      </c>
      <c r="AT243" s="117">
        <v>43</v>
      </c>
      <c r="AU243" s="117">
        <v>29</v>
      </c>
      <c r="AX243" s="121"/>
    </row>
    <row r="244" spans="38:50" x14ac:dyDescent="0.25">
      <c r="AL244" s="118">
        <v>42625</v>
      </c>
      <c r="AM244" s="117">
        <v>138</v>
      </c>
      <c r="AN244" s="117">
        <v>201</v>
      </c>
      <c r="AO244" s="117">
        <v>72</v>
      </c>
      <c r="AP244" s="117">
        <v>44</v>
      </c>
      <c r="AQ244" s="117">
        <v>114</v>
      </c>
      <c r="AR244" s="117">
        <v>117</v>
      </c>
      <c r="AS244" s="117">
        <v>106</v>
      </c>
      <c r="AT244" s="117">
        <v>43</v>
      </c>
      <c r="AU244" s="117">
        <v>52</v>
      </c>
      <c r="AX244" s="121"/>
    </row>
    <row r="245" spans="38:50" x14ac:dyDescent="0.25">
      <c r="AL245" s="118">
        <v>42626</v>
      </c>
      <c r="AM245" s="117">
        <v>138</v>
      </c>
      <c r="AN245" s="117">
        <v>216</v>
      </c>
      <c r="AO245" s="117">
        <v>50</v>
      </c>
      <c r="AP245" s="117">
        <v>78</v>
      </c>
      <c r="AQ245" s="117">
        <v>62</v>
      </c>
      <c r="AR245" s="117">
        <v>120</v>
      </c>
      <c r="AS245" s="117">
        <v>94</v>
      </c>
      <c r="AT245" s="117">
        <v>32</v>
      </c>
      <c r="AU245" s="117">
        <v>81</v>
      </c>
      <c r="AX245" s="121"/>
    </row>
    <row r="246" spans="38:50" x14ac:dyDescent="0.25">
      <c r="AL246" s="118">
        <v>42627</v>
      </c>
      <c r="AM246" s="117">
        <v>133</v>
      </c>
      <c r="AN246" s="117">
        <v>214</v>
      </c>
      <c r="AO246" s="117">
        <v>52</v>
      </c>
      <c r="AP246" s="117">
        <v>59</v>
      </c>
      <c r="AQ246" s="117">
        <v>101</v>
      </c>
      <c r="AR246" s="117">
        <v>116</v>
      </c>
      <c r="AS246" s="117">
        <v>102</v>
      </c>
      <c r="AT246" s="117">
        <v>41</v>
      </c>
      <c r="AU246" s="117">
        <v>37</v>
      </c>
      <c r="AX246" s="121"/>
    </row>
    <row r="247" spans="38:50" x14ac:dyDescent="0.25">
      <c r="AL247" s="118">
        <v>42628</v>
      </c>
      <c r="AM247" s="117">
        <v>134</v>
      </c>
      <c r="AN247" s="117">
        <v>215</v>
      </c>
      <c r="AO247" s="117">
        <v>66</v>
      </c>
      <c r="AP247" s="117">
        <v>19</v>
      </c>
      <c r="AQ247" s="117">
        <v>109</v>
      </c>
      <c r="AR247" s="117">
        <v>120</v>
      </c>
      <c r="AS247" s="117">
        <v>105</v>
      </c>
      <c r="AT247" s="117">
        <v>44</v>
      </c>
      <c r="AU247" s="117">
        <v>39</v>
      </c>
      <c r="AX247" s="121"/>
    </row>
    <row r="248" spans="38:50" x14ac:dyDescent="0.25">
      <c r="AL248" s="118">
        <v>42629</v>
      </c>
      <c r="AM248" s="117">
        <v>124</v>
      </c>
      <c r="AN248" s="117">
        <v>207</v>
      </c>
      <c r="AO248" s="117">
        <v>40</v>
      </c>
      <c r="AP248" s="117">
        <v>37</v>
      </c>
      <c r="AQ248" s="117">
        <v>72</v>
      </c>
      <c r="AR248" s="117">
        <v>117</v>
      </c>
      <c r="AS248" s="117">
        <v>100</v>
      </c>
      <c r="AT248" s="117">
        <v>49</v>
      </c>
      <c r="AU248" s="117">
        <v>63</v>
      </c>
      <c r="AX248" s="121"/>
    </row>
    <row r="249" spans="38:50" x14ac:dyDescent="0.25">
      <c r="AL249" s="118">
        <v>42630</v>
      </c>
      <c r="AM249" s="117">
        <v>102</v>
      </c>
      <c r="AN249" s="117">
        <v>180</v>
      </c>
      <c r="AO249" s="117">
        <v>43</v>
      </c>
      <c r="AP249" s="117">
        <v>28</v>
      </c>
      <c r="AQ249" s="117">
        <v>93</v>
      </c>
      <c r="AR249" s="117">
        <v>86</v>
      </c>
      <c r="AS249" s="117">
        <v>100</v>
      </c>
      <c r="AT249" s="117">
        <v>42</v>
      </c>
      <c r="AU249" s="117">
        <v>69</v>
      </c>
      <c r="AX249" s="121"/>
    </row>
    <row r="250" spans="38:50" x14ac:dyDescent="0.25">
      <c r="AL250" s="118">
        <v>42631</v>
      </c>
      <c r="AM250" s="117">
        <v>104</v>
      </c>
      <c r="AN250" s="117">
        <v>162</v>
      </c>
      <c r="AO250" s="117">
        <v>51</v>
      </c>
      <c r="AP250" s="117">
        <v>40</v>
      </c>
      <c r="AQ250" s="117">
        <v>84</v>
      </c>
      <c r="AR250" s="117">
        <v>68</v>
      </c>
      <c r="AS250" s="117">
        <v>99</v>
      </c>
      <c r="AT250" s="117">
        <v>39</v>
      </c>
      <c r="AU250" s="117">
        <v>40</v>
      </c>
      <c r="AX250" s="121"/>
    </row>
    <row r="251" spans="38:50" x14ac:dyDescent="0.25">
      <c r="AL251" s="118">
        <v>42632</v>
      </c>
      <c r="AM251" s="117">
        <v>131</v>
      </c>
      <c r="AN251" s="117">
        <v>199</v>
      </c>
      <c r="AO251" s="117">
        <v>51</v>
      </c>
      <c r="AP251" s="117">
        <v>27</v>
      </c>
      <c r="AQ251" s="117">
        <v>113</v>
      </c>
      <c r="AR251" s="117">
        <v>117</v>
      </c>
      <c r="AS251" s="117">
        <v>104</v>
      </c>
      <c r="AT251" s="117">
        <v>51</v>
      </c>
      <c r="AU251" s="117">
        <v>39</v>
      </c>
      <c r="AX251" s="121"/>
    </row>
    <row r="252" spans="38:50" x14ac:dyDescent="0.25">
      <c r="AL252" s="118">
        <v>42633</v>
      </c>
      <c r="AM252" s="117">
        <v>130</v>
      </c>
      <c r="AN252" s="117">
        <v>203</v>
      </c>
      <c r="AO252" s="117">
        <v>50</v>
      </c>
      <c r="AP252" s="117">
        <v>22</v>
      </c>
      <c r="AQ252" s="117">
        <v>105</v>
      </c>
      <c r="AR252" s="117">
        <v>117</v>
      </c>
      <c r="AS252" s="117">
        <v>108</v>
      </c>
      <c r="AT252" s="117">
        <v>53</v>
      </c>
      <c r="AU252" s="117">
        <v>17</v>
      </c>
      <c r="AX252" s="121"/>
    </row>
    <row r="253" spans="38:50" x14ac:dyDescent="0.25">
      <c r="AL253" s="118">
        <v>42634</v>
      </c>
      <c r="AM253" s="117">
        <v>123</v>
      </c>
      <c r="AN253" s="117">
        <v>209</v>
      </c>
      <c r="AO253" s="117">
        <v>49</v>
      </c>
      <c r="AP253" s="117">
        <v>23</v>
      </c>
      <c r="AQ253" s="117">
        <v>77</v>
      </c>
      <c r="AR253" s="117">
        <v>122</v>
      </c>
      <c r="AS253" s="117">
        <v>112</v>
      </c>
      <c r="AT253" s="117">
        <v>53</v>
      </c>
      <c r="AU253" s="117">
        <v>21</v>
      </c>
      <c r="AX253" s="121"/>
    </row>
    <row r="254" spans="38:50" x14ac:dyDescent="0.25">
      <c r="AL254" s="118">
        <v>42635</v>
      </c>
      <c r="AM254" s="117">
        <v>124</v>
      </c>
      <c r="AN254" s="117">
        <v>200</v>
      </c>
      <c r="AO254" s="117">
        <v>70</v>
      </c>
      <c r="AP254" s="117">
        <v>27</v>
      </c>
      <c r="AQ254" s="117">
        <v>71</v>
      </c>
      <c r="AR254" s="117">
        <v>121</v>
      </c>
      <c r="AS254" s="117">
        <v>107</v>
      </c>
      <c r="AT254" s="117">
        <v>52</v>
      </c>
      <c r="AU254" s="117">
        <v>41</v>
      </c>
      <c r="AX254" s="121"/>
    </row>
    <row r="255" spans="38:50" x14ac:dyDescent="0.25">
      <c r="AL255" s="118">
        <v>42636</v>
      </c>
      <c r="AM255" s="117">
        <v>127</v>
      </c>
      <c r="AN255" s="117">
        <v>199</v>
      </c>
      <c r="AO255" s="117">
        <v>52</v>
      </c>
      <c r="AP255" s="117">
        <v>23</v>
      </c>
      <c r="AQ255" s="117">
        <v>98</v>
      </c>
      <c r="AR255" s="117">
        <v>117</v>
      </c>
      <c r="AS255" s="117">
        <v>115</v>
      </c>
      <c r="AT255" s="117">
        <v>53</v>
      </c>
      <c r="AU255" s="117">
        <v>27</v>
      </c>
      <c r="AX255" s="121"/>
    </row>
    <row r="256" spans="38:50" x14ac:dyDescent="0.25">
      <c r="AL256" s="118">
        <v>42637</v>
      </c>
      <c r="AM256" s="117">
        <v>103</v>
      </c>
      <c r="AN256" s="117">
        <v>171</v>
      </c>
      <c r="AO256" s="117">
        <v>108</v>
      </c>
      <c r="AP256" s="117">
        <v>21</v>
      </c>
      <c r="AQ256" s="117">
        <v>93</v>
      </c>
      <c r="AR256" s="117">
        <v>85</v>
      </c>
      <c r="AS256" s="117">
        <v>105</v>
      </c>
      <c r="AT256" s="117">
        <v>36</v>
      </c>
      <c r="AU256" s="117">
        <v>75</v>
      </c>
      <c r="AX256" s="121"/>
    </row>
    <row r="257" spans="38:58" x14ac:dyDescent="0.25">
      <c r="AL257" s="118">
        <v>42638</v>
      </c>
      <c r="AM257" s="117">
        <v>95</v>
      </c>
      <c r="AN257" s="117">
        <v>165</v>
      </c>
      <c r="AO257" s="117">
        <v>93</v>
      </c>
      <c r="AP257" s="117">
        <v>28</v>
      </c>
      <c r="AQ257" s="117">
        <v>69</v>
      </c>
      <c r="AR257" s="117">
        <v>69</v>
      </c>
      <c r="AS257" s="117">
        <v>98</v>
      </c>
      <c r="AT257" s="117">
        <v>41</v>
      </c>
      <c r="AU257" s="117">
        <v>56</v>
      </c>
      <c r="AX257" s="121"/>
    </row>
    <row r="258" spans="38:58" x14ac:dyDescent="0.25">
      <c r="AL258" s="118">
        <v>42639</v>
      </c>
      <c r="AM258" s="117">
        <v>115</v>
      </c>
      <c r="AN258" s="117">
        <v>227</v>
      </c>
      <c r="AO258" s="117">
        <v>34</v>
      </c>
      <c r="AP258" s="117">
        <v>33</v>
      </c>
      <c r="AQ258" s="117">
        <v>85</v>
      </c>
      <c r="AR258" s="117">
        <v>115</v>
      </c>
      <c r="AS258" s="117">
        <v>102</v>
      </c>
      <c r="AT258" s="117">
        <v>50</v>
      </c>
      <c r="AU258" s="117">
        <v>50</v>
      </c>
      <c r="AX258" s="121"/>
    </row>
    <row r="259" spans="38:58" x14ac:dyDescent="0.25">
      <c r="AL259" s="118">
        <v>42640</v>
      </c>
      <c r="AM259" s="117">
        <v>133</v>
      </c>
      <c r="AN259" s="117">
        <v>226</v>
      </c>
      <c r="AO259" s="117">
        <v>55</v>
      </c>
      <c r="AP259" s="117">
        <v>42</v>
      </c>
      <c r="AQ259" s="117">
        <v>97</v>
      </c>
      <c r="AR259" s="117">
        <v>118</v>
      </c>
      <c r="AS259" s="117">
        <v>112</v>
      </c>
      <c r="AT259" s="117">
        <v>47</v>
      </c>
      <c r="AU259" s="117">
        <v>87</v>
      </c>
      <c r="AX259" s="121"/>
    </row>
    <row r="260" spans="38:58" x14ac:dyDescent="0.25">
      <c r="AL260" s="118">
        <v>42641</v>
      </c>
      <c r="AM260" s="117">
        <v>141</v>
      </c>
      <c r="AN260" s="117">
        <v>217</v>
      </c>
      <c r="AO260" s="117">
        <v>66</v>
      </c>
      <c r="AP260" s="117">
        <v>57</v>
      </c>
      <c r="AQ260" s="117">
        <v>96</v>
      </c>
      <c r="AR260" s="117">
        <v>119</v>
      </c>
      <c r="AS260" s="117">
        <v>100</v>
      </c>
      <c r="AT260" s="117">
        <v>48</v>
      </c>
      <c r="AU260" s="117">
        <v>31</v>
      </c>
      <c r="AX260" s="121"/>
    </row>
    <row r="261" spans="38:58" x14ac:dyDescent="0.25">
      <c r="AL261" s="118">
        <v>42642</v>
      </c>
      <c r="AM261" s="117">
        <v>140</v>
      </c>
      <c r="AN261" s="117">
        <v>228</v>
      </c>
      <c r="AO261" s="117">
        <v>54</v>
      </c>
      <c r="AP261" s="117">
        <v>53</v>
      </c>
      <c r="AQ261" s="117">
        <v>113</v>
      </c>
      <c r="AR261" s="117">
        <v>118</v>
      </c>
      <c r="AS261" s="117">
        <v>100</v>
      </c>
      <c r="AT261" s="117">
        <v>54</v>
      </c>
      <c r="AU261" s="117">
        <v>49</v>
      </c>
      <c r="AX261" s="121"/>
    </row>
    <row r="262" spans="38:58" x14ac:dyDescent="0.25">
      <c r="AL262" s="118">
        <v>42643</v>
      </c>
      <c r="AM262" s="117">
        <v>136</v>
      </c>
      <c r="AN262" s="117">
        <v>212</v>
      </c>
      <c r="AO262" s="117">
        <v>56</v>
      </c>
      <c r="AP262" s="117">
        <v>30</v>
      </c>
      <c r="AQ262" s="117">
        <v>115</v>
      </c>
      <c r="AR262" s="117">
        <v>117</v>
      </c>
      <c r="AS262" s="117">
        <v>103</v>
      </c>
      <c r="AT262" s="117">
        <v>48</v>
      </c>
      <c r="AU262" s="117">
        <v>42</v>
      </c>
      <c r="AX262" s="122">
        <f>MAX(AM233:AM262)</f>
        <v>152</v>
      </c>
      <c r="AY262" s="122">
        <f t="shared" ref="AY262:BF262" si="11">MAX(AN233:AN262)</f>
        <v>228</v>
      </c>
      <c r="AZ262" s="122">
        <f t="shared" si="11"/>
        <v>108</v>
      </c>
      <c r="BA262" s="122">
        <f t="shared" si="11"/>
        <v>78</v>
      </c>
      <c r="BB262" s="122">
        <f t="shared" si="11"/>
        <v>120</v>
      </c>
      <c r="BC262" s="122">
        <f t="shared" si="11"/>
        <v>127</v>
      </c>
      <c r="BD262" s="122">
        <f t="shared" si="11"/>
        <v>115</v>
      </c>
      <c r="BE262" s="122">
        <f t="shared" si="11"/>
        <v>56</v>
      </c>
      <c r="BF262" s="122">
        <f t="shared" si="11"/>
        <v>87</v>
      </c>
    </row>
    <row r="263" spans="38:58" x14ac:dyDescent="0.25">
      <c r="AL263" s="118">
        <v>42644</v>
      </c>
      <c r="AM263" s="117">
        <v>104</v>
      </c>
      <c r="AN263" s="117">
        <v>168</v>
      </c>
      <c r="AO263" s="117">
        <v>50</v>
      </c>
      <c r="AP263" s="117">
        <v>23</v>
      </c>
      <c r="AQ263" s="117">
        <v>77</v>
      </c>
      <c r="AR263" s="117">
        <v>82</v>
      </c>
      <c r="AS263" s="117">
        <v>100</v>
      </c>
      <c r="AT263" s="117">
        <v>43</v>
      </c>
      <c r="AU263" s="117">
        <v>83</v>
      </c>
      <c r="AX263" s="121"/>
    </row>
    <row r="264" spans="38:58" x14ac:dyDescent="0.25">
      <c r="AL264" s="118">
        <v>42645</v>
      </c>
      <c r="AM264" s="117">
        <v>102</v>
      </c>
      <c r="AN264" s="117">
        <v>161</v>
      </c>
      <c r="AO264" s="117">
        <v>75</v>
      </c>
      <c r="AP264" s="117">
        <v>29</v>
      </c>
      <c r="AQ264" s="117">
        <v>57</v>
      </c>
      <c r="AR264" s="117">
        <v>67</v>
      </c>
      <c r="AS264" s="117">
        <v>94</v>
      </c>
      <c r="AT264" s="117">
        <v>41</v>
      </c>
      <c r="AU264" s="117">
        <v>44</v>
      </c>
      <c r="AX264" s="121"/>
    </row>
    <row r="265" spans="38:58" x14ac:dyDescent="0.25">
      <c r="AL265" s="118">
        <v>42646</v>
      </c>
      <c r="AM265" s="117">
        <v>131</v>
      </c>
      <c r="AN265" s="117">
        <v>201</v>
      </c>
      <c r="AO265" s="117">
        <v>75</v>
      </c>
      <c r="AP265" s="117">
        <v>26</v>
      </c>
      <c r="AQ265" s="117">
        <v>105</v>
      </c>
      <c r="AR265" s="117">
        <v>112</v>
      </c>
      <c r="AS265" s="117">
        <v>100</v>
      </c>
      <c r="AT265" s="117">
        <v>51</v>
      </c>
      <c r="AU265" s="117">
        <v>26</v>
      </c>
      <c r="AX265" s="121"/>
    </row>
    <row r="266" spans="38:58" x14ac:dyDescent="0.25">
      <c r="AL266" s="118">
        <v>42647</v>
      </c>
      <c r="AM266" s="117">
        <v>123</v>
      </c>
      <c r="AN266" s="117">
        <v>216</v>
      </c>
      <c r="AO266" s="117">
        <v>57</v>
      </c>
      <c r="AP266" s="117">
        <v>25</v>
      </c>
      <c r="AQ266" s="117">
        <v>87</v>
      </c>
      <c r="AR266" s="117">
        <v>110</v>
      </c>
      <c r="AS266" s="117">
        <v>98</v>
      </c>
      <c r="AT266" s="117">
        <v>50</v>
      </c>
      <c r="AU266" s="117">
        <v>60</v>
      </c>
      <c r="AX266" s="121"/>
    </row>
    <row r="267" spans="38:58" x14ac:dyDescent="0.25">
      <c r="AL267" s="118">
        <v>42648</v>
      </c>
      <c r="AM267" s="117">
        <v>107</v>
      </c>
      <c r="AN267" s="117">
        <v>165</v>
      </c>
      <c r="AO267" s="117">
        <v>90</v>
      </c>
      <c r="AP267" s="117">
        <v>27</v>
      </c>
      <c r="AQ267" s="117">
        <v>84</v>
      </c>
      <c r="AR267" s="117">
        <v>75</v>
      </c>
      <c r="AS267" s="117">
        <v>98</v>
      </c>
      <c r="AT267" s="117">
        <v>48</v>
      </c>
      <c r="AU267" s="117">
        <v>61</v>
      </c>
      <c r="AX267" s="121"/>
    </row>
    <row r="268" spans="38:58" x14ac:dyDescent="0.25">
      <c r="AL268" s="118">
        <v>42649</v>
      </c>
      <c r="AM268" s="117">
        <v>129</v>
      </c>
      <c r="AN268" s="117">
        <v>197</v>
      </c>
      <c r="AO268" s="117">
        <v>67</v>
      </c>
      <c r="AP268" s="117">
        <v>19</v>
      </c>
      <c r="AQ268" s="117">
        <v>110</v>
      </c>
      <c r="AR268" s="117">
        <v>110</v>
      </c>
      <c r="AS268" s="117">
        <v>102</v>
      </c>
      <c r="AT268" s="117">
        <v>55</v>
      </c>
      <c r="AU268" s="117">
        <v>26</v>
      </c>
      <c r="AX268" s="121"/>
    </row>
    <row r="269" spans="38:58" x14ac:dyDescent="0.25">
      <c r="AL269" s="118">
        <v>42650</v>
      </c>
      <c r="AM269" s="117">
        <v>126</v>
      </c>
      <c r="AN269" s="117">
        <v>199</v>
      </c>
      <c r="AO269" s="117">
        <v>68</v>
      </c>
      <c r="AP269" s="117">
        <v>21</v>
      </c>
      <c r="AQ269" s="117">
        <v>99</v>
      </c>
      <c r="AR269" s="117">
        <v>113</v>
      </c>
      <c r="AS269" s="117">
        <v>95</v>
      </c>
      <c r="AT269" s="117">
        <v>54</v>
      </c>
      <c r="AU269" s="117">
        <v>35</v>
      </c>
      <c r="AX269" s="121"/>
    </row>
    <row r="270" spans="38:58" x14ac:dyDescent="0.25">
      <c r="AL270" s="118">
        <v>42651</v>
      </c>
      <c r="AM270" s="117">
        <v>93</v>
      </c>
      <c r="AN270" s="117">
        <v>165</v>
      </c>
      <c r="AO270" s="117">
        <v>56</v>
      </c>
      <c r="AP270" s="117">
        <v>24</v>
      </c>
      <c r="AQ270" s="117">
        <v>69</v>
      </c>
      <c r="AR270" s="117">
        <v>86</v>
      </c>
      <c r="AS270" s="117">
        <v>92</v>
      </c>
      <c r="AT270" s="117">
        <v>47</v>
      </c>
      <c r="AU270" s="117">
        <v>71</v>
      </c>
      <c r="AX270" s="121"/>
    </row>
    <row r="271" spans="38:58" x14ac:dyDescent="0.25">
      <c r="AL271" s="118">
        <v>42652</v>
      </c>
      <c r="AM271" s="117">
        <v>98</v>
      </c>
      <c r="AN271" s="117">
        <v>162</v>
      </c>
      <c r="AO271" s="117">
        <v>80</v>
      </c>
      <c r="AP271" s="117">
        <v>28</v>
      </c>
      <c r="AQ271" s="117">
        <v>64</v>
      </c>
      <c r="AR271" s="117">
        <v>69</v>
      </c>
      <c r="AS271" s="117">
        <v>85</v>
      </c>
      <c r="AT271" s="117">
        <v>43</v>
      </c>
      <c r="AU271" s="117">
        <v>29</v>
      </c>
      <c r="AX271" s="121"/>
    </row>
    <row r="272" spans="38:58" x14ac:dyDescent="0.25">
      <c r="AL272" s="118">
        <v>42653</v>
      </c>
      <c r="AM272" s="117">
        <v>123</v>
      </c>
      <c r="AN272" s="117">
        <v>230</v>
      </c>
      <c r="AO272" s="117">
        <v>67</v>
      </c>
      <c r="AP272" s="117">
        <v>23</v>
      </c>
      <c r="AQ272" s="117">
        <v>111</v>
      </c>
      <c r="AR272" s="117">
        <v>116</v>
      </c>
      <c r="AS272" s="117">
        <v>99</v>
      </c>
      <c r="AT272" s="117">
        <v>53</v>
      </c>
      <c r="AU272" s="117">
        <v>33</v>
      </c>
      <c r="AX272" s="121"/>
    </row>
    <row r="273" spans="38:50" x14ac:dyDescent="0.25">
      <c r="AL273" s="118">
        <v>42654</v>
      </c>
      <c r="AM273" s="117">
        <v>120</v>
      </c>
      <c r="AN273" s="117">
        <v>204</v>
      </c>
      <c r="AO273" s="117">
        <v>64</v>
      </c>
      <c r="AP273" s="117">
        <v>22</v>
      </c>
      <c r="AQ273" s="117">
        <v>100</v>
      </c>
      <c r="AR273" s="117">
        <v>119</v>
      </c>
      <c r="AS273" s="117">
        <v>107</v>
      </c>
      <c r="AT273" s="117">
        <v>42</v>
      </c>
      <c r="AU273" s="117">
        <v>70</v>
      </c>
      <c r="AX273" s="121"/>
    </row>
    <row r="274" spans="38:50" x14ac:dyDescent="0.25">
      <c r="AL274" s="118">
        <v>42655</v>
      </c>
      <c r="AM274" s="117">
        <v>121</v>
      </c>
      <c r="AN274" s="117">
        <v>199</v>
      </c>
      <c r="AO274" s="117">
        <v>87</v>
      </c>
      <c r="AP274" s="117">
        <v>26</v>
      </c>
      <c r="AQ274" s="117">
        <v>113</v>
      </c>
      <c r="AR274" s="117">
        <v>118</v>
      </c>
      <c r="AS274" s="117">
        <v>107</v>
      </c>
      <c r="AT274" s="117">
        <v>57</v>
      </c>
      <c r="AU274" s="117">
        <v>47</v>
      </c>
      <c r="AX274" s="121"/>
    </row>
    <row r="275" spans="38:50" x14ac:dyDescent="0.25">
      <c r="AL275" s="118">
        <v>42656</v>
      </c>
      <c r="AM275" s="117">
        <v>124</v>
      </c>
      <c r="AN275" s="117">
        <v>215</v>
      </c>
      <c r="AO275" s="117">
        <v>68</v>
      </c>
      <c r="AP275" s="117">
        <v>21</v>
      </c>
      <c r="AQ275" s="117">
        <v>100</v>
      </c>
      <c r="AR275" s="117">
        <v>124</v>
      </c>
      <c r="AS275" s="117">
        <v>103</v>
      </c>
      <c r="AT275" s="117">
        <v>49</v>
      </c>
      <c r="AU275" s="117">
        <v>55</v>
      </c>
      <c r="AX275" s="121"/>
    </row>
    <row r="276" spans="38:50" x14ac:dyDescent="0.25">
      <c r="AL276" s="118">
        <v>42657</v>
      </c>
      <c r="AM276" s="117">
        <v>117</v>
      </c>
      <c r="AN276" s="117">
        <v>207</v>
      </c>
      <c r="AO276" s="117">
        <v>67</v>
      </c>
      <c r="AP276" s="117">
        <v>33</v>
      </c>
      <c r="AQ276" s="117">
        <v>98</v>
      </c>
      <c r="AR276" s="117">
        <v>118</v>
      </c>
      <c r="AS276" s="117">
        <v>93</v>
      </c>
      <c r="AT276" s="117">
        <v>47</v>
      </c>
      <c r="AU276" s="117">
        <v>66</v>
      </c>
      <c r="AX276" s="121"/>
    </row>
    <row r="277" spans="38:50" x14ac:dyDescent="0.25">
      <c r="AL277" s="118">
        <v>42658</v>
      </c>
      <c r="AM277" s="117">
        <v>104</v>
      </c>
      <c r="AN277" s="117">
        <v>194</v>
      </c>
      <c r="AO277" s="117">
        <v>67</v>
      </c>
      <c r="AP277" s="117">
        <v>28</v>
      </c>
      <c r="AQ277" s="117">
        <v>73</v>
      </c>
      <c r="AR277" s="117">
        <v>93</v>
      </c>
      <c r="AS277" s="117">
        <v>100</v>
      </c>
      <c r="AT277" s="117">
        <v>50</v>
      </c>
      <c r="AU277" s="117">
        <v>92</v>
      </c>
      <c r="AX277" s="121"/>
    </row>
    <row r="278" spans="38:50" x14ac:dyDescent="0.25">
      <c r="AL278" s="118">
        <v>42659</v>
      </c>
      <c r="AM278" s="117">
        <v>100</v>
      </c>
      <c r="AN278" s="117">
        <v>173</v>
      </c>
      <c r="AO278" s="117">
        <v>88</v>
      </c>
      <c r="AP278" s="117">
        <v>26</v>
      </c>
      <c r="AQ278" s="117">
        <v>92</v>
      </c>
      <c r="AR278" s="117">
        <v>71</v>
      </c>
      <c r="AS278" s="117">
        <v>89</v>
      </c>
      <c r="AT278" s="117">
        <v>53</v>
      </c>
      <c r="AU278" s="117">
        <v>76</v>
      </c>
      <c r="AX278" s="121"/>
    </row>
    <row r="279" spans="38:50" x14ac:dyDescent="0.25">
      <c r="AL279" s="118">
        <v>42660</v>
      </c>
      <c r="AM279" s="117">
        <v>119</v>
      </c>
      <c r="AN279" s="117">
        <v>214</v>
      </c>
      <c r="AO279" s="117">
        <v>95</v>
      </c>
      <c r="AP279" s="117">
        <v>16</v>
      </c>
      <c r="AQ279" s="117">
        <v>94</v>
      </c>
      <c r="AR279" s="117">
        <v>118</v>
      </c>
      <c r="AS279" s="117">
        <v>97</v>
      </c>
      <c r="AT279" s="117">
        <v>49</v>
      </c>
      <c r="AU279" s="117">
        <v>54</v>
      </c>
      <c r="AX279" s="121"/>
    </row>
    <row r="280" spans="38:50" x14ac:dyDescent="0.25">
      <c r="AL280" s="118">
        <v>42661</v>
      </c>
      <c r="AM280" s="117">
        <v>126</v>
      </c>
      <c r="AN280" s="117">
        <v>214</v>
      </c>
      <c r="AO280" s="117">
        <v>75</v>
      </c>
      <c r="AP280" s="117">
        <v>12</v>
      </c>
      <c r="AQ280" s="117">
        <v>113</v>
      </c>
      <c r="AR280" s="117">
        <v>126</v>
      </c>
      <c r="AS280" s="117">
        <v>101</v>
      </c>
      <c r="AT280" s="117">
        <v>49</v>
      </c>
      <c r="AU280" s="117">
        <v>36</v>
      </c>
      <c r="AX280" s="121"/>
    </row>
    <row r="281" spans="38:50" x14ac:dyDescent="0.25">
      <c r="AL281" s="118">
        <v>42662</v>
      </c>
      <c r="AM281" s="117">
        <v>121</v>
      </c>
      <c r="AN281" s="117">
        <v>243</v>
      </c>
      <c r="AO281" s="117">
        <v>73</v>
      </c>
      <c r="AP281" s="117">
        <v>12</v>
      </c>
      <c r="AQ281" s="117">
        <v>112</v>
      </c>
      <c r="AR281" s="117">
        <v>124</v>
      </c>
      <c r="AS281" s="117">
        <v>94</v>
      </c>
      <c r="AT281" s="117">
        <v>53</v>
      </c>
      <c r="AU281" s="117">
        <v>19</v>
      </c>
      <c r="AX281" s="121"/>
    </row>
    <row r="282" spans="38:50" x14ac:dyDescent="0.25">
      <c r="AL282" s="118">
        <v>42663</v>
      </c>
      <c r="AM282" s="117">
        <v>125</v>
      </c>
      <c r="AN282" s="117">
        <v>209</v>
      </c>
      <c r="AO282" s="117">
        <v>91</v>
      </c>
      <c r="AP282" s="117">
        <v>19</v>
      </c>
      <c r="AQ282" s="117">
        <v>113</v>
      </c>
      <c r="AR282" s="117">
        <v>121</v>
      </c>
      <c r="AS282" s="117">
        <v>92</v>
      </c>
      <c r="AT282" s="117">
        <v>53</v>
      </c>
      <c r="AU282" s="117">
        <v>18</v>
      </c>
      <c r="AX282" s="121"/>
    </row>
    <row r="283" spans="38:50" x14ac:dyDescent="0.25">
      <c r="AL283" s="118">
        <v>42664</v>
      </c>
      <c r="AM283" s="117">
        <v>119</v>
      </c>
      <c r="AN283" s="117">
        <v>203</v>
      </c>
      <c r="AO283" s="117">
        <v>88</v>
      </c>
      <c r="AP283" s="117">
        <v>33</v>
      </c>
      <c r="AQ283" s="117">
        <v>109</v>
      </c>
      <c r="AR283" s="117">
        <v>120</v>
      </c>
      <c r="AS283" s="117">
        <v>95</v>
      </c>
      <c r="AT283" s="117">
        <v>52</v>
      </c>
      <c r="AU283" s="117">
        <v>51</v>
      </c>
      <c r="AX283" s="121"/>
    </row>
    <row r="284" spans="38:50" x14ac:dyDescent="0.25">
      <c r="AL284" s="118">
        <v>42665</v>
      </c>
      <c r="AM284" s="117">
        <v>90</v>
      </c>
      <c r="AN284" s="117">
        <v>176</v>
      </c>
      <c r="AO284" s="117">
        <v>65</v>
      </c>
      <c r="AP284" s="117">
        <v>48</v>
      </c>
      <c r="AQ284" s="117">
        <v>80</v>
      </c>
      <c r="AR284" s="117">
        <v>92</v>
      </c>
      <c r="AS284" s="117">
        <v>87</v>
      </c>
      <c r="AT284" s="117">
        <v>56</v>
      </c>
      <c r="AU284" s="117">
        <v>61</v>
      </c>
      <c r="AX284" s="121"/>
    </row>
    <row r="285" spans="38:50" x14ac:dyDescent="0.25">
      <c r="AL285" s="118">
        <v>42666</v>
      </c>
      <c r="AM285" s="117">
        <v>93</v>
      </c>
      <c r="AN285" s="117">
        <v>172</v>
      </c>
      <c r="AO285" s="117">
        <v>72</v>
      </c>
      <c r="AP285" s="117">
        <v>25</v>
      </c>
      <c r="AQ285" s="117">
        <v>48</v>
      </c>
      <c r="AR285" s="117">
        <v>70</v>
      </c>
      <c r="AS285" s="117">
        <v>81</v>
      </c>
      <c r="AT285" s="117">
        <v>60</v>
      </c>
      <c r="AU285" s="117">
        <v>83</v>
      </c>
      <c r="AX285" s="121"/>
    </row>
    <row r="286" spans="38:50" x14ac:dyDescent="0.25">
      <c r="AL286" s="118">
        <v>42667</v>
      </c>
      <c r="AM286" s="117">
        <v>120</v>
      </c>
      <c r="AN286" s="117">
        <v>191</v>
      </c>
      <c r="AO286" s="117">
        <v>59</v>
      </c>
      <c r="AP286" s="117">
        <v>60</v>
      </c>
      <c r="AQ286" s="117">
        <v>93</v>
      </c>
      <c r="AR286" s="117">
        <v>119</v>
      </c>
      <c r="AS286" s="117">
        <v>81</v>
      </c>
      <c r="AT286" s="117">
        <v>55</v>
      </c>
      <c r="AU286" s="117">
        <v>92</v>
      </c>
      <c r="AX286" s="121"/>
    </row>
    <row r="287" spans="38:50" x14ac:dyDescent="0.25">
      <c r="AL287" s="118">
        <v>42668</v>
      </c>
      <c r="AM287" s="117">
        <v>118</v>
      </c>
      <c r="AN287" s="117">
        <v>203</v>
      </c>
      <c r="AO287" s="117">
        <v>114</v>
      </c>
      <c r="AP287" s="117">
        <v>52</v>
      </c>
      <c r="AQ287" s="117">
        <v>98</v>
      </c>
      <c r="AR287" s="117">
        <v>120</v>
      </c>
      <c r="AS287" s="117">
        <v>81</v>
      </c>
      <c r="AT287" s="117">
        <v>64</v>
      </c>
      <c r="AU287" s="117">
        <v>76</v>
      </c>
      <c r="AX287" s="121"/>
    </row>
    <row r="288" spans="38:50" x14ac:dyDescent="0.25">
      <c r="AL288" s="118">
        <v>42669</v>
      </c>
      <c r="AM288" s="117">
        <v>125</v>
      </c>
      <c r="AN288" s="117">
        <v>189</v>
      </c>
      <c r="AO288" s="117">
        <v>120</v>
      </c>
      <c r="AP288" s="117">
        <v>49</v>
      </c>
      <c r="AQ288" s="117">
        <v>103</v>
      </c>
      <c r="AR288" s="117">
        <v>121</v>
      </c>
      <c r="AS288" s="117">
        <v>95</v>
      </c>
      <c r="AT288" s="117">
        <v>49</v>
      </c>
      <c r="AU288" s="117">
        <v>110</v>
      </c>
      <c r="AX288" s="121"/>
    </row>
    <row r="289" spans="38:58" x14ac:dyDescent="0.25">
      <c r="AL289" s="118">
        <v>42670</v>
      </c>
      <c r="AM289" s="117">
        <v>120</v>
      </c>
      <c r="AN289" s="117">
        <v>220</v>
      </c>
      <c r="AO289" s="117">
        <v>86</v>
      </c>
      <c r="AP289" s="117">
        <v>50</v>
      </c>
      <c r="AQ289" s="117">
        <v>85</v>
      </c>
      <c r="AR289" s="117">
        <v>120</v>
      </c>
      <c r="AS289" s="117">
        <v>109</v>
      </c>
      <c r="AT289" s="117">
        <v>51</v>
      </c>
      <c r="AU289" s="117">
        <v>81</v>
      </c>
      <c r="AX289" s="121"/>
    </row>
    <row r="290" spans="38:58" x14ac:dyDescent="0.25">
      <c r="AL290" s="118">
        <v>42671</v>
      </c>
      <c r="AM290" s="117">
        <v>120</v>
      </c>
      <c r="AN290" s="117">
        <v>202</v>
      </c>
      <c r="AO290" s="117">
        <v>83</v>
      </c>
      <c r="AP290" s="117">
        <v>49</v>
      </c>
      <c r="AQ290" s="117">
        <v>109</v>
      </c>
      <c r="AR290" s="117">
        <v>119</v>
      </c>
      <c r="AS290" s="117">
        <v>101</v>
      </c>
      <c r="AT290" s="117">
        <v>52</v>
      </c>
      <c r="AU290" s="117">
        <v>99</v>
      </c>
      <c r="AX290" s="121"/>
    </row>
    <row r="291" spans="38:58" x14ac:dyDescent="0.25">
      <c r="AL291" s="118">
        <v>42672</v>
      </c>
      <c r="AM291" s="117">
        <v>100</v>
      </c>
      <c r="AN291" s="117">
        <v>176</v>
      </c>
      <c r="AO291" s="117">
        <v>92</v>
      </c>
      <c r="AP291" s="117">
        <v>53</v>
      </c>
      <c r="AQ291" s="117">
        <v>77</v>
      </c>
      <c r="AR291" s="117">
        <v>89</v>
      </c>
      <c r="AS291" s="117">
        <v>97</v>
      </c>
      <c r="AT291" s="117">
        <v>48</v>
      </c>
      <c r="AU291" s="117">
        <v>36</v>
      </c>
      <c r="AX291" s="121"/>
    </row>
    <row r="292" spans="38:58" x14ac:dyDescent="0.25">
      <c r="AL292" s="118">
        <v>42673</v>
      </c>
      <c r="AM292" s="117">
        <v>93</v>
      </c>
      <c r="AN292" s="117">
        <v>151</v>
      </c>
      <c r="AO292" s="117">
        <v>107</v>
      </c>
      <c r="AP292" s="117">
        <v>23</v>
      </c>
      <c r="AQ292" s="117">
        <v>85</v>
      </c>
      <c r="AR292" s="117">
        <v>68</v>
      </c>
      <c r="AS292" s="117">
        <v>91</v>
      </c>
      <c r="AT292" s="117">
        <v>41</v>
      </c>
      <c r="AU292" s="117">
        <v>26</v>
      </c>
      <c r="AX292" s="121"/>
    </row>
    <row r="293" spans="38:58" x14ac:dyDescent="0.25">
      <c r="AL293" s="118">
        <v>42674</v>
      </c>
      <c r="AM293" s="117">
        <v>120</v>
      </c>
      <c r="AN293" s="117">
        <v>186</v>
      </c>
      <c r="AO293" s="117">
        <v>86</v>
      </c>
      <c r="AP293" s="117">
        <v>35</v>
      </c>
      <c r="AQ293" s="117">
        <v>86</v>
      </c>
      <c r="AR293" s="117">
        <v>100</v>
      </c>
      <c r="AS293" s="117">
        <v>80</v>
      </c>
      <c r="AT293" s="117">
        <v>67</v>
      </c>
      <c r="AU293" s="117">
        <v>38</v>
      </c>
      <c r="AX293" s="122">
        <f>MAX(AM263:AM293)</f>
        <v>131</v>
      </c>
      <c r="AY293" s="122">
        <f t="shared" ref="AY293:BF293" si="12">MAX(AN263:AN293)</f>
        <v>243</v>
      </c>
      <c r="AZ293" s="122">
        <f t="shared" si="12"/>
        <v>120</v>
      </c>
      <c r="BA293" s="122">
        <f t="shared" si="12"/>
        <v>60</v>
      </c>
      <c r="BB293" s="122">
        <f t="shared" si="12"/>
        <v>113</v>
      </c>
      <c r="BC293" s="122">
        <f t="shared" si="12"/>
        <v>126</v>
      </c>
      <c r="BD293" s="122">
        <f t="shared" si="12"/>
        <v>109</v>
      </c>
      <c r="BE293" s="122">
        <f t="shared" si="12"/>
        <v>67</v>
      </c>
      <c r="BF293" s="122">
        <f t="shared" si="12"/>
        <v>110</v>
      </c>
    </row>
    <row r="294" spans="38:58" x14ac:dyDescent="0.25">
      <c r="AL294" s="118">
        <v>42675</v>
      </c>
      <c r="AM294" s="117">
        <v>102</v>
      </c>
      <c r="AN294" s="117">
        <v>161</v>
      </c>
      <c r="AO294" s="117">
        <v>93</v>
      </c>
      <c r="AP294" s="117">
        <v>20</v>
      </c>
      <c r="AQ294" s="117">
        <v>85</v>
      </c>
      <c r="AR294" s="117">
        <v>70</v>
      </c>
      <c r="AS294" s="117">
        <v>96</v>
      </c>
      <c r="AT294" s="117">
        <v>36</v>
      </c>
      <c r="AU294" s="117">
        <v>62</v>
      </c>
      <c r="AX294" s="121"/>
    </row>
    <row r="295" spans="38:58" x14ac:dyDescent="0.25">
      <c r="AL295" s="118">
        <v>42676</v>
      </c>
      <c r="AM295" s="117">
        <v>125</v>
      </c>
      <c r="AN295" s="117">
        <v>200</v>
      </c>
      <c r="AO295" s="117">
        <v>102</v>
      </c>
      <c r="AP295" s="117">
        <v>22</v>
      </c>
      <c r="AQ295" s="117">
        <v>106</v>
      </c>
      <c r="AR295" s="117">
        <v>122</v>
      </c>
      <c r="AS295" s="117">
        <v>88</v>
      </c>
      <c r="AT295" s="117">
        <v>74</v>
      </c>
      <c r="AU295" s="117">
        <v>53</v>
      </c>
      <c r="AX295" s="121"/>
    </row>
    <row r="296" spans="38:58" x14ac:dyDescent="0.25">
      <c r="AL296" s="118">
        <v>42677</v>
      </c>
      <c r="AM296" s="117">
        <v>123</v>
      </c>
      <c r="AN296" s="117">
        <v>213</v>
      </c>
      <c r="AO296" s="117">
        <v>103</v>
      </c>
      <c r="AP296" s="117">
        <v>23</v>
      </c>
      <c r="AQ296" s="117">
        <v>100</v>
      </c>
      <c r="AR296" s="117">
        <v>123</v>
      </c>
      <c r="AS296" s="117">
        <v>88</v>
      </c>
      <c r="AT296" s="117">
        <v>74</v>
      </c>
      <c r="AU296" s="117">
        <v>52</v>
      </c>
      <c r="AX296" s="121"/>
    </row>
    <row r="297" spans="38:58" x14ac:dyDescent="0.25">
      <c r="AL297" s="118">
        <v>42678</v>
      </c>
      <c r="AM297" s="117">
        <v>121</v>
      </c>
      <c r="AN297" s="117">
        <v>209</v>
      </c>
      <c r="AO297" s="117">
        <v>74</v>
      </c>
      <c r="AP297" s="117">
        <v>27</v>
      </c>
      <c r="AQ297" s="117">
        <v>113</v>
      </c>
      <c r="AR297" s="117">
        <v>119</v>
      </c>
      <c r="AS297" s="117">
        <v>89</v>
      </c>
      <c r="AT297" s="117">
        <v>62</v>
      </c>
      <c r="AU297" s="117">
        <v>51</v>
      </c>
      <c r="AX297" s="121"/>
    </row>
    <row r="298" spans="38:58" x14ac:dyDescent="0.25">
      <c r="AL298" s="118">
        <v>42679</v>
      </c>
      <c r="AM298" s="117">
        <v>93</v>
      </c>
      <c r="AN298" s="117">
        <v>188</v>
      </c>
      <c r="AO298" s="117">
        <v>60</v>
      </c>
      <c r="AP298" s="117">
        <v>30</v>
      </c>
      <c r="AQ298" s="117">
        <v>71</v>
      </c>
      <c r="AR298" s="117">
        <v>82</v>
      </c>
      <c r="AS298" s="117">
        <v>88</v>
      </c>
      <c r="AT298" s="117">
        <v>24</v>
      </c>
      <c r="AU298" s="117">
        <v>71</v>
      </c>
      <c r="AX298" s="121"/>
    </row>
    <row r="299" spans="38:58" x14ac:dyDescent="0.25">
      <c r="AL299" s="118">
        <v>42680</v>
      </c>
      <c r="AM299" s="117">
        <v>93</v>
      </c>
      <c r="AN299" s="117">
        <v>167</v>
      </c>
      <c r="AO299" s="117">
        <v>91</v>
      </c>
      <c r="AP299" s="117">
        <v>32</v>
      </c>
      <c r="AQ299" s="117">
        <v>50</v>
      </c>
      <c r="AR299" s="117">
        <v>70</v>
      </c>
      <c r="AS299" s="117">
        <v>88</v>
      </c>
      <c r="AT299" s="117">
        <v>41</v>
      </c>
      <c r="AU299" s="117">
        <v>60</v>
      </c>
      <c r="AX299" s="121"/>
    </row>
    <row r="300" spans="38:58" x14ac:dyDescent="0.25">
      <c r="AL300" s="118">
        <v>42681</v>
      </c>
      <c r="AM300" s="117">
        <v>121</v>
      </c>
      <c r="AN300" s="117">
        <v>226</v>
      </c>
      <c r="AO300" s="117">
        <v>74</v>
      </c>
      <c r="AP300" s="117">
        <v>28</v>
      </c>
      <c r="AQ300" s="117">
        <v>52</v>
      </c>
      <c r="AR300" s="117">
        <v>126</v>
      </c>
      <c r="AS300" s="117">
        <v>82</v>
      </c>
      <c r="AT300" s="117">
        <v>79</v>
      </c>
      <c r="AU300" s="117">
        <v>65</v>
      </c>
      <c r="AX300" s="121"/>
    </row>
    <row r="301" spans="38:58" x14ac:dyDescent="0.25">
      <c r="AL301" s="118">
        <v>42682</v>
      </c>
      <c r="AM301" s="117">
        <v>125</v>
      </c>
      <c r="AN301" s="117">
        <v>226</v>
      </c>
      <c r="AO301" s="117">
        <v>91</v>
      </c>
      <c r="AP301" s="117">
        <v>33</v>
      </c>
      <c r="AQ301" s="117">
        <v>109</v>
      </c>
      <c r="AR301" s="117">
        <v>134</v>
      </c>
      <c r="AS301" s="117">
        <v>98</v>
      </c>
      <c r="AT301" s="117">
        <v>84</v>
      </c>
      <c r="AU301" s="117">
        <v>77</v>
      </c>
      <c r="AX301" s="121"/>
    </row>
    <row r="302" spans="38:58" x14ac:dyDescent="0.25">
      <c r="AL302" s="118">
        <v>42683</v>
      </c>
      <c r="AM302" s="117">
        <v>131</v>
      </c>
      <c r="AN302" s="117">
        <v>209</v>
      </c>
      <c r="AO302" s="117">
        <v>92</v>
      </c>
      <c r="AP302" s="117">
        <v>28</v>
      </c>
      <c r="AQ302" s="117">
        <v>106</v>
      </c>
      <c r="AR302" s="117">
        <v>132</v>
      </c>
      <c r="AS302" s="117">
        <v>95</v>
      </c>
      <c r="AT302" s="117">
        <v>83</v>
      </c>
      <c r="AU302" s="117">
        <v>74</v>
      </c>
      <c r="AX302" s="121"/>
    </row>
    <row r="303" spans="38:58" x14ac:dyDescent="0.25">
      <c r="AL303" s="118">
        <v>42684</v>
      </c>
      <c r="AM303" s="117">
        <v>127</v>
      </c>
      <c r="AN303" s="117">
        <v>226</v>
      </c>
      <c r="AO303" s="117">
        <v>91</v>
      </c>
      <c r="AP303" s="117">
        <v>23</v>
      </c>
      <c r="AQ303" s="117">
        <v>113</v>
      </c>
      <c r="AR303" s="117">
        <v>133</v>
      </c>
      <c r="AS303" s="117">
        <v>92</v>
      </c>
      <c r="AT303" s="117">
        <v>61</v>
      </c>
      <c r="AU303" s="117">
        <v>80</v>
      </c>
      <c r="AX303" s="121"/>
    </row>
    <row r="304" spans="38:58" x14ac:dyDescent="0.25">
      <c r="AL304" s="118">
        <v>42685</v>
      </c>
      <c r="AM304" s="117">
        <v>131</v>
      </c>
      <c r="AN304" s="117">
        <v>240</v>
      </c>
      <c r="AO304" s="117">
        <v>79</v>
      </c>
      <c r="AP304" s="117">
        <v>26</v>
      </c>
      <c r="AQ304" s="117">
        <v>116</v>
      </c>
      <c r="AR304" s="117">
        <v>127</v>
      </c>
      <c r="AS304" s="117">
        <v>100</v>
      </c>
      <c r="AT304" s="117">
        <v>54</v>
      </c>
      <c r="AU304" s="117">
        <v>118</v>
      </c>
      <c r="AX304" s="121"/>
    </row>
    <row r="305" spans="38:50" x14ac:dyDescent="0.25">
      <c r="AL305" s="118">
        <v>42686</v>
      </c>
      <c r="AM305" s="117">
        <v>100</v>
      </c>
      <c r="AN305" s="117">
        <v>189</v>
      </c>
      <c r="AO305" s="117">
        <v>80</v>
      </c>
      <c r="AP305" s="117">
        <v>26</v>
      </c>
      <c r="AQ305" s="117">
        <v>100</v>
      </c>
      <c r="AR305" s="117">
        <v>98</v>
      </c>
      <c r="AS305" s="117">
        <v>94</v>
      </c>
      <c r="AT305" s="117">
        <v>54</v>
      </c>
      <c r="AU305" s="117">
        <v>43</v>
      </c>
      <c r="AX305" s="121"/>
    </row>
    <row r="306" spans="38:50" x14ac:dyDescent="0.25">
      <c r="AL306" s="118">
        <v>42687</v>
      </c>
      <c r="AM306" s="117">
        <v>99</v>
      </c>
      <c r="AN306" s="117">
        <v>172</v>
      </c>
      <c r="AO306" s="117">
        <v>108</v>
      </c>
      <c r="AP306" s="117">
        <v>19</v>
      </c>
      <c r="AQ306" s="117">
        <v>84</v>
      </c>
      <c r="AR306" s="117">
        <v>76</v>
      </c>
      <c r="AS306" s="117">
        <v>89</v>
      </c>
      <c r="AT306" s="117">
        <v>39</v>
      </c>
      <c r="AU306" s="117">
        <v>61</v>
      </c>
      <c r="AX306" s="121"/>
    </row>
    <row r="307" spans="38:50" x14ac:dyDescent="0.25">
      <c r="AL307" s="118">
        <v>42688</v>
      </c>
      <c r="AM307" s="117">
        <v>122</v>
      </c>
      <c r="AN307" s="117">
        <v>230</v>
      </c>
      <c r="AO307" s="117">
        <v>80</v>
      </c>
      <c r="AP307" s="117">
        <v>47</v>
      </c>
      <c r="AQ307" s="117">
        <v>111</v>
      </c>
      <c r="AR307" s="117">
        <v>130</v>
      </c>
      <c r="AS307" s="117">
        <v>87</v>
      </c>
      <c r="AT307" s="117">
        <v>60</v>
      </c>
      <c r="AU307" s="117">
        <v>53</v>
      </c>
      <c r="AX307" s="121"/>
    </row>
    <row r="308" spans="38:50" x14ac:dyDescent="0.25">
      <c r="AL308" s="118">
        <v>42689</v>
      </c>
      <c r="AM308" s="117">
        <v>125</v>
      </c>
      <c r="AN308" s="117">
        <v>233</v>
      </c>
      <c r="AO308" s="117">
        <v>84</v>
      </c>
      <c r="AP308" s="117">
        <v>39</v>
      </c>
      <c r="AQ308" s="117">
        <v>104</v>
      </c>
      <c r="AR308" s="117">
        <v>133</v>
      </c>
      <c r="AS308" s="117">
        <v>85</v>
      </c>
      <c r="AT308" s="117">
        <v>59</v>
      </c>
      <c r="AU308" s="117">
        <v>58</v>
      </c>
      <c r="AX308" s="121"/>
    </row>
    <row r="309" spans="38:50" x14ac:dyDescent="0.25">
      <c r="AL309" s="118">
        <v>42690</v>
      </c>
      <c r="AM309" s="117">
        <v>133</v>
      </c>
      <c r="AN309" s="117">
        <v>231</v>
      </c>
      <c r="AO309" s="117">
        <v>99</v>
      </c>
      <c r="AP309" s="117">
        <v>24</v>
      </c>
      <c r="AQ309" s="117">
        <v>108</v>
      </c>
      <c r="AR309" s="117">
        <v>132</v>
      </c>
      <c r="AS309" s="117">
        <v>87</v>
      </c>
      <c r="AT309" s="117">
        <v>60</v>
      </c>
      <c r="AU309" s="117">
        <v>59</v>
      </c>
      <c r="AX309" s="121"/>
    </row>
    <row r="310" spans="38:50" x14ac:dyDescent="0.25">
      <c r="AL310" s="118">
        <v>42691</v>
      </c>
      <c r="AM310" s="117">
        <v>134</v>
      </c>
      <c r="AN310" s="117">
        <v>223</v>
      </c>
      <c r="AO310" s="117">
        <v>94</v>
      </c>
      <c r="AP310" s="117">
        <v>32</v>
      </c>
      <c r="AQ310" s="117">
        <v>109</v>
      </c>
      <c r="AR310" s="117">
        <v>134</v>
      </c>
      <c r="AS310" s="117">
        <v>99</v>
      </c>
      <c r="AT310" s="117">
        <v>58</v>
      </c>
      <c r="AU310" s="117">
        <v>59</v>
      </c>
      <c r="AX310" s="121"/>
    </row>
    <row r="311" spans="38:50" x14ac:dyDescent="0.25">
      <c r="AL311" s="118">
        <v>42692</v>
      </c>
      <c r="AM311" s="117">
        <v>128</v>
      </c>
      <c r="AN311" s="117">
        <v>220</v>
      </c>
      <c r="AO311" s="117">
        <v>101</v>
      </c>
      <c r="AP311" s="117">
        <v>24</v>
      </c>
      <c r="AQ311" s="117">
        <v>107</v>
      </c>
      <c r="AR311" s="117">
        <v>129</v>
      </c>
      <c r="AS311" s="117">
        <v>96</v>
      </c>
      <c r="AT311" s="117">
        <v>48</v>
      </c>
      <c r="AU311" s="117">
        <v>51</v>
      </c>
      <c r="AX311" s="121"/>
    </row>
    <row r="312" spans="38:50" x14ac:dyDescent="0.25">
      <c r="AL312" s="118">
        <v>42693</v>
      </c>
      <c r="AM312" s="117">
        <v>105</v>
      </c>
      <c r="AN312" s="117">
        <v>207</v>
      </c>
      <c r="AO312" s="117">
        <v>75</v>
      </c>
      <c r="AP312" s="117">
        <v>25</v>
      </c>
      <c r="AQ312" s="117">
        <v>87</v>
      </c>
      <c r="AR312" s="117">
        <v>96</v>
      </c>
      <c r="AS312" s="117">
        <v>91</v>
      </c>
      <c r="AT312" s="117">
        <v>42</v>
      </c>
      <c r="AU312" s="117">
        <v>55</v>
      </c>
      <c r="AX312" s="121"/>
    </row>
    <row r="313" spans="38:50" x14ac:dyDescent="0.25">
      <c r="AL313" s="118">
        <v>42694</v>
      </c>
      <c r="AM313" s="117">
        <v>94</v>
      </c>
      <c r="AN313" s="117">
        <v>193</v>
      </c>
      <c r="AO313" s="117">
        <v>70</v>
      </c>
      <c r="AP313" s="117">
        <v>24</v>
      </c>
      <c r="AQ313" s="117">
        <v>94</v>
      </c>
      <c r="AR313" s="117">
        <v>80</v>
      </c>
      <c r="AS313" s="117">
        <v>86</v>
      </c>
      <c r="AT313" s="117">
        <v>62</v>
      </c>
      <c r="AU313" s="117">
        <v>80</v>
      </c>
      <c r="AX313" s="121"/>
    </row>
    <row r="314" spans="38:50" x14ac:dyDescent="0.25">
      <c r="AL314" s="118">
        <v>42695</v>
      </c>
      <c r="AM314" s="117">
        <v>133</v>
      </c>
      <c r="AN314" s="117">
        <v>232</v>
      </c>
      <c r="AO314" s="117">
        <v>87</v>
      </c>
      <c r="AP314" s="117">
        <v>35</v>
      </c>
      <c r="AQ314" s="117">
        <v>122</v>
      </c>
      <c r="AR314" s="117">
        <v>131</v>
      </c>
      <c r="AS314" s="117">
        <v>89</v>
      </c>
      <c r="AT314" s="117">
        <v>66</v>
      </c>
      <c r="AU314" s="117">
        <v>88</v>
      </c>
      <c r="AX314" s="121"/>
    </row>
    <row r="315" spans="38:50" x14ac:dyDescent="0.25">
      <c r="AL315" s="118">
        <v>42696</v>
      </c>
      <c r="AM315" s="117">
        <v>132</v>
      </c>
      <c r="AN315" s="117">
        <v>245</v>
      </c>
      <c r="AO315" s="117">
        <v>77</v>
      </c>
      <c r="AP315" s="117">
        <v>25</v>
      </c>
      <c r="AQ315" s="117">
        <v>108</v>
      </c>
      <c r="AR315" s="117">
        <v>137</v>
      </c>
      <c r="AS315" s="117">
        <v>93</v>
      </c>
      <c r="AT315" s="117">
        <v>58</v>
      </c>
      <c r="AU315" s="117">
        <v>46</v>
      </c>
      <c r="AX315" s="121"/>
    </row>
    <row r="316" spans="38:50" x14ac:dyDescent="0.25">
      <c r="AL316" s="118">
        <v>42697</v>
      </c>
      <c r="AM316" s="117">
        <v>124</v>
      </c>
      <c r="AN316" s="117">
        <v>207</v>
      </c>
      <c r="AO316" s="117">
        <v>67</v>
      </c>
      <c r="AP316" s="117">
        <v>24</v>
      </c>
      <c r="AQ316" s="117">
        <v>90</v>
      </c>
      <c r="AR316" s="117">
        <v>137</v>
      </c>
      <c r="AS316" s="117">
        <v>103</v>
      </c>
      <c r="AT316" s="117">
        <v>62</v>
      </c>
      <c r="AU316" s="117">
        <v>67</v>
      </c>
      <c r="AX316" s="121"/>
    </row>
    <row r="317" spans="38:50" x14ac:dyDescent="0.25">
      <c r="AL317" s="118">
        <v>42698</v>
      </c>
      <c r="AM317" s="117">
        <v>136</v>
      </c>
      <c r="AN317" s="117">
        <v>259</v>
      </c>
      <c r="AO317" s="117">
        <v>76</v>
      </c>
      <c r="AP317" s="117">
        <v>26</v>
      </c>
      <c r="AQ317" s="117">
        <v>109</v>
      </c>
      <c r="AR317" s="117">
        <v>148</v>
      </c>
      <c r="AS317" s="117">
        <v>103</v>
      </c>
      <c r="AT317" s="117">
        <v>56</v>
      </c>
      <c r="AU317" s="117">
        <v>51</v>
      </c>
      <c r="AX317" s="121"/>
    </row>
    <row r="318" spans="38:50" x14ac:dyDescent="0.25">
      <c r="AL318" s="118">
        <v>42699</v>
      </c>
      <c r="AM318" s="117">
        <v>134</v>
      </c>
      <c r="AN318" s="117">
        <v>238</v>
      </c>
      <c r="AO318" s="117">
        <v>87</v>
      </c>
      <c r="AP318" s="117">
        <v>34</v>
      </c>
      <c r="AQ318" s="117">
        <v>120</v>
      </c>
      <c r="AR318" s="117">
        <v>142</v>
      </c>
      <c r="AS318" s="117">
        <v>100</v>
      </c>
      <c r="AT318" s="117">
        <v>36</v>
      </c>
      <c r="AU318" s="117">
        <v>74</v>
      </c>
      <c r="AX318" s="121"/>
    </row>
    <row r="319" spans="38:50" x14ac:dyDescent="0.25">
      <c r="AL319" s="118">
        <v>42700</v>
      </c>
      <c r="AM319" s="117">
        <v>110</v>
      </c>
      <c r="AN319" s="117">
        <v>205</v>
      </c>
      <c r="AO319" s="117">
        <v>90</v>
      </c>
      <c r="AP319" s="117">
        <v>17</v>
      </c>
      <c r="AQ319" s="117">
        <v>72</v>
      </c>
      <c r="AR319" s="117">
        <v>112</v>
      </c>
      <c r="AS319" s="117">
        <v>98</v>
      </c>
      <c r="AT319" s="117">
        <v>40</v>
      </c>
      <c r="AU319" s="117">
        <v>47</v>
      </c>
      <c r="AX319" s="121"/>
    </row>
    <row r="320" spans="38:50" x14ac:dyDescent="0.25">
      <c r="AL320" s="118">
        <v>42701</v>
      </c>
      <c r="AM320" s="117">
        <v>107</v>
      </c>
      <c r="AN320" s="117">
        <v>194</v>
      </c>
      <c r="AO320" s="117">
        <v>109</v>
      </c>
      <c r="AP320" s="117">
        <v>23</v>
      </c>
      <c r="AQ320" s="117">
        <v>77</v>
      </c>
      <c r="AR320" s="117">
        <v>89</v>
      </c>
      <c r="AS320" s="117">
        <v>94</v>
      </c>
      <c r="AT320" s="117">
        <v>43</v>
      </c>
      <c r="AU320" s="117">
        <v>44</v>
      </c>
      <c r="AX320" s="121"/>
    </row>
    <row r="321" spans="38:58" x14ac:dyDescent="0.25">
      <c r="AL321" s="118">
        <v>42702</v>
      </c>
      <c r="AM321" s="117">
        <v>135</v>
      </c>
      <c r="AN321" s="117">
        <v>239</v>
      </c>
      <c r="AO321" s="117">
        <v>91</v>
      </c>
      <c r="AP321" s="117">
        <v>23</v>
      </c>
      <c r="AQ321" s="117">
        <v>128</v>
      </c>
      <c r="AR321" s="117">
        <v>141</v>
      </c>
      <c r="AS321" s="117">
        <v>93</v>
      </c>
      <c r="AT321" s="117">
        <v>68</v>
      </c>
      <c r="AU321" s="117">
        <v>69</v>
      </c>
      <c r="AX321" s="121"/>
    </row>
    <row r="322" spans="38:58" x14ac:dyDescent="0.25">
      <c r="AL322" s="118">
        <v>42703</v>
      </c>
      <c r="AM322" s="117">
        <v>134</v>
      </c>
      <c r="AN322" s="117">
        <v>283</v>
      </c>
      <c r="AO322" s="117">
        <v>85</v>
      </c>
      <c r="AP322" s="117">
        <v>43</v>
      </c>
      <c r="AQ322" s="117">
        <v>81</v>
      </c>
      <c r="AR322" s="117">
        <v>147</v>
      </c>
      <c r="AS322" s="117">
        <v>97</v>
      </c>
      <c r="AT322" s="117">
        <v>53</v>
      </c>
      <c r="AU322" s="117">
        <v>77</v>
      </c>
      <c r="AX322" s="121"/>
    </row>
    <row r="323" spans="38:58" x14ac:dyDescent="0.25">
      <c r="AL323" s="118">
        <v>42704</v>
      </c>
      <c r="AM323" s="117">
        <v>129</v>
      </c>
      <c r="AN323" s="117">
        <v>260</v>
      </c>
      <c r="AO323" s="117">
        <v>84</v>
      </c>
      <c r="AP323" s="117">
        <v>50</v>
      </c>
      <c r="AQ323" s="117">
        <v>101</v>
      </c>
      <c r="AR323" s="117">
        <v>148</v>
      </c>
      <c r="AS323" s="117">
        <v>88</v>
      </c>
      <c r="AT323" s="117">
        <v>55</v>
      </c>
      <c r="AU323" s="117">
        <v>40</v>
      </c>
      <c r="AX323" s="122">
        <f>MAX(AM294:AM323)</f>
        <v>136</v>
      </c>
      <c r="AY323" s="122">
        <f t="shared" ref="AY323:BF323" si="13">MAX(AN294:AN323)</f>
        <v>283</v>
      </c>
      <c r="AZ323" s="122">
        <f t="shared" si="13"/>
        <v>109</v>
      </c>
      <c r="BA323" s="122">
        <f t="shared" si="13"/>
        <v>50</v>
      </c>
      <c r="BB323" s="122">
        <f t="shared" si="13"/>
        <v>128</v>
      </c>
      <c r="BC323" s="122">
        <f t="shared" si="13"/>
        <v>148</v>
      </c>
      <c r="BD323" s="122">
        <f t="shared" si="13"/>
        <v>103</v>
      </c>
      <c r="BE323" s="122">
        <f t="shared" si="13"/>
        <v>84</v>
      </c>
      <c r="BF323" s="122">
        <f t="shared" si="13"/>
        <v>118</v>
      </c>
    </row>
    <row r="324" spans="38:58" x14ac:dyDescent="0.25">
      <c r="AL324" s="118">
        <v>42705</v>
      </c>
      <c r="AM324" s="117">
        <v>111</v>
      </c>
      <c r="AN324" s="117">
        <v>187</v>
      </c>
      <c r="AO324" s="117">
        <v>99</v>
      </c>
      <c r="AP324" s="117">
        <v>43</v>
      </c>
      <c r="AQ324" s="117">
        <v>84</v>
      </c>
      <c r="AR324" s="117">
        <v>96</v>
      </c>
      <c r="AS324" s="117">
        <v>100</v>
      </c>
      <c r="AT324" s="117">
        <v>53</v>
      </c>
      <c r="AU324" s="117">
        <v>51</v>
      </c>
      <c r="AX324" s="121"/>
    </row>
    <row r="325" spans="38:58" x14ac:dyDescent="0.25">
      <c r="AL325" s="118">
        <v>42706</v>
      </c>
      <c r="AM325" s="117">
        <v>134</v>
      </c>
      <c r="AN325" s="117">
        <v>216</v>
      </c>
      <c r="AO325" s="117">
        <v>68</v>
      </c>
      <c r="AP325" s="117">
        <v>25</v>
      </c>
      <c r="AQ325" s="117">
        <v>66</v>
      </c>
      <c r="AR325" s="117">
        <v>124</v>
      </c>
      <c r="AS325" s="117">
        <v>89</v>
      </c>
      <c r="AT325" s="117">
        <v>63</v>
      </c>
      <c r="AU325" s="117">
        <v>68</v>
      </c>
      <c r="AX325" s="121"/>
    </row>
    <row r="326" spans="38:58" x14ac:dyDescent="0.25">
      <c r="AL326" s="118">
        <v>42707</v>
      </c>
      <c r="AM326" s="117">
        <v>111</v>
      </c>
      <c r="AN326" s="117">
        <v>190</v>
      </c>
      <c r="AO326" s="117">
        <v>85</v>
      </c>
      <c r="AP326" s="117">
        <v>46</v>
      </c>
      <c r="AQ326" s="117">
        <v>103</v>
      </c>
      <c r="AR326" s="117">
        <v>100</v>
      </c>
      <c r="AS326" s="117">
        <v>85</v>
      </c>
      <c r="AT326" s="117">
        <v>46</v>
      </c>
      <c r="AU326" s="117">
        <v>49</v>
      </c>
      <c r="AX326" s="121"/>
    </row>
    <row r="327" spans="38:58" x14ac:dyDescent="0.25">
      <c r="AL327" s="118">
        <v>42708</v>
      </c>
      <c r="AM327" s="117">
        <v>105</v>
      </c>
      <c r="AN327" s="117">
        <v>178</v>
      </c>
      <c r="AO327" s="117">
        <v>79</v>
      </c>
      <c r="AP327" s="117">
        <v>46</v>
      </c>
      <c r="AQ327" s="117">
        <v>96</v>
      </c>
      <c r="AR327" s="117">
        <v>86</v>
      </c>
      <c r="AS327" s="117">
        <v>78</v>
      </c>
      <c r="AT327" s="117">
        <v>45</v>
      </c>
      <c r="AU327" s="117">
        <v>28</v>
      </c>
      <c r="AX327" s="121"/>
    </row>
    <row r="328" spans="38:58" x14ac:dyDescent="0.25">
      <c r="AL328" s="118">
        <v>42709</v>
      </c>
      <c r="AM328" s="117">
        <v>126</v>
      </c>
      <c r="AN328" s="117">
        <v>226</v>
      </c>
      <c r="AO328" s="117">
        <v>86</v>
      </c>
      <c r="AP328" s="117">
        <v>84</v>
      </c>
      <c r="AQ328" s="117">
        <v>118</v>
      </c>
      <c r="AR328" s="117">
        <v>137</v>
      </c>
      <c r="AS328" s="117">
        <v>89</v>
      </c>
      <c r="AT328" s="117">
        <v>59</v>
      </c>
      <c r="AU328" s="117">
        <v>75</v>
      </c>
      <c r="AX328" s="121"/>
    </row>
    <row r="329" spans="38:58" x14ac:dyDescent="0.25">
      <c r="AL329" s="118">
        <v>42710</v>
      </c>
      <c r="AM329" s="117">
        <v>134</v>
      </c>
      <c r="AN329" s="117">
        <v>227</v>
      </c>
      <c r="AO329" s="117">
        <v>88</v>
      </c>
      <c r="AP329" s="117">
        <v>80</v>
      </c>
      <c r="AQ329" s="117">
        <v>110</v>
      </c>
      <c r="AR329" s="117">
        <v>134</v>
      </c>
      <c r="AS329" s="117">
        <v>90</v>
      </c>
      <c r="AT329" s="117">
        <v>56</v>
      </c>
      <c r="AU329" s="117">
        <v>50</v>
      </c>
      <c r="AX329" s="121"/>
    </row>
    <row r="330" spans="38:58" x14ac:dyDescent="0.25">
      <c r="AL330" s="118">
        <v>42711</v>
      </c>
      <c r="AM330" s="117">
        <v>136</v>
      </c>
      <c r="AN330" s="117">
        <v>208</v>
      </c>
      <c r="AO330" s="117">
        <v>81</v>
      </c>
      <c r="AP330" s="117">
        <v>36</v>
      </c>
      <c r="AQ330" s="117">
        <v>63</v>
      </c>
      <c r="AR330" s="117">
        <v>137</v>
      </c>
      <c r="AS330" s="117">
        <v>98</v>
      </c>
      <c r="AT330" s="117">
        <v>57</v>
      </c>
      <c r="AU330" s="117">
        <v>48</v>
      </c>
      <c r="AX330" s="121"/>
    </row>
    <row r="331" spans="38:58" x14ac:dyDescent="0.25">
      <c r="AL331" s="118">
        <v>42712</v>
      </c>
      <c r="AM331" s="117">
        <v>104</v>
      </c>
      <c r="AN331" s="117">
        <v>211</v>
      </c>
      <c r="AO331" s="117">
        <v>55</v>
      </c>
      <c r="AP331" s="117">
        <v>48</v>
      </c>
      <c r="AQ331" s="117">
        <v>98</v>
      </c>
      <c r="AR331" s="117">
        <v>85</v>
      </c>
      <c r="AS331" s="117">
        <v>84</v>
      </c>
      <c r="AT331" s="117">
        <v>34</v>
      </c>
      <c r="AU331" s="117">
        <v>54</v>
      </c>
      <c r="AX331" s="121"/>
    </row>
    <row r="332" spans="38:58" x14ac:dyDescent="0.25">
      <c r="AL332" s="118">
        <v>42713</v>
      </c>
      <c r="AM332" s="117">
        <v>124</v>
      </c>
      <c r="AN332" s="117">
        <v>209</v>
      </c>
      <c r="AO332" s="117">
        <v>48</v>
      </c>
      <c r="AP332" s="117">
        <v>43</v>
      </c>
      <c r="AQ332" s="117">
        <v>98</v>
      </c>
      <c r="AR332" s="117">
        <v>117</v>
      </c>
      <c r="AS332" s="117">
        <v>96</v>
      </c>
      <c r="AT332" s="117">
        <v>23</v>
      </c>
      <c r="AU332" s="117">
        <v>72</v>
      </c>
      <c r="AX332" s="121"/>
    </row>
    <row r="333" spans="38:58" x14ac:dyDescent="0.25">
      <c r="AL333" s="118">
        <v>42714</v>
      </c>
      <c r="AM333" s="117">
        <v>101</v>
      </c>
      <c r="AN333" s="117">
        <v>185</v>
      </c>
      <c r="AO333" s="117">
        <v>71</v>
      </c>
      <c r="AP333" s="117">
        <v>35</v>
      </c>
      <c r="AQ333" s="117">
        <v>49</v>
      </c>
      <c r="AR333" s="117">
        <v>94</v>
      </c>
      <c r="AS333" s="117">
        <v>100</v>
      </c>
      <c r="AT333" s="117">
        <v>50</v>
      </c>
      <c r="AU333" s="117">
        <v>77</v>
      </c>
      <c r="AX333" s="121"/>
    </row>
    <row r="334" spans="38:58" x14ac:dyDescent="0.25">
      <c r="AL334" s="118">
        <v>42715</v>
      </c>
      <c r="AM334" s="117">
        <v>103</v>
      </c>
      <c r="AN334" s="117">
        <v>181</v>
      </c>
      <c r="AO334" s="117">
        <v>73</v>
      </c>
      <c r="AP334" s="117">
        <v>37</v>
      </c>
      <c r="AQ334" s="117">
        <v>93</v>
      </c>
      <c r="AR334" s="117">
        <v>84</v>
      </c>
      <c r="AS334" s="117">
        <v>95</v>
      </c>
      <c r="AT334" s="117">
        <v>50</v>
      </c>
      <c r="AU334" s="117">
        <v>54</v>
      </c>
      <c r="AX334" s="121"/>
    </row>
    <row r="335" spans="38:58" x14ac:dyDescent="0.25">
      <c r="AL335" s="118">
        <v>42716</v>
      </c>
      <c r="AM335" s="117">
        <v>138</v>
      </c>
      <c r="AN335" s="117">
        <v>230</v>
      </c>
      <c r="AO335" s="117">
        <v>96</v>
      </c>
      <c r="AP335" s="117">
        <v>25</v>
      </c>
      <c r="AQ335" s="117">
        <v>118</v>
      </c>
      <c r="AR335" s="117">
        <v>140</v>
      </c>
      <c r="AS335" s="117">
        <v>110</v>
      </c>
      <c r="AT335" s="117">
        <v>63</v>
      </c>
      <c r="AU335" s="117">
        <v>97</v>
      </c>
      <c r="AX335" s="121"/>
    </row>
    <row r="336" spans="38:58" x14ac:dyDescent="0.25">
      <c r="AL336" s="118">
        <v>42717</v>
      </c>
      <c r="AM336" s="117">
        <v>149</v>
      </c>
      <c r="AN336" s="117">
        <v>233</v>
      </c>
      <c r="AO336" s="117">
        <v>97</v>
      </c>
      <c r="AP336" s="117">
        <v>35</v>
      </c>
      <c r="AQ336" s="117">
        <v>99</v>
      </c>
      <c r="AR336" s="117">
        <v>142</v>
      </c>
      <c r="AS336" s="117">
        <v>106</v>
      </c>
      <c r="AT336" s="117">
        <v>82</v>
      </c>
      <c r="AU336" s="117">
        <v>58</v>
      </c>
      <c r="AX336" s="121"/>
    </row>
    <row r="337" spans="38:50" x14ac:dyDescent="0.25">
      <c r="AL337" s="118">
        <v>42718</v>
      </c>
      <c r="AM337" s="117">
        <v>125</v>
      </c>
      <c r="AN337" s="117">
        <v>240</v>
      </c>
      <c r="AO337" s="117">
        <v>79</v>
      </c>
      <c r="AP337" s="117">
        <v>39</v>
      </c>
      <c r="AQ337" s="117">
        <v>86</v>
      </c>
      <c r="AR337" s="117">
        <v>144</v>
      </c>
      <c r="AS337" s="117">
        <v>98</v>
      </c>
      <c r="AT337" s="117">
        <v>82</v>
      </c>
      <c r="AU337" s="117">
        <v>63</v>
      </c>
      <c r="AX337" s="121"/>
    </row>
    <row r="338" spans="38:50" x14ac:dyDescent="0.25">
      <c r="AL338" s="118">
        <v>42719</v>
      </c>
      <c r="AM338" s="117">
        <v>133</v>
      </c>
      <c r="AN338" s="117">
        <v>242</v>
      </c>
      <c r="AO338" s="117">
        <v>105</v>
      </c>
      <c r="AP338" s="117">
        <v>48</v>
      </c>
      <c r="AQ338" s="117">
        <v>115</v>
      </c>
      <c r="AR338" s="117">
        <v>149</v>
      </c>
      <c r="AS338" s="117">
        <v>97</v>
      </c>
      <c r="AT338" s="117">
        <v>61</v>
      </c>
      <c r="AU338" s="117">
        <v>67</v>
      </c>
      <c r="AX338" s="121"/>
    </row>
    <row r="339" spans="38:50" x14ac:dyDescent="0.25">
      <c r="AL339" s="118">
        <v>42720</v>
      </c>
      <c r="AM339" s="117">
        <v>123</v>
      </c>
      <c r="AN339" s="117">
        <v>250</v>
      </c>
      <c r="AO339" s="117">
        <v>65</v>
      </c>
      <c r="AP339" s="117">
        <v>46</v>
      </c>
      <c r="AQ339" s="117">
        <v>87</v>
      </c>
      <c r="AR339" s="117">
        <v>143</v>
      </c>
      <c r="AS339" s="117">
        <v>98</v>
      </c>
      <c r="AT339" s="117">
        <v>42</v>
      </c>
      <c r="AU339" s="117">
        <v>67</v>
      </c>
      <c r="AX339" s="121"/>
    </row>
    <row r="340" spans="38:50" x14ac:dyDescent="0.25">
      <c r="AL340" s="118">
        <v>42721</v>
      </c>
      <c r="AM340" s="117">
        <v>112</v>
      </c>
      <c r="AN340" s="117">
        <v>203</v>
      </c>
      <c r="AO340" s="117">
        <v>84</v>
      </c>
      <c r="AP340" s="117">
        <v>35</v>
      </c>
      <c r="AQ340" s="117">
        <v>62</v>
      </c>
      <c r="AR340" s="117">
        <v>99</v>
      </c>
      <c r="AS340" s="117">
        <v>96</v>
      </c>
      <c r="AT340" s="117">
        <v>55</v>
      </c>
      <c r="AU340" s="117">
        <v>48</v>
      </c>
      <c r="AX340" s="121"/>
    </row>
    <row r="341" spans="38:50" x14ac:dyDescent="0.25">
      <c r="AL341" s="118">
        <v>42722</v>
      </c>
      <c r="AM341" s="117">
        <v>102</v>
      </c>
      <c r="AN341" s="117">
        <v>190</v>
      </c>
      <c r="AO341" s="117">
        <v>92</v>
      </c>
      <c r="AP341" s="117">
        <v>74</v>
      </c>
      <c r="AQ341" s="117">
        <v>98</v>
      </c>
      <c r="AR341" s="117">
        <v>86</v>
      </c>
      <c r="AS341" s="117">
        <v>91</v>
      </c>
      <c r="AT341" s="117">
        <v>51</v>
      </c>
      <c r="AU341" s="117">
        <v>50</v>
      </c>
      <c r="AX341" s="121"/>
    </row>
    <row r="342" spans="38:50" x14ac:dyDescent="0.25">
      <c r="AL342" s="118">
        <v>42723</v>
      </c>
      <c r="AM342" s="117">
        <v>131</v>
      </c>
      <c r="AN342" s="117">
        <v>254</v>
      </c>
      <c r="AO342" s="117">
        <v>85</v>
      </c>
      <c r="AP342" s="117">
        <v>35</v>
      </c>
      <c r="AQ342" s="117">
        <v>87</v>
      </c>
      <c r="AR342" s="117">
        <v>144</v>
      </c>
      <c r="AS342" s="117">
        <v>101</v>
      </c>
      <c r="AT342" s="117">
        <v>59</v>
      </c>
      <c r="AU342" s="117">
        <v>53</v>
      </c>
      <c r="AX342" s="121"/>
    </row>
    <row r="343" spans="38:50" x14ac:dyDescent="0.25">
      <c r="AL343" s="118">
        <v>42724</v>
      </c>
      <c r="AM343" s="117">
        <v>142</v>
      </c>
      <c r="AN343" s="117">
        <v>250</v>
      </c>
      <c r="AO343" s="117">
        <v>90</v>
      </c>
      <c r="AP343" s="117">
        <v>39</v>
      </c>
      <c r="AQ343" s="117">
        <v>100</v>
      </c>
      <c r="AR343" s="117">
        <v>150</v>
      </c>
      <c r="AS343" s="117">
        <v>107</v>
      </c>
      <c r="AT343" s="117">
        <v>91</v>
      </c>
      <c r="AU343" s="117">
        <v>51</v>
      </c>
      <c r="AX343" s="121"/>
    </row>
    <row r="344" spans="38:50" x14ac:dyDescent="0.25">
      <c r="AL344" s="118">
        <v>42725</v>
      </c>
      <c r="AM344" s="117">
        <v>133</v>
      </c>
      <c r="AN344" s="117">
        <v>238</v>
      </c>
      <c r="AO344" s="117">
        <v>101</v>
      </c>
      <c r="AP344" s="117">
        <v>46</v>
      </c>
      <c r="AQ344" s="117">
        <v>114</v>
      </c>
      <c r="AR344" s="117">
        <v>149</v>
      </c>
      <c r="AS344" s="117">
        <v>100</v>
      </c>
      <c r="AT344" s="117">
        <v>74</v>
      </c>
      <c r="AU344" s="117">
        <v>78</v>
      </c>
      <c r="AX344" s="121"/>
    </row>
    <row r="345" spans="38:50" x14ac:dyDescent="0.25">
      <c r="AL345" s="118">
        <v>42726</v>
      </c>
      <c r="AM345" s="117">
        <v>137</v>
      </c>
      <c r="AN345" s="117">
        <v>229</v>
      </c>
      <c r="AO345" s="117">
        <v>96</v>
      </c>
      <c r="AP345" s="117">
        <v>34</v>
      </c>
      <c r="AQ345" s="117">
        <v>117</v>
      </c>
      <c r="AR345" s="117">
        <v>139</v>
      </c>
      <c r="AS345" s="117">
        <v>105</v>
      </c>
      <c r="AT345" s="117">
        <v>71</v>
      </c>
      <c r="AU345" s="117">
        <v>74</v>
      </c>
      <c r="AX345" s="121"/>
    </row>
    <row r="346" spans="38:50" x14ac:dyDescent="0.25">
      <c r="AL346" s="118">
        <v>42727</v>
      </c>
      <c r="AM346" s="117">
        <v>125</v>
      </c>
      <c r="AN346" s="117">
        <v>204</v>
      </c>
      <c r="AO346" s="117">
        <v>83</v>
      </c>
      <c r="AP346" s="117">
        <v>23</v>
      </c>
      <c r="AQ346" s="117">
        <v>104</v>
      </c>
      <c r="AR346" s="117">
        <v>130</v>
      </c>
      <c r="AS346" s="117">
        <v>103</v>
      </c>
      <c r="AT346" s="117">
        <v>66</v>
      </c>
      <c r="AU346" s="117">
        <v>61</v>
      </c>
      <c r="AX346" s="121"/>
    </row>
    <row r="347" spans="38:50" x14ac:dyDescent="0.25">
      <c r="AL347" s="118">
        <v>42728</v>
      </c>
      <c r="AM347" s="117">
        <v>101</v>
      </c>
      <c r="AN347" s="117">
        <v>180</v>
      </c>
      <c r="AO347" s="117">
        <v>94</v>
      </c>
      <c r="AP347" s="117">
        <v>37</v>
      </c>
      <c r="AQ347" s="117">
        <v>86</v>
      </c>
      <c r="AR347" s="117">
        <v>92</v>
      </c>
      <c r="AS347" s="117">
        <v>85</v>
      </c>
      <c r="AT347" s="117">
        <v>52</v>
      </c>
      <c r="AU347" s="117">
        <v>48</v>
      </c>
      <c r="AX347" s="121"/>
    </row>
    <row r="348" spans="38:50" x14ac:dyDescent="0.25">
      <c r="AL348" s="118">
        <v>42729</v>
      </c>
      <c r="AM348" s="117">
        <v>90</v>
      </c>
      <c r="AN348" s="117">
        <v>187</v>
      </c>
      <c r="AO348" s="117">
        <v>96</v>
      </c>
      <c r="AP348" s="117">
        <v>32</v>
      </c>
      <c r="AQ348" s="117">
        <v>84</v>
      </c>
      <c r="AR348" s="117">
        <v>81</v>
      </c>
      <c r="AS348" s="117">
        <v>85</v>
      </c>
      <c r="AT348" s="117">
        <v>52</v>
      </c>
      <c r="AU348" s="117">
        <v>36</v>
      </c>
      <c r="AX348" s="121"/>
    </row>
    <row r="349" spans="38:50" x14ac:dyDescent="0.25">
      <c r="AL349" s="118">
        <v>42730</v>
      </c>
      <c r="AM349" s="117">
        <v>132</v>
      </c>
      <c r="AN349" s="117">
        <v>225</v>
      </c>
      <c r="AO349" s="117">
        <v>110</v>
      </c>
      <c r="AP349" s="117">
        <v>32</v>
      </c>
      <c r="AQ349" s="117">
        <v>122</v>
      </c>
      <c r="AR349" s="117">
        <v>98</v>
      </c>
      <c r="AS349" s="117">
        <v>94</v>
      </c>
      <c r="AT349" s="117">
        <v>53</v>
      </c>
      <c r="AU349" s="117">
        <v>63</v>
      </c>
      <c r="AX349" s="121"/>
    </row>
    <row r="350" spans="38:50" x14ac:dyDescent="0.25">
      <c r="AL350" s="118">
        <v>42731</v>
      </c>
      <c r="AM350" s="117">
        <v>122</v>
      </c>
      <c r="AN350" s="117">
        <v>215</v>
      </c>
      <c r="AO350" s="117">
        <v>90</v>
      </c>
      <c r="AP350" s="117">
        <v>48</v>
      </c>
      <c r="AQ350" s="117">
        <v>121</v>
      </c>
      <c r="AR350" s="117">
        <v>116</v>
      </c>
      <c r="AS350" s="117">
        <v>103</v>
      </c>
      <c r="AT350" s="117">
        <v>68</v>
      </c>
      <c r="AU350" s="117">
        <v>87</v>
      </c>
      <c r="AX350" s="121"/>
    </row>
    <row r="351" spans="38:50" x14ac:dyDescent="0.25">
      <c r="AL351" s="118">
        <v>42732</v>
      </c>
      <c r="AM351" s="117">
        <v>123</v>
      </c>
      <c r="AN351" s="117">
        <v>214</v>
      </c>
      <c r="AO351" s="117">
        <v>114</v>
      </c>
      <c r="AP351" s="117">
        <v>23</v>
      </c>
      <c r="AQ351" s="117">
        <v>80</v>
      </c>
      <c r="AR351" s="117">
        <v>118</v>
      </c>
      <c r="AS351" s="117">
        <v>88</v>
      </c>
      <c r="AT351" s="117">
        <v>62</v>
      </c>
      <c r="AU351" s="117">
        <v>95</v>
      </c>
      <c r="AX351" s="121"/>
    </row>
    <row r="352" spans="38:50" x14ac:dyDescent="0.25">
      <c r="AL352" s="118">
        <v>42733</v>
      </c>
      <c r="AM352" s="117">
        <v>123</v>
      </c>
      <c r="AN352" s="117">
        <v>208</v>
      </c>
      <c r="AO352" s="117">
        <v>95</v>
      </c>
      <c r="AP352" s="117">
        <v>39</v>
      </c>
      <c r="AQ352" s="117">
        <v>114</v>
      </c>
      <c r="AR352" s="117">
        <v>117</v>
      </c>
      <c r="AS352" s="117">
        <v>99</v>
      </c>
      <c r="AT352" s="117">
        <v>61</v>
      </c>
      <c r="AU352" s="117">
        <v>108</v>
      </c>
      <c r="AX352" s="121"/>
    </row>
    <row r="353" spans="38:58" x14ac:dyDescent="0.25">
      <c r="AL353" s="118">
        <v>42734</v>
      </c>
      <c r="AM353" s="117">
        <v>121</v>
      </c>
      <c r="AN353" s="117">
        <v>224</v>
      </c>
      <c r="AO353" s="117">
        <v>90</v>
      </c>
      <c r="AP353" s="117">
        <v>33</v>
      </c>
      <c r="AQ353" s="117">
        <v>114</v>
      </c>
      <c r="AR353" s="117">
        <v>112</v>
      </c>
      <c r="AS353" s="117">
        <v>106</v>
      </c>
      <c r="AT353" s="117">
        <v>72</v>
      </c>
      <c r="AU353" s="117">
        <v>108</v>
      </c>
      <c r="AX353" s="121"/>
    </row>
    <row r="354" spans="38:58" x14ac:dyDescent="0.25">
      <c r="AL354" s="118">
        <v>42735</v>
      </c>
      <c r="AM354" s="116">
        <v>101</v>
      </c>
      <c r="AN354" s="116">
        <v>221</v>
      </c>
      <c r="AO354" s="116">
        <v>106</v>
      </c>
      <c r="AP354" s="116">
        <v>36</v>
      </c>
      <c r="AQ354" s="116">
        <v>99</v>
      </c>
      <c r="AR354" s="116">
        <v>104</v>
      </c>
      <c r="AS354" s="116">
        <v>96</v>
      </c>
      <c r="AT354" s="116">
        <v>72</v>
      </c>
      <c r="AU354" s="116">
        <v>74</v>
      </c>
      <c r="AX354" s="122">
        <f>MAX(AM324:AM354)</f>
        <v>149</v>
      </c>
      <c r="AY354" s="122">
        <f t="shared" ref="AY354:BF354" si="14">MAX(AN324:AN354)</f>
        <v>254</v>
      </c>
      <c r="AZ354" s="122">
        <f t="shared" si="14"/>
        <v>114</v>
      </c>
      <c r="BA354" s="122">
        <f t="shared" si="14"/>
        <v>84</v>
      </c>
      <c r="BB354" s="122">
        <f t="shared" si="14"/>
        <v>122</v>
      </c>
      <c r="BC354" s="122">
        <f t="shared" si="14"/>
        <v>150</v>
      </c>
      <c r="BD354" s="122">
        <f t="shared" si="14"/>
        <v>110</v>
      </c>
      <c r="BE354" s="122">
        <f t="shared" si="14"/>
        <v>91</v>
      </c>
      <c r="BF354" s="122">
        <f t="shared" si="14"/>
        <v>108</v>
      </c>
    </row>
    <row r="355" spans="38:58" x14ac:dyDescent="0.25">
      <c r="AL355" s="118">
        <v>42736</v>
      </c>
      <c r="AM355" s="116">
        <v>104</v>
      </c>
      <c r="AN355" s="116">
        <v>198</v>
      </c>
      <c r="AO355" s="116">
        <v>91</v>
      </c>
      <c r="AP355" s="116">
        <v>28</v>
      </c>
      <c r="AQ355" s="116">
        <v>48</v>
      </c>
      <c r="AR355" s="116">
        <v>85</v>
      </c>
      <c r="AS355" s="116">
        <v>88</v>
      </c>
      <c r="AT355" s="116">
        <v>56</v>
      </c>
      <c r="AU355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opLeftCell="F13" zoomScale="70" zoomScaleNormal="70" workbookViewId="0">
      <selection activeCell="R28" sqref="R28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16384" width="9.140625" style="1"/>
  </cols>
  <sheetData>
    <row r="1" spans="1:20" ht="36" x14ac:dyDescent="0.55000000000000004">
      <c r="A1" s="180" t="s">
        <v>51</v>
      </c>
      <c r="B1" s="180"/>
      <c r="C1" s="180"/>
      <c r="D1" s="180"/>
      <c r="E1" s="180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67" t="s">
        <v>27</v>
      </c>
      <c r="C9" s="167" t="s">
        <v>25</v>
      </c>
      <c r="D9" s="167" t="s">
        <v>25</v>
      </c>
      <c r="E9" s="167" t="s">
        <v>25</v>
      </c>
      <c r="F9" s="167" t="s">
        <v>25</v>
      </c>
      <c r="G9" s="167" t="s">
        <v>27</v>
      </c>
      <c r="H9" s="167" t="s">
        <v>31</v>
      </c>
      <c r="I9" s="167" t="s">
        <v>27</v>
      </c>
      <c r="J9" s="167" t="s">
        <v>25</v>
      </c>
      <c r="K9" s="167" t="s">
        <v>25</v>
      </c>
      <c r="L9" s="167" t="s">
        <v>27</v>
      </c>
      <c r="P9" s="140"/>
      <c r="Q9" s="140"/>
      <c r="R9" s="142" t="s">
        <v>187</v>
      </c>
      <c r="S9" s="178">
        <v>2002</v>
      </c>
      <c r="T9" s="178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0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3</v>
      </c>
      <c r="P10" s="140"/>
      <c r="Q10" s="140"/>
      <c r="R10" s="140" t="s">
        <v>188</v>
      </c>
      <c r="S10" s="178"/>
      <c r="T10" s="178"/>
    </row>
    <row r="11" spans="1:20" x14ac:dyDescent="0.25">
      <c r="P11" s="140"/>
      <c r="Q11" s="140"/>
      <c r="R11" s="140" t="s">
        <v>189</v>
      </c>
      <c r="S11" s="178">
        <v>2003</v>
      </c>
      <c r="T11" s="178"/>
    </row>
    <row r="12" spans="1:20" x14ac:dyDescent="0.25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P12" s="140"/>
      <c r="Q12" s="140"/>
      <c r="R12" s="142" t="s">
        <v>190</v>
      </c>
      <c r="S12" s="178"/>
      <c r="T12" s="178"/>
    </row>
    <row r="13" spans="1:20" x14ac:dyDescent="0.25">
      <c r="A13" s="1">
        <v>2016</v>
      </c>
      <c r="B13" s="167" t="s">
        <v>27</v>
      </c>
      <c r="C13" s="167" t="s">
        <v>25</v>
      </c>
      <c r="D13" s="167" t="s">
        <v>25</v>
      </c>
      <c r="E13" s="167" t="s">
        <v>25</v>
      </c>
      <c r="F13" s="167" t="s">
        <v>25</v>
      </c>
      <c r="G13" s="167" t="s">
        <v>27</v>
      </c>
      <c r="H13" s="167" t="s">
        <v>31</v>
      </c>
      <c r="I13" s="167" t="s">
        <v>27</v>
      </c>
      <c r="J13" s="167" t="s">
        <v>25</v>
      </c>
      <c r="K13" s="167" t="s">
        <v>25</v>
      </c>
      <c r="L13" s="167" t="s">
        <v>27</v>
      </c>
      <c r="P13" s="140"/>
      <c r="Q13" s="140"/>
      <c r="R13" s="142" t="s">
        <v>190</v>
      </c>
      <c r="S13" s="178"/>
      <c r="T13" s="178"/>
    </row>
    <row r="14" spans="1:20" x14ac:dyDescent="0.25">
      <c r="A14" s="1">
        <v>2015</v>
      </c>
      <c r="B14" s="167" t="s">
        <v>27</v>
      </c>
      <c r="C14" s="167" t="s">
        <v>25</v>
      </c>
      <c r="D14" s="167" t="s">
        <v>25</v>
      </c>
      <c r="E14" s="167" t="s">
        <v>25</v>
      </c>
      <c r="F14" s="167" t="s">
        <v>25</v>
      </c>
      <c r="G14" s="167" t="s">
        <v>27</v>
      </c>
      <c r="H14" s="167" t="s">
        <v>31</v>
      </c>
      <c r="I14" s="167" t="s">
        <v>27</v>
      </c>
      <c r="J14" s="167" t="s">
        <v>25</v>
      </c>
      <c r="K14" s="167" t="s">
        <v>25</v>
      </c>
      <c r="L14" s="167" t="s">
        <v>27</v>
      </c>
      <c r="O14" s="168"/>
      <c r="P14" s="140"/>
      <c r="Q14" s="140"/>
      <c r="R14" s="169" t="s">
        <v>191</v>
      </c>
      <c r="S14" s="178"/>
      <c r="T14" s="178"/>
    </row>
    <row r="15" spans="1:20" x14ac:dyDescent="0.25">
      <c r="A15" s="1">
        <v>2014</v>
      </c>
      <c r="B15" s="167" t="s">
        <v>27</v>
      </c>
      <c r="C15" s="167" t="s">
        <v>25</v>
      </c>
      <c r="D15" s="167" t="s">
        <v>25</v>
      </c>
      <c r="E15" s="167" t="s">
        <v>25</v>
      </c>
      <c r="F15" s="167" t="s">
        <v>25</v>
      </c>
      <c r="G15" s="167" t="s">
        <v>27</v>
      </c>
      <c r="H15" s="167" t="s">
        <v>31</v>
      </c>
      <c r="I15" s="167" t="s">
        <v>27</v>
      </c>
      <c r="J15" s="167" t="s">
        <v>25</v>
      </c>
      <c r="K15" s="167" t="s">
        <v>25</v>
      </c>
      <c r="L15" s="167" t="s">
        <v>27</v>
      </c>
      <c r="O15" s="168"/>
      <c r="P15" s="140"/>
      <c r="Q15" s="140"/>
      <c r="R15" s="140" t="s">
        <v>192</v>
      </c>
      <c r="S15" s="178">
        <v>2004</v>
      </c>
      <c r="T15" s="178"/>
    </row>
    <row r="16" spans="1:20" x14ac:dyDescent="0.25">
      <c r="A16" s="1">
        <v>2013</v>
      </c>
      <c r="B16" s="167" t="s">
        <v>27</v>
      </c>
      <c r="C16" s="167" t="s">
        <v>25</v>
      </c>
      <c r="D16" s="167" t="s">
        <v>25</v>
      </c>
      <c r="E16" s="167" t="s">
        <v>25</v>
      </c>
      <c r="F16" s="167" t="s">
        <v>25</v>
      </c>
      <c r="G16" s="167" t="s">
        <v>27</v>
      </c>
      <c r="H16" s="167" t="s">
        <v>31</v>
      </c>
      <c r="I16" s="167" t="s">
        <v>27</v>
      </c>
      <c r="J16" s="167" t="s">
        <v>25</v>
      </c>
      <c r="K16" s="167" t="s">
        <v>25</v>
      </c>
      <c r="L16" s="167" t="s">
        <v>27</v>
      </c>
      <c r="P16" s="140"/>
      <c r="Q16" s="140"/>
      <c r="R16" s="140" t="s">
        <v>194</v>
      </c>
      <c r="S16" s="178"/>
      <c r="T16" s="178"/>
    </row>
    <row r="17" spans="1:20" x14ac:dyDescent="0.25">
      <c r="A17" s="1">
        <v>2012</v>
      </c>
      <c r="B17" s="167" t="s">
        <v>27</v>
      </c>
      <c r="C17" s="167" t="s">
        <v>25</v>
      </c>
      <c r="D17" s="167" t="s">
        <v>25</v>
      </c>
      <c r="E17" s="167" t="s">
        <v>25</v>
      </c>
      <c r="F17" s="167" t="s">
        <v>25</v>
      </c>
      <c r="G17" s="167" t="s">
        <v>27</v>
      </c>
      <c r="H17" s="167" t="s">
        <v>31</v>
      </c>
      <c r="I17" s="167" t="s">
        <v>27</v>
      </c>
      <c r="J17" s="167" t="s">
        <v>25</v>
      </c>
      <c r="K17" s="167" t="s">
        <v>25</v>
      </c>
      <c r="L17" s="167" t="s">
        <v>27</v>
      </c>
      <c r="P17" s="140"/>
      <c r="Q17" s="140"/>
      <c r="R17" s="142" t="s">
        <v>193</v>
      </c>
      <c r="S17" s="178"/>
      <c r="T17" s="178"/>
    </row>
    <row r="18" spans="1:20" x14ac:dyDescent="0.25">
      <c r="A18" s="1">
        <v>2011</v>
      </c>
      <c r="B18" s="167" t="s">
        <v>27</v>
      </c>
      <c r="C18" s="167" t="s">
        <v>25</v>
      </c>
      <c r="D18" s="167" t="s">
        <v>25</v>
      </c>
      <c r="E18" s="167" t="s">
        <v>25</v>
      </c>
      <c r="F18" s="167" t="s">
        <v>25</v>
      </c>
      <c r="G18" s="167" t="s">
        <v>27</v>
      </c>
      <c r="H18" s="167" t="s">
        <v>31</v>
      </c>
      <c r="I18" s="167" t="s">
        <v>27</v>
      </c>
      <c r="J18" s="167" t="s">
        <v>25</v>
      </c>
      <c r="K18" s="167" t="s">
        <v>25</v>
      </c>
      <c r="L18" s="167" t="s">
        <v>27</v>
      </c>
      <c r="P18" s="140"/>
      <c r="Q18" s="140"/>
      <c r="R18" s="140" t="s">
        <v>194</v>
      </c>
      <c r="S18" s="178">
        <v>2005</v>
      </c>
      <c r="T18" s="178"/>
    </row>
    <row r="19" spans="1:20" x14ac:dyDescent="0.25">
      <c r="A19" s="1">
        <v>2010</v>
      </c>
      <c r="B19" s="167" t="s">
        <v>27</v>
      </c>
      <c r="C19" s="167" t="s">
        <v>25</v>
      </c>
      <c r="D19" s="167" t="s">
        <v>25</v>
      </c>
      <c r="E19" s="167" t="s">
        <v>25</v>
      </c>
      <c r="F19" s="167" t="s">
        <v>25</v>
      </c>
      <c r="G19" s="167" t="s">
        <v>27</v>
      </c>
      <c r="H19" s="167" t="s">
        <v>31</v>
      </c>
      <c r="I19" s="167" t="s">
        <v>27</v>
      </c>
      <c r="J19" s="167" t="s">
        <v>25</v>
      </c>
      <c r="K19" s="167" t="s">
        <v>25</v>
      </c>
      <c r="L19" s="167" t="s">
        <v>27</v>
      </c>
      <c r="P19" s="140"/>
      <c r="Q19" s="140"/>
      <c r="R19" s="142" t="s">
        <v>190</v>
      </c>
      <c r="S19" s="178"/>
      <c r="T19" s="178"/>
    </row>
    <row r="20" spans="1:20" x14ac:dyDescent="0.25">
      <c r="A20" s="1">
        <v>2009</v>
      </c>
      <c r="B20" s="167" t="s">
        <v>27</v>
      </c>
      <c r="C20" s="167" t="s">
        <v>25</v>
      </c>
      <c r="D20" s="167" t="s">
        <v>25</v>
      </c>
      <c r="E20" s="167" t="s">
        <v>25</v>
      </c>
      <c r="F20" s="167" t="s">
        <v>25</v>
      </c>
      <c r="G20" s="167" t="s">
        <v>27</v>
      </c>
      <c r="H20" s="167" t="s">
        <v>31</v>
      </c>
      <c r="I20" s="167" t="s">
        <v>27</v>
      </c>
      <c r="J20" s="167" t="s">
        <v>25</v>
      </c>
      <c r="K20" s="167" t="s">
        <v>25</v>
      </c>
      <c r="L20" s="167" t="s">
        <v>27</v>
      </c>
      <c r="P20" s="140"/>
      <c r="Q20" s="140"/>
      <c r="R20" s="140" t="s">
        <v>194</v>
      </c>
      <c r="S20" s="178">
        <v>2006</v>
      </c>
      <c r="T20" s="178"/>
    </row>
    <row r="21" spans="1:20" x14ac:dyDescent="0.25">
      <c r="A21" s="1">
        <v>2008</v>
      </c>
      <c r="B21" s="167" t="s">
        <v>27</v>
      </c>
      <c r="C21" s="167" t="s">
        <v>25</v>
      </c>
      <c r="D21" s="167" t="s">
        <v>25</v>
      </c>
      <c r="E21" s="167" t="s">
        <v>25</v>
      </c>
      <c r="F21" s="167" t="s">
        <v>25</v>
      </c>
      <c r="G21" s="167" t="s">
        <v>27</v>
      </c>
      <c r="H21" s="167" t="s">
        <v>31</v>
      </c>
      <c r="I21" s="167" t="s">
        <v>27</v>
      </c>
      <c r="J21" s="167" t="s">
        <v>25</v>
      </c>
      <c r="K21" s="167" t="s">
        <v>25</v>
      </c>
      <c r="L21" s="167" t="s">
        <v>27</v>
      </c>
      <c r="P21" s="140"/>
      <c r="Q21" s="140"/>
      <c r="R21" s="142" t="s">
        <v>203</v>
      </c>
      <c r="S21" s="178"/>
      <c r="T21" s="178"/>
    </row>
    <row r="22" spans="1:20" x14ac:dyDescent="0.25">
      <c r="A22" s="1">
        <v>2007</v>
      </c>
      <c r="B22" s="167" t="s">
        <v>27</v>
      </c>
      <c r="C22" s="167" t="s">
        <v>25</v>
      </c>
      <c r="D22" s="167" t="s">
        <v>25</v>
      </c>
      <c r="E22" s="167" t="s">
        <v>25</v>
      </c>
      <c r="F22" s="167" t="s">
        <v>25</v>
      </c>
      <c r="G22" s="167" t="s">
        <v>27</v>
      </c>
      <c r="H22" s="167" t="s">
        <v>31</v>
      </c>
      <c r="I22" s="167" t="s">
        <v>27</v>
      </c>
      <c r="J22" s="167" t="s">
        <v>25</v>
      </c>
      <c r="K22" s="167" t="s">
        <v>25</v>
      </c>
      <c r="L22" s="167" t="s">
        <v>27</v>
      </c>
      <c r="P22" s="140"/>
      <c r="Q22" s="140"/>
      <c r="R22" s="140" t="s">
        <v>189</v>
      </c>
      <c r="S22" s="178">
        <v>2007</v>
      </c>
      <c r="T22" s="178"/>
    </row>
    <row r="23" spans="1:20" x14ac:dyDescent="0.25">
      <c r="A23" s="1">
        <v>2006</v>
      </c>
      <c r="B23" s="167" t="s">
        <v>27</v>
      </c>
      <c r="C23" s="167" t="s">
        <v>25</v>
      </c>
      <c r="D23" s="167" t="s">
        <v>25</v>
      </c>
      <c r="E23" s="167" t="s">
        <v>25</v>
      </c>
      <c r="F23" s="167" t="s">
        <v>25</v>
      </c>
      <c r="G23" s="167" t="s">
        <v>27</v>
      </c>
      <c r="H23" s="167" t="s">
        <v>31</v>
      </c>
      <c r="I23" s="167" t="s">
        <v>27</v>
      </c>
      <c r="J23" s="167" t="s">
        <v>25</v>
      </c>
      <c r="K23" s="167" t="s">
        <v>25</v>
      </c>
      <c r="L23" s="167" t="s">
        <v>27</v>
      </c>
      <c r="P23" s="140"/>
      <c r="Q23" s="140"/>
      <c r="R23" s="140" t="s">
        <v>194</v>
      </c>
      <c r="S23" s="178">
        <v>2008</v>
      </c>
      <c r="T23" s="178"/>
    </row>
    <row r="24" spans="1:20" x14ac:dyDescent="0.25">
      <c r="A24" s="1">
        <v>2005</v>
      </c>
      <c r="B24" s="167" t="s">
        <v>27</v>
      </c>
      <c r="C24" s="167" t="s">
        <v>25</v>
      </c>
      <c r="D24" s="167" t="s">
        <v>25</v>
      </c>
      <c r="E24" s="167" t="s">
        <v>25</v>
      </c>
      <c r="F24" s="167" t="s">
        <v>25</v>
      </c>
      <c r="G24" s="167" t="s">
        <v>27</v>
      </c>
      <c r="H24" s="172" t="s">
        <v>31</v>
      </c>
      <c r="I24" s="167" t="s">
        <v>27</v>
      </c>
      <c r="J24" s="167" t="s">
        <v>25</v>
      </c>
      <c r="K24" s="167" t="s">
        <v>25</v>
      </c>
      <c r="L24" s="167" t="s">
        <v>27</v>
      </c>
      <c r="P24" s="140"/>
      <c r="Q24" s="140"/>
      <c r="R24" s="140" t="s">
        <v>194</v>
      </c>
      <c r="S24" s="178"/>
      <c r="T24" s="178"/>
    </row>
    <row r="25" spans="1:20" x14ac:dyDescent="0.25">
      <c r="A25" s="1">
        <v>2004</v>
      </c>
      <c r="B25" s="167" t="s">
        <v>27</v>
      </c>
      <c r="C25" s="167" t="s">
        <v>25</v>
      </c>
      <c r="D25" s="167" t="s">
        <v>25</v>
      </c>
      <c r="E25" s="167" t="s">
        <v>25</v>
      </c>
      <c r="F25" s="167" t="s">
        <v>25</v>
      </c>
      <c r="G25" s="167" t="s">
        <v>27</v>
      </c>
      <c r="H25" s="172" t="s">
        <v>29</v>
      </c>
      <c r="I25" s="167" t="s">
        <v>27</v>
      </c>
      <c r="J25" s="167" t="s">
        <v>25</v>
      </c>
      <c r="K25" s="167" t="s">
        <v>25</v>
      </c>
      <c r="L25" s="167" t="s">
        <v>27</v>
      </c>
      <c r="P25" s="140"/>
      <c r="Q25" s="140"/>
      <c r="R25" s="142" t="s">
        <v>195</v>
      </c>
      <c r="S25" s="178"/>
      <c r="T25" s="178"/>
    </row>
    <row r="26" spans="1:20" x14ac:dyDescent="0.25">
      <c r="A26" s="1">
        <v>2003</v>
      </c>
      <c r="B26" s="172" t="s">
        <v>27</v>
      </c>
      <c r="C26" s="167" t="s">
        <v>25</v>
      </c>
      <c r="D26" s="167" t="s">
        <v>25</v>
      </c>
      <c r="E26" s="167" t="s">
        <v>25</v>
      </c>
      <c r="F26" s="167" t="s">
        <v>25</v>
      </c>
      <c r="G26" s="172" t="s">
        <v>27</v>
      </c>
      <c r="H26" s="172" t="s">
        <v>28</v>
      </c>
      <c r="I26" s="172" t="s">
        <v>27</v>
      </c>
      <c r="J26" s="167" t="s">
        <v>25</v>
      </c>
      <c r="K26" s="167" t="s">
        <v>25</v>
      </c>
      <c r="L26" s="172" t="s">
        <v>27</v>
      </c>
      <c r="P26" s="140"/>
      <c r="Q26" s="140"/>
      <c r="R26" s="142" t="s">
        <v>193</v>
      </c>
      <c r="S26" s="178"/>
      <c r="T26" s="178"/>
    </row>
    <row r="27" spans="1:20" x14ac:dyDescent="0.25">
      <c r="A27" s="1">
        <v>2002</v>
      </c>
      <c r="B27" s="167" t="s">
        <v>25</v>
      </c>
      <c r="C27" s="167" t="s">
        <v>25</v>
      </c>
      <c r="D27" s="167" t="s">
        <v>25</v>
      </c>
      <c r="E27" s="167" t="s">
        <v>25</v>
      </c>
      <c r="F27" s="167" t="s">
        <v>25</v>
      </c>
      <c r="G27" s="167" t="s">
        <v>25</v>
      </c>
      <c r="H27" s="167" t="s">
        <v>25</v>
      </c>
      <c r="I27" s="167" t="s">
        <v>25</v>
      </c>
      <c r="J27" s="167" t="s">
        <v>25</v>
      </c>
      <c r="K27" s="167" t="s">
        <v>25</v>
      </c>
      <c r="L27" s="167" t="s">
        <v>25</v>
      </c>
      <c r="P27" s="140"/>
      <c r="Q27" s="140"/>
      <c r="R27" s="140" t="s">
        <v>196</v>
      </c>
      <c r="S27" s="178">
        <v>2009</v>
      </c>
      <c r="T27" s="178"/>
    </row>
    <row r="28" spans="1:20" x14ac:dyDescent="0.25">
      <c r="P28" s="140"/>
      <c r="Q28" s="140"/>
      <c r="R28" s="140" t="s">
        <v>204</v>
      </c>
      <c r="S28" s="178">
        <v>2010</v>
      </c>
      <c r="T28" s="178"/>
    </row>
    <row r="29" spans="1:20" x14ac:dyDescent="0.25">
      <c r="P29" s="140"/>
      <c r="Q29" s="140"/>
      <c r="R29" s="142" t="s">
        <v>197</v>
      </c>
      <c r="S29" s="179">
        <v>2011</v>
      </c>
      <c r="T29" s="179"/>
    </row>
    <row r="30" spans="1:20" x14ac:dyDescent="0.25">
      <c r="P30" s="140"/>
      <c r="Q30" s="140"/>
      <c r="R30" s="142" t="s">
        <v>198</v>
      </c>
      <c r="S30" s="178">
        <v>2013</v>
      </c>
      <c r="T30" s="178"/>
    </row>
    <row r="31" spans="1:20" x14ac:dyDescent="0.25">
      <c r="P31" s="140"/>
      <c r="Q31" s="140"/>
      <c r="R31" s="171" t="s">
        <v>199</v>
      </c>
      <c r="S31" s="178"/>
      <c r="T31" s="178"/>
    </row>
    <row r="32" spans="1:20" x14ac:dyDescent="0.25">
      <c r="P32" s="140"/>
      <c r="Q32" s="140"/>
      <c r="R32" s="140" t="s">
        <v>200</v>
      </c>
      <c r="S32" s="178">
        <v>2014</v>
      </c>
      <c r="T32" s="178"/>
    </row>
    <row r="33" spans="16:20" x14ac:dyDescent="0.25">
      <c r="P33" s="140"/>
      <c r="Q33" s="140"/>
      <c r="R33" s="169" t="s">
        <v>201</v>
      </c>
      <c r="S33" s="178">
        <v>2015</v>
      </c>
      <c r="T33" s="178"/>
    </row>
    <row r="34" spans="16:20" x14ac:dyDescent="0.25">
      <c r="P34" s="140"/>
      <c r="Q34" s="140"/>
      <c r="R34" s="140" t="s">
        <v>202</v>
      </c>
      <c r="S34" s="178"/>
      <c r="T34" s="178"/>
    </row>
    <row r="35" spans="16:20" x14ac:dyDescent="0.25">
      <c r="P35" s="140"/>
      <c r="Q35" s="140"/>
      <c r="R35" s="169" t="s">
        <v>201</v>
      </c>
      <c r="S35" s="178">
        <v>2016</v>
      </c>
      <c r="T35" s="178"/>
    </row>
    <row r="36" spans="16:20" x14ac:dyDescent="0.25">
      <c r="P36" s="140"/>
      <c r="Q36" s="140"/>
      <c r="R36" s="140" t="s">
        <v>205</v>
      </c>
      <c r="S36" s="178"/>
      <c r="T36" s="178"/>
    </row>
    <row r="37" spans="16:20" x14ac:dyDescent="0.25">
      <c r="P37" s="140"/>
      <c r="Q37" s="140"/>
      <c r="R37" s="170" t="s">
        <v>186</v>
      </c>
      <c r="S37" s="178"/>
      <c r="T37" s="178"/>
    </row>
    <row r="38" spans="16:20" x14ac:dyDescent="0.25">
      <c r="P38" s="140"/>
      <c r="Q38" s="140"/>
      <c r="R38" s="142" t="s">
        <v>198</v>
      </c>
      <c r="S38" s="178"/>
      <c r="T38" s="178"/>
    </row>
    <row r="39" spans="16:20" x14ac:dyDescent="0.25">
      <c r="P39" s="140"/>
      <c r="Q39" s="140"/>
      <c r="R39" s="140" t="s">
        <v>200</v>
      </c>
      <c r="S39" s="178">
        <v>2017</v>
      </c>
      <c r="T39" s="178"/>
    </row>
  </sheetData>
  <mergeCells count="16">
    <mergeCell ref="A1:E1"/>
    <mergeCell ref="S9:T10"/>
    <mergeCell ref="S11:T14"/>
    <mergeCell ref="S15:T17"/>
    <mergeCell ref="S18:T19"/>
    <mergeCell ref="S20:T21"/>
    <mergeCell ref="S22:T22"/>
    <mergeCell ref="S23:T26"/>
    <mergeCell ref="S27:T27"/>
    <mergeCell ref="S28:T28"/>
    <mergeCell ref="S39:T39"/>
    <mergeCell ref="S29:T29"/>
    <mergeCell ref="S30:T31"/>
    <mergeCell ref="S32:T32"/>
    <mergeCell ref="S33:T34"/>
    <mergeCell ref="S35:T38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1"/>
  <sheetViews>
    <sheetView topLeftCell="B2" zoomScale="55" zoomScaleNormal="55" workbookViewId="0">
      <selection activeCell="G15" sqref="G1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3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40"/>
      <c r="H11" s="140"/>
      <c r="I11" s="142" t="s">
        <v>187</v>
      </c>
      <c r="J11" s="140"/>
      <c r="K11" s="140"/>
      <c r="L11" s="141">
        <v>37453</v>
      </c>
      <c r="M11" s="141">
        <v>37453</v>
      </c>
      <c r="N11" s="178">
        <v>2002</v>
      </c>
      <c r="O11" s="178"/>
    </row>
    <row r="12" spans="1:15" x14ac:dyDescent="0.25">
      <c r="A12" s="43">
        <f t="shared" ref="A12:A27" si="0">IF(B12=$A$4,$H$4,IF(B12=$A$5,$H$5,IF(B12=$A$6,$H$6,IF(B12=$A$7,$H$7,IF(B12=$A$8,$H$8)))))</f>
        <v>4</v>
      </c>
      <c r="B12" s="46" t="s">
        <v>25</v>
      </c>
      <c r="C12" s="143">
        <v>2002</v>
      </c>
      <c r="G12" s="140"/>
      <c r="H12" s="140"/>
      <c r="I12" s="140" t="s">
        <v>188</v>
      </c>
      <c r="J12" s="140"/>
      <c r="K12" s="140"/>
      <c r="L12" s="141">
        <v>37606</v>
      </c>
      <c r="M12" s="141">
        <v>37606</v>
      </c>
      <c r="N12" s="178"/>
      <c r="O12" s="178"/>
    </row>
    <row r="13" spans="1:15" x14ac:dyDescent="0.25">
      <c r="A13" s="43">
        <f t="shared" si="0"/>
        <v>3</v>
      </c>
      <c r="B13" s="46" t="s">
        <v>27</v>
      </c>
      <c r="C13" s="143">
        <v>2003</v>
      </c>
      <c r="G13" s="140"/>
      <c r="H13" s="140"/>
      <c r="I13" s="140" t="s">
        <v>189</v>
      </c>
      <c r="J13" s="140"/>
      <c r="K13" s="140"/>
      <c r="L13" s="141">
        <v>37806</v>
      </c>
      <c r="M13" s="141">
        <v>37806</v>
      </c>
      <c r="N13" s="178">
        <v>2003</v>
      </c>
      <c r="O13" s="178"/>
    </row>
    <row r="14" spans="1:15" x14ac:dyDescent="0.25">
      <c r="A14" s="43">
        <f t="shared" si="0"/>
        <v>3</v>
      </c>
      <c r="B14" s="46" t="s">
        <v>27</v>
      </c>
      <c r="C14" s="143">
        <v>2004</v>
      </c>
      <c r="G14" s="140"/>
      <c r="H14" s="140"/>
      <c r="I14" s="142" t="s">
        <v>190</v>
      </c>
      <c r="J14" s="140"/>
      <c r="K14" s="140"/>
      <c r="L14" s="141">
        <v>37669</v>
      </c>
      <c r="M14" s="141">
        <v>37669</v>
      </c>
      <c r="N14" s="178"/>
      <c r="O14" s="178"/>
    </row>
    <row r="15" spans="1:15" x14ac:dyDescent="0.25">
      <c r="A15" s="43">
        <f t="shared" si="0"/>
        <v>3</v>
      </c>
      <c r="B15" s="46" t="s">
        <v>27</v>
      </c>
      <c r="C15" s="143">
        <v>2005</v>
      </c>
      <c r="G15" s="140"/>
      <c r="H15" s="140"/>
      <c r="I15" s="142" t="s">
        <v>190</v>
      </c>
      <c r="J15" s="140"/>
      <c r="K15" s="140"/>
      <c r="L15" s="141">
        <v>37776</v>
      </c>
      <c r="M15" s="141">
        <v>37776</v>
      </c>
      <c r="N15" s="178"/>
      <c r="O15" s="178"/>
    </row>
    <row r="16" spans="1:15" x14ac:dyDescent="0.25">
      <c r="A16" s="43">
        <f t="shared" si="0"/>
        <v>4</v>
      </c>
      <c r="B16" s="46" t="s">
        <v>25</v>
      </c>
      <c r="C16" s="143">
        <v>2006</v>
      </c>
      <c r="G16" s="140"/>
      <c r="H16" s="140"/>
      <c r="I16" s="169" t="s">
        <v>191</v>
      </c>
      <c r="J16" s="140"/>
      <c r="K16" s="140"/>
      <c r="L16" s="141">
        <v>37758</v>
      </c>
      <c r="M16" s="141">
        <v>37758</v>
      </c>
      <c r="N16" s="178"/>
      <c r="O16" s="178"/>
    </row>
    <row r="17" spans="1:15" x14ac:dyDescent="0.25">
      <c r="A17" s="43">
        <f t="shared" si="0"/>
        <v>4</v>
      </c>
      <c r="B17" s="46" t="s">
        <v>25</v>
      </c>
      <c r="C17" s="143">
        <v>2007</v>
      </c>
      <c r="G17" s="140"/>
      <c r="H17" s="140"/>
      <c r="I17" s="140" t="s">
        <v>192</v>
      </c>
      <c r="J17" s="140"/>
      <c r="K17" s="140"/>
      <c r="L17" s="141">
        <v>38122</v>
      </c>
      <c r="M17" s="141">
        <v>38124</v>
      </c>
      <c r="N17" s="178">
        <v>2004</v>
      </c>
      <c r="O17" s="178"/>
    </row>
    <row r="18" spans="1:15" x14ac:dyDescent="0.25">
      <c r="A18" s="43">
        <f t="shared" si="0"/>
        <v>3</v>
      </c>
      <c r="B18" s="46" t="s">
        <v>27</v>
      </c>
      <c r="C18" s="143">
        <v>2008</v>
      </c>
      <c r="G18" s="140"/>
      <c r="H18" s="140"/>
      <c r="I18" s="140" t="s">
        <v>194</v>
      </c>
      <c r="J18" s="140"/>
      <c r="K18" s="140"/>
      <c r="L18" s="141">
        <v>38237</v>
      </c>
      <c r="M18" s="141">
        <v>38237</v>
      </c>
      <c r="N18" s="178"/>
      <c r="O18" s="178"/>
    </row>
    <row r="19" spans="1:15" x14ac:dyDescent="0.25">
      <c r="A19" s="43">
        <f t="shared" si="0"/>
        <v>3</v>
      </c>
      <c r="B19" s="46" t="s">
        <v>27</v>
      </c>
      <c r="C19" s="143">
        <v>2009</v>
      </c>
      <c r="G19" s="140"/>
      <c r="H19" s="140"/>
      <c r="I19" s="142" t="s">
        <v>193</v>
      </c>
      <c r="J19" s="140"/>
      <c r="K19" s="140"/>
      <c r="L19" s="141">
        <v>38229</v>
      </c>
      <c r="M19" s="141">
        <v>38229</v>
      </c>
      <c r="N19" s="178"/>
      <c r="O19" s="178"/>
    </row>
    <row r="20" spans="1:15" x14ac:dyDescent="0.25">
      <c r="A20" s="43">
        <f t="shared" si="0"/>
        <v>4</v>
      </c>
      <c r="B20" s="46" t="s">
        <v>25</v>
      </c>
      <c r="C20" s="143">
        <v>2010</v>
      </c>
      <c r="G20" s="140"/>
      <c r="H20" s="140"/>
      <c r="I20" s="140" t="s">
        <v>194</v>
      </c>
      <c r="J20" s="140"/>
      <c r="K20" s="140"/>
      <c r="L20" s="141">
        <v>38484</v>
      </c>
      <c r="M20" s="141">
        <v>38484</v>
      </c>
      <c r="N20" s="178">
        <v>2005</v>
      </c>
      <c r="O20" s="178"/>
    </row>
    <row r="21" spans="1:15" x14ac:dyDescent="0.25">
      <c r="A21" s="43">
        <f t="shared" si="0"/>
        <v>4</v>
      </c>
      <c r="B21" s="46" t="s">
        <v>25</v>
      </c>
      <c r="C21" s="143">
        <v>2011</v>
      </c>
      <c r="G21" s="140"/>
      <c r="H21" s="140"/>
      <c r="I21" s="142" t="s">
        <v>190</v>
      </c>
      <c r="J21" s="140"/>
      <c r="K21" s="140"/>
      <c r="L21" s="141">
        <v>38701</v>
      </c>
      <c r="M21" s="141">
        <v>38701</v>
      </c>
      <c r="N21" s="178"/>
      <c r="O21" s="178"/>
    </row>
    <row r="22" spans="1:15" x14ac:dyDescent="0.25">
      <c r="A22" s="43">
        <f t="shared" si="0"/>
        <v>4</v>
      </c>
      <c r="B22" s="46" t="s">
        <v>25</v>
      </c>
      <c r="C22" s="143">
        <v>2012</v>
      </c>
      <c r="G22" s="140"/>
      <c r="H22" s="140"/>
      <c r="I22" s="140" t="s">
        <v>194</v>
      </c>
      <c r="J22" s="140"/>
      <c r="K22" s="140"/>
      <c r="L22" s="141">
        <v>38965</v>
      </c>
      <c r="M22" s="141">
        <v>38965</v>
      </c>
      <c r="N22" s="178">
        <v>2006</v>
      </c>
      <c r="O22" s="178"/>
    </row>
    <row r="23" spans="1:15" x14ac:dyDescent="0.25">
      <c r="A23" s="43">
        <f t="shared" si="0"/>
        <v>4</v>
      </c>
      <c r="B23" s="46" t="s">
        <v>25</v>
      </c>
      <c r="C23" s="143">
        <v>2013</v>
      </c>
      <c r="G23" s="140"/>
      <c r="H23" s="140"/>
      <c r="I23" s="142" t="s">
        <v>203</v>
      </c>
      <c r="J23" s="140"/>
      <c r="K23" s="140"/>
      <c r="L23" s="141">
        <v>39079</v>
      </c>
      <c r="M23" s="141">
        <v>39079</v>
      </c>
      <c r="N23" s="178"/>
      <c r="O23" s="178"/>
    </row>
    <row r="24" spans="1:15" x14ac:dyDescent="0.25">
      <c r="A24" s="43">
        <f t="shared" si="0"/>
        <v>4</v>
      </c>
      <c r="B24" s="46" t="s">
        <v>25</v>
      </c>
      <c r="C24" s="143">
        <v>2014</v>
      </c>
      <c r="G24" s="140"/>
      <c r="H24" s="140"/>
      <c r="I24" s="140" t="s">
        <v>189</v>
      </c>
      <c r="J24" s="140"/>
      <c r="K24" s="140"/>
      <c r="L24" s="141">
        <v>39380</v>
      </c>
      <c r="M24" s="141">
        <v>39380</v>
      </c>
      <c r="N24" s="178">
        <v>2007</v>
      </c>
      <c r="O24" s="178"/>
    </row>
    <row r="25" spans="1:15" x14ac:dyDescent="0.25">
      <c r="A25" s="43">
        <f t="shared" si="0"/>
        <v>4</v>
      </c>
      <c r="B25" s="46" t="s">
        <v>25</v>
      </c>
      <c r="C25" s="143">
        <v>2015</v>
      </c>
      <c r="G25" s="140"/>
      <c r="H25" s="140"/>
      <c r="I25" s="140" t="s">
        <v>194</v>
      </c>
      <c r="J25" s="140"/>
      <c r="K25" s="140"/>
      <c r="L25" s="141">
        <v>39720</v>
      </c>
      <c r="M25" s="141">
        <v>39720</v>
      </c>
      <c r="N25" s="178">
        <v>2008</v>
      </c>
      <c r="O25" s="178"/>
    </row>
    <row r="26" spans="1:15" x14ac:dyDescent="0.25">
      <c r="A26" s="43">
        <f t="shared" si="0"/>
        <v>3</v>
      </c>
      <c r="B26" s="46" t="s">
        <v>27</v>
      </c>
      <c r="C26" s="143">
        <v>2016</v>
      </c>
      <c r="G26" s="140"/>
      <c r="H26" s="140"/>
      <c r="I26" s="140" t="s">
        <v>194</v>
      </c>
      <c r="J26" s="140"/>
      <c r="K26" s="140"/>
      <c r="L26" s="141">
        <v>39570</v>
      </c>
      <c r="M26" s="141">
        <v>39570</v>
      </c>
      <c r="N26" s="178"/>
      <c r="O26" s="178"/>
    </row>
    <row r="27" spans="1:15" x14ac:dyDescent="0.25">
      <c r="A27" s="43">
        <f t="shared" si="0"/>
        <v>3</v>
      </c>
      <c r="B27" s="46" t="s">
        <v>27</v>
      </c>
      <c r="C27" s="143">
        <v>2017</v>
      </c>
      <c r="G27" s="140"/>
      <c r="H27" s="140"/>
      <c r="I27" s="142" t="s">
        <v>195</v>
      </c>
      <c r="J27" s="140"/>
      <c r="K27" s="140"/>
      <c r="L27" s="141">
        <v>39547</v>
      </c>
      <c r="M27" s="141">
        <v>39547</v>
      </c>
      <c r="N27" s="178"/>
      <c r="O27" s="178"/>
    </row>
    <row r="28" spans="1:15" x14ac:dyDescent="0.25">
      <c r="G28" s="140"/>
      <c r="H28" s="140"/>
      <c r="I28" s="142" t="s">
        <v>193</v>
      </c>
      <c r="J28" s="140"/>
      <c r="K28" s="140"/>
      <c r="L28" s="141">
        <v>39794</v>
      </c>
      <c r="M28" s="141">
        <v>39794</v>
      </c>
      <c r="N28" s="178"/>
      <c r="O28" s="178"/>
    </row>
    <row r="29" spans="1:15" x14ac:dyDescent="0.25">
      <c r="G29" s="140"/>
      <c r="H29" s="140"/>
      <c r="I29" s="140" t="s">
        <v>196</v>
      </c>
      <c r="J29" s="140"/>
      <c r="K29" s="140"/>
      <c r="L29" s="141">
        <v>39835</v>
      </c>
      <c r="M29" s="141">
        <v>39835</v>
      </c>
      <c r="N29" s="178">
        <v>2009</v>
      </c>
      <c r="O29" s="178"/>
    </row>
    <row r="30" spans="1:15" x14ac:dyDescent="0.25">
      <c r="G30" s="140"/>
      <c r="H30" s="140"/>
      <c r="I30" s="140" t="s">
        <v>204</v>
      </c>
      <c r="J30" s="140"/>
      <c r="K30" s="140"/>
      <c r="L30" s="141">
        <v>40323</v>
      </c>
      <c r="M30" s="141">
        <v>40323</v>
      </c>
      <c r="N30" s="178">
        <v>2010</v>
      </c>
      <c r="O30" s="178"/>
    </row>
    <row r="31" spans="1:15" x14ac:dyDescent="0.25">
      <c r="G31" s="140"/>
      <c r="H31" s="140"/>
      <c r="I31" s="142" t="s">
        <v>197</v>
      </c>
      <c r="J31" s="140"/>
      <c r="K31" s="140"/>
      <c r="L31" s="141">
        <v>40749</v>
      </c>
      <c r="M31" s="141">
        <v>40749</v>
      </c>
      <c r="N31" s="179">
        <v>2011</v>
      </c>
      <c r="O31" s="179"/>
    </row>
    <row r="32" spans="1:15" x14ac:dyDescent="0.25">
      <c r="G32" s="140"/>
      <c r="H32" s="140"/>
      <c r="I32" s="142" t="s">
        <v>198</v>
      </c>
      <c r="J32" s="140"/>
      <c r="K32" s="140"/>
      <c r="L32" s="141">
        <v>41333</v>
      </c>
      <c r="M32" s="141">
        <v>41333</v>
      </c>
      <c r="N32" s="178">
        <v>2013</v>
      </c>
      <c r="O32" s="178"/>
    </row>
    <row r="33" spans="7:15" x14ac:dyDescent="0.25">
      <c r="G33" s="140"/>
      <c r="H33" s="140"/>
      <c r="I33" s="171" t="s">
        <v>199</v>
      </c>
      <c r="J33" s="140"/>
      <c r="K33" s="140"/>
      <c r="L33" s="141">
        <v>41638</v>
      </c>
      <c r="M33" s="141">
        <v>41638</v>
      </c>
      <c r="N33" s="178"/>
      <c r="O33" s="178"/>
    </row>
    <row r="34" spans="7:15" x14ac:dyDescent="0.25">
      <c r="G34" s="140"/>
      <c r="H34" s="140"/>
      <c r="I34" s="140" t="s">
        <v>200</v>
      </c>
      <c r="J34" s="140"/>
      <c r="K34" s="140"/>
      <c r="L34" s="141">
        <v>41723</v>
      </c>
      <c r="M34" s="141">
        <v>41723</v>
      </c>
      <c r="N34" s="178">
        <v>2014</v>
      </c>
      <c r="O34" s="178"/>
    </row>
    <row r="35" spans="7:15" x14ac:dyDescent="0.25">
      <c r="G35" s="140"/>
      <c r="H35" s="140"/>
      <c r="I35" s="169" t="s">
        <v>201</v>
      </c>
      <c r="J35" s="140"/>
      <c r="K35" s="140"/>
      <c r="L35" s="141">
        <v>42088</v>
      </c>
      <c r="M35" s="141">
        <v>42088</v>
      </c>
      <c r="N35" s="178">
        <v>2015</v>
      </c>
      <c r="O35" s="178"/>
    </row>
    <row r="36" spans="7:15" x14ac:dyDescent="0.25">
      <c r="G36" s="140"/>
      <c r="H36" s="140"/>
      <c r="I36" s="140" t="s">
        <v>202</v>
      </c>
      <c r="J36" s="140"/>
      <c r="K36" s="140"/>
      <c r="L36" s="141">
        <v>42209</v>
      </c>
      <c r="M36" s="141">
        <v>42209</v>
      </c>
      <c r="N36" s="178"/>
      <c r="O36" s="178"/>
    </row>
    <row r="37" spans="7:15" x14ac:dyDescent="0.25">
      <c r="G37" s="140"/>
      <c r="H37" s="140"/>
      <c r="I37" s="169" t="s">
        <v>201</v>
      </c>
      <c r="J37" s="140"/>
      <c r="K37" s="140"/>
      <c r="L37" s="141">
        <v>42473</v>
      </c>
      <c r="M37" s="141">
        <v>42473</v>
      </c>
      <c r="N37" s="178">
        <v>2016</v>
      </c>
      <c r="O37" s="178"/>
    </row>
    <row r="38" spans="7:15" x14ac:dyDescent="0.25">
      <c r="G38" s="140"/>
      <c r="H38" s="140"/>
      <c r="I38" s="140" t="s">
        <v>205</v>
      </c>
      <c r="J38" s="140"/>
      <c r="K38" s="140"/>
      <c r="L38" s="141">
        <v>42669</v>
      </c>
      <c r="M38" s="141">
        <v>42669</v>
      </c>
      <c r="N38" s="178"/>
      <c r="O38" s="178"/>
    </row>
    <row r="39" spans="7:15" x14ac:dyDescent="0.25">
      <c r="G39" s="140"/>
      <c r="H39" s="140"/>
      <c r="I39" s="170" t="s">
        <v>186</v>
      </c>
      <c r="J39" s="140"/>
      <c r="K39" s="140"/>
      <c r="L39" s="141">
        <v>42676</v>
      </c>
      <c r="M39" s="141">
        <v>42676</v>
      </c>
      <c r="N39" s="178"/>
      <c r="O39" s="178"/>
    </row>
    <row r="40" spans="7:15" x14ac:dyDescent="0.25">
      <c r="G40" s="140"/>
      <c r="H40" s="140"/>
      <c r="I40" s="142" t="s">
        <v>198</v>
      </c>
      <c r="J40" s="140"/>
      <c r="K40" s="140"/>
      <c r="L40" s="141">
        <v>42698</v>
      </c>
      <c r="M40" s="141">
        <v>42698</v>
      </c>
      <c r="N40" s="178"/>
      <c r="O40" s="178"/>
    </row>
    <row r="41" spans="7:15" x14ac:dyDescent="0.25">
      <c r="G41" s="140"/>
      <c r="H41" s="140"/>
      <c r="I41" s="140" t="s">
        <v>200</v>
      </c>
      <c r="J41" s="140"/>
      <c r="K41" s="140"/>
      <c r="L41" s="141">
        <v>42765</v>
      </c>
      <c r="M41" s="141">
        <v>42765</v>
      </c>
      <c r="N41" s="178">
        <v>2017</v>
      </c>
      <c r="O41" s="178"/>
    </row>
  </sheetData>
  <mergeCells count="15">
    <mergeCell ref="N32:O33"/>
    <mergeCell ref="N34:O34"/>
    <mergeCell ref="N35:O36"/>
    <mergeCell ref="N37:O40"/>
    <mergeCell ref="N41:O41"/>
    <mergeCell ref="N24:O24"/>
    <mergeCell ref="N25:O28"/>
    <mergeCell ref="N29:O29"/>
    <mergeCell ref="N30:O30"/>
    <mergeCell ref="N31:O31"/>
    <mergeCell ref="N11:O12"/>
    <mergeCell ref="N13:O16"/>
    <mergeCell ref="N17:O19"/>
    <mergeCell ref="N20:O21"/>
    <mergeCell ref="N22:O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9984D-FCD3-476D-B5D8-87EEBF93F2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3525B4-A93D-4FBC-8C18-1880A5E39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8D66DC-6958-41FC-9831-145AED4C3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2020-12-29T12:36:39Z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