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s" sheetId="1" r:id="rId4"/>
    <sheet state="visible" name="Dashboard" sheetId="2" r:id="rId5"/>
    <sheet state="visible" name="Sheet4" sheetId="3" r:id="rId6"/>
    <sheet state="visible" name="Genre Breakdown" sheetId="4" r:id="rId7"/>
    <sheet state="visible" name="Backend" sheetId="5" r:id="rId8"/>
    <sheet state="visible" name="Movies Over Time" sheetId="6" r:id="rId9"/>
    <sheet state="visible" name="Grading Scale (Simple)" sheetId="7" r:id="rId10"/>
    <sheet state="visible" name="Grading Scale (Tenths)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2">
      <text>
        <t xml:space="preserve">Usual suspects </t>
      </text>
    </comment>
  </commentList>
</comments>
</file>

<file path=xl/sharedStrings.xml><?xml version="1.0" encoding="utf-8"?>
<sst xmlns="http://schemas.openxmlformats.org/spreadsheetml/2006/main" count="1430" uniqueCount="719">
  <si>
    <t>Movie Name</t>
  </si>
  <si>
    <t>Release Date</t>
  </si>
  <si>
    <t>Genre</t>
  </si>
  <si>
    <t>IMDB</t>
  </si>
  <si>
    <t>Rotten</t>
  </si>
  <si>
    <t>Final Score</t>
  </si>
  <si>
    <t>Protagonist</t>
  </si>
  <si>
    <t>Antagonist</t>
  </si>
  <si>
    <t>Soundtrack</t>
  </si>
  <si>
    <t>Set Design</t>
  </si>
  <si>
    <t>Plot</t>
  </si>
  <si>
    <t>Ending</t>
  </si>
  <si>
    <t>Runtime</t>
  </si>
  <si>
    <t>Date Watched</t>
  </si>
  <si>
    <t>Style</t>
  </si>
  <si>
    <t>Show or Movie</t>
  </si>
  <si>
    <t>Diff IMDB</t>
  </si>
  <si>
    <t>Diff Rotten</t>
  </si>
  <si>
    <t>Dune: Part Two</t>
  </si>
  <si>
    <t>01 Mar 2024</t>
  </si>
  <si>
    <t>Action, Adventure, Drama</t>
  </si>
  <si>
    <t>166 min</t>
  </si>
  <si>
    <t>Live Action</t>
  </si>
  <si>
    <t>Movie</t>
  </si>
  <si>
    <t>Interstellar</t>
  </si>
  <si>
    <t>07 Nov 2014</t>
  </si>
  <si>
    <t>Adventure, Drama, Sci-Fi</t>
  </si>
  <si>
    <t>169 min</t>
  </si>
  <si>
    <t>Dune</t>
  </si>
  <si>
    <t>14 Dec 1984</t>
  </si>
  <si>
    <t>Action, Adventure, Sci-Fi</t>
  </si>
  <si>
    <t>137 min</t>
  </si>
  <si>
    <t>Gladiator</t>
  </si>
  <si>
    <t>05 May 2000</t>
  </si>
  <si>
    <t>155 min</t>
  </si>
  <si>
    <t>The Prestige</t>
  </si>
  <si>
    <t>20 Oct 2006</t>
  </si>
  <si>
    <t>Drama, Mystery, Sci-Fi</t>
  </si>
  <si>
    <t>130 min</t>
  </si>
  <si>
    <t>1917</t>
  </si>
  <si>
    <t>10 Jan 2020</t>
  </si>
  <si>
    <t>Action, Drama, War</t>
  </si>
  <si>
    <t>119 min</t>
  </si>
  <si>
    <t>Whiplash</t>
  </si>
  <si>
    <t>15 Oct 2014</t>
  </si>
  <si>
    <t>Drama, Music</t>
  </si>
  <si>
    <t>106 min</t>
  </si>
  <si>
    <t>Inception</t>
  </si>
  <si>
    <t>16 Jul 2010</t>
  </si>
  <si>
    <t>148 min</t>
  </si>
  <si>
    <t>Gladiator II</t>
  </si>
  <si>
    <t>22 Nov 2024</t>
  </si>
  <si>
    <t>La La Land</t>
  </si>
  <si>
    <t>25 Dec 2016</t>
  </si>
  <si>
    <t>Comedy, Drama, Music</t>
  </si>
  <si>
    <t>128 min</t>
  </si>
  <si>
    <t xml:space="preserve">The Martian </t>
  </si>
  <si>
    <t>02 Oct 2015</t>
  </si>
  <si>
    <t>144 min</t>
  </si>
  <si>
    <t>The Dark Knight</t>
  </si>
  <si>
    <t>18 Jul 2008</t>
  </si>
  <si>
    <t>Action, Crime, Drama</t>
  </si>
  <si>
    <t>152 min</t>
  </si>
  <si>
    <t>Avengers: Endgame</t>
  </si>
  <si>
    <t>26 Apr 2019</t>
  </si>
  <si>
    <t>181 min</t>
  </si>
  <si>
    <t>How to Train Your Dragon</t>
  </si>
  <si>
    <t>26 Mar 2010</t>
  </si>
  <si>
    <t>Animation, Action, Adventure</t>
  </si>
  <si>
    <t>98 min</t>
  </si>
  <si>
    <t>Animated</t>
  </si>
  <si>
    <t>Spider-Man: No Way Home</t>
  </si>
  <si>
    <t>17 Dec 2021</t>
  </si>
  <si>
    <t>Action, Adventure, Fantasy</t>
  </si>
  <si>
    <t>Oppenheimer</t>
  </si>
  <si>
    <t>21 Jul 2023</t>
  </si>
  <si>
    <t>Biography, Drama, History</t>
  </si>
  <si>
    <t>180 min</t>
  </si>
  <si>
    <t>Avengers: Infinity War</t>
  </si>
  <si>
    <t>27 Apr 2018</t>
  </si>
  <si>
    <t>149 min</t>
  </si>
  <si>
    <t>Sinners</t>
  </si>
  <si>
    <t>18 Apr 2025</t>
  </si>
  <si>
    <t>Action, Drama, Horror</t>
  </si>
  <si>
    <t>The Lord of the Rings: The Two Towers</t>
  </si>
  <si>
    <t>18 Dec 2002</t>
  </si>
  <si>
    <t>Adventure, Drama, Fantasy</t>
  </si>
  <si>
    <t>179 min</t>
  </si>
  <si>
    <t>Only the Brave</t>
  </si>
  <si>
    <t>20 Oct 2017</t>
  </si>
  <si>
    <t>Action, Biography, Drama</t>
  </si>
  <si>
    <t>134 min</t>
  </si>
  <si>
    <t>How To Train Your Dragon 2</t>
  </si>
  <si>
    <t>13 Jun 2014</t>
  </si>
  <si>
    <t>102 min</t>
  </si>
  <si>
    <t>Edge Of Tomorrow</t>
  </si>
  <si>
    <t>06 Jun 2014</t>
  </si>
  <si>
    <t>113 min</t>
  </si>
  <si>
    <t>Tenet</t>
  </si>
  <si>
    <t>03 Sep 2020</t>
  </si>
  <si>
    <t>Action, Sci-Fi, Thriller</t>
  </si>
  <si>
    <t>150 min</t>
  </si>
  <si>
    <t>Spider-Man: Homecoming</t>
  </si>
  <si>
    <t>07 Jul 2017</t>
  </si>
  <si>
    <t>133 min</t>
  </si>
  <si>
    <t>Sicario</t>
  </si>
  <si>
    <t>121 min</t>
  </si>
  <si>
    <t>The Lord of the Rings: The Fellowship of the Ring</t>
  </si>
  <si>
    <t>19 Dec 2001</t>
  </si>
  <si>
    <t>178 min</t>
  </si>
  <si>
    <t>The Accountant</t>
  </si>
  <si>
    <t>14 Oct 2016</t>
  </si>
  <si>
    <t>Memories of Murder</t>
  </si>
  <si>
    <t>02 May 2003</t>
  </si>
  <si>
    <t>Crime, Drama, Mystery</t>
  </si>
  <si>
    <t>132 min</t>
  </si>
  <si>
    <t>Saving Private Ryan</t>
  </si>
  <si>
    <t>24 Jul 1998</t>
  </si>
  <si>
    <t>Drama, War</t>
  </si>
  <si>
    <t>Pacific Rim</t>
  </si>
  <si>
    <t>12 Jul 2013</t>
  </si>
  <si>
    <t>131 min</t>
  </si>
  <si>
    <t xml:space="preserve">Good Will Hunting </t>
  </si>
  <si>
    <t>09 Jan 1998</t>
  </si>
  <si>
    <t>Drama, Romance</t>
  </si>
  <si>
    <t>126 min</t>
  </si>
  <si>
    <t>The Imitation Game</t>
  </si>
  <si>
    <t>25 Dec 2014</t>
  </si>
  <si>
    <t>Biography, Drama, Thriller</t>
  </si>
  <si>
    <t>114 min</t>
  </si>
  <si>
    <t>Deadpool &amp; Wolverine</t>
  </si>
  <si>
    <t>26 Jul 2024</t>
  </si>
  <si>
    <t>Action, Adventure, Comedy</t>
  </si>
  <si>
    <t>Everything Everywhere All At Once</t>
  </si>
  <si>
    <t>08 Apr 2022</t>
  </si>
  <si>
    <t>139 min</t>
  </si>
  <si>
    <t>Spectral</t>
  </si>
  <si>
    <t>09 Dec 2016</t>
  </si>
  <si>
    <t>107 min</t>
  </si>
  <si>
    <t>Green Book</t>
  </si>
  <si>
    <t>16 Nov 2018</t>
  </si>
  <si>
    <t>Biography, Comedy, Drama</t>
  </si>
  <si>
    <t>Deadpool</t>
  </si>
  <si>
    <t>12 Feb 2016</t>
  </si>
  <si>
    <t>Action, Comedy, Sci-Fi</t>
  </si>
  <si>
    <t>108 min</t>
  </si>
  <si>
    <t>Carry-On</t>
  </si>
  <si>
    <t>13 Dec 2024</t>
  </si>
  <si>
    <t>Action, Crime, Thriller</t>
  </si>
  <si>
    <t>Snowpiercer</t>
  </si>
  <si>
    <t>11 Jul 2014</t>
  </si>
  <si>
    <t>Ford v Ferrari</t>
  </si>
  <si>
    <t>15 Nov 2019</t>
  </si>
  <si>
    <t>The Avengers</t>
  </si>
  <si>
    <t>04 May 2012</t>
  </si>
  <si>
    <t>Action, Sci-Fi</t>
  </si>
  <si>
    <t>143 min</t>
  </si>
  <si>
    <t>Spider-Man: Far From Home</t>
  </si>
  <si>
    <t>02 Jul 2019</t>
  </si>
  <si>
    <t>129 min</t>
  </si>
  <si>
    <t>Forrest Gump</t>
  </si>
  <si>
    <t>06 Jul 1994</t>
  </si>
  <si>
    <t>142 min</t>
  </si>
  <si>
    <t>Doctor Strange</t>
  </si>
  <si>
    <t>04 Nov 2016</t>
  </si>
  <si>
    <t>115 min</t>
  </si>
  <si>
    <t>Blade Runner 2049</t>
  </si>
  <si>
    <t>06 Oct 2017</t>
  </si>
  <si>
    <t>Action, Drama, Mystery</t>
  </si>
  <si>
    <t>164 min</t>
  </si>
  <si>
    <t>Tron: Legacy</t>
  </si>
  <si>
    <t>17 Dec 2010</t>
  </si>
  <si>
    <t>125 min</t>
  </si>
  <si>
    <t>13 Jul 2025</t>
  </si>
  <si>
    <t>Fantasy, Adventure</t>
  </si>
  <si>
    <t xml:space="preserve">Catch Me If You Can </t>
  </si>
  <si>
    <t>25 Dec 2002</t>
  </si>
  <si>
    <t>Biography, Crime, Drama</t>
  </si>
  <si>
    <t>141 min</t>
  </si>
  <si>
    <t>Maze Runner</t>
  </si>
  <si>
    <t>19 Sep 2014</t>
  </si>
  <si>
    <t>Action, Mystery, Sci-Fi</t>
  </si>
  <si>
    <t>Dunkirk</t>
  </si>
  <si>
    <t>21 Jul 2017</t>
  </si>
  <si>
    <t>Action, Drama, History</t>
  </si>
  <si>
    <t>Arrival</t>
  </si>
  <si>
    <t>11 Nov 2016</t>
  </si>
  <si>
    <t>116 min</t>
  </si>
  <si>
    <t>Baby Driver</t>
  </si>
  <si>
    <t>28 Jun 2017</t>
  </si>
  <si>
    <t>Fury</t>
  </si>
  <si>
    <t>17 Oct 2014</t>
  </si>
  <si>
    <t>How to Train Your Dragon: The Hidden World</t>
  </si>
  <si>
    <t>22 Feb 2019</t>
  </si>
  <si>
    <t>104 min</t>
  </si>
  <si>
    <t>Mad Max: Fury Road</t>
  </si>
  <si>
    <t>15 May 2015</t>
  </si>
  <si>
    <t>120 min</t>
  </si>
  <si>
    <t>Black Panther</t>
  </si>
  <si>
    <t>16 Feb 2018</t>
  </si>
  <si>
    <t>F1: The Movie</t>
  </si>
  <si>
    <t>27 Jun 2025</t>
  </si>
  <si>
    <t>Action, Drama, Sport</t>
  </si>
  <si>
    <t>Shutter Island</t>
  </si>
  <si>
    <t>19 Feb 2010</t>
  </si>
  <si>
    <t>Drama, Mystery, Thriller</t>
  </si>
  <si>
    <t>138 min</t>
  </si>
  <si>
    <t>Ex Machina</t>
  </si>
  <si>
    <t>24 Apr 2015</t>
  </si>
  <si>
    <t>Drama, Sci-Fi, Thriller</t>
  </si>
  <si>
    <t>The Menu</t>
  </si>
  <si>
    <t>18 Nov 2022</t>
  </si>
  <si>
    <t>Comedy, Horror, Thriller</t>
  </si>
  <si>
    <t>The Hunger Games</t>
  </si>
  <si>
    <t>23 Mar 2012</t>
  </si>
  <si>
    <t>The Matrix</t>
  </si>
  <si>
    <t>31 Mar 1999</t>
  </si>
  <si>
    <t>136 min</t>
  </si>
  <si>
    <t>The Wild Robot</t>
  </si>
  <si>
    <t>27 Sep 2024</t>
  </si>
  <si>
    <t>Animation, Adventure, Family</t>
  </si>
  <si>
    <t>Thor: Ragnarok</t>
  </si>
  <si>
    <t>03 Nov 2017</t>
  </si>
  <si>
    <t>Harry Potter and the Deathly Hallows</t>
  </si>
  <si>
    <t>15 Jul 2011</t>
  </si>
  <si>
    <t>Adventure, Family, Fantasy</t>
  </si>
  <si>
    <t>Deep Impact</t>
  </si>
  <si>
    <t>08 May 1998</t>
  </si>
  <si>
    <t>Action, Drama, Sci-Fi</t>
  </si>
  <si>
    <t>Avengers: Age of Ultron</t>
  </si>
  <si>
    <t>01 May 2015</t>
  </si>
  <si>
    <t>Harry Potter and the Chamber of Secrets</t>
  </si>
  <si>
    <t>15 Nov 2002</t>
  </si>
  <si>
    <t>161 min</t>
  </si>
  <si>
    <t>Cars</t>
  </si>
  <si>
    <t>09 Jun 2006</t>
  </si>
  <si>
    <t>Animation, Adventure, Comedy</t>
  </si>
  <si>
    <t>Batman Begins</t>
  </si>
  <si>
    <t>15 Jun 2005</t>
  </si>
  <si>
    <t>140 min</t>
  </si>
  <si>
    <t>Smile</t>
  </si>
  <si>
    <t>30 Sep 2022</t>
  </si>
  <si>
    <t>Horror, Mystery, Thriller</t>
  </si>
  <si>
    <t>Jurassic Park</t>
  </si>
  <si>
    <t>11 Jun 1993</t>
  </si>
  <si>
    <t>127 min</t>
  </si>
  <si>
    <t>War for the Planet of the Apes</t>
  </si>
  <si>
    <t>14 Jul 2017</t>
  </si>
  <si>
    <t>Conclave</t>
  </si>
  <si>
    <t>25 Oct 2024</t>
  </si>
  <si>
    <t>Drama, Thriller</t>
  </si>
  <si>
    <t xml:space="preserve">Ratatouille </t>
  </si>
  <si>
    <t>29 Jun 2007</t>
  </si>
  <si>
    <t>111 min</t>
  </si>
  <si>
    <t>Kingdom of the Planet of the Apes</t>
  </si>
  <si>
    <t>10 May 2024</t>
  </si>
  <si>
    <t>145 min</t>
  </si>
  <si>
    <t>Chaos Walking</t>
  </si>
  <si>
    <t>05 Mar 2021</t>
  </si>
  <si>
    <t>109 min</t>
  </si>
  <si>
    <t>Inglorious Bastards</t>
  </si>
  <si>
    <t>08 Feb 1978</t>
  </si>
  <si>
    <t>Action, Adventure, War</t>
  </si>
  <si>
    <t>99 min</t>
  </si>
  <si>
    <t>Harry Potter and the Sorcerer's Stone</t>
  </si>
  <si>
    <t>16 Nov 2001</t>
  </si>
  <si>
    <t>Avatar: The Way of Water</t>
  </si>
  <si>
    <t>16 Dec 2022</t>
  </si>
  <si>
    <t>192 min</t>
  </si>
  <si>
    <t>Upgrade</t>
  </si>
  <si>
    <t>01 Jun 2018</t>
  </si>
  <si>
    <t>100 min</t>
  </si>
  <si>
    <t>Harry Potter and the Prisoner of Azkaban</t>
  </si>
  <si>
    <t>04 Jun 2004</t>
  </si>
  <si>
    <t>The Old Guard</t>
  </si>
  <si>
    <t>10 Jul 2020</t>
  </si>
  <si>
    <t>Action, Thriller</t>
  </si>
  <si>
    <t>Captain America: Civil War</t>
  </si>
  <si>
    <t>06 May 2016</t>
  </si>
  <si>
    <t>147 min</t>
  </si>
  <si>
    <t>No Country For Old Men</t>
  </si>
  <si>
    <t>21 Nov 2007</t>
  </si>
  <si>
    <t>Crime, Drama, Thriller</t>
  </si>
  <si>
    <t>122 min</t>
  </si>
  <si>
    <t xml:space="preserve">Peanut Butter Falcon </t>
  </si>
  <si>
    <t>23 Aug 2019</t>
  </si>
  <si>
    <t>Adventure, Comedy, Drama</t>
  </si>
  <si>
    <t>97 min</t>
  </si>
  <si>
    <t>Harry Potter and the Goblet of Fire</t>
  </si>
  <si>
    <t>18 Nov 2005</t>
  </si>
  <si>
    <t>157 min</t>
  </si>
  <si>
    <t>The Hunger Games: Catching Fire</t>
  </si>
  <si>
    <t>22 Nov 2013</t>
  </si>
  <si>
    <t>146 min</t>
  </si>
  <si>
    <t>The Notebook</t>
  </si>
  <si>
    <t>25 Jun 2004</t>
  </si>
  <si>
    <t>123 min</t>
  </si>
  <si>
    <t>Mary Poppins</t>
  </si>
  <si>
    <t>18 Jun 1965</t>
  </si>
  <si>
    <t>Comedy, Family, Fantasy</t>
  </si>
  <si>
    <t>Avatar</t>
  </si>
  <si>
    <t>18 Dec 2009</t>
  </si>
  <si>
    <t>162 min</t>
  </si>
  <si>
    <t>Guardians of the Galaxy</t>
  </si>
  <si>
    <t>01 Aug 2014</t>
  </si>
  <si>
    <t>The Equalizer</t>
  </si>
  <si>
    <t>26 Sep 2014</t>
  </si>
  <si>
    <t>The Old Guard 2</t>
  </si>
  <si>
    <t>02 Jul 2025</t>
  </si>
  <si>
    <t>300</t>
  </si>
  <si>
    <t>09 Mar 2007</t>
  </si>
  <si>
    <t>Action, Drama</t>
  </si>
  <si>
    <t>117 min</t>
  </si>
  <si>
    <t>Rise of the Planet of the Apes</t>
  </si>
  <si>
    <t>05 Aug 2011</t>
  </si>
  <si>
    <t>105 min</t>
  </si>
  <si>
    <t>Captain America: The Winter Soldier</t>
  </si>
  <si>
    <t>04 Apr 2014</t>
  </si>
  <si>
    <t>Harry Potter and the Half-Blood Prince</t>
  </si>
  <si>
    <t>15 Jul 2009</t>
  </si>
  <si>
    <t>Action, Adventure, Family</t>
  </si>
  <si>
    <t>153 min</t>
  </si>
  <si>
    <t>Harry Potter and the Order of the Phoenix</t>
  </si>
  <si>
    <t>11 Jul 2007</t>
  </si>
  <si>
    <t>The Tomorrow War</t>
  </si>
  <si>
    <t>02 Jul 2021</t>
  </si>
  <si>
    <t>Predestination</t>
  </si>
  <si>
    <t>09 Jan 2015</t>
  </si>
  <si>
    <t>Memento</t>
  </si>
  <si>
    <t>25 May 2001</t>
  </si>
  <si>
    <t>Deadpool 2</t>
  </si>
  <si>
    <t>18 May 2018</t>
  </si>
  <si>
    <t>Transformers</t>
  </si>
  <si>
    <t>03 Jul 2007</t>
  </si>
  <si>
    <t>Ocean's Twelve</t>
  </si>
  <si>
    <t>10 Dec 2004</t>
  </si>
  <si>
    <t>Crime, Thriller</t>
  </si>
  <si>
    <t>The Equalizer 2</t>
  </si>
  <si>
    <t>20 Jul 2018</t>
  </si>
  <si>
    <t>Action, Crime, Mystery</t>
  </si>
  <si>
    <t>The Hitman's Bodyguard</t>
  </si>
  <si>
    <t>18 Aug 2017</t>
  </si>
  <si>
    <t>Action, Comedy, Crime</t>
  </si>
  <si>
    <t>118 min</t>
  </si>
  <si>
    <t>Spiderhead</t>
  </si>
  <si>
    <t>17 Jun 2022</t>
  </si>
  <si>
    <t>KPop Demon Hunters</t>
  </si>
  <si>
    <t>20 Jun 2025</t>
  </si>
  <si>
    <t>95 min</t>
  </si>
  <si>
    <t>Percy Jackson &amp; the Olympians: The Lightning Thief</t>
  </si>
  <si>
    <t>12 Feb 2010</t>
  </si>
  <si>
    <t>Sicario: Day of the Soldado</t>
  </si>
  <si>
    <t>29 Jun 2018</t>
  </si>
  <si>
    <t>Divergent</t>
  </si>
  <si>
    <t>3/21/2014</t>
  </si>
  <si>
    <t>Guy Ritchie's The Covenant</t>
  </si>
  <si>
    <t>Error: Movie not found!</t>
  </si>
  <si>
    <t>Action, Drama, Thriller</t>
  </si>
  <si>
    <t>Iron Man</t>
  </si>
  <si>
    <t>5/2/2008</t>
  </si>
  <si>
    <t>The Hunger Games: Mockingjay - Part 2</t>
  </si>
  <si>
    <t>11/20/2015</t>
  </si>
  <si>
    <t>The Hunger Games: Mockingjay - Part 1</t>
  </si>
  <si>
    <t>11/21/2014</t>
  </si>
  <si>
    <t>The Adam Project</t>
  </si>
  <si>
    <t>3/11/2022</t>
  </si>
  <si>
    <t>The Penguin Lessons</t>
  </si>
  <si>
    <t>3/28/2025</t>
  </si>
  <si>
    <t>Drama</t>
  </si>
  <si>
    <t>Oblivion</t>
  </si>
  <si>
    <t>4/19/2013</t>
  </si>
  <si>
    <t>124 min</t>
  </si>
  <si>
    <t>Black Widow</t>
  </si>
  <si>
    <t>7/9/2021</t>
  </si>
  <si>
    <t>Thor: The Dark World</t>
  </si>
  <si>
    <t>11/8/2013</t>
  </si>
  <si>
    <t>112 min</t>
  </si>
  <si>
    <t>The Equalizer 3</t>
  </si>
  <si>
    <t>01 Sep 2023</t>
  </si>
  <si>
    <t>The Accountant 2</t>
  </si>
  <si>
    <t>25 Apr 2025</t>
  </si>
  <si>
    <t>The Gorge</t>
  </si>
  <si>
    <t>2/14/2025</t>
  </si>
  <si>
    <t>Action, Adventure, Horror</t>
  </si>
  <si>
    <t>Gemini Man</t>
  </si>
  <si>
    <t>11 Oct 2019</t>
  </si>
  <si>
    <t>Captain America: The First Avenger</t>
  </si>
  <si>
    <t>7/22/2011</t>
  </si>
  <si>
    <t>Black Panther: Wakanda Forever</t>
  </si>
  <si>
    <t>11 Nov 2022</t>
  </si>
  <si>
    <t>The Thing</t>
  </si>
  <si>
    <t>25 Jun 1982</t>
  </si>
  <si>
    <t>Horror, Mystery, Sci-Fi</t>
  </si>
  <si>
    <t>Now You See Me</t>
  </si>
  <si>
    <t>31 May 2013</t>
  </si>
  <si>
    <t>Crime, Mystery, Thriller</t>
  </si>
  <si>
    <t>Wrath of the Titans</t>
  </si>
  <si>
    <t>30 Mar 2012</t>
  </si>
  <si>
    <t>Shang-Chi and the Legend of the Ten Rings</t>
  </si>
  <si>
    <t>03 Sep 2021</t>
  </si>
  <si>
    <t>The Lego Batman Movie</t>
  </si>
  <si>
    <t>10 Feb 2017</t>
  </si>
  <si>
    <t>Now You See Me 2</t>
  </si>
  <si>
    <t>10 Jun 2016</t>
  </si>
  <si>
    <t>Ready Or Not</t>
  </si>
  <si>
    <t>21 Aug 2019</t>
  </si>
  <si>
    <t>Action, Comedy, Horror</t>
  </si>
  <si>
    <t>Iron Man 3</t>
  </si>
  <si>
    <t>03 May 2013</t>
  </si>
  <si>
    <t>Ghostbusters: Frozen Empire</t>
  </si>
  <si>
    <t>22 Mar 2024</t>
  </si>
  <si>
    <t>Adventure, Comedy, Fantasy</t>
  </si>
  <si>
    <t>Pitch Perfect</t>
  </si>
  <si>
    <t>05 Oct 2012</t>
  </si>
  <si>
    <t>Comedy, Music, Romance</t>
  </si>
  <si>
    <t>Dawn of the Planet of the Apes</t>
  </si>
  <si>
    <t>The Amateur</t>
  </si>
  <si>
    <t>11 Apr 2025</t>
  </si>
  <si>
    <t>A Scanner Darkly</t>
  </si>
  <si>
    <t>28 Jul 2006</t>
  </si>
  <si>
    <t>Animation, Comedy, Crime</t>
  </si>
  <si>
    <t>The Incredibles</t>
  </si>
  <si>
    <t>05 Nov 2004</t>
  </si>
  <si>
    <t>Free Guy</t>
  </si>
  <si>
    <t>13 Aug 2021</t>
  </si>
  <si>
    <t>Doctor Strange in the Multiverse of Madness</t>
  </si>
  <si>
    <t>06 May 2022</t>
  </si>
  <si>
    <t>How to Train Your Dragon 2</t>
  </si>
  <si>
    <t>Ocean's Eleven</t>
  </si>
  <si>
    <t>07 Dec 2001</t>
  </si>
  <si>
    <t>Eternals</t>
  </si>
  <si>
    <t>05 Nov 2021</t>
  </si>
  <si>
    <t>156 min</t>
  </si>
  <si>
    <t>Crazy Rich Asians</t>
  </si>
  <si>
    <t>15 Aug 2018</t>
  </si>
  <si>
    <t>Comedy, Drama, Romance</t>
  </si>
  <si>
    <t>Evan Almighty</t>
  </si>
  <si>
    <t>22 Jun 2007</t>
  </si>
  <si>
    <t>96 min</t>
  </si>
  <si>
    <t>Ready Player One</t>
  </si>
  <si>
    <t>29 Mar 2018</t>
  </si>
  <si>
    <t>The Divergent Series: Insurgent</t>
  </si>
  <si>
    <t>28 Weeks Later</t>
  </si>
  <si>
    <t>11 May 2007</t>
  </si>
  <si>
    <t>Horror, Sci-Fi</t>
  </si>
  <si>
    <t>Carlito's Way</t>
  </si>
  <si>
    <t>12 Nov 1993</t>
  </si>
  <si>
    <t>S.W.A.T.: Firefight</t>
  </si>
  <si>
    <t>01 Mar 2011</t>
  </si>
  <si>
    <t>89 min</t>
  </si>
  <si>
    <t>Cars 2</t>
  </si>
  <si>
    <t>24 Jun 2011</t>
  </si>
  <si>
    <t>The Lego Movie</t>
  </si>
  <si>
    <t>07 Feb 2014</t>
  </si>
  <si>
    <t>Allegiant</t>
  </si>
  <si>
    <t>18 Mar 2016</t>
  </si>
  <si>
    <t xml:space="preserve">Rampage </t>
  </si>
  <si>
    <t>13 Apr 2018</t>
  </si>
  <si>
    <t>Flushed Away</t>
  </si>
  <si>
    <t>03 Nov 2006</t>
  </si>
  <si>
    <t>85 min</t>
  </si>
  <si>
    <t>Furiosa: A Mad Max Saga</t>
  </si>
  <si>
    <t>24 May 2024</t>
  </si>
  <si>
    <t>Little Miss Sunshine</t>
  </si>
  <si>
    <t>18 Aug 2006</t>
  </si>
  <si>
    <t>Comedy, Drama</t>
  </si>
  <si>
    <t>101 min</t>
  </si>
  <si>
    <t>Pacific Rim: Uprising</t>
  </si>
  <si>
    <t>23 Mar 2018</t>
  </si>
  <si>
    <t>Thor: Love and Thunder</t>
  </si>
  <si>
    <t>08 Jul 2022</t>
  </si>
  <si>
    <t>28 Years Later</t>
  </si>
  <si>
    <t>Horror, Thriller</t>
  </si>
  <si>
    <t>Hancock</t>
  </si>
  <si>
    <t>02 Jul 2008</t>
  </si>
  <si>
    <t>Action, Comedy, Drama</t>
  </si>
  <si>
    <t>92 min</t>
  </si>
  <si>
    <t>Killers of the Flower Moon</t>
  </si>
  <si>
    <t>20 Oct 2023</t>
  </si>
  <si>
    <t>Crime, Drama, History</t>
  </si>
  <si>
    <t>206 min</t>
  </si>
  <si>
    <t>Pulp Fiction</t>
  </si>
  <si>
    <t>14 Oct 1994</t>
  </si>
  <si>
    <t>Crime, Drama</t>
  </si>
  <si>
    <t>154 min</t>
  </si>
  <si>
    <t>Hitman's Wife's Bodyguard</t>
  </si>
  <si>
    <t>16 Jun 2021</t>
  </si>
  <si>
    <t>Bumblebee</t>
  </si>
  <si>
    <t>21 Dec 2018</t>
  </si>
  <si>
    <t>Midsommar</t>
  </si>
  <si>
    <t>03 Jul 2019</t>
  </si>
  <si>
    <t>Drama, Horror, Mystery</t>
  </si>
  <si>
    <t>Iron Man 2</t>
  </si>
  <si>
    <t>07 May 2010</t>
  </si>
  <si>
    <t>In Bruges</t>
  </si>
  <si>
    <t>29 Feb 2008</t>
  </si>
  <si>
    <t>Comedy, Crime, Drama</t>
  </si>
  <si>
    <t>Thor</t>
  </si>
  <si>
    <t>06 May 2011</t>
  </si>
  <si>
    <t>Action, Fantasy</t>
  </si>
  <si>
    <t>Mickey 17</t>
  </si>
  <si>
    <t>07 Mar 2025</t>
  </si>
  <si>
    <t>I, Robot</t>
  </si>
  <si>
    <t>16 Jul 2004</t>
  </si>
  <si>
    <t>Ant-Man</t>
  </si>
  <si>
    <t>17 Jul 2015</t>
  </si>
  <si>
    <t>Venom: The Last Dance</t>
  </si>
  <si>
    <t>110 min</t>
  </si>
  <si>
    <t>Novocaine</t>
  </si>
  <si>
    <t>14 Mar 2025</t>
  </si>
  <si>
    <t>The Hunger Games: The Ballad of Songbirds &amp; Snakes</t>
  </si>
  <si>
    <t>17 Nov 2023</t>
  </si>
  <si>
    <t>Ant-Man and the Wasp</t>
  </si>
  <si>
    <t>06 Jul 2018</t>
  </si>
  <si>
    <t>The Map That Leads To You</t>
  </si>
  <si>
    <t>20 Aug 2025</t>
  </si>
  <si>
    <t>28 Days Later</t>
  </si>
  <si>
    <t>27 Jun 2003</t>
  </si>
  <si>
    <t>Drama, Horror, Sci-Fi</t>
  </si>
  <si>
    <t>The Man From Earth</t>
  </si>
  <si>
    <t>13 Nov 2007</t>
  </si>
  <si>
    <t>Drama, Fantasy, Mystery</t>
  </si>
  <si>
    <t>87 min</t>
  </si>
  <si>
    <t>Pete's Dragon</t>
  </si>
  <si>
    <t>12 Aug 2016</t>
  </si>
  <si>
    <t>Fountain of Youth</t>
  </si>
  <si>
    <t>23 May 2025</t>
  </si>
  <si>
    <t>The 5th Wave</t>
  </si>
  <si>
    <t>22 Jan 2016</t>
  </si>
  <si>
    <t>Thunderbolts</t>
  </si>
  <si>
    <t>02 May 2025</t>
  </si>
  <si>
    <t>Action, Adventure, Crime</t>
  </si>
  <si>
    <t>The Ridiculous 6</t>
  </si>
  <si>
    <t>11 Dec 2015</t>
  </si>
  <si>
    <t>But I'm A Cheerleader</t>
  </si>
  <si>
    <t>11 Aug 2000</t>
  </si>
  <si>
    <t>Doctor Who: The Day of the Doctor</t>
  </si>
  <si>
    <t>Heart of Champions</t>
  </si>
  <si>
    <t>29 Oct 2021</t>
  </si>
  <si>
    <t>Drama, Sport</t>
  </si>
  <si>
    <t>Percy Jackson: Sea of Monsters</t>
  </si>
  <si>
    <t>07 Aug 2013</t>
  </si>
  <si>
    <t>Moonfall</t>
  </si>
  <si>
    <t>04 Feb 2022</t>
  </si>
  <si>
    <t>Morbius</t>
  </si>
  <si>
    <t>01 Apr 2022</t>
  </si>
  <si>
    <t>Madame Web</t>
  </si>
  <si>
    <t>14 Feb 2024</t>
  </si>
  <si>
    <t>The Marvels</t>
  </si>
  <si>
    <t>10 Nov 2023</t>
  </si>
  <si>
    <t>A Minecraft Movie</t>
  </si>
  <si>
    <t>04 Apr 2025</t>
  </si>
  <si>
    <t>Flight Risk</t>
  </si>
  <si>
    <t>24 Jan 2025</t>
  </si>
  <si>
    <t>91 min</t>
  </si>
  <si>
    <t>Whiteout</t>
  </si>
  <si>
    <t>11 Sep 2009</t>
  </si>
  <si>
    <t>The Night Time World</t>
  </si>
  <si>
    <t>28 Jan 2025</t>
  </si>
  <si>
    <t>Drama, Fantasy, Horror</t>
  </si>
  <si>
    <t>Succubus</t>
  </si>
  <si>
    <t>24 Sep 2024</t>
  </si>
  <si>
    <t>Drama, Horror, Thriller</t>
  </si>
  <si>
    <t>103 min</t>
  </si>
  <si>
    <t>Avatar: Fire and Ash</t>
  </si>
  <si>
    <t>2001: A Space Odyssey</t>
  </si>
  <si>
    <t>21 Bridges</t>
  </si>
  <si>
    <t>5th Element</t>
  </si>
  <si>
    <t>A Clockwork Orange</t>
  </si>
  <si>
    <t>Aladdin</t>
  </si>
  <si>
    <t>Ant-Man and the Wasp: Quantumania</t>
  </si>
  <si>
    <t>Barry Lyndon</t>
  </si>
  <si>
    <t>Beautiful Boy</t>
  </si>
  <si>
    <t>Black Swan</t>
  </si>
  <si>
    <t>Bloodshot</t>
  </si>
  <si>
    <t>Brokeback Mountain</t>
  </si>
  <si>
    <t>Brothers</t>
  </si>
  <si>
    <t>Call Me By Your Name</t>
  </si>
  <si>
    <t xml:space="preserve">Candy </t>
  </si>
  <si>
    <t>Captain Marvel</t>
  </si>
  <si>
    <t>Cars 3</t>
  </si>
  <si>
    <t>Casino</t>
  </si>
  <si>
    <t>Children of Men</t>
  </si>
  <si>
    <t>Death Proof</t>
  </si>
  <si>
    <t>Déjà Vu</t>
  </si>
  <si>
    <t>Django</t>
  </si>
  <si>
    <t>Don't Worry Darling</t>
  </si>
  <si>
    <t>Donnie Darko</t>
  </si>
  <si>
    <t>Dr. Strangelove</t>
  </si>
  <si>
    <t>Dredd</t>
  </si>
  <si>
    <t>E.T.</t>
  </si>
  <si>
    <t>Elysium</t>
  </si>
  <si>
    <t>Ender’s Game</t>
  </si>
  <si>
    <t>Enemy</t>
  </si>
  <si>
    <t>Eragon</t>
  </si>
  <si>
    <t>Eraserhead</t>
  </si>
  <si>
    <t>Eternal Sunshine of the Spotless Mind</t>
  </si>
  <si>
    <t>Exterritorial</t>
  </si>
  <si>
    <t>Eyes Wide Shut</t>
  </si>
  <si>
    <t>Gangs of New York</t>
  </si>
  <si>
    <t>Gattaca</t>
  </si>
  <si>
    <t>Get Out</t>
  </si>
  <si>
    <t>Ghostbusters</t>
  </si>
  <si>
    <t>Ghostbusters II</t>
  </si>
  <si>
    <t>Ghostbusters: Afterlife</t>
  </si>
  <si>
    <t>Goodfellas</t>
  </si>
  <si>
    <t>Guardians of the Galaxy Vol. 2</t>
  </si>
  <si>
    <t>Guardians of the Galaxy Vol. 3</t>
  </si>
  <si>
    <t>Hacksaw Ridge</t>
  </si>
  <si>
    <t>Happy Feet</t>
  </si>
  <si>
    <t>Her</t>
  </si>
  <si>
    <t>Hereditary</t>
  </si>
  <si>
    <t>HTTYD movies</t>
  </si>
  <si>
    <t>Incendies</t>
  </si>
  <si>
    <t>Incredibles 2</t>
  </si>
  <si>
    <t>Insomnia</t>
  </si>
  <si>
    <t>It's A Wonderful Life</t>
  </si>
  <si>
    <t>Jackie Brown</t>
  </si>
  <si>
    <t>Jaws</t>
  </si>
  <si>
    <t>Jexi</t>
  </si>
  <si>
    <t>Jurassic Park III</t>
  </si>
  <si>
    <t>Jurassic World</t>
  </si>
  <si>
    <t>Jurassic World: Dominion</t>
  </si>
  <si>
    <t>Jurassic World: Fallen Kingdom</t>
  </si>
  <si>
    <t>Kill Bill</t>
  </si>
  <si>
    <t>Ladder 49</t>
  </si>
  <si>
    <t>Ladybird</t>
  </si>
  <si>
    <t>Little Women</t>
  </si>
  <si>
    <t>Manchester By The Sea</t>
  </si>
  <si>
    <t>Mary Poppins Returns</t>
  </si>
  <si>
    <t>Maze Runner: The Death Cure</t>
  </si>
  <si>
    <t>Maze Runner: The Scorch Trials</t>
  </si>
  <si>
    <t>Minority Report</t>
  </si>
  <si>
    <t>Mona Lisa Smile</t>
  </si>
  <si>
    <t>Mr. Nobody</t>
  </si>
  <si>
    <t xml:space="preserve">Mrs doubtfutr </t>
  </si>
  <si>
    <t>Mulholland Drive</t>
  </si>
  <si>
    <t xml:space="preserve">My side of the mountain </t>
  </si>
  <si>
    <t>Next Floor</t>
  </si>
  <si>
    <t>Night at the meuseum</t>
  </si>
  <si>
    <t>Oldboy</t>
  </si>
  <si>
    <t>Olympus Has Fallen</t>
  </si>
  <si>
    <t>Once Upon a Time in Hollywood</t>
  </si>
  <si>
    <t>Pan's Labyrynth</t>
  </si>
  <si>
    <t>Parasite</t>
  </si>
  <si>
    <t>Paths of Glory</t>
  </si>
  <si>
    <t>Poltergeist</t>
  </si>
  <si>
    <t>Polytechnique</t>
  </si>
  <si>
    <t>Primer</t>
  </si>
  <si>
    <t>Prisoners</t>
  </si>
  <si>
    <t>Project Power</t>
  </si>
  <si>
    <t>Raging Bull</t>
  </si>
  <si>
    <t>Raiders of the Lost Ark</t>
  </si>
  <si>
    <t>Rememory</t>
  </si>
  <si>
    <t>Reminiscence</t>
  </si>
  <si>
    <t>Repo Men</t>
  </si>
  <si>
    <t>Reqiem for a Dream</t>
  </si>
  <si>
    <t>Schindler's List</t>
  </si>
  <si>
    <t>Scott Pilgrim</t>
  </si>
  <si>
    <t>Seven</t>
  </si>
  <si>
    <t>Shark Tale</t>
  </si>
  <si>
    <t>Split</t>
  </si>
  <si>
    <t>Taxi Driver</t>
  </si>
  <si>
    <t>The Babadook</t>
  </si>
  <si>
    <t>The Butterfly Effect</t>
  </si>
  <si>
    <t>The Circle</t>
  </si>
  <si>
    <t>The Departed</t>
  </si>
  <si>
    <t>The Exorcist</t>
  </si>
  <si>
    <t>The Fantastic Four</t>
  </si>
  <si>
    <t>The Green Mile</t>
  </si>
  <si>
    <t>The Hateful Eight</t>
  </si>
  <si>
    <t>The Hunt</t>
  </si>
  <si>
    <t>The Incredible Hulk</t>
  </si>
  <si>
    <t>The Lego Movie 2: The Second Part</t>
  </si>
  <si>
    <t>The Lighthouse</t>
  </si>
  <si>
    <t>The Lobster</t>
  </si>
  <si>
    <t>The Lost World: Jurassic Park</t>
  </si>
  <si>
    <t>The Master</t>
  </si>
  <si>
    <t>The Midnight Sky</t>
  </si>
  <si>
    <t>The Monkey</t>
  </si>
  <si>
    <t>The Pianist</t>
  </si>
  <si>
    <t>The Shining</t>
  </si>
  <si>
    <t>The Society of the Snow</t>
  </si>
  <si>
    <t>The Taking of Deborah Logan</t>
  </si>
  <si>
    <t>The titanic</t>
  </si>
  <si>
    <t xml:space="preserve">The Wolf of Wall Street </t>
  </si>
  <si>
    <t>There Will Be Blood</t>
  </si>
  <si>
    <t>Thirteen</t>
  </si>
  <si>
    <t>Tomorrowland</t>
  </si>
  <si>
    <t>Toy story movies</t>
  </si>
  <si>
    <t>Trainspotting</t>
  </si>
  <si>
    <t>Transformers: Age of Extinction</t>
  </si>
  <si>
    <t>Transformers: Dark of the Moon</t>
  </si>
  <si>
    <t>Transformers: Revenge of the Fallen</t>
  </si>
  <si>
    <t>Transformers: The Last Knight</t>
  </si>
  <si>
    <t>Triangle</t>
  </si>
  <si>
    <t>Tron</t>
  </si>
  <si>
    <t>Tron: Ares</t>
  </si>
  <si>
    <t xml:space="preserve">Twisters </t>
  </si>
  <si>
    <t>Us</t>
  </si>
  <si>
    <t>Usual suspects</t>
  </si>
  <si>
    <t>Vanilla Sky</t>
  </si>
  <si>
    <t>WALL-E</t>
  </si>
  <si>
    <t>We Live In Time</t>
  </si>
  <si>
    <t>The Fault In Our Stars</t>
  </si>
  <si>
    <t>Five Feet Apart</t>
  </si>
  <si>
    <t>The Grave of the Fireflies</t>
  </si>
  <si>
    <t>the theory of everything</t>
  </si>
  <si>
    <t>parasite</t>
  </si>
  <si>
    <t>The Lord of the Rings: The Return of the King</t>
  </si>
  <si>
    <t>17 Dec 2003</t>
  </si>
  <si>
    <t>201 min</t>
  </si>
  <si>
    <t>Top 10 Movies</t>
  </si>
  <si>
    <t>Total Movies Watched</t>
  </si>
  <si>
    <t>Total Hours Watched</t>
  </si>
  <si>
    <t>Genre Breakdown</t>
  </si>
  <si>
    <t xml:space="preserve">Grading Scale </t>
  </si>
  <si>
    <t>Top 10</t>
  </si>
  <si>
    <t>Movies over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</si>
</sst>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00"/>
    <numFmt numFmtId="166" formatCode="0.0"/>
    <numFmt numFmtId="167" formatCode="#,##0.0"/>
  </numFmts>
  <fonts count="16">
    <font>
      <sz val="10.0"/>
      <color rgb="FF000000"/>
      <name val="Arial"/>
      <scheme val="minor"/>
    </font>
    <font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color rgb="FF434343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Arial"/>
      <scheme val="minor"/>
    </font>
    <font>
      <b/>
      <sz val="25.0"/>
      <color rgb="FF000000"/>
      <name val="Times New Roman"/>
    </font>
    <font/>
    <font>
      <b/>
      <sz val="23.0"/>
      <color rgb="FF000000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10" xfId="0" applyAlignment="1" applyBorder="1" applyFont="1" applyNumberFormat="1">
      <alignment readingOrder="0" shrinkToFit="0" vertical="center" wrapText="0"/>
    </xf>
    <xf borderId="5" fillId="0" fontId="1" numFmtId="2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165" xfId="0" applyAlignment="1" applyBorder="1" applyFont="1" applyNumberFormat="1">
      <alignment readingOrder="0" shrinkToFit="0" vertical="center" wrapText="0"/>
    </xf>
    <xf borderId="6" fillId="0" fontId="3" numFmtId="165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10" xfId="0" applyAlignment="1" applyBorder="1" applyFont="1" applyNumberFormat="1">
      <alignment readingOrder="0" shrinkToFit="0" vertical="center" wrapText="0"/>
    </xf>
    <xf borderId="8" fillId="0" fontId="1" numFmtId="2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3" numFmtId="165" xfId="0" applyAlignment="1" applyBorder="1" applyFont="1" applyNumberFormat="1">
      <alignment readingOrder="0" shrinkToFit="0" vertical="center" wrapText="0"/>
    </xf>
    <xf borderId="9" fillId="0" fontId="3" numFmtId="165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horizontal="left" readingOrder="0" shrinkToFit="0" vertical="center" wrapText="0"/>
    </xf>
    <xf borderId="8" fillId="0" fontId="3" numFmtId="10" xfId="0" applyAlignment="1" applyBorder="1" applyFont="1" applyNumberFormat="1">
      <alignment shrinkToFit="0" vertical="center" wrapText="0"/>
    </xf>
    <xf borderId="5" fillId="0" fontId="3" numFmtId="10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right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bottom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8" fillId="2" fontId="6" numFmtId="0" xfId="0" applyAlignment="1" applyBorder="1" applyFill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2" numFmtId="49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3" numFmtId="10" xfId="0" applyAlignment="1" applyBorder="1" applyFont="1" applyNumberFormat="1">
      <alignment shrinkToFit="0" vertical="center" wrapText="0"/>
    </xf>
    <xf borderId="12" fillId="0" fontId="1" numFmtId="2" xfId="0" applyAlignment="1" applyBorder="1" applyFont="1" applyNumberFormat="1">
      <alignment readingOrder="0" shrinkToFit="0" vertical="center" wrapText="0"/>
    </xf>
    <xf borderId="12" fillId="0" fontId="10" numFmtId="0" xfId="0" applyAlignment="1" applyBorder="1" applyFont="1">
      <alignment readingOrder="0" shrinkToFit="0" vertical="center" wrapText="0"/>
    </xf>
    <xf borderId="12" fillId="0" fontId="3" numFmtId="164" xfId="0" applyAlignment="1" applyBorder="1" applyFont="1" applyNumberFormat="1">
      <alignment readingOrder="0" shrinkToFit="0" vertical="center" wrapText="0"/>
    </xf>
    <xf borderId="12" fillId="0" fontId="3" numFmtId="165" xfId="0" applyAlignment="1" applyBorder="1" applyFont="1" applyNumberFormat="1">
      <alignment readingOrder="0" shrinkToFit="0" vertical="center" wrapText="0"/>
    </xf>
    <xf borderId="13" fillId="0" fontId="3" numFmtId="165" xfId="0" applyAlignment="1" applyBorder="1" applyFont="1" applyNumberFormat="1">
      <alignment readingOrder="0" shrinkToFit="0" vertical="center" wrapText="0"/>
    </xf>
    <xf borderId="0" fillId="0" fontId="3" numFmtId="2" xfId="0" applyFont="1" applyNumberFormat="1"/>
    <xf borderId="0" fillId="0" fontId="3" numFmtId="165" xfId="0" applyFont="1" applyNumberFormat="1"/>
    <xf borderId="0" fillId="3" fontId="11" numFmtId="0" xfId="0" applyFill="1" applyFont="1"/>
    <xf borderId="14" fillId="4" fontId="12" numFmtId="0" xfId="0" applyAlignment="1" applyBorder="1" applyFill="1" applyFont="1">
      <alignment readingOrder="0"/>
    </xf>
    <xf borderId="15" fillId="4" fontId="13" numFmtId="0" xfId="0" applyBorder="1" applyFont="1"/>
    <xf borderId="0" fillId="3" fontId="12" numFmtId="0" xfId="0" applyAlignment="1" applyFont="1">
      <alignment readingOrder="0"/>
    </xf>
    <xf borderId="14" fillId="5" fontId="12" numFmtId="0" xfId="0" applyAlignment="1" applyBorder="1" applyFill="1" applyFont="1">
      <alignment horizontal="center" readingOrder="0"/>
    </xf>
    <xf borderId="16" fillId="0" fontId="13" numFmtId="0" xfId="0" applyBorder="1" applyFont="1"/>
    <xf borderId="15" fillId="0" fontId="13" numFmtId="0" xfId="0" applyBorder="1" applyFont="1"/>
    <xf borderId="17" fillId="6" fontId="13" numFmtId="0" xfId="0" applyBorder="1" applyFill="1" applyFont="1"/>
    <xf borderId="18" fillId="6" fontId="13" numFmtId="0" xfId="0" applyBorder="1" applyFont="1"/>
    <xf borderId="19" fillId="0" fontId="13" numFmtId="0" xfId="0" applyBorder="1" applyFont="1"/>
    <xf borderId="20" fillId="0" fontId="13" numFmtId="0" xfId="0" applyBorder="1" applyFont="1"/>
    <xf borderId="19" fillId="7" fontId="11" numFmtId="0" xfId="0" applyBorder="1" applyFill="1" applyFont="1"/>
    <xf borderId="20" fillId="7" fontId="11" numFmtId="2" xfId="0" applyBorder="1" applyFont="1" applyNumberFormat="1"/>
    <xf borderId="14" fillId="7" fontId="14" numFmtId="0" xfId="0" applyAlignment="1" applyBorder="1" applyFont="1">
      <alignment horizontal="center" vertical="center"/>
    </xf>
    <xf borderId="19" fillId="6" fontId="11" numFmtId="0" xfId="0" applyBorder="1" applyFont="1"/>
    <xf borderId="20" fillId="6" fontId="11" numFmtId="2" xfId="0" applyBorder="1" applyFont="1" applyNumberFormat="1"/>
    <xf borderId="17" fillId="0" fontId="13" numFmtId="0" xfId="0" applyBorder="1" applyFont="1"/>
    <xf borderId="21" fillId="0" fontId="13" numFmtId="0" xfId="0" applyBorder="1" applyFont="1"/>
    <xf borderId="18" fillId="0" fontId="13" numFmtId="0" xfId="0" applyBorder="1" applyFont="1"/>
    <xf borderId="14" fillId="7" fontId="14" numFmtId="166" xfId="0" applyAlignment="1" applyBorder="1" applyFont="1" applyNumberFormat="1">
      <alignment horizontal="center" vertical="center"/>
    </xf>
    <xf borderId="17" fillId="6" fontId="11" numFmtId="0" xfId="0" applyBorder="1" applyFont="1"/>
    <xf borderId="18" fillId="6" fontId="11" numFmtId="2" xfId="0" applyBorder="1" applyFont="1" applyNumberFormat="1"/>
    <xf borderId="0" fillId="8" fontId="3" numFmtId="0" xfId="0" applyAlignment="1" applyFill="1" applyFont="1">
      <alignment readingOrder="0"/>
    </xf>
    <xf borderId="0" fillId="8" fontId="3" numFmtId="167" xfId="0" applyAlignment="1" applyFont="1" applyNumberFormat="1">
      <alignment readingOrder="0"/>
    </xf>
    <xf borderId="0" fillId="0" fontId="3" numFmtId="0" xfId="0" applyFont="1"/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15" numFmtId="0" xfId="0" applyFont="1"/>
    <xf borderId="0" fillId="0" fontId="3" numFmtId="49" xfId="0" applyFont="1" applyNumberFormat="1"/>
    <xf borderId="0" fillId="0" fontId="3" numFmtId="167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Movies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4.xml"/><Relationship Id="rId10" Type="http://schemas.openxmlformats.org/officeDocument/2006/relationships/chartsheet" Target="chartsheets/sheet3.xml"/><Relationship Id="rId9" Type="http://schemas.openxmlformats.org/officeDocument/2006/relationships/chartsheet" Target="chartsheets/sheet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Backend!$H$1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Backend!$G$2:$G$1000</c:f>
            </c:strRef>
          </c:cat>
          <c:val>
            <c:numRef>
              <c:f>Backend!$H$2:$H$1000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Backend!$S$2:$S$1000</c:f>
            </c:strRef>
          </c:cat>
          <c:val>
            <c:numRef>
              <c:f>Backend!$S$1</c:f>
              <c:numCache/>
            </c:numRef>
          </c:val>
          <c:smooth val="0"/>
        </c:ser>
        <c:axId val="1959826476"/>
        <c:axId val="1631635251"/>
      </c:lineChart>
      <c:catAx>
        <c:axId val="1959826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635251"/>
      </c:catAx>
      <c:valAx>
        <c:axId val="163163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26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Backend!$L$2:$L$11</c:f>
            </c:strRef>
          </c:cat>
          <c:val>
            <c:numRef>
              <c:f>Backend!$M$2:$M$11</c:f>
              <c:numCache/>
            </c:numRef>
          </c:val>
        </c:ser>
        <c:axId val="1332906619"/>
        <c:axId val="709920533"/>
      </c:barChart>
      <c:catAx>
        <c:axId val="1332906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920533"/>
      </c:catAx>
      <c:valAx>
        <c:axId val="70992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06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Grading Scale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Backend!$K$1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Backend!$J$2:$J$101</c:f>
            </c:strRef>
          </c:cat>
          <c:val>
            <c:numRef>
              <c:f>Backend!$K$2:$K$101</c:f>
              <c:numCache/>
            </c:numRef>
          </c:val>
        </c:ser>
        <c:axId val="1738840018"/>
        <c:axId val="1137511601"/>
      </c:barChart>
      <c:catAx>
        <c:axId val="173884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Grading Scale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511601"/>
      </c:catAx>
      <c:valAx>
        <c:axId val="1137511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84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1</xdr:row>
      <xdr:rowOff>57150</xdr:rowOff>
    </xdr:from>
    <xdr:ext cx="2066925" cy="800100"/>
    <xdr:sp>
      <xdr:nvSpPr>
        <xdr:cNvPr id="3" name="Shape 3"/>
        <xdr:cNvSpPr/>
      </xdr:nvSpPr>
      <xdr:spPr>
        <a:xfrm>
          <a:off x="4766125" y="3181150"/>
          <a:ext cx="2050800" cy="7827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Update Spreadsheet</a:t>
          </a:r>
          <a:endParaRPr sz="1400"/>
        </a:p>
      </xdr:txBody>
    </xdr:sp>
    <xdr:clientData fLocksWithSheet="0"/>
  </xdr:oneCellAnchor>
  <xdr:oneCellAnchor>
    <xdr:from>
      <xdr:col>18</xdr:col>
      <xdr:colOff>495300</xdr:colOff>
      <xdr:row>5</xdr:row>
      <xdr:rowOff>38100</xdr:rowOff>
    </xdr:from>
    <xdr:ext cx="2066925" cy="904875"/>
    <xdr:sp>
      <xdr:nvSpPr>
        <xdr:cNvPr id="4" name="Shape 4"/>
        <xdr:cNvSpPr/>
      </xdr:nvSpPr>
      <xdr:spPr>
        <a:xfrm>
          <a:off x="4726525" y="3022650"/>
          <a:ext cx="2258700" cy="9510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Sort By Release Date</a:t>
          </a:r>
          <a:endParaRPr sz="1400"/>
        </a:p>
      </xdr:txBody>
    </xdr:sp>
    <xdr:clientData fLocksWithSheet="0"/>
  </xdr:oneCellAnchor>
  <xdr:oneCellAnchor>
    <xdr:from>
      <xdr:col>18</xdr:col>
      <xdr:colOff>495300</xdr:colOff>
      <xdr:row>8</xdr:row>
      <xdr:rowOff>228600</xdr:rowOff>
    </xdr:from>
    <xdr:ext cx="2085975" cy="800100"/>
    <xdr:sp>
      <xdr:nvSpPr>
        <xdr:cNvPr id="5" name="Shape 5"/>
        <xdr:cNvSpPr/>
      </xdr:nvSpPr>
      <xdr:spPr>
        <a:xfrm>
          <a:off x="3775450" y="2933500"/>
          <a:ext cx="2496600" cy="9510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Sort Sheet By IMDB Rating</a:t>
          </a:r>
          <a:endParaRPr sz="1400"/>
        </a:p>
      </xdr:txBody>
    </xdr:sp>
    <xdr:clientData fLocksWithSheet="0"/>
  </xdr:oneCellAnchor>
  <xdr:oneCellAnchor>
    <xdr:from>
      <xdr:col>18</xdr:col>
      <xdr:colOff>514350</xdr:colOff>
      <xdr:row>12</xdr:row>
      <xdr:rowOff>28575</xdr:rowOff>
    </xdr:from>
    <xdr:ext cx="2066925" cy="800100"/>
    <xdr:sp>
      <xdr:nvSpPr>
        <xdr:cNvPr id="6" name="Shape 6"/>
        <xdr:cNvSpPr/>
      </xdr:nvSpPr>
      <xdr:spPr>
        <a:xfrm>
          <a:off x="3626850" y="3012750"/>
          <a:ext cx="2407500" cy="9510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Sort Sheet By Rating</a:t>
          </a:r>
          <a:endParaRPr sz="1400"/>
        </a:p>
      </xdr:txBody>
    </xdr:sp>
    <xdr:clientData fLocksWithSheet="0"/>
  </xdr:oneCellAnchor>
  <xdr:oneCellAnchor>
    <xdr:from>
      <xdr:col>18</xdr:col>
      <xdr:colOff>514350</xdr:colOff>
      <xdr:row>15</xdr:row>
      <xdr:rowOff>114300</xdr:rowOff>
    </xdr:from>
    <xdr:ext cx="2066925" cy="904875"/>
    <xdr:grpSp>
      <xdr:nvGrpSpPr>
        <xdr:cNvPr id="2" name="Shape 2" title="Drawing"/>
        <xdr:cNvGrpSpPr/>
      </xdr:nvGrpSpPr>
      <xdr:grpSpPr>
        <a:xfrm>
          <a:off x="2314425" y="1817025"/>
          <a:ext cx="2344800" cy="1040400"/>
          <a:chOff x="2314425" y="1817025"/>
          <a:chExt cx="2344800" cy="1040400"/>
        </a:xfrm>
      </xdr:grpSpPr>
      <xdr:sp>
        <xdr:nvSpPr>
          <xdr:cNvPr id="7" name="Shape 7"/>
          <xdr:cNvSpPr/>
        </xdr:nvSpPr>
        <xdr:spPr>
          <a:xfrm>
            <a:off x="2314425" y="1817025"/>
            <a:ext cx="2344800" cy="1040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781375" y="2137125"/>
            <a:ext cx="1410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Sort by Name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1:R398" displayName="Movies" name="Movies" id="1">
  <tableColumns count="18">
    <tableColumn name="Movie Name" id="1"/>
    <tableColumn name="Release Date" id="2"/>
    <tableColumn name="Genre" id="3"/>
    <tableColumn name="IMDB" id="4"/>
    <tableColumn name="Rotten" id="5"/>
    <tableColumn name="Final Score" id="6"/>
    <tableColumn name="Protagonist" id="7"/>
    <tableColumn name="Antagonist" id="8"/>
    <tableColumn name="Soundtrack" id="9"/>
    <tableColumn name="Set Design" id="10"/>
    <tableColumn name="Plot" id="11"/>
    <tableColumn name="Ending" id="12"/>
    <tableColumn name="Runtime" id="13"/>
    <tableColumn name="Date Watched" id="14"/>
    <tableColumn name="Style" id="15"/>
    <tableColumn name="Show or Movie" id="16"/>
    <tableColumn name="Diff IMDB" id="17"/>
    <tableColumn name="Diff Rotten" id="18"/>
  </tableColumns>
  <tableStyleInfo name="Mov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88"/>
    <col customWidth="1" min="2" max="2" width="18.88"/>
    <col customWidth="1" min="3" max="3" width="23.0"/>
    <col customWidth="1" min="4" max="4" width="8.5"/>
    <col customWidth="1" min="5" max="5" width="13.63"/>
    <col customWidth="1" min="6" max="6" width="17.13"/>
    <col customWidth="1" min="14" max="14" width="15.5"/>
    <col customWidth="1" min="16" max="16" width="10.38"/>
    <col customWidth="1" min="17" max="17" width="15.88"/>
    <col customWidth="1" min="18" max="18" width="1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2" t="s">
        <v>14</v>
      </c>
      <c r="P1" s="3" t="s">
        <v>15</v>
      </c>
      <c r="Q1" s="5" t="s">
        <v>16</v>
      </c>
      <c r="R1" s="6" t="s">
        <v>17</v>
      </c>
    </row>
    <row r="2">
      <c r="A2" s="7" t="s">
        <v>18</v>
      </c>
      <c r="B2" s="8" t="s">
        <v>19</v>
      </c>
      <c r="C2" s="9" t="s">
        <v>20</v>
      </c>
      <c r="D2" s="10">
        <v>8.5</v>
      </c>
      <c r="E2" s="11">
        <v>0.92</v>
      </c>
      <c r="F2" s="12">
        <v>9.783333333333331</v>
      </c>
      <c r="G2" s="13">
        <v>9.7</v>
      </c>
      <c r="H2" s="13">
        <v>9.6</v>
      </c>
      <c r="I2" s="13">
        <v>10.0</v>
      </c>
      <c r="J2" s="13">
        <v>9.8</v>
      </c>
      <c r="K2" s="13">
        <v>9.8</v>
      </c>
      <c r="L2" s="13">
        <v>9.8</v>
      </c>
      <c r="M2" s="14" t="s">
        <v>21</v>
      </c>
      <c r="N2" s="15">
        <v>45625.0</v>
      </c>
      <c r="O2" s="16" t="s">
        <v>22</v>
      </c>
      <c r="P2" s="10" t="s">
        <v>23</v>
      </c>
      <c r="Q2" s="17">
        <v>1.2833333333333314</v>
      </c>
      <c r="R2" s="18">
        <v>0.5833333333333304</v>
      </c>
    </row>
    <row r="3">
      <c r="A3" s="19" t="s">
        <v>24</v>
      </c>
      <c r="B3" s="20" t="s">
        <v>25</v>
      </c>
      <c r="C3" s="21" t="s">
        <v>26</v>
      </c>
      <c r="D3" s="22">
        <v>8.7</v>
      </c>
      <c r="E3" s="23">
        <v>0.73</v>
      </c>
      <c r="F3" s="24">
        <v>9.733333333333334</v>
      </c>
      <c r="G3" s="25">
        <v>9.5</v>
      </c>
      <c r="H3" s="25">
        <v>9.5</v>
      </c>
      <c r="I3" s="25">
        <v>10.0</v>
      </c>
      <c r="J3" s="25">
        <v>10.0</v>
      </c>
      <c r="K3" s="25">
        <v>9.7</v>
      </c>
      <c r="L3" s="25">
        <v>9.7</v>
      </c>
      <c r="M3" s="26" t="s">
        <v>27</v>
      </c>
      <c r="N3" s="27">
        <v>45608.0</v>
      </c>
      <c r="O3" s="22" t="s">
        <v>22</v>
      </c>
      <c r="P3" s="22" t="s">
        <v>23</v>
      </c>
      <c r="Q3" s="28">
        <v>1.033333333333335</v>
      </c>
      <c r="R3" s="29">
        <v>2.4333333333333345</v>
      </c>
    </row>
    <row r="4">
      <c r="A4" s="30" t="s">
        <v>28</v>
      </c>
      <c r="B4" s="8" t="s">
        <v>29</v>
      </c>
      <c r="C4" s="9" t="s">
        <v>30</v>
      </c>
      <c r="D4" s="10">
        <v>6.3</v>
      </c>
      <c r="E4" s="11">
        <v>0.36</v>
      </c>
      <c r="F4" s="12">
        <v>9.583333333333332</v>
      </c>
      <c r="G4" s="13">
        <v>9.5</v>
      </c>
      <c r="H4" s="13">
        <v>9.4</v>
      </c>
      <c r="I4" s="13">
        <v>10.0</v>
      </c>
      <c r="J4" s="13">
        <v>9.7</v>
      </c>
      <c r="K4" s="13">
        <v>9.5</v>
      </c>
      <c r="L4" s="13">
        <v>9.4</v>
      </c>
      <c r="M4" s="14" t="s">
        <v>31</v>
      </c>
      <c r="N4" s="15">
        <v>45625.0</v>
      </c>
      <c r="O4" s="10" t="s">
        <v>22</v>
      </c>
      <c r="P4" s="10" t="s">
        <v>23</v>
      </c>
      <c r="Q4" s="17">
        <v>3.2833333333333323</v>
      </c>
      <c r="R4" s="18">
        <v>5.9833333333333325</v>
      </c>
    </row>
    <row r="5">
      <c r="A5" s="19" t="s">
        <v>32</v>
      </c>
      <c r="B5" s="20" t="s">
        <v>33</v>
      </c>
      <c r="C5" s="21" t="s">
        <v>20</v>
      </c>
      <c r="D5" s="22">
        <v>8.5</v>
      </c>
      <c r="E5" s="23">
        <v>0.8</v>
      </c>
      <c r="F5" s="24">
        <v>9.533333333333333</v>
      </c>
      <c r="G5" s="25">
        <v>9.4</v>
      </c>
      <c r="H5" s="25">
        <v>9.1</v>
      </c>
      <c r="I5" s="25">
        <v>9.8</v>
      </c>
      <c r="J5" s="25">
        <v>9.2</v>
      </c>
      <c r="K5" s="25">
        <v>9.7</v>
      </c>
      <c r="L5" s="25">
        <v>10.0</v>
      </c>
      <c r="M5" s="26" t="s">
        <v>34</v>
      </c>
      <c r="N5" s="27">
        <v>45627.0</v>
      </c>
      <c r="O5" s="22" t="s">
        <v>22</v>
      </c>
      <c r="P5" s="22" t="s">
        <v>23</v>
      </c>
      <c r="Q5" s="28">
        <v>1.0333333333333332</v>
      </c>
      <c r="R5" s="29">
        <v>1.5333333333333332</v>
      </c>
    </row>
    <row r="6">
      <c r="A6" s="30" t="s">
        <v>35</v>
      </c>
      <c r="B6" s="8" t="s">
        <v>36</v>
      </c>
      <c r="C6" s="9" t="s">
        <v>37</v>
      </c>
      <c r="D6" s="10">
        <v>8.5</v>
      </c>
      <c r="E6" s="11">
        <v>0.77</v>
      </c>
      <c r="F6" s="12">
        <v>9.5</v>
      </c>
      <c r="G6" s="13">
        <v>9.4</v>
      </c>
      <c r="H6" s="13">
        <v>9.4</v>
      </c>
      <c r="I6" s="13">
        <v>9.3</v>
      </c>
      <c r="J6" s="13">
        <v>9.2</v>
      </c>
      <c r="K6" s="13">
        <v>9.7</v>
      </c>
      <c r="L6" s="13">
        <v>10.0</v>
      </c>
      <c r="M6" s="14" t="s">
        <v>38</v>
      </c>
      <c r="N6" s="15">
        <v>45808.0</v>
      </c>
      <c r="O6" s="10" t="s">
        <v>22</v>
      </c>
      <c r="P6" s="10" t="s">
        <v>23</v>
      </c>
      <c r="Q6" s="17">
        <v>1.0</v>
      </c>
      <c r="R6" s="18">
        <v>1.7999999999999998</v>
      </c>
    </row>
    <row r="7">
      <c r="A7" s="19" t="s">
        <v>39</v>
      </c>
      <c r="B7" s="20" t="s">
        <v>40</v>
      </c>
      <c r="C7" s="21" t="s">
        <v>41</v>
      </c>
      <c r="D7" s="22">
        <v>8.2</v>
      </c>
      <c r="E7" s="23">
        <v>0.88</v>
      </c>
      <c r="F7" s="24">
        <v>9.45</v>
      </c>
      <c r="G7" s="25">
        <v>9.2</v>
      </c>
      <c r="H7" s="25">
        <v>8.9</v>
      </c>
      <c r="I7" s="25">
        <v>9.7</v>
      </c>
      <c r="J7" s="25">
        <v>9.7</v>
      </c>
      <c r="K7" s="25">
        <v>9.8</v>
      </c>
      <c r="L7" s="25">
        <v>9.4</v>
      </c>
      <c r="M7" s="26" t="s">
        <v>42</v>
      </c>
      <c r="N7" s="27">
        <v>45628.0</v>
      </c>
      <c r="O7" s="22" t="s">
        <v>22</v>
      </c>
      <c r="P7" s="22" t="s">
        <v>23</v>
      </c>
      <c r="Q7" s="28">
        <v>1.25</v>
      </c>
      <c r="R7" s="29">
        <v>0.6499999999999986</v>
      </c>
    </row>
    <row r="8">
      <c r="A8" s="30" t="s">
        <v>43</v>
      </c>
      <c r="B8" s="8" t="s">
        <v>44</v>
      </c>
      <c r="C8" s="9" t="s">
        <v>45</v>
      </c>
      <c r="D8" s="10">
        <v>8.5</v>
      </c>
      <c r="E8" s="11">
        <v>0.94</v>
      </c>
      <c r="F8" s="12">
        <v>9.433333333333332</v>
      </c>
      <c r="G8" s="13">
        <v>9.4</v>
      </c>
      <c r="H8" s="13">
        <v>10.0</v>
      </c>
      <c r="I8" s="13">
        <v>9.4</v>
      </c>
      <c r="J8" s="13">
        <v>8.5</v>
      </c>
      <c r="K8" s="13">
        <v>9.4</v>
      </c>
      <c r="L8" s="13">
        <v>9.9</v>
      </c>
      <c r="M8" s="14" t="s">
        <v>46</v>
      </c>
      <c r="N8" s="15">
        <v>45858.0</v>
      </c>
      <c r="O8" s="16" t="s">
        <v>22</v>
      </c>
      <c r="P8" s="10" t="s">
        <v>23</v>
      </c>
      <c r="Q8" s="17">
        <v>0.9333333333333318</v>
      </c>
      <c r="R8" s="18">
        <v>0.033333333333333215</v>
      </c>
    </row>
    <row r="9">
      <c r="A9" s="31" t="s">
        <v>47</v>
      </c>
      <c r="B9" s="20" t="s">
        <v>48</v>
      </c>
      <c r="C9" s="21" t="s">
        <v>30</v>
      </c>
      <c r="D9" s="22">
        <v>8.8</v>
      </c>
      <c r="E9" s="23">
        <v>0.87</v>
      </c>
      <c r="F9" s="24">
        <v>9.4</v>
      </c>
      <c r="G9" s="25">
        <v>9.0</v>
      </c>
      <c r="H9" s="25">
        <v>8.7</v>
      </c>
      <c r="I9" s="25">
        <v>10.0</v>
      </c>
      <c r="J9" s="25">
        <v>9.3</v>
      </c>
      <c r="K9" s="25">
        <v>9.7</v>
      </c>
      <c r="L9" s="25">
        <v>9.7</v>
      </c>
      <c r="M9" s="26" t="s">
        <v>49</v>
      </c>
      <c r="N9" s="27">
        <v>45608.0</v>
      </c>
      <c r="O9" s="32" t="s">
        <v>22</v>
      </c>
      <c r="P9" s="22" t="s">
        <v>23</v>
      </c>
      <c r="Q9" s="28">
        <v>0.5999999999999996</v>
      </c>
      <c r="R9" s="29">
        <v>0.7000000000000011</v>
      </c>
    </row>
    <row r="10">
      <c r="A10" s="30" t="s">
        <v>50</v>
      </c>
      <c r="B10" s="8" t="s">
        <v>51</v>
      </c>
      <c r="C10" s="9" t="s">
        <v>20</v>
      </c>
      <c r="D10" s="10">
        <v>6.5</v>
      </c>
      <c r="E10" s="11">
        <v>0.7</v>
      </c>
      <c r="F10" s="12">
        <v>9.266666666666667</v>
      </c>
      <c r="G10" s="13">
        <v>9.3</v>
      </c>
      <c r="H10" s="13">
        <v>8.7</v>
      </c>
      <c r="I10" s="13">
        <v>9.3</v>
      </c>
      <c r="J10" s="13">
        <v>9.6</v>
      </c>
      <c r="K10" s="13">
        <v>9.6</v>
      </c>
      <c r="L10" s="13">
        <v>9.1</v>
      </c>
      <c r="M10" s="14" t="s">
        <v>49</v>
      </c>
      <c r="N10" s="15">
        <v>45627.0</v>
      </c>
      <c r="O10" s="10" t="s">
        <v>22</v>
      </c>
      <c r="P10" s="10" t="s">
        <v>23</v>
      </c>
      <c r="Q10" s="17">
        <v>2.7666666666666675</v>
      </c>
      <c r="R10" s="18">
        <v>2.2666666666666675</v>
      </c>
    </row>
    <row r="11">
      <c r="A11" s="19" t="s">
        <v>52</v>
      </c>
      <c r="B11" s="20" t="s">
        <v>53</v>
      </c>
      <c r="C11" s="21" t="s">
        <v>54</v>
      </c>
      <c r="D11" s="22">
        <v>8.0</v>
      </c>
      <c r="E11" s="23">
        <v>0.91</v>
      </c>
      <c r="F11" s="24">
        <v>9.25</v>
      </c>
      <c r="G11" s="25">
        <v>9.1</v>
      </c>
      <c r="H11" s="25">
        <v>9.5</v>
      </c>
      <c r="I11" s="25">
        <v>8.7</v>
      </c>
      <c r="J11" s="25">
        <v>8.5</v>
      </c>
      <c r="K11" s="25">
        <v>9.7</v>
      </c>
      <c r="L11" s="25">
        <v>10.0</v>
      </c>
      <c r="M11" s="26" t="s">
        <v>55</v>
      </c>
      <c r="N11" s="27">
        <v>45627.0</v>
      </c>
      <c r="O11" s="22" t="s">
        <v>22</v>
      </c>
      <c r="P11" s="22" t="s">
        <v>23</v>
      </c>
      <c r="Q11" s="28">
        <v>1.25</v>
      </c>
      <c r="R11" s="29">
        <v>0.15000000000000036</v>
      </c>
    </row>
    <row r="12">
      <c r="A12" s="30" t="s">
        <v>56</v>
      </c>
      <c r="B12" s="8" t="s">
        <v>57</v>
      </c>
      <c r="C12" s="9" t="s">
        <v>26</v>
      </c>
      <c r="D12" s="10">
        <v>8.0</v>
      </c>
      <c r="E12" s="11">
        <v>0.91</v>
      </c>
      <c r="F12" s="12">
        <v>9.249999999999998</v>
      </c>
      <c r="G12" s="13">
        <v>9.2</v>
      </c>
      <c r="H12" s="13">
        <v>9.2</v>
      </c>
      <c r="I12" s="13">
        <v>9.5</v>
      </c>
      <c r="J12" s="13">
        <v>9.2</v>
      </c>
      <c r="K12" s="13">
        <v>9.3</v>
      </c>
      <c r="L12" s="13">
        <v>9.1</v>
      </c>
      <c r="M12" s="14" t="s">
        <v>58</v>
      </c>
      <c r="N12" s="15">
        <v>45874.0</v>
      </c>
      <c r="O12" s="10" t="s">
        <v>22</v>
      </c>
      <c r="P12" s="10" t="s">
        <v>23</v>
      </c>
      <c r="Q12" s="17">
        <v>1.2499999999999982</v>
      </c>
      <c r="R12" s="18">
        <v>0.14999999999999858</v>
      </c>
    </row>
    <row r="13">
      <c r="A13" s="19" t="s">
        <v>59</v>
      </c>
      <c r="B13" s="20" t="s">
        <v>60</v>
      </c>
      <c r="C13" s="21" t="s">
        <v>61</v>
      </c>
      <c r="D13" s="22">
        <v>9.1</v>
      </c>
      <c r="E13" s="23">
        <v>0.94</v>
      </c>
      <c r="F13" s="24">
        <v>9.233333333333334</v>
      </c>
      <c r="G13" s="25">
        <v>9.3</v>
      </c>
      <c r="H13" s="25">
        <v>9.6</v>
      </c>
      <c r="I13" s="25">
        <v>9.5</v>
      </c>
      <c r="J13" s="25">
        <v>8.8</v>
      </c>
      <c r="K13" s="25">
        <v>9.2</v>
      </c>
      <c r="L13" s="25">
        <v>9.0</v>
      </c>
      <c r="M13" s="26" t="s">
        <v>62</v>
      </c>
      <c r="N13" s="27">
        <v>45778.0</v>
      </c>
      <c r="O13" s="22" t="s">
        <v>22</v>
      </c>
      <c r="P13" s="22" t="s">
        <v>23</v>
      </c>
      <c r="Q13" s="28">
        <v>0.13333333333333464</v>
      </c>
      <c r="R13" s="29">
        <v>0.1666666666666643</v>
      </c>
    </row>
    <row r="14">
      <c r="A14" s="30" t="s">
        <v>63</v>
      </c>
      <c r="B14" s="8" t="s">
        <v>64</v>
      </c>
      <c r="C14" s="9" t="s">
        <v>30</v>
      </c>
      <c r="D14" s="10">
        <v>8.4</v>
      </c>
      <c r="E14" s="11">
        <v>0.94</v>
      </c>
      <c r="F14" s="12">
        <v>9.233333333333333</v>
      </c>
      <c r="G14" s="13">
        <v>9.4</v>
      </c>
      <c r="H14" s="13">
        <v>9.5</v>
      </c>
      <c r="I14" s="13">
        <v>9.4</v>
      </c>
      <c r="J14" s="13">
        <v>9.4</v>
      </c>
      <c r="K14" s="13">
        <v>8.5</v>
      </c>
      <c r="L14" s="13">
        <v>9.2</v>
      </c>
      <c r="M14" s="14" t="s">
        <v>65</v>
      </c>
      <c r="N14" s="15">
        <v>45628.0</v>
      </c>
      <c r="O14" s="10" t="s">
        <v>22</v>
      </c>
      <c r="P14" s="10" t="s">
        <v>23</v>
      </c>
      <c r="Q14" s="17">
        <v>0.8333333333333321</v>
      </c>
      <c r="R14" s="18">
        <v>0.16666666666666607</v>
      </c>
    </row>
    <row r="15">
      <c r="A15" s="19" t="s">
        <v>66</v>
      </c>
      <c r="B15" s="20" t="s">
        <v>67</v>
      </c>
      <c r="C15" s="21" t="s">
        <v>68</v>
      </c>
      <c r="D15" s="22">
        <v>8.1</v>
      </c>
      <c r="E15" s="23">
        <v>0.99</v>
      </c>
      <c r="F15" s="24">
        <v>9.233333333333333</v>
      </c>
      <c r="G15" s="25">
        <v>9.4</v>
      </c>
      <c r="H15" s="25">
        <v>8.6</v>
      </c>
      <c r="I15" s="25">
        <v>10.0</v>
      </c>
      <c r="J15" s="25">
        <v>7.9</v>
      </c>
      <c r="K15" s="25">
        <v>9.7</v>
      </c>
      <c r="L15" s="25">
        <v>9.8</v>
      </c>
      <c r="M15" s="26" t="s">
        <v>69</v>
      </c>
      <c r="N15" s="27">
        <v>45646.0</v>
      </c>
      <c r="O15" s="22" t="s">
        <v>70</v>
      </c>
      <c r="P15" s="22" t="s">
        <v>23</v>
      </c>
      <c r="Q15" s="28">
        <v>1.0333333333333332</v>
      </c>
      <c r="R15" s="29">
        <v>0.7666666666666675</v>
      </c>
    </row>
    <row r="16">
      <c r="A16" s="30" t="s">
        <v>71</v>
      </c>
      <c r="B16" s="8" t="s">
        <v>72</v>
      </c>
      <c r="C16" s="9" t="s">
        <v>73</v>
      </c>
      <c r="D16" s="10">
        <v>8.2</v>
      </c>
      <c r="E16" s="11">
        <v>0.93</v>
      </c>
      <c r="F16" s="12">
        <v>9.2</v>
      </c>
      <c r="G16" s="13">
        <v>9.0</v>
      </c>
      <c r="H16" s="13">
        <v>9.0</v>
      </c>
      <c r="I16" s="13">
        <v>8.7</v>
      </c>
      <c r="J16" s="13">
        <v>9.1</v>
      </c>
      <c r="K16" s="13">
        <v>9.5</v>
      </c>
      <c r="L16" s="13">
        <v>9.9</v>
      </c>
      <c r="M16" s="14" t="s">
        <v>49</v>
      </c>
      <c r="N16" s="15">
        <v>45628.0</v>
      </c>
      <c r="O16" s="10" t="s">
        <v>22</v>
      </c>
      <c r="P16" s="10" t="s">
        <v>23</v>
      </c>
      <c r="Q16" s="17">
        <v>1.0</v>
      </c>
      <c r="R16" s="18">
        <v>0.10000000000000142</v>
      </c>
    </row>
    <row r="17">
      <c r="A17" s="19" t="s">
        <v>74</v>
      </c>
      <c r="B17" s="20" t="s">
        <v>75</v>
      </c>
      <c r="C17" s="21" t="s">
        <v>76</v>
      </c>
      <c r="D17" s="22">
        <v>8.3</v>
      </c>
      <c r="E17" s="23">
        <v>0.93</v>
      </c>
      <c r="F17" s="24">
        <v>9.133333333333333</v>
      </c>
      <c r="G17" s="22">
        <v>9.3</v>
      </c>
      <c r="H17" s="25">
        <v>8.8</v>
      </c>
      <c r="I17" s="22">
        <v>9.7</v>
      </c>
      <c r="J17" s="25">
        <v>8.9</v>
      </c>
      <c r="K17" s="25">
        <v>9.3</v>
      </c>
      <c r="L17" s="25">
        <v>8.8</v>
      </c>
      <c r="M17" s="26" t="s">
        <v>77</v>
      </c>
      <c r="N17" s="27">
        <v>45628.0</v>
      </c>
      <c r="O17" s="22" t="s">
        <v>22</v>
      </c>
      <c r="P17" s="22" t="s">
        <v>23</v>
      </c>
      <c r="Q17" s="28">
        <v>0.8333333333333321</v>
      </c>
      <c r="R17" s="29">
        <v>0.16666666666666785</v>
      </c>
    </row>
    <row r="18">
      <c r="A18" s="7" t="s">
        <v>78</v>
      </c>
      <c r="B18" s="8" t="s">
        <v>79</v>
      </c>
      <c r="C18" s="9" t="s">
        <v>30</v>
      </c>
      <c r="D18" s="10">
        <v>8.4</v>
      </c>
      <c r="E18" s="11">
        <v>0.85</v>
      </c>
      <c r="F18" s="12">
        <v>9.049999999999999</v>
      </c>
      <c r="G18" s="13">
        <v>9.4</v>
      </c>
      <c r="H18" s="13">
        <v>9.5</v>
      </c>
      <c r="I18" s="13">
        <v>9.3</v>
      </c>
      <c r="J18" s="13">
        <v>9.1</v>
      </c>
      <c r="K18" s="13">
        <v>8.5</v>
      </c>
      <c r="L18" s="13">
        <v>8.5</v>
      </c>
      <c r="M18" s="14" t="s">
        <v>80</v>
      </c>
      <c r="N18" s="15">
        <v>45628.0</v>
      </c>
      <c r="O18" s="16" t="s">
        <v>22</v>
      </c>
      <c r="P18" s="10" t="s">
        <v>23</v>
      </c>
      <c r="Q18" s="17">
        <v>0.6499999999999986</v>
      </c>
      <c r="R18" s="18">
        <v>0.5499999999999989</v>
      </c>
    </row>
    <row r="19">
      <c r="A19" s="19" t="s">
        <v>81</v>
      </c>
      <c r="B19" s="20" t="s">
        <v>82</v>
      </c>
      <c r="C19" s="21" t="s">
        <v>83</v>
      </c>
      <c r="D19" s="22">
        <v>7.6</v>
      </c>
      <c r="E19" s="23">
        <v>0.97</v>
      </c>
      <c r="F19" s="24">
        <v>9.016666666666667</v>
      </c>
      <c r="G19" s="25">
        <v>8.8</v>
      </c>
      <c r="H19" s="25">
        <v>8.8</v>
      </c>
      <c r="I19" s="25">
        <v>8.9</v>
      </c>
      <c r="J19" s="25">
        <v>8.2</v>
      </c>
      <c r="K19" s="25">
        <v>9.6</v>
      </c>
      <c r="L19" s="25">
        <v>9.8</v>
      </c>
      <c r="M19" s="26" t="s">
        <v>31</v>
      </c>
      <c r="N19" s="27">
        <v>45765.0</v>
      </c>
      <c r="O19" s="22" t="s">
        <v>22</v>
      </c>
      <c r="P19" s="22" t="s">
        <v>23</v>
      </c>
      <c r="Q19" s="28">
        <v>1.3166666666666673</v>
      </c>
      <c r="R19" s="29">
        <v>0.6833333333333318</v>
      </c>
    </row>
    <row r="20">
      <c r="A20" s="30" t="s">
        <v>84</v>
      </c>
      <c r="B20" s="8" t="s">
        <v>85</v>
      </c>
      <c r="C20" s="9" t="s">
        <v>86</v>
      </c>
      <c r="D20" s="10">
        <v>8.8</v>
      </c>
      <c r="E20" s="11">
        <v>0.95</v>
      </c>
      <c r="F20" s="12">
        <v>9.016666666666667</v>
      </c>
      <c r="G20" s="13">
        <v>9.4</v>
      </c>
      <c r="H20" s="13">
        <v>9.3</v>
      </c>
      <c r="I20" s="13">
        <v>9.1</v>
      </c>
      <c r="J20" s="13">
        <v>9.0</v>
      </c>
      <c r="K20" s="13">
        <v>8.7</v>
      </c>
      <c r="L20" s="13">
        <v>8.6</v>
      </c>
      <c r="M20" s="14" t="s">
        <v>87</v>
      </c>
      <c r="N20" s="15">
        <v>45948.0</v>
      </c>
      <c r="O20" s="10"/>
      <c r="P20" s="10"/>
      <c r="Q20" s="17">
        <v>0.0</v>
      </c>
      <c r="R20" s="18">
        <v>0.0</v>
      </c>
    </row>
    <row r="21">
      <c r="A21" s="19" t="s">
        <v>88</v>
      </c>
      <c r="B21" s="20" t="s">
        <v>89</v>
      </c>
      <c r="C21" s="21" t="s">
        <v>90</v>
      </c>
      <c r="D21" s="22">
        <v>7.6</v>
      </c>
      <c r="E21" s="23">
        <v>0.87</v>
      </c>
      <c r="F21" s="24">
        <v>9.0</v>
      </c>
      <c r="G21" s="25">
        <v>8.7</v>
      </c>
      <c r="H21" s="25">
        <v>8.7</v>
      </c>
      <c r="I21" s="25">
        <v>8.8</v>
      </c>
      <c r="J21" s="25">
        <v>8.7</v>
      </c>
      <c r="K21" s="25">
        <v>9.5</v>
      </c>
      <c r="L21" s="25">
        <v>9.6</v>
      </c>
      <c r="M21" s="26" t="s">
        <v>91</v>
      </c>
      <c r="N21" s="27">
        <v>45874.0</v>
      </c>
      <c r="O21" s="22" t="s">
        <v>22</v>
      </c>
      <c r="P21" s="22" t="s">
        <v>23</v>
      </c>
      <c r="Q21" s="28">
        <v>1.4000000000000004</v>
      </c>
      <c r="R21" s="29">
        <v>0.3000000000000007</v>
      </c>
    </row>
    <row r="22">
      <c r="A22" s="30" t="s">
        <v>92</v>
      </c>
      <c r="B22" s="8" t="s">
        <v>93</v>
      </c>
      <c r="C22" s="9" t="s">
        <v>68</v>
      </c>
      <c r="D22" s="10">
        <v>7.8</v>
      </c>
      <c r="E22" s="11">
        <v>0.92</v>
      </c>
      <c r="F22" s="12">
        <v>8.999999999999998</v>
      </c>
      <c r="G22" s="13">
        <v>9.2</v>
      </c>
      <c r="H22" s="13">
        <v>9.1</v>
      </c>
      <c r="I22" s="13">
        <v>9.5</v>
      </c>
      <c r="J22" s="13">
        <v>8.9</v>
      </c>
      <c r="K22" s="13">
        <v>8.4</v>
      </c>
      <c r="L22" s="13">
        <v>8.9</v>
      </c>
      <c r="M22" s="14" t="s">
        <v>94</v>
      </c>
      <c r="N22" s="15">
        <v>45925.0</v>
      </c>
      <c r="O22" s="10" t="s">
        <v>22</v>
      </c>
      <c r="P22" s="10" t="s">
        <v>23</v>
      </c>
      <c r="Q22" s="17">
        <v>0.0</v>
      </c>
      <c r="R22" s="18">
        <v>0.0</v>
      </c>
    </row>
    <row r="23">
      <c r="A23" s="19" t="s">
        <v>95</v>
      </c>
      <c r="B23" s="20" t="s">
        <v>96</v>
      </c>
      <c r="C23" s="21" t="s">
        <v>30</v>
      </c>
      <c r="D23" s="22">
        <v>7.9</v>
      </c>
      <c r="E23" s="23">
        <v>0.91</v>
      </c>
      <c r="F23" s="24">
        <v>8.983333333333334</v>
      </c>
      <c r="G23" s="25">
        <v>8.9</v>
      </c>
      <c r="H23" s="25">
        <v>9.5</v>
      </c>
      <c r="I23" s="25">
        <v>7.6</v>
      </c>
      <c r="J23" s="25">
        <v>9.1</v>
      </c>
      <c r="K23" s="25">
        <v>9.5</v>
      </c>
      <c r="L23" s="25">
        <v>9.3</v>
      </c>
      <c r="M23" s="26" t="s">
        <v>97</v>
      </c>
      <c r="N23" s="27">
        <v>45628.0</v>
      </c>
      <c r="O23" s="22" t="s">
        <v>22</v>
      </c>
      <c r="P23" s="22" t="s">
        <v>23</v>
      </c>
      <c r="Q23" s="28">
        <v>1.083333333333334</v>
      </c>
      <c r="R23" s="29">
        <v>0.11666666666666536</v>
      </c>
    </row>
    <row r="24">
      <c r="A24" s="30" t="s">
        <v>98</v>
      </c>
      <c r="B24" s="8" t="s">
        <v>99</v>
      </c>
      <c r="C24" s="9" t="s">
        <v>100</v>
      </c>
      <c r="D24" s="10">
        <v>7.3</v>
      </c>
      <c r="E24" s="11">
        <v>0.7</v>
      </c>
      <c r="F24" s="12">
        <v>8.983333333333333</v>
      </c>
      <c r="G24" s="13">
        <v>8.4</v>
      </c>
      <c r="H24" s="13">
        <v>7.9</v>
      </c>
      <c r="I24" s="13">
        <v>9.2</v>
      </c>
      <c r="J24" s="13">
        <v>9.6</v>
      </c>
      <c r="K24" s="13">
        <v>9.7</v>
      </c>
      <c r="L24" s="13">
        <v>9.1</v>
      </c>
      <c r="M24" s="14" t="s">
        <v>101</v>
      </c>
      <c r="N24" s="15">
        <v>45608.0</v>
      </c>
      <c r="O24" s="10" t="s">
        <v>22</v>
      </c>
      <c r="P24" s="10" t="s">
        <v>23</v>
      </c>
      <c r="Q24" s="17">
        <v>1.6833333333333327</v>
      </c>
      <c r="R24" s="18">
        <v>1.9833333333333325</v>
      </c>
    </row>
    <row r="25">
      <c r="A25" s="19" t="s">
        <v>102</v>
      </c>
      <c r="B25" s="20" t="s">
        <v>103</v>
      </c>
      <c r="C25" s="21" t="s">
        <v>30</v>
      </c>
      <c r="D25" s="22">
        <v>7.4</v>
      </c>
      <c r="E25" s="23">
        <v>0.92</v>
      </c>
      <c r="F25" s="24">
        <v>8.95</v>
      </c>
      <c r="G25" s="25">
        <v>9.5</v>
      </c>
      <c r="H25" s="25">
        <v>8.3</v>
      </c>
      <c r="I25" s="25">
        <v>8.8</v>
      </c>
      <c r="J25" s="25">
        <v>8.7</v>
      </c>
      <c r="K25" s="25">
        <v>9.3</v>
      </c>
      <c r="L25" s="25">
        <v>9.1</v>
      </c>
      <c r="M25" s="26" t="s">
        <v>104</v>
      </c>
      <c r="N25" s="27">
        <v>45628.0</v>
      </c>
      <c r="O25" s="22" t="s">
        <v>22</v>
      </c>
      <c r="P25" s="22" t="s">
        <v>23</v>
      </c>
      <c r="Q25" s="28">
        <v>1.549999999999999</v>
      </c>
      <c r="R25" s="29">
        <v>0.2500000000000018</v>
      </c>
    </row>
    <row r="26">
      <c r="A26" s="30" t="s">
        <v>105</v>
      </c>
      <c r="B26" s="8" t="s">
        <v>57</v>
      </c>
      <c r="C26" s="9" t="s">
        <v>61</v>
      </c>
      <c r="D26" s="10">
        <v>7.7</v>
      </c>
      <c r="E26" s="11">
        <v>0.92</v>
      </c>
      <c r="F26" s="12">
        <v>8.9</v>
      </c>
      <c r="G26" s="13">
        <v>8.9</v>
      </c>
      <c r="H26" s="13">
        <v>9.2</v>
      </c>
      <c r="I26" s="13">
        <v>8.4</v>
      </c>
      <c r="J26" s="13">
        <v>8.7</v>
      </c>
      <c r="K26" s="13">
        <v>9.3</v>
      </c>
      <c r="L26" s="13">
        <v>8.9</v>
      </c>
      <c r="M26" s="14" t="s">
        <v>106</v>
      </c>
      <c r="N26" s="15">
        <v>45863.0</v>
      </c>
      <c r="O26" s="10" t="s">
        <v>22</v>
      </c>
      <c r="P26" s="10" t="s">
        <v>23</v>
      </c>
      <c r="Q26" s="17">
        <v>1.2000000000000002</v>
      </c>
      <c r="R26" s="18">
        <v>0.3000000000000007</v>
      </c>
    </row>
    <row r="27">
      <c r="A27" s="19" t="s">
        <v>107</v>
      </c>
      <c r="B27" s="20" t="s">
        <v>108</v>
      </c>
      <c r="C27" s="21" t="s">
        <v>86</v>
      </c>
      <c r="D27" s="22">
        <v>8.9</v>
      </c>
      <c r="E27" s="23">
        <v>0.92</v>
      </c>
      <c r="F27" s="24">
        <v>8.899999999999999</v>
      </c>
      <c r="G27" s="25">
        <v>9.3</v>
      </c>
      <c r="H27" s="25">
        <v>8.6</v>
      </c>
      <c r="I27" s="25">
        <v>9.9</v>
      </c>
      <c r="J27" s="25">
        <v>8.8</v>
      </c>
      <c r="K27" s="25">
        <v>8.3</v>
      </c>
      <c r="L27" s="25">
        <v>8.5</v>
      </c>
      <c r="M27" s="26" t="s">
        <v>109</v>
      </c>
      <c r="N27" s="27">
        <v>45948.0</v>
      </c>
      <c r="O27" s="22"/>
      <c r="P27" s="22"/>
      <c r="Q27" s="28">
        <v>0.0</v>
      </c>
      <c r="R27" s="29">
        <v>0.0</v>
      </c>
    </row>
    <row r="28">
      <c r="A28" s="30" t="s">
        <v>110</v>
      </c>
      <c r="B28" s="8" t="s">
        <v>111</v>
      </c>
      <c r="C28" s="9" t="s">
        <v>61</v>
      </c>
      <c r="D28" s="10">
        <v>7.3</v>
      </c>
      <c r="E28" s="11">
        <v>0.53</v>
      </c>
      <c r="F28" s="12">
        <v>8.883333333333333</v>
      </c>
      <c r="G28" s="13">
        <v>9.5</v>
      </c>
      <c r="H28" s="13">
        <v>9.2</v>
      </c>
      <c r="I28" s="13">
        <v>7.7</v>
      </c>
      <c r="J28" s="13">
        <v>8.6</v>
      </c>
      <c r="K28" s="13">
        <v>9.4</v>
      </c>
      <c r="L28" s="13">
        <v>8.9</v>
      </c>
      <c r="M28" s="14" t="s">
        <v>55</v>
      </c>
      <c r="N28" s="15">
        <v>45863.0</v>
      </c>
      <c r="O28" s="10" t="s">
        <v>22</v>
      </c>
      <c r="P28" s="10" t="s">
        <v>23</v>
      </c>
      <c r="Q28" s="17">
        <v>1.583333333333333</v>
      </c>
      <c r="R28" s="18">
        <v>3.583333333333332</v>
      </c>
    </row>
    <row r="29">
      <c r="A29" s="19" t="s">
        <v>112</v>
      </c>
      <c r="B29" s="20" t="s">
        <v>113</v>
      </c>
      <c r="C29" s="21" t="s">
        <v>114</v>
      </c>
      <c r="D29" s="22">
        <v>8.1</v>
      </c>
      <c r="E29" s="23"/>
      <c r="F29" s="24">
        <v>8.883333333333333</v>
      </c>
      <c r="G29" s="25">
        <v>8.7</v>
      </c>
      <c r="H29" s="25">
        <v>8.6</v>
      </c>
      <c r="I29" s="25">
        <v>8.5</v>
      </c>
      <c r="J29" s="25">
        <v>7.9</v>
      </c>
      <c r="K29" s="25">
        <v>9.6</v>
      </c>
      <c r="L29" s="25">
        <v>10.0</v>
      </c>
      <c r="M29" s="26" t="s">
        <v>115</v>
      </c>
      <c r="N29" s="27">
        <v>45875.0</v>
      </c>
      <c r="O29" s="22" t="s">
        <v>22</v>
      </c>
      <c r="P29" s="22" t="s">
        <v>23</v>
      </c>
      <c r="Q29" s="28">
        <v>0.7833333333333332</v>
      </c>
      <c r="R29" s="29">
        <v>8.883333333333333</v>
      </c>
    </row>
    <row r="30">
      <c r="A30" s="30" t="s">
        <v>116</v>
      </c>
      <c r="B30" s="8" t="s">
        <v>117</v>
      </c>
      <c r="C30" s="9" t="s">
        <v>118</v>
      </c>
      <c r="D30" s="10">
        <v>8.6</v>
      </c>
      <c r="E30" s="11">
        <v>0.94</v>
      </c>
      <c r="F30" s="12">
        <v>8.85</v>
      </c>
      <c r="G30" s="13">
        <v>8.8</v>
      </c>
      <c r="H30" s="13">
        <v>8.8</v>
      </c>
      <c r="I30" s="13">
        <v>8.8</v>
      </c>
      <c r="J30" s="13">
        <v>8.8</v>
      </c>
      <c r="K30" s="13">
        <v>9.3</v>
      </c>
      <c r="L30" s="13">
        <v>8.6</v>
      </c>
      <c r="M30" s="14" t="s">
        <v>27</v>
      </c>
      <c r="N30" s="15">
        <v>45646.0</v>
      </c>
      <c r="O30" s="10" t="s">
        <v>22</v>
      </c>
      <c r="P30" s="10" t="s">
        <v>23</v>
      </c>
      <c r="Q30" s="17">
        <v>0.25</v>
      </c>
      <c r="R30" s="18">
        <v>0.5499999999999989</v>
      </c>
    </row>
    <row r="31">
      <c r="A31" s="19" t="s">
        <v>119</v>
      </c>
      <c r="B31" s="20" t="s">
        <v>120</v>
      </c>
      <c r="C31" s="21" t="s">
        <v>30</v>
      </c>
      <c r="D31" s="22">
        <v>6.9</v>
      </c>
      <c r="E31" s="23">
        <v>0.72</v>
      </c>
      <c r="F31" s="24">
        <v>8.833333333333334</v>
      </c>
      <c r="G31" s="25">
        <v>8.8</v>
      </c>
      <c r="H31" s="25">
        <v>8.8</v>
      </c>
      <c r="I31" s="25">
        <v>8.7</v>
      </c>
      <c r="J31" s="25">
        <v>9.4</v>
      </c>
      <c r="K31" s="25">
        <v>9.2</v>
      </c>
      <c r="L31" s="25">
        <v>8.1</v>
      </c>
      <c r="M31" s="26" t="s">
        <v>121</v>
      </c>
      <c r="N31" s="27">
        <v>45625.0</v>
      </c>
      <c r="O31" s="22" t="s">
        <v>22</v>
      </c>
      <c r="P31" s="22" t="s">
        <v>23</v>
      </c>
      <c r="Q31" s="28">
        <v>1.9333333333333336</v>
      </c>
      <c r="R31" s="29">
        <v>1.6333333333333346</v>
      </c>
    </row>
    <row r="32">
      <c r="A32" s="30" t="s">
        <v>122</v>
      </c>
      <c r="B32" s="8" t="s">
        <v>123</v>
      </c>
      <c r="C32" s="9" t="s">
        <v>124</v>
      </c>
      <c r="D32" s="10">
        <v>8.3</v>
      </c>
      <c r="E32" s="11">
        <v>0.97</v>
      </c>
      <c r="F32" s="12">
        <v>8.833333333333334</v>
      </c>
      <c r="G32" s="13">
        <v>9.7</v>
      </c>
      <c r="H32" s="13">
        <v>9.7</v>
      </c>
      <c r="I32" s="13">
        <v>7.1</v>
      </c>
      <c r="J32" s="13">
        <v>7.2</v>
      </c>
      <c r="K32" s="13">
        <v>9.6</v>
      </c>
      <c r="L32" s="13">
        <v>9.7</v>
      </c>
      <c r="M32" s="14" t="s">
        <v>125</v>
      </c>
      <c r="N32" s="15">
        <v>45874.0</v>
      </c>
      <c r="O32" s="10" t="s">
        <v>22</v>
      </c>
      <c r="P32" s="10" t="s">
        <v>23</v>
      </c>
      <c r="Q32" s="17">
        <v>0.5333333333333332</v>
      </c>
      <c r="R32" s="18">
        <v>0.8666666666666654</v>
      </c>
    </row>
    <row r="33">
      <c r="A33" s="19" t="s">
        <v>126</v>
      </c>
      <c r="B33" s="20" t="s">
        <v>127</v>
      </c>
      <c r="C33" s="21" t="s">
        <v>128</v>
      </c>
      <c r="D33" s="22">
        <v>8.0</v>
      </c>
      <c r="E33" s="23">
        <v>0.9</v>
      </c>
      <c r="F33" s="24">
        <v>8.766666666666667</v>
      </c>
      <c r="G33" s="25">
        <v>8.9</v>
      </c>
      <c r="H33" s="25">
        <v>8.1</v>
      </c>
      <c r="I33" s="25">
        <v>9.2</v>
      </c>
      <c r="J33" s="25">
        <v>8.4</v>
      </c>
      <c r="K33" s="25">
        <v>9.1</v>
      </c>
      <c r="L33" s="25">
        <v>8.9</v>
      </c>
      <c r="M33" s="26" t="s">
        <v>129</v>
      </c>
      <c r="N33" s="27">
        <v>45874.0</v>
      </c>
      <c r="O33" s="32" t="s">
        <v>22</v>
      </c>
      <c r="P33" s="22" t="s">
        <v>23</v>
      </c>
      <c r="Q33" s="28">
        <v>0.7666666666666675</v>
      </c>
      <c r="R33" s="29">
        <v>0.2333333333333325</v>
      </c>
    </row>
    <row r="34">
      <c r="A34" s="30" t="s">
        <v>130</v>
      </c>
      <c r="B34" s="8" t="s">
        <v>131</v>
      </c>
      <c r="C34" s="9" t="s">
        <v>132</v>
      </c>
      <c r="D34" s="10">
        <v>7.5</v>
      </c>
      <c r="E34" s="11">
        <v>0.78</v>
      </c>
      <c r="F34" s="12">
        <v>8.75</v>
      </c>
      <c r="G34" s="13">
        <v>8.9</v>
      </c>
      <c r="H34" s="13">
        <v>7.5</v>
      </c>
      <c r="I34" s="13">
        <v>9.3</v>
      </c>
      <c r="J34" s="13">
        <v>8.7</v>
      </c>
      <c r="K34" s="13">
        <v>8.9</v>
      </c>
      <c r="L34" s="13">
        <v>9.2</v>
      </c>
      <c r="M34" s="14" t="s">
        <v>55</v>
      </c>
      <c r="N34" s="15">
        <v>45625.0</v>
      </c>
      <c r="O34" s="10" t="s">
        <v>22</v>
      </c>
      <c r="P34" s="10" t="s">
        <v>23</v>
      </c>
      <c r="Q34" s="17">
        <v>1.25</v>
      </c>
      <c r="R34" s="18">
        <v>0.9499999999999993</v>
      </c>
    </row>
    <row r="35">
      <c r="A35" s="19" t="s">
        <v>133</v>
      </c>
      <c r="B35" s="20" t="s">
        <v>134</v>
      </c>
      <c r="C35" s="21" t="s">
        <v>132</v>
      </c>
      <c r="D35" s="22">
        <v>7.8</v>
      </c>
      <c r="E35" s="23">
        <v>0.94</v>
      </c>
      <c r="F35" s="24">
        <v>8.733333333333333</v>
      </c>
      <c r="G35" s="25">
        <v>8.7</v>
      </c>
      <c r="H35" s="25">
        <v>8.8</v>
      </c>
      <c r="I35" s="25">
        <v>7.7</v>
      </c>
      <c r="J35" s="25">
        <v>9.1</v>
      </c>
      <c r="K35" s="25">
        <v>8.9</v>
      </c>
      <c r="L35" s="25">
        <v>9.2</v>
      </c>
      <c r="M35" s="26" t="s">
        <v>135</v>
      </c>
      <c r="N35" s="27">
        <v>45874.0</v>
      </c>
      <c r="O35" s="22" t="s">
        <v>22</v>
      </c>
      <c r="P35" s="22" t="s">
        <v>23</v>
      </c>
      <c r="Q35" s="28">
        <v>0.9333333333333327</v>
      </c>
      <c r="R35" s="29">
        <v>0.6666666666666661</v>
      </c>
    </row>
    <row r="36">
      <c r="A36" s="30" t="s">
        <v>136</v>
      </c>
      <c r="B36" s="8" t="s">
        <v>137</v>
      </c>
      <c r="C36" s="9" t="s">
        <v>30</v>
      </c>
      <c r="D36" s="10">
        <v>6.3</v>
      </c>
      <c r="E36" s="11">
        <v>0.78</v>
      </c>
      <c r="F36" s="12">
        <v>8.683333333333335</v>
      </c>
      <c r="G36" s="13">
        <v>7.2</v>
      </c>
      <c r="H36" s="13">
        <v>9.4</v>
      </c>
      <c r="I36" s="13">
        <v>8.2</v>
      </c>
      <c r="J36" s="13">
        <v>8.8</v>
      </c>
      <c r="K36" s="13">
        <v>9.3</v>
      </c>
      <c r="L36" s="13">
        <v>9.2</v>
      </c>
      <c r="M36" s="14" t="s">
        <v>138</v>
      </c>
      <c r="N36" s="15">
        <v>45689.0</v>
      </c>
      <c r="O36" s="10" t="s">
        <v>22</v>
      </c>
      <c r="P36" s="10" t="s">
        <v>23</v>
      </c>
      <c r="Q36" s="17">
        <v>2.3833333333333355</v>
      </c>
      <c r="R36" s="18">
        <v>0.8833333333333346</v>
      </c>
    </row>
    <row r="37">
      <c r="A37" s="19" t="s">
        <v>139</v>
      </c>
      <c r="B37" s="20" t="s">
        <v>140</v>
      </c>
      <c r="C37" s="21" t="s">
        <v>141</v>
      </c>
      <c r="D37" s="22">
        <v>8.2</v>
      </c>
      <c r="E37" s="23">
        <v>0.77</v>
      </c>
      <c r="F37" s="24">
        <v>8.683333333333332</v>
      </c>
      <c r="G37" s="25">
        <v>8.7</v>
      </c>
      <c r="H37" s="25">
        <v>9.1</v>
      </c>
      <c r="I37" s="25">
        <v>8.5</v>
      </c>
      <c r="J37" s="25">
        <v>8.2</v>
      </c>
      <c r="K37" s="25">
        <v>8.8</v>
      </c>
      <c r="L37" s="25">
        <v>8.8</v>
      </c>
      <c r="M37" s="26" t="s">
        <v>38</v>
      </c>
      <c r="N37" s="27">
        <v>45874.0</v>
      </c>
      <c r="O37" s="22" t="s">
        <v>22</v>
      </c>
      <c r="P37" s="22" t="s">
        <v>23</v>
      </c>
      <c r="Q37" s="28">
        <v>0.4833333333333325</v>
      </c>
      <c r="R37" s="29">
        <v>0.9833333333333316</v>
      </c>
    </row>
    <row r="38">
      <c r="A38" s="30" t="s">
        <v>142</v>
      </c>
      <c r="B38" s="8" t="s">
        <v>143</v>
      </c>
      <c r="C38" s="9" t="s">
        <v>144</v>
      </c>
      <c r="D38" s="10">
        <v>8.0</v>
      </c>
      <c r="E38" s="11">
        <v>0.85</v>
      </c>
      <c r="F38" s="12">
        <v>8.65</v>
      </c>
      <c r="G38" s="13">
        <v>9.4</v>
      </c>
      <c r="H38" s="13">
        <v>8.9</v>
      </c>
      <c r="I38" s="13">
        <v>8.5</v>
      </c>
      <c r="J38" s="13">
        <v>7.6</v>
      </c>
      <c r="K38" s="13">
        <v>8.9</v>
      </c>
      <c r="L38" s="13">
        <v>8.6</v>
      </c>
      <c r="M38" s="14" t="s">
        <v>145</v>
      </c>
      <c r="N38" s="15">
        <v>45646.0</v>
      </c>
      <c r="O38" s="10" t="s">
        <v>22</v>
      </c>
      <c r="P38" s="10" t="s">
        <v>23</v>
      </c>
      <c r="Q38" s="17">
        <v>0.6500000000000004</v>
      </c>
      <c r="R38" s="18">
        <v>0.15000000000000036</v>
      </c>
    </row>
    <row r="39">
      <c r="A39" s="19" t="s">
        <v>146</v>
      </c>
      <c r="B39" s="20" t="s">
        <v>147</v>
      </c>
      <c r="C39" s="21" t="s">
        <v>148</v>
      </c>
      <c r="D39" s="22">
        <v>6.5</v>
      </c>
      <c r="E39" s="23">
        <v>0.88</v>
      </c>
      <c r="F39" s="24">
        <v>8.65</v>
      </c>
      <c r="G39" s="25">
        <v>9.1</v>
      </c>
      <c r="H39" s="25">
        <v>9.1</v>
      </c>
      <c r="I39" s="25">
        <v>8.6</v>
      </c>
      <c r="J39" s="25">
        <v>7.8</v>
      </c>
      <c r="K39" s="25">
        <v>8.7</v>
      </c>
      <c r="L39" s="25">
        <v>8.6</v>
      </c>
      <c r="M39" s="26" t="s">
        <v>42</v>
      </c>
      <c r="N39" s="27">
        <v>45661.0</v>
      </c>
      <c r="O39" s="22" t="s">
        <v>22</v>
      </c>
      <c r="P39" s="22" t="s">
        <v>23</v>
      </c>
      <c r="Q39" s="28">
        <v>2.1500000000000004</v>
      </c>
      <c r="R39" s="29">
        <v>0.15000000000000036</v>
      </c>
    </row>
    <row r="40">
      <c r="A40" s="30" t="s">
        <v>149</v>
      </c>
      <c r="B40" s="8" t="s">
        <v>150</v>
      </c>
      <c r="C40" s="9" t="s">
        <v>100</v>
      </c>
      <c r="D40" s="10">
        <v>7.1</v>
      </c>
      <c r="E40" s="11">
        <v>0.94</v>
      </c>
      <c r="F40" s="12">
        <v>8.65</v>
      </c>
      <c r="G40" s="13">
        <v>8.5</v>
      </c>
      <c r="H40" s="13">
        <v>8.6</v>
      </c>
      <c r="I40" s="13">
        <v>7.6</v>
      </c>
      <c r="J40" s="13">
        <v>8.8</v>
      </c>
      <c r="K40" s="13">
        <v>9.1</v>
      </c>
      <c r="L40" s="13">
        <v>9.3</v>
      </c>
      <c r="M40" s="14" t="s">
        <v>125</v>
      </c>
      <c r="N40" s="15">
        <v>45670.0</v>
      </c>
      <c r="O40" s="10" t="s">
        <v>22</v>
      </c>
      <c r="P40" s="10" t="s">
        <v>23</v>
      </c>
      <c r="Q40" s="17">
        <v>1.5500000000000007</v>
      </c>
      <c r="R40" s="18">
        <v>0.7499999999999982</v>
      </c>
    </row>
    <row r="41">
      <c r="A41" s="19" t="s">
        <v>151</v>
      </c>
      <c r="B41" s="20" t="s">
        <v>152</v>
      </c>
      <c r="C41" s="21" t="s">
        <v>90</v>
      </c>
      <c r="D41" s="22">
        <v>8.1</v>
      </c>
      <c r="E41" s="23">
        <v>0.92</v>
      </c>
      <c r="F41" s="24">
        <v>8.65</v>
      </c>
      <c r="G41" s="25">
        <v>8.7</v>
      </c>
      <c r="H41" s="25">
        <v>7.7</v>
      </c>
      <c r="I41" s="25">
        <v>8.2</v>
      </c>
      <c r="J41" s="25">
        <v>8.9</v>
      </c>
      <c r="K41" s="25">
        <v>8.8</v>
      </c>
      <c r="L41" s="25">
        <v>9.6</v>
      </c>
      <c r="M41" s="26" t="s">
        <v>62</v>
      </c>
      <c r="N41" s="27">
        <v>45874.0</v>
      </c>
      <c r="O41" s="32" t="s">
        <v>22</v>
      </c>
      <c r="P41" s="22" t="s">
        <v>23</v>
      </c>
      <c r="Q41" s="28">
        <v>0.5500000000000007</v>
      </c>
      <c r="R41" s="29">
        <v>0.5500000000000007</v>
      </c>
    </row>
    <row r="42">
      <c r="A42" s="30" t="s">
        <v>153</v>
      </c>
      <c r="B42" s="8" t="s">
        <v>154</v>
      </c>
      <c r="C42" s="9" t="s">
        <v>155</v>
      </c>
      <c r="D42" s="10">
        <v>8.0</v>
      </c>
      <c r="E42" s="11">
        <v>0.91</v>
      </c>
      <c r="F42" s="12">
        <v>8.633333333333335</v>
      </c>
      <c r="G42" s="13">
        <v>8.8</v>
      </c>
      <c r="H42" s="13">
        <v>8.7</v>
      </c>
      <c r="I42" s="13">
        <v>8.3</v>
      </c>
      <c r="J42" s="13">
        <v>8.6</v>
      </c>
      <c r="K42" s="13">
        <v>8.8</v>
      </c>
      <c r="L42" s="13">
        <v>8.6</v>
      </c>
      <c r="M42" s="14" t="s">
        <v>156</v>
      </c>
      <c r="N42" s="15">
        <v>45646.0</v>
      </c>
      <c r="O42" s="16" t="s">
        <v>22</v>
      </c>
      <c r="P42" s="10" t="s">
        <v>23</v>
      </c>
      <c r="Q42" s="17">
        <v>0.6333333333333346</v>
      </c>
      <c r="R42" s="18">
        <v>0.466666666666665</v>
      </c>
    </row>
    <row r="43">
      <c r="A43" s="19" t="s">
        <v>157</v>
      </c>
      <c r="B43" s="20" t="s">
        <v>158</v>
      </c>
      <c r="C43" s="21" t="s">
        <v>132</v>
      </c>
      <c r="D43" s="22">
        <v>7.4</v>
      </c>
      <c r="E43" s="23">
        <v>0.91</v>
      </c>
      <c r="F43" s="24">
        <v>8.633333333333333</v>
      </c>
      <c r="G43" s="25">
        <v>9.1</v>
      </c>
      <c r="H43" s="25">
        <v>8.9</v>
      </c>
      <c r="I43" s="25">
        <v>8.5</v>
      </c>
      <c r="J43" s="25">
        <v>8.3</v>
      </c>
      <c r="K43" s="25">
        <v>8.5</v>
      </c>
      <c r="L43" s="25">
        <v>8.5</v>
      </c>
      <c r="M43" s="26" t="s">
        <v>159</v>
      </c>
      <c r="N43" s="27">
        <v>45628.0</v>
      </c>
      <c r="O43" s="32" t="s">
        <v>22</v>
      </c>
      <c r="P43" s="22" t="s">
        <v>23</v>
      </c>
      <c r="Q43" s="28">
        <v>1.2333333333333325</v>
      </c>
      <c r="R43" s="29">
        <v>0.4666666666666668</v>
      </c>
    </row>
    <row r="44">
      <c r="A44" s="30" t="s">
        <v>160</v>
      </c>
      <c r="B44" s="8" t="s">
        <v>161</v>
      </c>
      <c r="C44" s="9" t="s">
        <v>124</v>
      </c>
      <c r="D44" s="10">
        <v>8.8</v>
      </c>
      <c r="E44" s="11">
        <v>0.75</v>
      </c>
      <c r="F44" s="12">
        <v>8.616666666666667</v>
      </c>
      <c r="G44" s="13">
        <v>8.9</v>
      </c>
      <c r="H44" s="13">
        <v>8.6</v>
      </c>
      <c r="I44" s="13">
        <v>7.5</v>
      </c>
      <c r="J44" s="13">
        <v>7.6</v>
      </c>
      <c r="K44" s="13">
        <v>9.5</v>
      </c>
      <c r="L44" s="13">
        <v>9.6</v>
      </c>
      <c r="M44" s="14" t="s">
        <v>162</v>
      </c>
      <c r="N44" s="15">
        <v>45646.0</v>
      </c>
      <c r="O44" s="16" t="s">
        <v>22</v>
      </c>
      <c r="P44" s="10" t="s">
        <v>23</v>
      </c>
      <c r="Q44" s="17">
        <v>0.18333333333333357</v>
      </c>
      <c r="R44" s="18">
        <v>1.1166666666666671</v>
      </c>
    </row>
    <row r="45">
      <c r="A45" s="19" t="s">
        <v>163</v>
      </c>
      <c r="B45" s="20" t="s">
        <v>164</v>
      </c>
      <c r="C45" s="21" t="s">
        <v>73</v>
      </c>
      <c r="D45" s="22">
        <v>7.5</v>
      </c>
      <c r="E45" s="23">
        <v>0.89</v>
      </c>
      <c r="F45" s="24">
        <v>8.616666666666667</v>
      </c>
      <c r="G45" s="25">
        <v>8.9</v>
      </c>
      <c r="H45" s="25">
        <v>7.7</v>
      </c>
      <c r="I45" s="25">
        <v>8.9</v>
      </c>
      <c r="J45" s="25">
        <v>9.0</v>
      </c>
      <c r="K45" s="25">
        <v>8.7</v>
      </c>
      <c r="L45" s="25">
        <v>8.5</v>
      </c>
      <c r="M45" s="26" t="s">
        <v>165</v>
      </c>
      <c r="N45" s="27">
        <v>45655.0</v>
      </c>
      <c r="O45" s="22" t="s">
        <v>22</v>
      </c>
      <c r="P45" s="22" t="s">
        <v>23</v>
      </c>
      <c r="Q45" s="28">
        <v>1.1166666666666671</v>
      </c>
      <c r="R45" s="29">
        <v>0.2833333333333332</v>
      </c>
    </row>
    <row r="46">
      <c r="A46" s="7" t="s">
        <v>166</v>
      </c>
      <c r="B46" s="8" t="s">
        <v>167</v>
      </c>
      <c r="C46" s="9" t="s">
        <v>168</v>
      </c>
      <c r="D46" s="10">
        <v>8.0</v>
      </c>
      <c r="E46" s="11">
        <v>0.88</v>
      </c>
      <c r="F46" s="12">
        <v>8.616666666666667</v>
      </c>
      <c r="G46" s="10">
        <v>8.5</v>
      </c>
      <c r="H46" s="13">
        <v>8.7</v>
      </c>
      <c r="I46" s="13">
        <v>7.8</v>
      </c>
      <c r="J46" s="13">
        <v>9.1</v>
      </c>
      <c r="K46" s="13">
        <v>8.9</v>
      </c>
      <c r="L46" s="13">
        <v>8.7</v>
      </c>
      <c r="M46" s="14" t="s">
        <v>169</v>
      </c>
      <c r="N46" s="15">
        <v>45747.0</v>
      </c>
      <c r="O46" s="16" t="s">
        <v>22</v>
      </c>
      <c r="P46" s="10" t="s">
        <v>23</v>
      </c>
      <c r="Q46" s="17">
        <v>0.6166666666666671</v>
      </c>
      <c r="R46" s="18">
        <v>0.18333333333333357</v>
      </c>
    </row>
    <row r="47">
      <c r="A47" s="31" t="s">
        <v>170</v>
      </c>
      <c r="B47" s="20" t="s">
        <v>171</v>
      </c>
      <c r="C47" s="21" t="s">
        <v>30</v>
      </c>
      <c r="D47" s="22">
        <v>6.8</v>
      </c>
      <c r="E47" s="23">
        <v>0.51</v>
      </c>
      <c r="F47" s="24">
        <v>8.583333333333332</v>
      </c>
      <c r="G47" s="25">
        <v>8.3</v>
      </c>
      <c r="H47" s="25">
        <v>8.6</v>
      </c>
      <c r="I47" s="25">
        <v>8.7</v>
      </c>
      <c r="J47" s="25">
        <v>8.7</v>
      </c>
      <c r="K47" s="25">
        <v>8.8</v>
      </c>
      <c r="L47" s="25">
        <v>8.4</v>
      </c>
      <c r="M47" s="26" t="s">
        <v>172</v>
      </c>
      <c r="N47" s="27">
        <v>45628.0</v>
      </c>
      <c r="O47" s="32" t="s">
        <v>22</v>
      </c>
      <c r="P47" s="22" t="s">
        <v>23</v>
      </c>
      <c r="Q47" s="28">
        <v>1.7833333333333323</v>
      </c>
      <c r="R47" s="29">
        <v>3.4833333333333325</v>
      </c>
    </row>
    <row r="48">
      <c r="A48" s="30" t="s">
        <v>66</v>
      </c>
      <c r="B48" s="8" t="s">
        <v>173</v>
      </c>
      <c r="C48" s="9" t="s">
        <v>174</v>
      </c>
      <c r="D48" s="10">
        <v>7.8</v>
      </c>
      <c r="E48" s="11">
        <v>0.76</v>
      </c>
      <c r="F48" s="12">
        <v>8.566666666666666</v>
      </c>
      <c r="G48" s="13">
        <v>8.1</v>
      </c>
      <c r="H48" s="13">
        <v>7.8</v>
      </c>
      <c r="I48" s="13">
        <v>9.9</v>
      </c>
      <c r="J48" s="13">
        <v>8.9</v>
      </c>
      <c r="K48" s="13">
        <v>9.1</v>
      </c>
      <c r="L48" s="13">
        <v>7.6</v>
      </c>
      <c r="M48" s="14" t="s">
        <v>172</v>
      </c>
      <c r="N48" s="15">
        <v>45909.0</v>
      </c>
      <c r="O48" s="10" t="s">
        <v>22</v>
      </c>
      <c r="P48" s="10" t="s">
        <v>23</v>
      </c>
      <c r="Q48" s="17">
        <v>0.0</v>
      </c>
      <c r="R48" s="18">
        <v>0.0</v>
      </c>
    </row>
    <row r="49">
      <c r="A49" s="19" t="s">
        <v>175</v>
      </c>
      <c r="B49" s="20" t="s">
        <v>176</v>
      </c>
      <c r="C49" s="21" t="s">
        <v>177</v>
      </c>
      <c r="D49" s="22">
        <v>8.1</v>
      </c>
      <c r="E49" s="23">
        <v>0.96</v>
      </c>
      <c r="F49" s="24">
        <v>8.499999999999998</v>
      </c>
      <c r="G49" s="25">
        <v>8.7</v>
      </c>
      <c r="H49" s="25">
        <v>8.6</v>
      </c>
      <c r="I49" s="25">
        <v>7.5</v>
      </c>
      <c r="J49" s="25">
        <v>7.8</v>
      </c>
      <c r="K49" s="25">
        <v>9.5</v>
      </c>
      <c r="L49" s="25">
        <v>8.9</v>
      </c>
      <c r="M49" s="26" t="s">
        <v>178</v>
      </c>
      <c r="N49" s="27">
        <v>45647.0</v>
      </c>
      <c r="O49" s="22" t="s">
        <v>22</v>
      </c>
      <c r="P49" s="22" t="s">
        <v>23</v>
      </c>
      <c r="Q49" s="28">
        <v>0.3999999999999986</v>
      </c>
      <c r="R49" s="29">
        <v>1.1000000000000014</v>
      </c>
    </row>
    <row r="50">
      <c r="A50" s="30" t="s">
        <v>179</v>
      </c>
      <c r="B50" s="8" t="s">
        <v>180</v>
      </c>
      <c r="C50" s="9" t="s">
        <v>181</v>
      </c>
      <c r="D50" s="10">
        <v>6.8</v>
      </c>
      <c r="E50" s="11">
        <v>0.66</v>
      </c>
      <c r="F50" s="12">
        <v>8.483333333333333</v>
      </c>
      <c r="G50" s="13">
        <v>8.6</v>
      </c>
      <c r="H50" s="13">
        <v>8.8</v>
      </c>
      <c r="I50" s="13">
        <v>7.9</v>
      </c>
      <c r="J50" s="13">
        <v>8.8</v>
      </c>
      <c r="K50" s="13">
        <v>8.6</v>
      </c>
      <c r="L50" s="13">
        <v>8.2</v>
      </c>
      <c r="M50" s="14" t="s">
        <v>97</v>
      </c>
      <c r="N50" s="15">
        <v>45646.0</v>
      </c>
      <c r="O50" s="10" t="s">
        <v>22</v>
      </c>
      <c r="P50" s="10" t="s">
        <v>23</v>
      </c>
      <c r="Q50" s="17">
        <v>1.6833333333333327</v>
      </c>
      <c r="R50" s="18">
        <v>1.883333333333332</v>
      </c>
    </row>
    <row r="51">
      <c r="A51" s="19" t="s">
        <v>182</v>
      </c>
      <c r="B51" s="20" t="s">
        <v>183</v>
      </c>
      <c r="C51" s="21" t="s">
        <v>184</v>
      </c>
      <c r="D51" s="22">
        <v>7.8</v>
      </c>
      <c r="E51" s="23">
        <v>0.92</v>
      </c>
      <c r="F51" s="24">
        <v>8.466666666666667</v>
      </c>
      <c r="G51" s="25">
        <v>8.2</v>
      </c>
      <c r="H51" s="25">
        <v>8.3</v>
      </c>
      <c r="I51" s="25">
        <v>9.3</v>
      </c>
      <c r="J51" s="25">
        <v>9.4</v>
      </c>
      <c r="K51" s="25">
        <v>7.0</v>
      </c>
      <c r="L51" s="25">
        <v>8.6</v>
      </c>
      <c r="M51" s="26" t="s">
        <v>46</v>
      </c>
      <c r="N51" s="27">
        <v>45874.0</v>
      </c>
      <c r="O51" s="22" t="s">
        <v>22</v>
      </c>
      <c r="P51" s="22" t="s">
        <v>23</v>
      </c>
      <c r="Q51" s="28">
        <v>0.666666666666667</v>
      </c>
      <c r="R51" s="29">
        <v>0.7333333333333343</v>
      </c>
    </row>
    <row r="52">
      <c r="A52" s="30" t="s">
        <v>185</v>
      </c>
      <c r="B52" s="8" t="s">
        <v>186</v>
      </c>
      <c r="C52" s="9" t="s">
        <v>37</v>
      </c>
      <c r="D52" s="10">
        <v>7.9</v>
      </c>
      <c r="E52" s="11">
        <v>0.94</v>
      </c>
      <c r="F52" s="12">
        <v>8.450000000000001</v>
      </c>
      <c r="G52" s="13">
        <v>7.8</v>
      </c>
      <c r="H52" s="13">
        <v>7.6</v>
      </c>
      <c r="I52" s="13">
        <v>8.8</v>
      </c>
      <c r="J52" s="13">
        <v>8.8</v>
      </c>
      <c r="K52" s="13">
        <v>8.7</v>
      </c>
      <c r="L52" s="13">
        <v>9.0</v>
      </c>
      <c r="M52" s="14" t="s">
        <v>187</v>
      </c>
      <c r="N52" s="15">
        <v>45874.0</v>
      </c>
      <c r="O52" s="10" t="s">
        <v>22</v>
      </c>
      <c r="P52" s="10" t="s">
        <v>23</v>
      </c>
      <c r="Q52" s="17">
        <v>0.5500000000000007</v>
      </c>
      <c r="R52" s="18">
        <v>0.9499999999999975</v>
      </c>
    </row>
    <row r="53">
      <c r="A53" s="19" t="s">
        <v>188</v>
      </c>
      <c r="B53" s="20" t="s">
        <v>189</v>
      </c>
      <c r="C53" s="21" t="s">
        <v>61</v>
      </c>
      <c r="D53" s="22">
        <v>7.5</v>
      </c>
      <c r="E53" s="23">
        <v>0.92</v>
      </c>
      <c r="F53" s="24">
        <v>8.450000000000001</v>
      </c>
      <c r="G53" s="25">
        <v>8.7</v>
      </c>
      <c r="H53" s="25">
        <v>7.5</v>
      </c>
      <c r="I53" s="25">
        <v>8.6</v>
      </c>
      <c r="J53" s="25">
        <v>8.5</v>
      </c>
      <c r="K53" s="25">
        <v>8.6</v>
      </c>
      <c r="L53" s="25">
        <v>8.8</v>
      </c>
      <c r="M53" s="26" t="s">
        <v>97</v>
      </c>
      <c r="N53" s="27">
        <v>45919.0</v>
      </c>
      <c r="O53" s="22" t="s">
        <v>22</v>
      </c>
      <c r="P53" s="22" t="s">
        <v>23</v>
      </c>
      <c r="Q53" s="28">
        <v>0.0</v>
      </c>
      <c r="R53" s="29">
        <v>0.0</v>
      </c>
    </row>
    <row r="54">
      <c r="A54" s="30" t="s">
        <v>190</v>
      </c>
      <c r="B54" s="8" t="s">
        <v>191</v>
      </c>
      <c r="C54" s="9" t="s">
        <v>41</v>
      </c>
      <c r="D54" s="10">
        <v>7.6</v>
      </c>
      <c r="E54" s="11">
        <v>0.75</v>
      </c>
      <c r="F54" s="12">
        <v>8.433333333333335</v>
      </c>
      <c r="G54" s="13">
        <v>8.8</v>
      </c>
      <c r="H54" s="13">
        <v>8.3</v>
      </c>
      <c r="I54" s="13">
        <v>7.9</v>
      </c>
      <c r="J54" s="13">
        <v>8.6</v>
      </c>
      <c r="K54" s="13">
        <v>8.8</v>
      </c>
      <c r="L54" s="13">
        <v>8.2</v>
      </c>
      <c r="M54" s="14" t="s">
        <v>91</v>
      </c>
      <c r="N54" s="15">
        <v>45646.0</v>
      </c>
      <c r="O54" s="10" t="s">
        <v>22</v>
      </c>
      <c r="P54" s="10" t="s">
        <v>23</v>
      </c>
      <c r="Q54" s="17">
        <v>0.8333333333333357</v>
      </c>
      <c r="R54" s="18">
        <v>0.9333333333333353</v>
      </c>
    </row>
    <row r="55">
      <c r="A55" s="19" t="s">
        <v>192</v>
      </c>
      <c r="B55" s="20" t="s">
        <v>193</v>
      </c>
      <c r="C55" s="21" t="s">
        <v>68</v>
      </c>
      <c r="D55" s="22">
        <v>7.4</v>
      </c>
      <c r="E55" s="23">
        <v>0.9</v>
      </c>
      <c r="F55" s="24">
        <v>8.433333333333334</v>
      </c>
      <c r="G55" s="25">
        <v>8.8</v>
      </c>
      <c r="H55" s="25">
        <v>9.1</v>
      </c>
      <c r="I55" s="25">
        <v>8.6</v>
      </c>
      <c r="J55" s="25">
        <v>8.9</v>
      </c>
      <c r="K55" s="25">
        <v>7.5</v>
      </c>
      <c r="L55" s="25">
        <v>7.7</v>
      </c>
      <c r="M55" s="26" t="s">
        <v>194</v>
      </c>
      <c r="N55" s="27">
        <v>45930.0</v>
      </c>
      <c r="O55" s="22" t="s">
        <v>70</v>
      </c>
      <c r="P55" s="22" t="s">
        <v>23</v>
      </c>
      <c r="Q55" s="28">
        <v>0.0</v>
      </c>
      <c r="R55" s="29">
        <v>0.0</v>
      </c>
    </row>
    <row r="56">
      <c r="A56" s="30" t="s">
        <v>195</v>
      </c>
      <c r="B56" s="8" t="s">
        <v>196</v>
      </c>
      <c r="C56" s="9" t="s">
        <v>30</v>
      </c>
      <c r="D56" s="10">
        <v>8.1</v>
      </c>
      <c r="E56" s="11">
        <v>0.97</v>
      </c>
      <c r="F56" s="12">
        <v>8.433333333333332</v>
      </c>
      <c r="G56" s="13">
        <v>7.5</v>
      </c>
      <c r="H56" s="13">
        <v>8.7</v>
      </c>
      <c r="I56" s="13">
        <v>9.6</v>
      </c>
      <c r="J56" s="13">
        <v>9.8</v>
      </c>
      <c r="K56" s="13">
        <v>8.5</v>
      </c>
      <c r="L56" s="13">
        <v>6.5</v>
      </c>
      <c r="M56" s="14" t="s">
        <v>197</v>
      </c>
      <c r="N56" s="15">
        <v>45608.0</v>
      </c>
      <c r="O56" s="10" t="s">
        <v>22</v>
      </c>
      <c r="P56" s="10" t="s">
        <v>23</v>
      </c>
      <c r="Q56" s="17">
        <v>0.33333333333333215</v>
      </c>
      <c r="R56" s="18">
        <v>1.2666666666666675</v>
      </c>
    </row>
    <row r="57">
      <c r="A57" s="19" t="s">
        <v>198</v>
      </c>
      <c r="B57" s="20" t="s">
        <v>199</v>
      </c>
      <c r="C57" s="21" t="s">
        <v>30</v>
      </c>
      <c r="D57" s="22">
        <v>7.3</v>
      </c>
      <c r="E57" s="23">
        <v>0.96</v>
      </c>
      <c r="F57" s="24">
        <v>8.416666666666666</v>
      </c>
      <c r="G57" s="25">
        <v>9.7</v>
      </c>
      <c r="H57" s="25">
        <v>8.6</v>
      </c>
      <c r="I57" s="25">
        <v>6.5</v>
      </c>
      <c r="J57" s="25">
        <v>8.9</v>
      </c>
      <c r="K57" s="25">
        <v>9.0</v>
      </c>
      <c r="L57" s="25">
        <v>7.8</v>
      </c>
      <c r="M57" s="26" t="s">
        <v>91</v>
      </c>
      <c r="N57" s="27">
        <v>45628.0</v>
      </c>
      <c r="O57" s="22" t="s">
        <v>22</v>
      </c>
      <c r="P57" s="22" t="s">
        <v>23</v>
      </c>
      <c r="Q57" s="28">
        <v>1.1166666666666663</v>
      </c>
      <c r="R57" s="29">
        <v>1.1833333333333336</v>
      </c>
    </row>
    <row r="58">
      <c r="A58" s="30" t="s">
        <v>200</v>
      </c>
      <c r="B58" s="8" t="s">
        <v>201</v>
      </c>
      <c r="C58" s="9" t="s">
        <v>202</v>
      </c>
      <c r="D58" s="10">
        <v>7.8</v>
      </c>
      <c r="E58" s="11">
        <v>0.82</v>
      </c>
      <c r="F58" s="12">
        <v>8.416666666666666</v>
      </c>
      <c r="G58" s="13">
        <v>8.8</v>
      </c>
      <c r="H58" s="13">
        <v>8.6</v>
      </c>
      <c r="I58" s="13">
        <v>8.3</v>
      </c>
      <c r="J58" s="13">
        <v>9.3</v>
      </c>
      <c r="K58" s="13">
        <v>7.6</v>
      </c>
      <c r="L58" s="13">
        <v>7.9</v>
      </c>
      <c r="M58" s="14" t="s">
        <v>34</v>
      </c>
      <c r="N58" s="15">
        <v>45920.0</v>
      </c>
      <c r="O58" s="10" t="s">
        <v>22</v>
      </c>
      <c r="P58" s="10" t="s">
        <v>23</v>
      </c>
      <c r="Q58" s="17">
        <v>0.0</v>
      </c>
      <c r="R58" s="18">
        <v>0.0</v>
      </c>
    </row>
    <row r="59">
      <c r="A59" s="19" t="s">
        <v>203</v>
      </c>
      <c r="B59" s="20" t="s">
        <v>204</v>
      </c>
      <c r="C59" s="21" t="s">
        <v>205</v>
      </c>
      <c r="D59" s="22">
        <v>8.2</v>
      </c>
      <c r="E59" s="23">
        <v>0.69</v>
      </c>
      <c r="F59" s="24">
        <v>8.366666666666667</v>
      </c>
      <c r="G59" s="25">
        <v>8.2</v>
      </c>
      <c r="H59" s="25">
        <v>8.3</v>
      </c>
      <c r="I59" s="25">
        <v>7.5</v>
      </c>
      <c r="J59" s="25">
        <v>7.5</v>
      </c>
      <c r="K59" s="25">
        <v>9.5</v>
      </c>
      <c r="L59" s="25">
        <v>9.2</v>
      </c>
      <c r="M59" s="26" t="s">
        <v>206</v>
      </c>
      <c r="N59" s="27">
        <v>45874.0</v>
      </c>
      <c r="O59" s="22" t="s">
        <v>22</v>
      </c>
      <c r="P59" s="22" t="s">
        <v>23</v>
      </c>
      <c r="Q59" s="28">
        <v>0.16666666666666785</v>
      </c>
      <c r="R59" s="29">
        <v>1.4666666666666677</v>
      </c>
    </row>
    <row r="60">
      <c r="A60" s="30" t="s">
        <v>207</v>
      </c>
      <c r="B60" s="8" t="s">
        <v>208</v>
      </c>
      <c r="C60" s="9" t="s">
        <v>209</v>
      </c>
      <c r="D60" s="10">
        <v>7.7</v>
      </c>
      <c r="E60" s="11">
        <v>0.92</v>
      </c>
      <c r="F60" s="12">
        <v>8.366666666666665</v>
      </c>
      <c r="G60" s="13">
        <v>7.6</v>
      </c>
      <c r="H60" s="13">
        <v>8.7</v>
      </c>
      <c r="I60" s="13">
        <v>8.8</v>
      </c>
      <c r="J60" s="13">
        <v>7.5</v>
      </c>
      <c r="K60" s="13">
        <v>8.8</v>
      </c>
      <c r="L60" s="13">
        <v>8.8</v>
      </c>
      <c r="M60" s="14" t="s">
        <v>145</v>
      </c>
      <c r="N60" s="15">
        <v>45676.0</v>
      </c>
      <c r="O60" s="10" t="s">
        <v>22</v>
      </c>
      <c r="P60" s="10" t="s">
        <v>23</v>
      </c>
      <c r="Q60" s="17">
        <v>0.6666666666666652</v>
      </c>
      <c r="R60" s="18">
        <v>0.8333333333333357</v>
      </c>
    </row>
    <row r="61">
      <c r="A61" s="31" t="s">
        <v>210</v>
      </c>
      <c r="B61" s="20" t="s">
        <v>211</v>
      </c>
      <c r="C61" s="21" t="s">
        <v>212</v>
      </c>
      <c r="D61" s="22">
        <v>7.2</v>
      </c>
      <c r="E61" s="23">
        <v>0.88</v>
      </c>
      <c r="F61" s="24">
        <v>8.299999999999999</v>
      </c>
      <c r="G61" s="25">
        <v>8.5</v>
      </c>
      <c r="H61" s="25">
        <v>8.4</v>
      </c>
      <c r="I61" s="25">
        <v>6.5</v>
      </c>
      <c r="J61" s="25">
        <v>8.2</v>
      </c>
      <c r="K61" s="25">
        <v>8.9</v>
      </c>
      <c r="L61" s="25">
        <v>9.3</v>
      </c>
      <c r="M61" s="26" t="s">
        <v>138</v>
      </c>
      <c r="N61" s="27">
        <v>45646.0</v>
      </c>
      <c r="O61" s="32" t="s">
        <v>22</v>
      </c>
      <c r="P61" s="22" t="s">
        <v>23</v>
      </c>
      <c r="Q61" s="28">
        <v>1.0999999999999988</v>
      </c>
      <c r="R61" s="29">
        <v>0.5000000000000018</v>
      </c>
    </row>
    <row r="62">
      <c r="A62" s="7" t="s">
        <v>213</v>
      </c>
      <c r="B62" s="8" t="s">
        <v>214</v>
      </c>
      <c r="C62" s="9" t="s">
        <v>30</v>
      </c>
      <c r="D62" s="10">
        <v>7.2</v>
      </c>
      <c r="E62" s="11">
        <v>0.84</v>
      </c>
      <c r="F62" s="12">
        <v>8.216666666666667</v>
      </c>
      <c r="G62" s="13">
        <v>8.2</v>
      </c>
      <c r="H62" s="13">
        <v>8.5</v>
      </c>
      <c r="I62" s="13">
        <v>7.8</v>
      </c>
      <c r="J62" s="13">
        <v>8.5</v>
      </c>
      <c r="K62" s="13">
        <v>8.5</v>
      </c>
      <c r="L62" s="13">
        <v>7.8</v>
      </c>
      <c r="M62" s="14" t="s">
        <v>162</v>
      </c>
      <c r="N62" s="15">
        <v>45646.0</v>
      </c>
      <c r="O62" s="16" t="s">
        <v>22</v>
      </c>
      <c r="P62" s="10" t="s">
        <v>23</v>
      </c>
      <c r="Q62" s="17">
        <v>1.0166666666666666</v>
      </c>
      <c r="R62" s="18">
        <v>0.18333333333333357</v>
      </c>
    </row>
    <row r="63">
      <c r="A63" s="31" t="s">
        <v>215</v>
      </c>
      <c r="B63" s="20" t="s">
        <v>216</v>
      </c>
      <c r="C63" s="21" t="s">
        <v>155</v>
      </c>
      <c r="D63" s="22">
        <v>8.7</v>
      </c>
      <c r="E63" s="23">
        <v>0.83</v>
      </c>
      <c r="F63" s="24">
        <v>8.216666666666667</v>
      </c>
      <c r="G63" s="25">
        <v>8.8</v>
      </c>
      <c r="H63" s="25">
        <v>7.9</v>
      </c>
      <c r="I63" s="25">
        <v>8.4</v>
      </c>
      <c r="J63" s="25">
        <v>6.5</v>
      </c>
      <c r="K63" s="25">
        <v>8.9</v>
      </c>
      <c r="L63" s="25">
        <v>8.8</v>
      </c>
      <c r="M63" s="26" t="s">
        <v>217</v>
      </c>
      <c r="N63" s="27">
        <v>45670.0</v>
      </c>
      <c r="O63" s="32" t="s">
        <v>22</v>
      </c>
      <c r="P63" s="22" t="s">
        <v>23</v>
      </c>
      <c r="Q63" s="28">
        <v>0.4833333333333325</v>
      </c>
      <c r="R63" s="29">
        <v>0.08333333333333215</v>
      </c>
    </row>
    <row r="64">
      <c r="A64" s="7" t="s">
        <v>218</v>
      </c>
      <c r="B64" s="8" t="s">
        <v>219</v>
      </c>
      <c r="C64" s="9" t="s">
        <v>220</v>
      </c>
      <c r="D64" s="10">
        <v>8.2</v>
      </c>
      <c r="E64" s="11">
        <v>0.97</v>
      </c>
      <c r="F64" s="12">
        <v>8.183333333333332</v>
      </c>
      <c r="G64" s="13">
        <v>8.5</v>
      </c>
      <c r="H64" s="13">
        <v>7.5</v>
      </c>
      <c r="I64" s="13">
        <v>8.4</v>
      </c>
      <c r="J64" s="13">
        <v>8.6</v>
      </c>
      <c r="K64" s="13">
        <v>7.9</v>
      </c>
      <c r="L64" s="13">
        <v>8.2</v>
      </c>
      <c r="M64" s="14" t="s">
        <v>94</v>
      </c>
      <c r="N64" s="15">
        <v>45912.0</v>
      </c>
      <c r="O64" s="16" t="s">
        <v>70</v>
      </c>
      <c r="P64" s="10" t="s">
        <v>23</v>
      </c>
      <c r="Q64" s="17">
        <v>0.0</v>
      </c>
      <c r="R64" s="18">
        <v>0.0</v>
      </c>
    </row>
    <row r="65">
      <c r="A65" s="19" t="s">
        <v>221</v>
      </c>
      <c r="B65" s="20" t="s">
        <v>222</v>
      </c>
      <c r="C65" s="21" t="s">
        <v>132</v>
      </c>
      <c r="D65" s="22">
        <v>7.9</v>
      </c>
      <c r="E65" s="23">
        <v>0.93</v>
      </c>
      <c r="F65" s="24">
        <v>8.166666666666668</v>
      </c>
      <c r="G65" s="25">
        <v>8.9</v>
      </c>
      <c r="H65" s="25">
        <v>8.7</v>
      </c>
      <c r="I65" s="25">
        <v>7.8</v>
      </c>
      <c r="J65" s="25">
        <v>7.9</v>
      </c>
      <c r="K65" s="25">
        <v>7.6</v>
      </c>
      <c r="L65" s="25">
        <v>8.1</v>
      </c>
      <c r="M65" s="26" t="s">
        <v>38</v>
      </c>
      <c r="N65" s="27">
        <v>45628.0</v>
      </c>
      <c r="O65" s="22" t="s">
        <v>22</v>
      </c>
      <c r="P65" s="22" t="s">
        <v>23</v>
      </c>
      <c r="Q65" s="28">
        <v>0.2666666666666675</v>
      </c>
      <c r="R65" s="29">
        <v>1.1333333333333329</v>
      </c>
    </row>
    <row r="66">
      <c r="A66" s="30" t="s">
        <v>223</v>
      </c>
      <c r="B66" s="8" t="s">
        <v>224</v>
      </c>
      <c r="C66" s="9" t="s">
        <v>225</v>
      </c>
      <c r="D66" s="10">
        <v>8.1</v>
      </c>
      <c r="E66" s="11">
        <v>0.96</v>
      </c>
      <c r="F66" s="12">
        <v>8.166666666666666</v>
      </c>
      <c r="G66" s="13">
        <v>7.8</v>
      </c>
      <c r="H66" s="13">
        <v>8.6</v>
      </c>
      <c r="I66" s="13">
        <v>8.0</v>
      </c>
      <c r="J66" s="13">
        <v>8.5</v>
      </c>
      <c r="K66" s="13">
        <v>8.2</v>
      </c>
      <c r="L66" s="13">
        <v>7.9</v>
      </c>
      <c r="M66" s="14" t="s">
        <v>38</v>
      </c>
      <c r="N66" s="15">
        <v>45628.0</v>
      </c>
      <c r="O66" s="10" t="s">
        <v>22</v>
      </c>
      <c r="P66" s="10" t="s">
        <v>23</v>
      </c>
      <c r="Q66" s="17">
        <v>0.06666666666666643</v>
      </c>
      <c r="R66" s="18">
        <v>1.4333333333333336</v>
      </c>
    </row>
    <row r="67">
      <c r="A67" s="19" t="s">
        <v>223</v>
      </c>
      <c r="B67" s="20" t="s">
        <v>224</v>
      </c>
      <c r="C67" s="21" t="s">
        <v>225</v>
      </c>
      <c r="D67" s="22">
        <v>8.1</v>
      </c>
      <c r="E67" s="23">
        <v>0.96</v>
      </c>
      <c r="F67" s="24">
        <v>8.15</v>
      </c>
      <c r="G67" s="25">
        <v>7.8</v>
      </c>
      <c r="H67" s="25">
        <v>8.6</v>
      </c>
      <c r="I67" s="25">
        <v>8.0</v>
      </c>
      <c r="J67" s="25">
        <v>8.5</v>
      </c>
      <c r="K67" s="25">
        <v>7.9</v>
      </c>
      <c r="L67" s="25">
        <v>8.1</v>
      </c>
      <c r="M67" s="26" t="s">
        <v>38</v>
      </c>
      <c r="N67" s="27">
        <v>45628.0</v>
      </c>
      <c r="O67" s="22" t="s">
        <v>22</v>
      </c>
      <c r="P67" s="22" t="s">
        <v>23</v>
      </c>
      <c r="Q67" s="28">
        <v>0.05000000000000071</v>
      </c>
      <c r="R67" s="29">
        <v>1.4499999999999993</v>
      </c>
    </row>
    <row r="68">
      <c r="A68" s="30" t="s">
        <v>226</v>
      </c>
      <c r="B68" s="8" t="s">
        <v>227</v>
      </c>
      <c r="C68" s="9" t="s">
        <v>228</v>
      </c>
      <c r="D68" s="10">
        <v>6.3</v>
      </c>
      <c r="E68" s="11">
        <v>0.45</v>
      </c>
      <c r="F68" s="12">
        <v>8.15</v>
      </c>
      <c r="G68" s="13">
        <v>8.4</v>
      </c>
      <c r="H68" s="13">
        <v>8.0</v>
      </c>
      <c r="I68" s="13">
        <v>7.6</v>
      </c>
      <c r="J68" s="13">
        <v>7.6</v>
      </c>
      <c r="K68" s="13">
        <v>8.4</v>
      </c>
      <c r="L68" s="13">
        <v>8.9</v>
      </c>
      <c r="M68" s="14" t="s">
        <v>197</v>
      </c>
      <c r="N68" s="15">
        <v>45864.0</v>
      </c>
      <c r="O68" s="10" t="s">
        <v>22</v>
      </c>
      <c r="P68" s="10" t="s">
        <v>23</v>
      </c>
      <c r="Q68" s="17">
        <v>1.8500000000000005</v>
      </c>
      <c r="R68" s="18">
        <v>3.6500000000000004</v>
      </c>
    </row>
    <row r="69">
      <c r="A69" s="19" t="s">
        <v>229</v>
      </c>
      <c r="B69" s="20" t="s">
        <v>230</v>
      </c>
      <c r="C69" s="21" t="s">
        <v>30</v>
      </c>
      <c r="D69" s="22">
        <v>7.3</v>
      </c>
      <c r="E69" s="23">
        <v>0.75</v>
      </c>
      <c r="F69" s="24">
        <v>8.133333333333335</v>
      </c>
      <c r="G69" s="25">
        <v>8.4</v>
      </c>
      <c r="H69" s="25">
        <v>9.3</v>
      </c>
      <c r="I69" s="25">
        <v>6.4</v>
      </c>
      <c r="J69" s="25">
        <v>6.8</v>
      </c>
      <c r="K69" s="25">
        <v>8.9</v>
      </c>
      <c r="L69" s="25">
        <v>9.0</v>
      </c>
      <c r="M69" s="26" t="s">
        <v>178</v>
      </c>
      <c r="N69" s="27">
        <v>45625.0</v>
      </c>
      <c r="O69" s="22" t="s">
        <v>22</v>
      </c>
      <c r="P69" s="22" t="s">
        <v>23</v>
      </c>
      <c r="Q69" s="28">
        <v>0.8333333333333348</v>
      </c>
      <c r="R69" s="29">
        <v>0.6333333333333346</v>
      </c>
    </row>
    <row r="70">
      <c r="A70" s="30" t="s">
        <v>231</v>
      </c>
      <c r="B70" s="8" t="s">
        <v>232</v>
      </c>
      <c r="C70" s="9" t="s">
        <v>225</v>
      </c>
      <c r="D70" s="10">
        <v>7.5</v>
      </c>
      <c r="E70" s="11">
        <v>0.82</v>
      </c>
      <c r="F70" s="12">
        <v>8.133333333333333</v>
      </c>
      <c r="G70" s="13">
        <v>7.8</v>
      </c>
      <c r="H70" s="13">
        <v>8.1</v>
      </c>
      <c r="I70" s="13">
        <v>8.0</v>
      </c>
      <c r="J70" s="13">
        <v>8.5</v>
      </c>
      <c r="K70" s="13">
        <v>8.1</v>
      </c>
      <c r="L70" s="13">
        <v>8.3</v>
      </c>
      <c r="M70" s="14" t="s">
        <v>233</v>
      </c>
      <c r="N70" s="15">
        <v>45628.0</v>
      </c>
      <c r="O70" s="16" t="s">
        <v>22</v>
      </c>
      <c r="P70" s="10" t="s">
        <v>23</v>
      </c>
      <c r="Q70" s="17">
        <v>0.6333333333333329</v>
      </c>
      <c r="R70" s="18">
        <v>0.06666666666666643</v>
      </c>
    </row>
    <row r="71">
      <c r="A71" s="19" t="s">
        <v>234</v>
      </c>
      <c r="B71" s="20" t="s">
        <v>235</v>
      </c>
      <c r="C71" s="21" t="s">
        <v>236</v>
      </c>
      <c r="D71" s="22">
        <v>7.3</v>
      </c>
      <c r="E71" s="23">
        <v>0.74</v>
      </c>
      <c r="F71" s="24">
        <v>8.133333333333333</v>
      </c>
      <c r="G71" s="25">
        <v>8.4</v>
      </c>
      <c r="H71" s="25">
        <v>7.9</v>
      </c>
      <c r="I71" s="25">
        <v>8.5</v>
      </c>
      <c r="J71" s="25">
        <v>7.7</v>
      </c>
      <c r="K71" s="25">
        <v>8.1</v>
      </c>
      <c r="L71" s="25">
        <v>8.2</v>
      </c>
      <c r="M71" s="26" t="s">
        <v>187</v>
      </c>
      <c r="N71" s="27">
        <v>45646.0</v>
      </c>
      <c r="O71" s="22" t="s">
        <v>70</v>
      </c>
      <c r="P71" s="22" t="s">
        <v>23</v>
      </c>
      <c r="Q71" s="28">
        <v>0.833333333333333</v>
      </c>
      <c r="R71" s="29">
        <v>0.7333333333333325</v>
      </c>
    </row>
    <row r="72">
      <c r="A72" s="30" t="s">
        <v>237</v>
      </c>
      <c r="B72" s="8" t="s">
        <v>238</v>
      </c>
      <c r="C72" s="9" t="s">
        <v>61</v>
      </c>
      <c r="D72" s="10">
        <v>8.2</v>
      </c>
      <c r="E72" s="11">
        <v>0.85</v>
      </c>
      <c r="F72" s="12">
        <v>8.116666666666667</v>
      </c>
      <c r="G72" s="13">
        <v>8.5</v>
      </c>
      <c r="H72" s="13">
        <v>8.6</v>
      </c>
      <c r="I72" s="13">
        <v>9.3</v>
      </c>
      <c r="J72" s="13">
        <v>7.3</v>
      </c>
      <c r="K72" s="13">
        <v>7.5</v>
      </c>
      <c r="L72" s="13">
        <v>7.5</v>
      </c>
      <c r="M72" s="14" t="s">
        <v>239</v>
      </c>
      <c r="N72" s="15">
        <v>45874.0</v>
      </c>
      <c r="O72" s="10" t="s">
        <v>22</v>
      </c>
      <c r="P72" s="10" t="s">
        <v>23</v>
      </c>
      <c r="Q72" s="17">
        <v>0.08333333333333215</v>
      </c>
      <c r="R72" s="18">
        <v>0.38333333333333286</v>
      </c>
    </row>
    <row r="73">
      <c r="A73" s="19" t="s">
        <v>240</v>
      </c>
      <c r="B73" s="20" t="s">
        <v>241</v>
      </c>
      <c r="C73" s="21" t="s">
        <v>242</v>
      </c>
      <c r="D73" s="22">
        <v>6.5</v>
      </c>
      <c r="E73" s="23">
        <v>0.79</v>
      </c>
      <c r="F73" s="24">
        <v>8.083333333333332</v>
      </c>
      <c r="G73" s="25">
        <v>8.5</v>
      </c>
      <c r="H73" s="25">
        <v>8.9</v>
      </c>
      <c r="I73" s="25">
        <v>7.2</v>
      </c>
      <c r="J73" s="25">
        <v>5.6</v>
      </c>
      <c r="K73" s="25">
        <v>8.9</v>
      </c>
      <c r="L73" s="25">
        <v>9.4</v>
      </c>
      <c r="M73" s="26" t="s">
        <v>165</v>
      </c>
      <c r="N73" s="27">
        <v>45620.0</v>
      </c>
      <c r="O73" s="22" t="s">
        <v>22</v>
      </c>
      <c r="P73" s="22" t="s">
        <v>23</v>
      </c>
      <c r="Q73" s="28">
        <v>1.5833333333333321</v>
      </c>
      <c r="R73" s="29">
        <v>0.1833333333333318</v>
      </c>
    </row>
    <row r="74">
      <c r="A74" s="30" t="s">
        <v>243</v>
      </c>
      <c r="B74" s="8" t="s">
        <v>244</v>
      </c>
      <c r="C74" s="9" t="s">
        <v>30</v>
      </c>
      <c r="D74" s="10">
        <v>8.2</v>
      </c>
      <c r="E74" s="11">
        <v>0.91</v>
      </c>
      <c r="F74" s="12">
        <v>8.066666666666668</v>
      </c>
      <c r="G74" s="13">
        <v>7.5</v>
      </c>
      <c r="H74" s="13">
        <v>8.8</v>
      </c>
      <c r="I74" s="13">
        <v>7.8</v>
      </c>
      <c r="J74" s="13">
        <v>8.8</v>
      </c>
      <c r="K74" s="13">
        <v>7.5</v>
      </c>
      <c r="L74" s="13">
        <v>8.0</v>
      </c>
      <c r="M74" s="14" t="s">
        <v>245</v>
      </c>
      <c r="N74" s="15">
        <v>45625.0</v>
      </c>
      <c r="O74" s="10" t="s">
        <v>22</v>
      </c>
      <c r="P74" s="10" t="s">
        <v>23</v>
      </c>
      <c r="Q74" s="17">
        <v>0.13333333333333108</v>
      </c>
      <c r="R74" s="18">
        <v>1.0333333333333314</v>
      </c>
    </row>
    <row r="75">
      <c r="A75" s="19" t="s">
        <v>246</v>
      </c>
      <c r="B75" s="20" t="s">
        <v>247</v>
      </c>
      <c r="C75" s="21" t="s">
        <v>20</v>
      </c>
      <c r="D75" s="22">
        <v>7.4</v>
      </c>
      <c r="E75" s="23">
        <v>0.94</v>
      </c>
      <c r="F75" s="24">
        <v>8.066666666666668</v>
      </c>
      <c r="G75" s="25">
        <v>8.4</v>
      </c>
      <c r="H75" s="25">
        <v>8.5</v>
      </c>
      <c r="I75" s="25">
        <v>8.6</v>
      </c>
      <c r="J75" s="25">
        <v>7.7</v>
      </c>
      <c r="K75" s="25">
        <v>7.5</v>
      </c>
      <c r="L75" s="25">
        <v>7.7</v>
      </c>
      <c r="M75" s="26" t="s">
        <v>239</v>
      </c>
      <c r="N75" s="27">
        <v>45646.0</v>
      </c>
      <c r="O75" s="22" t="s">
        <v>22</v>
      </c>
      <c r="P75" s="22" t="s">
        <v>23</v>
      </c>
      <c r="Q75" s="28">
        <v>0.6666666666666679</v>
      </c>
      <c r="R75" s="29">
        <v>1.3333333333333304</v>
      </c>
    </row>
    <row r="76">
      <c r="A76" s="30" t="s">
        <v>248</v>
      </c>
      <c r="B76" s="8" t="s">
        <v>249</v>
      </c>
      <c r="C76" s="9" t="s">
        <v>250</v>
      </c>
      <c r="D76" s="10">
        <v>7.4</v>
      </c>
      <c r="E76" s="11">
        <v>0.93</v>
      </c>
      <c r="F76" s="12">
        <v>8.066666666666665</v>
      </c>
      <c r="G76" s="13">
        <v>8.4</v>
      </c>
      <c r="H76" s="13">
        <v>6.9</v>
      </c>
      <c r="I76" s="13">
        <v>8.6</v>
      </c>
      <c r="J76" s="13">
        <v>7.4</v>
      </c>
      <c r="K76" s="13">
        <v>8.4</v>
      </c>
      <c r="L76" s="13">
        <v>8.7</v>
      </c>
      <c r="M76" s="14" t="s">
        <v>197</v>
      </c>
      <c r="N76" s="15">
        <v>45874.0</v>
      </c>
      <c r="O76" s="10" t="s">
        <v>22</v>
      </c>
      <c r="P76" s="10" t="s">
        <v>23</v>
      </c>
      <c r="Q76" s="17">
        <v>0.6666666666666643</v>
      </c>
      <c r="R76" s="18">
        <v>1.233333333333336</v>
      </c>
    </row>
    <row r="77">
      <c r="A77" s="19" t="s">
        <v>251</v>
      </c>
      <c r="B77" s="20" t="s">
        <v>252</v>
      </c>
      <c r="C77" s="21" t="s">
        <v>236</v>
      </c>
      <c r="D77" s="22">
        <v>8.1</v>
      </c>
      <c r="E77" s="23">
        <v>0.96</v>
      </c>
      <c r="F77" s="24">
        <v>8.05</v>
      </c>
      <c r="G77" s="25">
        <v>8.6</v>
      </c>
      <c r="H77" s="25">
        <v>8.5</v>
      </c>
      <c r="I77" s="25">
        <v>6.5</v>
      </c>
      <c r="J77" s="25">
        <v>7.6</v>
      </c>
      <c r="K77" s="25">
        <v>8.6</v>
      </c>
      <c r="L77" s="25">
        <v>8.5</v>
      </c>
      <c r="M77" s="26" t="s">
        <v>253</v>
      </c>
      <c r="N77" s="27">
        <v>45646.0</v>
      </c>
      <c r="O77" s="22" t="s">
        <v>70</v>
      </c>
      <c r="P77" s="22" t="s">
        <v>23</v>
      </c>
      <c r="Q77" s="28">
        <v>0.049999999999998934</v>
      </c>
      <c r="R77" s="29">
        <v>1.549999999999999</v>
      </c>
    </row>
    <row r="78">
      <c r="A78" s="30" t="s">
        <v>254</v>
      </c>
      <c r="B78" s="8" t="s">
        <v>255</v>
      </c>
      <c r="C78" s="9" t="s">
        <v>20</v>
      </c>
      <c r="D78" s="10">
        <v>6.8</v>
      </c>
      <c r="E78" s="11">
        <v>0.81</v>
      </c>
      <c r="F78" s="12">
        <v>8.049999999999999</v>
      </c>
      <c r="G78" s="13">
        <v>8.2</v>
      </c>
      <c r="H78" s="13">
        <v>7.9</v>
      </c>
      <c r="I78" s="13">
        <v>7.9</v>
      </c>
      <c r="J78" s="13">
        <v>8.5</v>
      </c>
      <c r="K78" s="13">
        <v>8.3</v>
      </c>
      <c r="L78" s="13">
        <v>7.5</v>
      </c>
      <c r="M78" s="14" t="s">
        <v>256</v>
      </c>
      <c r="N78" s="15">
        <v>45646.0</v>
      </c>
      <c r="O78" s="10" t="s">
        <v>22</v>
      </c>
      <c r="P78" s="10" t="s">
        <v>23</v>
      </c>
      <c r="Q78" s="17">
        <v>1.2499999999999991</v>
      </c>
      <c r="R78" s="18">
        <v>0.05000000000000249</v>
      </c>
    </row>
    <row r="79">
      <c r="A79" s="19" t="s">
        <v>257</v>
      </c>
      <c r="B79" s="20" t="s">
        <v>258</v>
      </c>
      <c r="C79" s="21" t="s">
        <v>20</v>
      </c>
      <c r="D79" s="22">
        <v>5.7</v>
      </c>
      <c r="E79" s="23">
        <v>0.21</v>
      </c>
      <c r="F79" s="24">
        <v>8.033333333333333</v>
      </c>
      <c r="G79" s="25">
        <v>8.7</v>
      </c>
      <c r="H79" s="25">
        <v>7.5</v>
      </c>
      <c r="I79" s="25">
        <v>8.0</v>
      </c>
      <c r="J79" s="25">
        <v>8.5</v>
      </c>
      <c r="K79" s="25">
        <v>7.6</v>
      </c>
      <c r="L79" s="25">
        <v>7.9</v>
      </c>
      <c r="M79" s="26" t="s">
        <v>259</v>
      </c>
      <c r="N79" s="27">
        <v>45861.0</v>
      </c>
      <c r="O79" s="22" t="s">
        <v>22</v>
      </c>
      <c r="P79" s="22" t="s">
        <v>23</v>
      </c>
      <c r="Q79" s="28">
        <v>2.333333333333333</v>
      </c>
      <c r="R79" s="29">
        <v>5.933333333333334</v>
      </c>
    </row>
    <row r="80">
      <c r="A80" s="30" t="s">
        <v>260</v>
      </c>
      <c r="B80" s="8" t="s">
        <v>261</v>
      </c>
      <c r="C80" s="9" t="s">
        <v>262</v>
      </c>
      <c r="D80" s="10">
        <v>6.5</v>
      </c>
      <c r="E80" s="11">
        <v>1.0</v>
      </c>
      <c r="F80" s="12">
        <v>8.033333333333333</v>
      </c>
      <c r="G80" s="13">
        <v>8.6</v>
      </c>
      <c r="H80" s="13">
        <v>8.6</v>
      </c>
      <c r="I80" s="13">
        <v>6.1</v>
      </c>
      <c r="J80" s="13">
        <v>7.4</v>
      </c>
      <c r="K80" s="13">
        <v>8.4</v>
      </c>
      <c r="L80" s="13">
        <v>9.1</v>
      </c>
      <c r="M80" s="14" t="s">
        <v>263</v>
      </c>
      <c r="N80" s="15">
        <v>45874.0</v>
      </c>
      <c r="O80" s="10" t="s">
        <v>22</v>
      </c>
      <c r="P80" s="10" t="s">
        <v>23</v>
      </c>
      <c r="Q80" s="17">
        <v>1.5333333333333332</v>
      </c>
      <c r="R80" s="18">
        <v>1.9666666666666668</v>
      </c>
    </row>
    <row r="81">
      <c r="A81" s="19" t="s">
        <v>264</v>
      </c>
      <c r="B81" s="20" t="s">
        <v>265</v>
      </c>
      <c r="C81" s="21" t="s">
        <v>225</v>
      </c>
      <c r="D81" s="22">
        <v>7.7</v>
      </c>
      <c r="E81" s="23">
        <v>0.8</v>
      </c>
      <c r="F81" s="24">
        <v>8.0</v>
      </c>
      <c r="G81" s="25">
        <v>7.8</v>
      </c>
      <c r="H81" s="25">
        <v>8.3</v>
      </c>
      <c r="I81" s="25">
        <v>8.0</v>
      </c>
      <c r="J81" s="25">
        <v>8.5</v>
      </c>
      <c r="K81" s="25">
        <v>7.9</v>
      </c>
      <c r="L81" s="25">
        <v>7.5</v>
      </c>
      <c r="M81" s="26" t="s">
        <v>62</v>
      </c>
      <c r="N81" s="27">
        <v>45628.0</v>
      </c>
      <c r="O81" s="22" t="s">
        <v>22</v>
      </c>
      <c r="P81" s="22" t="s">
        <v>23</v>
      </c>
      <c r="Q81" s="28">
        <v>0.2999999999999998</v>
      </c>
      <c r="R81" s="29">
        <v>0.0</v>
      </c>
    </row>
    <row r="82">
      <c r="A82" s="30" t="s">
        <v>266</v>
      </c>
      <c r="B82" s="8" t="s">
        <v>267</v>
      </c>
      <c r="C82" s="9" t="s">
        <v>73</v>
      </c>
      <c r="D82" s="10">
        <v>7.5</v>
      </c>
      <c r="E82" s="11">
        <v>0.76</v>
      </c>
      <c r="F82" s="12">
        <v>8.0</v>
      </c>
      <c r="G82" s="13">
        <v>6.8</v>
      </c>
      <c r="H82" s="13">
        <v>8.3</v>
      </c>
      <c r="I82" s="13">
        <v>9.3</v>
      </c>
      <c r="J82" s="13">
        <v>9.6</v>
      </c>
      <c r="K82" s="13">
        <v>7.3</v>
      </c>
      <c r="L82" s="13">
        <v>6.7</v>
      </c>
      <c r="M82" s="14" t="s">
        <v>268</v>
      </c>
      <c r="N82" s="15">
        <v>45874.0</v>
      </c>
      <c r="O82" s="10" t="s">
        <v>22</v>
      </c>
      <c r="P82" s="10" t="s">
        <v>23</v>
      </c>
      <c r="Q82" s="17">
        <v>0.5</v>
      </c>
      <c r="R82" s="18">
        <v>0.40000000000000036</v>
      </c>
    </row>
    <row r="83">
      <c r="A83" s="19" t="s">
        <v>269</v>
      </c>
      <c r="B83" s="20" t="s">
        <v>270</v>
      </c>
      <c r="C83" s="21" t="s">
        <v>100</v>
      </c>
      <c r="D83" s="22">
        <v>7.5</v>
      </c>
      <c r="E83" s="23">
        <v>0.88</v>
      </c>
      <c r="F83" s="24">
        <v>8.0</v>
      </c>
      <c r="G83" s="25">
        <v>7.8</v>
      </c>
      <c r="H83" s="25">
        <v>8.6</v>
      </c>
      <c r="I83" s="25">
        <v>6.7</v>
      </c>
      <c r="J83" s="25">
        <v>7.5</v>
      </c>
      <c r="K83" s="25">
        <v>8.8</v>
      </c>
      <c r="L83" s="25">
        <v>8.6</v>
      </c>
      <c r="M83" s="26" t="s">
        <v>271</v>
      </c>
      <c r="N83" s="27">
        <v>45874.0</v>
      </c>
      <c r="O83" s="22" t="s">
        <v>22</v>
      </c>
      <c r="P83" s="22" t="s">
        <v>23</v>
      </c>
      <c r="Q83" s="28">
        <v>0.5</v>
      </c>
      <c r="R83" s="29">
        <v>0.8000000000000007</v>
      </c>
    </row>
    <row r="84">
      <c r="A84" s="30" t="s">
        <v>272</v>
      </c>
      <c r="B84" s="8" t="s">
        <v>273</v>
      </c>
      <c r="C84" s="9" t="s">
        <v>225</v>
      </c>
      <c r="D84" s="10">
        <v>7.9</v>
      </c>
      <c r="E84" s="11">
        <v>0.91</v>
      </c>
      <c r="F84" s="12">
        <v>7.999999999999999</v>
      </c>
      <c r="G84" s="13">
        <v>7.6</v>
      </c>
      <c r="H84" s="13">
        <v>8.3</v>
      </c>
      <c r="I84" s="13">
        <v>8.0</v>
      </c>
      <c r="J84" s="13">
        <v>8.5</v>
      </c>
      <c r="K84" s="13">
        <v>7.8</v>
      </c>
      <c r="L84" s="13">
        <v>7.8</v>
      </c>
      <c r="M84" s="14" t="s">
        <v>162</v>
      </c>
      <c r="N84" s="15">
        <v>45628.0</v>
      </c>
      <c r="O84" s="10" t="s">
        <v>22</v>
      </c>
      <c r="P84" s="10" t="s">
        <v>23</v>
      </c>
      <c r="Q84" s="17">
        <v>0.09999999999999876</v>
      </c>
      <c r="R84" s="18">
        <v>1.1000000000000005</v>
      </c>
    </row>
    <row r="85">
      <c r="A85" s="19" t="s">
        <v>274</v>
      </c>
      <c r="B85" s="20" t="s">
        <v>275</v>
      </c>
      <c r="C85" s="21" t="s">
        <v>276</v>
      </c>
      <c r="D85" s="22">
        <v>6.7</v>
      </c>
      <c r="E85" s="23">
        <v>0.8</v>
      </c>
      <c r="F85" s="24">
        <v>7.983333333333333</v>
      </c>
      <c r="G85" s="25">
        <v>8.4</v>
      </c>
      <c r="H85" s="25">
        <v>6.5</v>
      </c>
      <c r="I85" s="25">
        <v>7.3</v>
      </c>
      <c r="J85" s="25">
        <v>8.6</v>
      </c>
      <c r="K85" s="25">
        <v>8.7</v>
      </c>
      <c r="L85" s="25">
        <v>8.4</v>
      </c>
      <c r="M85" s="26" t="s">
        <v>172</v>
      </c>
      <c r="N85" s="27">
        <v>45846.0</v>
      </c>
      <c r="O85" s="22" t="s">
        <v>22</v>
      </c>
      <c r="P85" s="22" t="s">
        <v>23</v>
      </c>
      <c r="Q85" s="28">
        <v>1.2833333333333332</v>
      </c>
      <c r="R85" s="29">
        <v>0.016666666666666607</v>
      </c>
    </row>
    <row r="86">
      <c r="A86" s="30" t="s">
        <v>277</v>
      </c>
      <c r="B86" s="8" t="s">
        <v>278</v>
      </c>
      <c r="C86" s="9" t="s">
        <v>155</v>
      </c>
      <c r="D86" s="10">
        <v>7.8</v>
      </c>
      <c r="E86" s="11">
        <v>0.9</v>
      </c>
      <c r="F86" s="12">
        <v>7.966666666666666</v>
      </c>
      <c r="G86" s="13">
        <v>8.8</v>
      </c>
      <c r="H86" s="13">
        <v>7.6</v>
      </c>
      <c r="I86" s="13">
        <v>6.7</v>
      </c>
      <c r="J86" s="13">
        <v>7.2</v>
      </c>
      <c r="K86" s="13">
        <v>8.8</v>
      </c>
      <c r="L86" s="13">
        <v>8.7</v>
      </c>
      <c r="M86" s="14" t="s">
        <v>279</v>
      </c>
      <c r="N86" s="15">
        <v>45625.0</v>
      </c>
      <c r="O86" s="10" t="s">
        <v>22</v>
      </c>
      <c r="P86" s="10" t="s">
        <v>23</v>
      </c>
      <c r="Q86" s="17">
        <v>0.16666666666666607</v>
      </c>
      <c r="R86" s="18">
        <v>1.033333333333334</v>
      </c>
    </row>
    <row r="87">
      <c r="A87" s="19" t="s">
        <v>280</v>
      </c>
      <c r="B87" s="20" t="s">
        <v>281</v>
      </c>
      <c r="C87" s="21" t="s">
        <v>282</v>
      </c>
      <c r="D87" s="22">
        <v>8.2</v>
      </c>
      <c r="E87" s="23">
        <v>0.93</v>
      </c>
      <c r="F87" s="24">
        <v>7.966666666666666</v>
      </c>
      <c r="G87" s="25">
        <v>7.7</v>
      </c>
      <c r="H87" s="25">
        <v>9.6</v>
      </c>
      <c r="I87" s="25">
        <v>6.2</v>
      </c>
      <c r="J87" s="25">
        <v>8.5</v>
      </c>
      <c r="K87" s="25">
        <v>8.3</v>
      </c>
      <c r="L87" s="25">
        <v>7.5</v>
      </c>
      <c r="M87" s="26" t="s">
        <v>283</v>
      </c>
      <c r="N87" s="27">
        <v>45925.0</v>
      </c>
      <c r="O87" s="22" t="s">
        <v>22</v>
      </c>
      <c r="P87" s="22" t="s">
        <v>23</v>
      </c>
      <c r="Q87" s="28">
        <v>0.0</v>
      </c>
      <c r="R87" s="29">
        <v>0.0</v>
      </c>
    </row>
    <row r="88">
      <c r="A88" s="30" t="s">
        <v>284</v>
      </c>
      <c r="B88" s="8" t="s">
        <v>285</v>
      </c>
      <c r="C88" s="9" t="s">
        <v>286</v>
      </c>
      <c r="D88" s="10">
        <v>7.6</v>
      </c>
      <c r="E88" s="11">
        <v>0.95</v>
      </c>
      <c r="F88" s="12">
        <v>7.95</v>
      </c>
      <c r="G88" s="13">
        <v>8.5</v>
      </c>
      <c r="H88" s="13">
        <v>8.5</v>
      </c>
      <c r="I88" s="13">
        <v>7.2</v>
      </c>
      <c r="J88" s="13">
        <v>7.2</v>
      </c>
      <c r="K88" s="13">
        <v>8.8</v>
      </c>
      <c r="L88" s="13">
        <v>7.5</v>
      </c>
      <c r="M88" s="14" t="s">
        <v>287</v>
      </c>
      <c r="N88" s="15">
        <v>45874.0</v>
      </c>
      <c r="O88" s="10" t="s">
        <v>22</v>
      </c>
      <c r="P88" s="10" t="s">
        <v>23</v>
      </c>
      <c r="Q88" s="17">
        <v>0.35000000000000053</v>
      </c>
      <c r="R88" s="18">
        <v>1.5499999999999998</v>
      </c>
    </row>
    <row r="89">
      <c r="A89" s="19" t="s">
        <v>288</v>
      </c>
      <c r="B89" s="20" t="s">
        <v>289</v>
      </c>
      <c r="C89" s="21" t="s">
        <v>225</v>
      </c>
      <c r="D89" s="22">
        <v>7.7</v>
      </c>
      <c r="E89" s="23">
        <v>0.88</v>
      </c>
      <c r="F89" s="24">
        <v>7.933333333333334</v>
      </c>
      <c r="G89" s="25">
        <v>8.2</v>
      </c>
      <c r="H89" s="25">
        <v>7.6</v>
      </c>
      <c r="I89" s="25">
        <v>8.0</v>
      </c>
      <c r="J89" s="25">
        <v>8.5</v>
      </c>
      <c r="K89" s="25">
        <v>7.7</v>
      </c>
      <c r="L89" s="25">
        <v>7.6</v>
      </c>
      <c r="M89" s="26" t="s">
        <v>290</v>
      </c>
      <c r="N89" s="27">
        <v>45628.0</v>
      </c>
      <c r="O89" s="22" t="s">
        <v>22</v>
      </c>
      <c r="P89" s="22" t="s">
        <v>23</v>
      </c>
      <c r="Q89" s="28">
        <v>0.2333333333333334</v>
      </c>
      <c r="R89" s="29">
        <v>0.8666666666666671</v>
      </c>
    </row>
    <row r="90">
      <c r="A90" s="30" t="s">
        <v>291</v>
      </c>
      <c r="B90" s="8" t="s">
        <v>292</v>
      </c>
      <c r="C90" s="9" t="s">
        <v>30</v>
      </c>
      <c r="D90" s="10">
        <v>7.5</v>
      </c>
      <c r="E90" s="11">
        <v>0.9</v>
      </c>
      <c r="F90" s="12">
        <v>7.933333333333334</v>
      </c>
      <c r="G90" s="13">
        <v>8.5</v>
      </c>
      <c r="H90" s="13">
        <v>8.6</v>
      </c>
      <c r="I90" s="13">
        <v>6.8</v>
      </c>
      <c r="J90" s="13">
        <v>8.6</v>
      </c>
      <c r="K90" s="13">
        <v>7.6</v>
      </c>
      <c r="L90" s="13">
        <v>7.5</v>
      </c>
      <c r="M90" s="14" t="s">
        <v>293</v>
      </c>
      <c r="N90" s="15">
        <v>45646.0</v>
      </c>
      <c r="O90" s="10" t="s">
        <v>22</v>
      </c>
      <c r="P90" s="10" t="s">
        <v>23</v>
      </c>
      <c r="Q90" s="17">
        <v>0.43333333333333357</v>
      </c>
      <c r="R90" s="18">
        <v>1.0666666666666664</v>
      </c>
    </row>
    <row r="91">
      <c r="A91" s="19" t="s">
        <v>294</v>
      </c>
      <c r="B91" s="20" t="s">
        <v>295</v>
      </c>
      <c r="C91" s="21" t="s">
        <v>124</v>
      </c>
      <c r="D91" s="22">
        <v>7.8</v>
      </c>
      <c r="E91" s="23">
        <v>0.54</v>
      </c>
      <c r="F91" s="24">
        <v>7.916666666666667</v>
      </c>
      <c r="G91" s="25">
        <v>8.6</v>
      </c>
      <c r="H91" s="25">
        <v>7.5</v>
      </c>
      <c r="I91" s="25">
        <v>5.5</v>
      </c>
      <c r="J91" s="25">
        <v>6.5</v>
      </c>
      <c r="K91" s="25">
        <v>9.7</v>
      </c>
      <c r="L91" s="25">
        <v>9.7</v>
      </c>
      <c r="M91" s="26" t="s">
        <v>296</v>
      </c>
      <c r="N91" s="27">
        <v>45646.0</v>
      </c>
      <c r="O91" s="22" t="s">
        <v>22</v>
      </c>
      <c r="P91" s="22" t="s">
        <v>23</v>
      </c>
      <c r="Q91" s="28">
        <v>0.11666666666666714</v>
      </c>
      <c r="R91" s="29">
        <v>2.5166666666666666</v>
      </c>
    </row>
    <row r="92">
      <c r="A92" s="30" t="s">
        <v>297</v>
      </c>
      <c r="B92" s="8" t="s">
        <v>298</v>
      </c>
      <c r="C92" s="9" t="s">
        <v>299</v>
      </c>
      <c r="D92" s="10">
        <v>7.8</v>
      </c>
      <c r="E92" s="11">
        <v>0.97</v>
      </c>
      <c r="F92" s="12">
        <v>7.916666666666667</v>
      </c>
      <c r="G92" s="13">
        <v>7.9</v>
      </c>
      <c r="H92" s="13">
        <v>7.9</v>
      </c>
      <c r="I92" s="13">
        <v>8.9</v>
      </c>
      <c r="J92" s="13">
        <v>8.5</v>
      </c>
      <c r="K92" s="13">
        <v>7.5</v>
      </c>
      <c r="L92" s="13">
        <v>6.8</v>
      </c>
      <c r="M92" s="14" t="s">
        <v>135</v>
      </c>
      <c r="N92" s="15">
        <v>45649.0</v>
      </c>
      <c r="O92" s="10" t="s">
        <v>22</v>
      </c>
      <c r="P92" s="10" t="s">
        <v>23</v>
      </c>
      <c r="Q92" s="17">
        <v>0.11666666666666714</v>
      </c>
      <c r="R92" s="18">
        <v>1.7833333333333323</v>
      </c>
    </row>
    <row r="93">
      <c r="A93" s="19" t="s">
        <v>300</v>
      </c>
      <c r="B93" s="20" t="s">
        <v>301</v>
      </c>
      <c r="C93" s="21" t="s">
        <v>73</v>
      </c>
      <c r="D93" s="22">
        <v>7.9</v>
      </c>
      <c r="E93" s="23">
        <v>0.81</v>
      </c>
      <c r="F93" s="24">
        <v>7.916666666666665</v>
      </c>
      <c r="G93" s="25">
        <v>6.8</v>
      </c>
      <c r="H93" s="25">
        <v>7.5</v>
      </c>
      <c r="I93" s="25">
        <v>8.7</v>
      </c>
      <c r="J93" s="25">
        <v>9.3</v>
      </c>
      <c r="K93" s="25">
        <v>7.8</v>
      </c>
      <c r="L93" s="25">
        <v>7.4</v>
      </c>
      <c r="M93" s="26" t="s">
        <v>302</v>
      </c>
      <c r="N93" s="27">
        <v>45625.0</v>
      </c>
      <c r="O93" s="22" t="s">
        <v>22</v>
      </c>
      <c r="P93" s="22" t="s">
        <v>23</v>
      </c>
      <c r="Q93" s="28">
        <v>0.01666666666666483</v>
      </c>
      <c r="R93" s="29">
        <v>0.18333333333333623</v>
      </c>
    </row>
    <row r="94">
      <c r="A94" s="30" t="s">
        <v>303</v>
      </c>
      <c r="B94" s="8" t="s">
        <v>304</v>
      </c>
      <c r="C94" s="9" t="s">
        <v>132</v>
      </c>
      <c r="D94" s="10">
        <v>8.0</v>
      </c>
      <c r="E94" s="11">
        <v>0.92</v>
      </c>
      <c r="F94" s="12">
        <v>7.8999999999999995</v>
      </c>
      <c r="G94" s="25">
        <v>8.6</v>
      </c>
      <c r="H94" s="25">
        <v>6.5</v>
      </c>
      <c r="I94" s="25">
        <v>8.6</v>
      </c>
      <c r="J94" s="25">
        <v>8.4</v>
      </c>
      <c r="K94" s="25">
        <v>7.8</v>
      </c>
      <c r="L94" s="25">
        <v>7.5</v>
      </c>
      <c r="M94" s="14" t="s">
        <v>106</v>
      </c>
      <c r="N94" s="15">
        <v>45625.0</v>
      </c>
      <c r="O94" s="10" t="s">
        <v>22</v>
      </c>
      <c r="P94" s="10" t="s">
        <v>23</v>
      </c>
      <c r="Q94" s="17">
        <v>0.10000000000000053</v>
      </c>
      <c r="R94" s="18">
        <v>1.3000000000000016</v>
      </c>
    </row>
    <row r="95">
      <c r="A95" s="19" t="s">
        <v>305</v>
      </c>
      <c r="B95" s="20" t="s">
        <v>306</v>
      </c>
      <c r="C95" s="21" t="s">
        <v>148</v>
      </c>
      <c r="D95" s="22">
        <v>7.3</v>
      </c>
      <c r="E95" s="23">
        <v>0.61</v>
      </c>
      <c r="F95" s="24">
        <v>7.8999999999999995</v>
      </c>
      <c r="G95" s="25">
        <v>8.6</v>
      </c>
      <c r="H95" s="25">
        <v>7.6</v>
      </c>
      <c r="I95" s="25">
        <v>6.5</v>
      </c>
      <c r="J95" s="25">
        <v>8.1</v>
      </c>
      <c r="K95" s="25">
        <v>8.1</v>
      </c>
      <c r="L95" s="25">
        <v>8.5</v>
      </c>
      <c r="M95" s="26" t="s">
        <v>115</v>
      </c>
      <c r="N95" s="27">
        <v>45868.0</v>
      </c>
      <c r="O95" s="22" t="s">
        <v>22</v>
      </c>
      <c r="P95" s="22" t="s">
        <v>23</v>
      </c>
      <c r="Q95" s="28">
        <v>0.5999999999999996</v>
      </c>
      <c r="R95" s="29">
        <v>1.7999999999999998</v>
      </c>
    </row>
    <row r="96">
      <c r="A96" s="30" t="s">
        <v>307</v>
      </c>
      <c r="B96" s="8" t="s">
        <v>308</v>
      </c>
      <c r="C96" s="9" t="s">
        <v>73</v>
      </c>
      <c r="D96" s="10">
        <v>5.1</v>
      </c>
      <c r="E96" s="11">
        <v>0.27</v>
      </c>
      <c r="F96" s="12">
        <v>7.883333333333333</v>
      </c>
      <c r="G96" s="13">
        <v>8.4</v>
      </c>
      <c r="H96" s="13">
        <v>7.9</v>
      </c>
      <c r="I96" s="13">
        <v>7.5</v>
      </c>
      <c r="J96" s="13">
        <v>8.5</v>
      </c>
      <c r="K96" s="13">
        <v>7.5</v>
      </c>
      <c r="L96" s="13">
        <v>7.5</v>
      </c>
      <c r="M96" s="14" t="s">
        <v>138</v>
      </c>
      <c r="N96" s="15">
        <v>45846.0</v>
      </c>
      <c r="O96" s="10" t="s">
        <v>22</v>
      </c>
      <c r="P96" s="10" t="s">
        <v>23</v>
      </c>
      <c r="Q96" s="17" t="e">
        <v>#VALUE!</v>
      </c>
      <c r="R96" s="18">
        <v>5.283333333333333</v>
      </c>
    </row>
    <row r="97">
      <c r="A97" s="19" t="s">
        <v>309</v>
      </c>
      <c r="B97" s="20" t="s">
        <v>310</v>
      </c>
      <c r="C97" s="21" t="s">
        <v>311</v>
      </c>
      <c r="D97" s="22">
        <v>7.6</v>
      </c>
      <c r="E97" s="23">
        <v>0.61</v>
      </c>
      <c r="F97" s="24">
        <v>7.866666666666667</v>
      </c>
      <c r="G97" s="25">
        <v>8.7</v>
      </c>
      <c r="H97" s="25">
        <v>6.8</v>
      </c>
      <c r="I97" s="25">
        <v>7.6</v>
      </c>
      <c r="J97" s="25">
        <v>6.5</v>
      </c>
      <c r="K97" s="25">
        <v>8.8</v>
      </c>
      <c r="L97" s="25">
        <v>8.8</v>
      </c>
      <c r="M97" s="26" t="s">
        <v>312</v>
      </c>
      <c r="N97" s="27">
        <v>45676.0</v>
      </c>
      <c r="O97" s="22" t="s">
        <v>22</v>
      </c>
      <c r="P97" s="22" t="s">
        <v>23</v>
      </c>
      <c r="Q97" s="28">
        <v>0.2666666666666675</v>
      </c>
      <c r="R97" s="29">
        <v>1.7666666666666675</v>
      </c>
    </row>
    <row r="98">
      <c r="A98" s="30" t="s">
        <v>313</v>
      </c>
      <c r="B98" s="8" t="s">
        <v>314</v>
      </c>
      <c r="C98" s="9" t="s">
        <v>228</v>
      </c>
      <c r="D98" s="10">
        <v>7.6</v>
      </c>
      <c r="E98" s="11">
        <v>0.82</v>
      </c>
      <c r="F98" s="12">
        <v>7.866666666666666</v>
      </c>
      <c r="G98" s="13">
        <v>7.6</v>
      </c>
      <c r="H98" s="13">
        <v>7.9</v>
      </c>
      <c r="I98" s="13">
        <v>7.4</v>
      </c>
      <c r="J98" s="13">
        <v>7.3</v>
      </c>
      <c r="K98" s="13">
        <v>8.6</v>
      </c>
      <c r="L98" s="13">
        <v>8.4</v>
      </c>
      <c r="M98" s="14" t="s">
        <v>315</v>
      </c>
      <c r="N98" s="15">
        <v>45646.0</v>
      </c>
      <c r="O98" s="10" t="s">
        <v>22</v>
      </c>
      <c r="P98" s="10" t="s">
        <v>23</v>
      </c>
      <c r="Q98" s="17">
        <v>0.2666666666666666</v>
      </c>
      <c r="R98" s="18">
        <v>0.33333333333333304</v>
      </c>
    </row>
    <row r="99">
      <c r="A99" s="19" t="s">
        <v>316</v>
      </c>
      <c r="B99" s="20" t="s">
        <v>317</v>
      </c>
      <c r="C99" s="21" t="s">
        <v>30</v>
      </c>
      <c r="D99" s="22">
        <v>7.7</v>
      </c>
      <c r="E99" s="23">
        <v>0.9</v>
      </c>
      <c r="F99" s="24">
        <v>7.8500000000000005</v>
      </c>
      <c r="G99" s="25">
        <v>8.6</v>
      </c>
      <c r="H99" s="25">
        <v>8.5</v>
      </c>
      <c r="I99" s="25">
        <v>6.5</v>
      </c>
      <c r="J99" s="25">
        <v>7.3</v>
      </c>
      <c r="K99" s="25">
        <v>8.6</v>
      </c>
      <c r="L99" s="25">
        <v>7.6</v>
      </c>
      <c r="M99" s="26" t="s">
        <v>217</v>
      </c>
      <c r="N99" s="27">
        <v>45625.0</v>
      </c>
      <c r="O99" s="22" t="s">
        <v>22</v>
      </c>
      <c r="P99" s="22" t="s">
        <v>23</v>
      </c>
      <c r="Q99" s="28">
        <v>0.15000000000000036</v>
      </c>
      <c r="R99" s="29">
        <v>1.1499999999999995</v>
      </c>
    </row>
    <row r="100">
      <c r="A100" s="30" t="s">
        <v>318</v>
      </c>
      <c r="B100" s="8" t="s">
        <v>319</v>
      </c>
      <c r="C100" s="9" t="s">
        <v>320</v>
      </c>
      <c r="D100" s="10">
        <v>7.6</v>
      </c>
      <c r="E100" s="11">
        <v>0.83</v>
      </c>
      <c r="F100" s="12">
        <v>7.8500000000000005</v>
      </c>
      <c r="G100" s="13">
        <v>7.6</v>
      </c>
      <c r="H100" s="13">
        <v>7.9</v>
      </c>
      <c r="I100" s="13">
        <v>8.0</v>
      </c>
      <c r="J100" s="13">
        <v>8.5</v>
      </c>
      <c r="K100" s="13">
        <v>7.6</v>
      </c>
      <c r="L100" s="13">
        <v>7.5</v>
      </c>
      <c r="M100" s="14" t="s">
        <v>321</v>
      </c>
      <c r="N100" s="15">
        <v>45628.0</v>
      </c>
      <c r="O100" s="10" t="s">
        <v>22</v>
      </c>
      <c r="P100" s="10" t="s">
        <v>23</v>
      </c>
      <c r="Q100" s="17">
        <v>0.2500000000000009</v>
      </c>
      <c r="R100" s="18">
        <v>0.4499999999999984</v>
      </c>
    </row>
    <row r="101">
      <c r="A101" s="19" t="s">
        <v>322</v>
      </c>
      <c r="B101" s="20" t="s">
        <v>323</v>
      </c>
      <c r="C101" s="21" t="s">
        <v>320</v>
      </c>
      <c r="D101" s="22">
        <v>7.5</v>
      </c>
      <c r="E101" s="23">
        <v>0.78</v>
      </c>
      <c r="F101" s="24">
        <v>7.8500000000000005</v>
      </c>
      <c r="G101" s="25">
        <v>7.6</v>
      </c>
      <c r="H101" s="25">
        <v>7.6</v>
      </c>
      <c r="I101" s="25">
        <v>8.0</v>
      </c>
      <c r="J101" s="25">
        <v>8.5</v>
      </c>
      <c r="K101" s="25">
        <v>7.8</v>
      </c>
      <c r="L101" s="25">
        <v>7.6</v>
      </c>
      <c r="M101" s="26" t="s">
        <v>206</v>
      </c>
      <c r="N101" s="27">
        <v>45628.0</v>
      </c>
      <c r="O101" s="22" t="s">
        <v>22</v>
      </c>
      <c r="P101" s="22" t="s">
        <v>23</v>
      </c>
      <c r="Q101" s="28">
        <v>0.35000000000000053</v>
      </c>
      <c r="R101" s="29">
        <v>0.04999999999999982</v>
      </c>
    </row>
    <row r="102">
      <c r="A102" s="30" t="s">
        <v>324</v>
      </c>
      <c r="B102" s="8" t="s">
        <v>325</v>
      </c>
      <c r="C102" s="9" t="s">
        <v>20</v>
      </c>
      <c r="D102" s="10">
        <v>6.6</v>
      </c>
      <c r="E102" s="11">
        <v>0.51</v>
      </c>
      <c r="F102" s="12">
        <v>7.833333333333333</v>
      </c>
      <c r="G102" s="13">
        <v>7.8</v>
      </c>
      <c r="H102" s="13">
        <v>8.3</v>
      </c>
      <c r="I102" s="13">
        <v>6.9</v>
      </c>
      <c r="J102" s="13">
        <v>7.5</v>
      </c>
      <c r="K102" s="13">
        <v>8.3</v>
      </c>
      <c r="L102" s="13">
        <v>8.2</v>
      </c>
      <c r="M102" s="14" t="s">
        <v>206</v>
      </c>
      <c r="N102" s="15">
        <v>45628.0</v>
      </c>
      <c r="O102" s="10" t="s">
        <v>22</v>
      </c>
      <c r="P102" s="10" t="s">
        <v>23</v>
      </c>
      <c r="Q102" s="17">
        <v>1.2333333333333334</v>
      </c>
      <c r="R102" s="18">
        <v>2.7333333333333334</v>
      </c>
    </row>
    <row r="103">
      <c r="A103" s="19" t="s">
        <v>326</v>
      </c>
      <c r="B103" s="20" t="s">
        <v>327</v>
      </c>
      <c r="C103" s="21" t="s">
        <v>228</v>
      </c>
      <c r="D103" s="22">
        <v>7.4</v>
      </c>
      <c r="E103" s="23">
        <v>0.84</v>
      </c>
      <c r="F103" s="24">
        <v>7.833333333333333</v>
      </c>
      <c r="G103" s="25">
        <v>7.6</v>
      </c>
      <c r="H103" s="25">
        <v>7.6</v>
      </c>
      <c r="I103" s="25">
        <v>8.9</v>
      </c>
      <c r="J103" s="25">
        <v>6.5</v>
      </c>
      <c r="K103" s="25">
        <v>8.5</v>
      </c>
      <c r="L103" s="25">
        <v>7.9</v>
      </c>
      <c r="M103" s="26" t="s">
        <v>287</v>
      </c>
      <c r="N103" s="27">
        <v>45808.0</v>
      </c>
      <c r="O103" s="22" t="s">
        <v>22</v>
      </c>
      <c r="P103" s="22" t="s">
        <v>23</v>
      </c>
      <c r="Q103" s="28">
        <v>0.4333333333333327</v>
      </c>
      <c r="R103" s="29">
        <v>0.5666666666666673</v>
      </c>
    </row>
    <row r="104">
      <c r="A104" s="30" t="s">
        <v>328</v>
      </c>
      <c r="B104" s="8" t="s">
        <v>329</v>
      </c>
      <c r="C104" s="9" t="s">
        <v>205</v>
      </c>
      <c r="D104" s="10">
        <v>8.4</v>
      </c>
      <c r="E104" s="11">
        <v>0.94</v>
      </c>
      <c r="F104" s="12">
        <v>7.833333333333333</v>
      </c>
      <c r="G104" s="13">
        <v>8.5</v>
      </c>
      <c r="H104" s="13">
        <v>8.5</v>
      </c>
      <c r="I104" s="13">
        <v>8.6</v>
      </c>
      <c r="J104" s="13">
        <v>7.4</v>
      </c>
      <c r="K104" s="13">
        <v>7.5</v>
      </c>
      <c r="L104" s="13">
        <v>6.5</v>
      </c>
      <c r="M104" s="14" t="s">
        <v>97</v>
      </c>
      <c r="N104" s="15">
        <v>45874.0</v>
      </c>
      <c r="O104" s="10" t="s">
        <v>22</v>
      </c>
      <c r="P104" s="10" t="s">
        <v>23</v>
      </c>
      <c r="Q104" s="17">
        <v>0.5666666666666673</v>
      </c>
      <c r="R104" s="18">
        <v>1.5666666666666655</v>
      </c>
    </row>
    <row r="105">
      <c r="A105" s="19" t="s">
        <v>330</v>
      </c>
      <c r="B105" s="20" t="s">
        <v>331</v>
      </c>
      <c r="C105" s="21" t="s">
        <v>132</v>
      </c>
      <c r="D105" s="22">
        <v>7.6</v>
      </c>
      <c r="E105" s="23">
        <v>0.83</v>
      </c>
      <c r="F105" s="24">
        <v>7.816666666666666</v>
      </c>
      <c r="G105" s="25">
        <v>8.9</v>
      </c>
      <c r="H105" s="25">
        <v>6.8</v>
      </c>
      <c r="I105" s="25">
        <v>7.2</v>
      </c>
      <c r="J105" s="25">
        <v>8.3</v>
      </c>
      <c r="K105" s="25">
        <v>8.2</v>
      </c>
      <c r="L105" s="25">
        <v>7.5</v>
      </c>
      <c r="M105" s="26" t="s">
        <v>42</v>
      </c>
      <c r="N105" s="27">
        <v>45646.0</v>
      </c>
      <c r="O105" s="22" t="s">
        <v>22</v>
      </c>
      <c r="P105" s="22" t="s">
        <v>23</v>
      </c>
      <c r="Q105" s="28">
        <v>0.21666666666666679</v>
      </c>
      <c r="R105" s="29">
        <v>0.5833333333333339</v>
      </c>
    </row>
    <row r="106">
      <c r="A106" s="30" t="s">
        <v>332</v>
      </c>
      <c r="B106" s="9" t="s">
        <v>333</v>
      </c>
      <c r="C106" s="9" t="s">
        <v>30</v>
      </c>
      <c r="D106" s="10">
        <v>7.1</v>
      </c>
      <c r="E106" s="11">
        <v>0.57</v>
      </c>
      <c r="F106" s="12">
        <v>7.8</v>
      </c>
      <c r="G106" s="13">
        <v>8.9</v>
      </c>
      <c r="H106" s="13">
        <v>8.8</v>
      </c>
      <c r="I106" s="13">
        <v>5.9</v>
      </c>
      <c r="J106" s="13">
        <v>9.5</v>
      </c>
      <c r="K106" s="13">
        <v>7.8</v>
      </c>
      <c r="L106" s="10">
        <v>5.9</v>
      </c>
      <c r="M106" s="14" t="s">
        <v>58</v>
      </c>
      <c r="N106" s="15">
        <v>45646.0</v>
      </c>
      <c r="O106" s="10" t="s">
        <v>22</v>
      </c>
      <c r="P106" s="10" t="s">
        <v>23</v>
      </c>
      <c r="Q106" s="17">
        <v>0.7000000000000002</v>
      </c>
      <c r="R106" s="18">
        <v>2.1000000000000005</v>
      </c>
    </row>
    <row r="107">
      <c r="A107" s="19" t="s">
        <v>334</v>
      </c>
      <c r="B107" s="20" t="s">
        <v>335</v>
      </c>
      <c r="C107" s="21" t="s">
        <v>336</v>
      </c>
      <c r="D107" s="22">
        <v>6.5</v>
      </c>
      <c r="E107" s="23">
        <v>0.55</v>
      </c>
      <c r="F107" s="24">
        <v>7.8</v>
      </c>
      <c r="G107" s="25">
        <v>7.7</v>
      </c>
      <c r="H107" s="25">
        <v>8.1</v>
      </c>
      <c r="I107" s="25">
        <v>6.5</v>
      </c>
      <c r="J107" s="25">
        <v>8.1</v>
      </c>
      <c r="K107" s="25">
        <v>8.0</v>
      </c>
      <c r="L107" s="25">
        <v>8.4</v>
      </c>
      <c r="M107" s="26" t="s">
        <v>172</v>
      </c>
      <c r="N107" s="27">
        <v>45855.0</v>
      </c>
      <c r="O107" s="22"/>
      <c r="P107" s="22"/>
      <c r="Q107" s="28">
        <v>1.2999999999999998</v>
      </c>
      <c r="R107" s="29">
        <v>2.3</v>
      </c>
    </row>
    <row r="108">
      <c r="A108" s="30" t="s">
        <v>337</v>
      </c>
      <c r="B108" s="8" t="s">
        <v>338</v>
      </c>
      <c r="C108" s="9" t="s">
        <v>339</v>
      </c>
      <c r="D108" s="10">
        <v>6.7</v>
      </c>
      <c r="E108" s="11">
        <v>0.52</v>
      </c>
      <c r="F108" s="12">
        <v>7.766666666666667</v>
      </c>
      <c r="G108" s="13">
        <v>8.6</v>
      </c>
      <c r="H108" s="13">
        <v>7.9</v>
      </c>
      <c r="I108" s="13">
        <v>6.7</v>
      </c>
      <c r="J108" s="13">
        <v>7.6</v>
      </c>
      <c r="K108" s="13">
        <v>8.1</v>
      </c>
      <c r="L108" s="13">
        <v>7.7</v>
      </c>
      <c r="M108" s="14" t="s">
        <v>106</v>
      </c>
      <c r="N108" s="15">
        <v>45868.0</v>
      </c>
      <c r="O108" s="10" t="s">
        <v>22</v>
      </c>
      <c r="P108" s="10" t="s">
        <v>23</v>
      </c>
      <c r="Q108" s="17">
        <v>1.0666666666666664</v>
      </c>
      <c r="R108" s="18">
        <v>2.5666666666666664</v>
      </c>
    </row>
    <row r="109">
      <c r="A109" s="19" t="s">
        <v>340</v>
      </c>
      <c r="B109" s="20" t="s">
        <v>341</v>
      </c>
      <c r="C109" s="21" t="s">
        <v>342</v>
      </c>
      <c r="D109" s="22">
        <v>6.9</v>
      </c>
      <c r="E109" s="23">
        <v>0.44</v>
      </c>
      <c r="F109" s="24">
        <v>7.766666666666667</v>
      </c>
      <c r="G109" s="25">
        <v>7.7</v>
      </c>
      <c r="H109" s="25">
        <v>7.1</v>
      </c>
      <c r="I109" s="25">
        <v>8.5</v>
      </c>
      <c r="J109" s="25">
        <v>8.1</v>
      </c>
      <c r="K109" s="25">
        <v>8.1</v>
      </c>
      <c r="L109" s="25">
        <v>7.1</v>
      </c>
      <c r="M109" s="26" t="s">
        <v>343</v>
      </c>
      <c r="N109" s="27">
        <v>45891.0</v>
      </c>
      <c r="O109" s="22"/>
      <c r="P109" s="22"/>
      <c r="Q109" s="28">
        <v>0.8666666666666663</v>
      </c>
      <c r="R109" s="29">
        <v>3.3666666666666663</v>
      </c>
    </row>
    <row r="110">
      <c r="A110" s="30" t="s">
        <v>344</v>
      </c>
      <c r="B110" s="8" t="s">
        <v>345</v>
      </c>
      <c r="C110" s="9" t="s">
        <v>61</v>
      </c>
      <c r="D110" s="10">
        <v>5.5</v>
      </c>
      <c r="E110" s="11">
        <v>0.39</v>
      </c>
      <c r="F110" s="12">
        <v>7.766666666666666</v>
      </c>
      <c r="G110" s="13">
        <v>7.6</v>
      </c>
      <c r="H110" s="13">
        <v>8.6</v>
      </c>
      <c r="I110" s="13">
        <v>6.5</v>
      </c>
      <c r="J110" s="13">
        <v>7.1</v>
      </c>
      <c r="K110" s="13">
        <v>8.6</v>
      </c>
      <c r="L110" s="13">
        <v>8.2</v>
      </c>
      <c r="M110" s="14" t="s">
        <v>46</v>
      </c>
      <c r="N110" s="15">
        <v>45646.0</v>
      </c>
      <c r="O110" s="10" t="s">
        <v>22</v>
      </c>
      <c r="P110" s="10" t="s">
        <v>23</v>
      </c>
      <c r="Q110" s="17">
        <v>2.2666666666666657</v>
      </c>
      <c r="R110" s="18">
        <v>3.8666666666666654</v>
      </c>
    </row>
    <row r="111">
      <c r="A111" s="19" t="s">
        <v>346</v>
      </c>
      <c r="B111" s="20" t="s">
        <v>347</v>
      </c>
      <c r="C111" s="21" t="s">
        <v>68</v>
      </c>
      <c r="D111" s="22">
        <v>7.7</v>
      </c>
      <c r="E111" s="23">
        <v>0.97</v>
      </c>
      <c r="F111" s="24">
        <v>7.766666666666666</v>
      </c>
      <c r="G111" s="25">
        <v>7.7</v>
      </c>
      <c r="H111" s="25">
        <v>6.5</v>
      </c>
      <c r="I111" s="25">
        <v>9.1</v>
      </c>
      <c r="J111" s="25">
        <v>8.7</v>
      </c>
      <c r="K111" s="25">
        <v>7.1</v>
      </c>
      <c r="L111" s="25">
        <v>7.5</v>
      </c>
      <c r="M111" s="26" t="s">
        <v>348</v>
      </c>
      <c r="N111" s="27">
        <v>45888.0</v>
      </c>
      <c r="O111" s="22" t="s">
        <v>70</v>
      </c>
      <c r="P111" s="22" t="s">
        <v>23</v>
      </c>
      <c r="Q111" s="28">
        <v>0.06666666666666554</v>
      </c>
      <c r="R111" s="29">
        <v>1.9333333333333336</v>
      </c>
    </row>
    <row r="112">
      <c r="A112" s="30" t="s">
        <v>349</v>
      </c>
      <c r="B112" s="8" t="s">
        <v>350</v>
      </c>
      <c r="C112" s="9" t="s">
        <v>225</v>
      </c>
      <c r="D112" s="10">
        <v>5.9</v>
      </c>
      <c r="E112" s="11">
        <v>0.48</v>
      </c>
      <c r="F112" s="12">
        <v>7.733333333333333</v>
      </c>
      <c r="G112" s="13">
        <v>7.9</v>
      </c>
      <c r="H112" s="13">
        <v>8.3</v>
      </c>
      <c r="I112" s="13">
        <v>6.7</v>
      </c>
      <c r="J112" s="13">
        <v>7.6</v>
      </c>
      <c r="K112" s="13">
        <v>7.8</v>
      </c>
      <c r="L112" s="13">
        <v>8.1</v>
      </c>
      <c r="M112" s="14" t="s">
        <v>343</v>
      </c>
      <c r="N112" s="15">
        <v>45628.0</v>
      </c>
      <c r="O112" s="10" t="s">
        <v>22</v>
      </c>
      <c r="P112" s="10" t="s">
        <v>23</v>
      </c>
      <c r="Q112" s="17">
        <v>1.833333333333333</v>
      </c>
      <c r="R112" s="18">
        <v>2.9333333333333336</v>
      </c>
    </row>
    <row r="113">
      <c r="A113" s="31" t="s">
        <v>351</v>
      </c>
      <c r="B113" s="20" t="s">
        <v>352</v>
      </c>
      <c r="C113" s="21" t="s">
        <v>61</v>
      </c>
      <c r="D113" s="22">
        <v>7.1</v>
      </c>
      <c r="E113" s="23">
        <v>0.62</v>
      </c>
      <c r="F113" s="24">
        <v>7.733333333333333</v>
      </c>
      <c r="G113" s="25">
        <v>8.5</v>
      </c>
      <c r="H113" s="25">
        <v>7.4</v>
      </c>
      <c r="I113" s="25">
        <v>7.8</v>
      </c>
      <c r="J113" s="25">
        <v>8.1</v>
      </c>
      <c r="K113" s="25">
        <v>6.5</v>
      </c>
      <c r="L113" s="25">
        <v>8.1</v>
      </c>
      <c r="M113" s="26" t="s">
        <v>283</v>
      </c>
      <c r="N113" s="27">
        <v>45863.0</v>
      </c>
      <c r="O113" s="32"/>
      <c r="P113" s="22"/>
      <c r="Q113" s="28">
        <v>0.6333333333333337</v>
      </c>
      <c r="R113" s="29">
        <v>1.5333333333333332</v>
      </c>
    </row>
    <row r="114">
      <c r="A114" s="30" t="s">
        <v>353</v>
      </c>
      <c r="B114" s="8" t="s">
        <v>354</v>
      </c>
      <c r="C114" s="9" t="s">
        <v>20</v>
      </c>
      <c r="D114" s="10">
        <v>6.6</v>
      </c>
      <c r="E114" s="11">
        <v>0.41</v>
      </c>
      <c r="F114" s="12">
        <v>7.666666666666667</v>
      </c>
      <c r="G114" s="13">
        <v>7.5</v>
      </c>
      <c r="H114" s="13">
        <v>7.4</v>
      </c>
      <c r="I114" s="13">
        <v>5.6</v>
      </c>
      <c r="J114" s="13">
        <v>8.5</v>
      </c>
      <c r="K114" s="13">
        <v>8.6</v>
      </c>
      <c r="L114" s="13">
        <v>8.4</v>
      </c>
      <c r="M114" s="14" t="s">
        <v>135</v>
      </c>
      <c r="N114" s="15">
        <v>45646.0</v>
      </c>
      <c r="O114" s="10" t="s">
        <v>22</v>
      </c>
      <c r="P114" s="10" t="s">
        <v>23</v>
      </c>
      <c r="Q114" s="17">
        <v>1.0666666666666673</v>
      </c>
      <c r="R114" s="18">
        <v>3.5666666666666673</v>
      </c>
    </row>
    <row r="115">
      <c r="A115" s="19" t="s">
        <v>355</v>
      </c>
      <c r="B115" s="33" t="s">
        <v>356</v>
      </c>
      <c r="C115" s="21" t="s">
        <v>357</v>
      </c>
      <c r="D115" s="22"/>
      <c r="E115" s="23"/>
      <c r="F115" s="24">
        <v>7.666666666666667</v>
      </c>
      <c r="G115" s="25">
        <v>8.2</v>
      </c>
      <c r="H115" s="25">
        <v>8.6</v>
      </c>
      <c r="I115" s="25">
        <v>7.5</v>
      </c>
      <c r="J115" s="25">
        <v>8.5</v>
      </c>
      <c r="K115" s="25">
        <v>5.5</v>
      </c>
      <c r="L115" s="25">
        <v>7.7</v>
      </c>
      <c r="M115" s="26" t="s">
        <v>296</v>
      </c>
      <c r="N115" s="27">
        <v>45646.0</v>
      </c>
      <c r="O115" s="22" t="s">
        <v>22</v>
      </c>
      <c r="P115" s="22" t="s">
        <v>23</v>
      </c>
      <c r="Q115" s="28">
        <v>7.666666666666667</v>
      </c>
      <c r="R115" s="29">
        <v>7.666666666666667</v>
      </c>
    </row>
    <row r="116">
      <c r="A116" s="30" t="s">
        <v>358</v>
      </c>
      <c r="B116" s="8" t="s">
        <v>359</v>
      </c>
      <c r="C116" s="9" t="s">
        <v>30</v>
      </c>
      <c r="D116" s="10">
        <v>7.9</v>
      </c>
      <c r="E116" s="11">
        <v>0.94</v>
      </c>
      <c r="F116" s="12">
        <v>7.583333333333333</v>
      </c>
      <c r="G116" s="13">
        <v>8.9</v>
      </c>
      <c r="H116" s="13">
        <v>6.8</v>
      </c>
      <c r="I116" s="13">
        <v>6.8</v>
      </c>
      <c r="J116" s="13">
        <v>7.5</v>
      </c>
      <c r="K116" s="13">
        <v>8.5</v>
      </c>
      <c r="L116" s="13">
        <v>7.0</v>
      </c>
      <c r="M116" s="14" t="s">
        <v>125</v>
      </c>
      <c r="N116" s="15">
        <v>45608.0</v>
      </c>
      <c r="O116" s="10" t="s">
        <v>22</v>
      </c>
      <c r="P116" s="10" t="s">
        <v>23</v>
      </c>
      <c r="Q116" s="17">
        <v>0.3166666666666673</v>
      </c>
      <c r="R116" s="18">
        <v>1.8166666666666655</v>
      </c>
    </row>
    <row r="117">
      <c r="A117" s="31" t="s">
        <v>360</v>
      </c>
      <c r="B117" s="20" t="s">
        <v>361</v>
      </c>
      <c r="C117" s="21" t="s">
        <v>30</v>
      </c>
      <c r="D117" s="22">
        <v>6.6</v>
      </c>
      <c r="E117" s="23">
        <v>0.7</v>
      </c>
      <c r="F117" s="24">
        <v>7.583333333333333</v>
      </c>
      <c r="G117" s="22">
        <v>8.0</v>
      </c>
      <c r="H117" s="22">
        <v>8.5</v>
      </c>
      <c r="I117" s="22">
        <v>5.6</v>
      </c>
      <c r="J117" s="22">
        <v>8.6</v>
      </c>
      <c r="K117" s="25">
        <v>7.5</v>
      </c>
      <c r="L117" s="25">
        <v>7.3</v>
      </c>
      <c r="M117" s="26" t="s">
        <v>31</v>
      </c>
      <c r="N117" s="27">
        <v>45646.0</v>
      </c>
      <c r="O117" s="32" t="s">
        <v>22</v>
      </c>
      <c r="P117" s="22" t="s">
        <v>23</v>
      </c>
      <c r="Q117" s="28">
        <v>0.9833333333333334</v>
      </c>
      <c r="R117" s="29">
        <v>0.583333333333333</v>
      </c>
    </row>
    <row r="118">
      <c r="A118" s="30" t="s">
        <v>362</v>
      </c>
      <c r="B118" s="8" t="s">
        <v>363</v>
      </c>
      <c r="C118" s="9" t="s">
        <v>30</v>
      </c>
      <c r="D118" s="10">
        <v>6.6</v>
      </c>
      <c r="E118" s="11">
        <v>0.7</v>
      </c>
      <c r="F118" s="12">
        <v>7.566666666666666</v>
      </c>
      <c r="G118" s="13">
        <v>7.8</v>
      </c>
      <c r="H118" s="13">
        <v>8.5</v>
      </c>
      <c r="I118" s="13">
        <v>6.5</v>
      </c>
      <c r="J118" s="13">
        <v>8.5</v>
      </c>
      <c r="K118" s="13">
        <v>7.6</v>
      </c>
      <c r="L118" s="13">
        <v>6.5</v>
      </c>
      <c r="M118" s="14" t="s">
        <v>296</v>
      </c>
      <c r="N118" s="15">
        <v>45646.0</v>
      </c>
      <c r="O118" s="10" t="s">
        <v>22</v>
      </c>
      <c r="P118" s="10" t="s">
        <v>23</v>
      </c>
      <c r="Q118" s="17">
        <v>0.9666666666666668</v>
      </c>
      <c r="R118" s="18">
        <v>0.5666666666666664</v>
      </c>
    </row>
    <row r="119">
      <c r="A119" s="19" t="s">
        <v>364</v>
      </c>
      <c r="B119" s="20" t="s">
        <v>365</v>
      </c>
      <c r="C119" s="21" t="s">
        <v>132</v>
      </c>
      <c r="D119" s="22">
        <v>6.7</v>
      </c>
      <c r="E119" s="23">
        <v>0.68</v>
      </c>
      <c r="F119" s="24">
        <v>7.550000000000001</v>
      </c>
      <c r="G119" s="25">
        <v>7.8</v>
      </c>
      <c r="H119" s="25">
        <v>8.2</v>
      </c>
      <c r="I119" s="25">
        <v>6.7</v>
      </c>
      <c r="J119" s="25">
        <v>7.8</v>
      </c>
      <c r="K119" s="25">
        <v>7.6</v>
      </c>
      <c r="L119" s="25">
        <v>7.2</v>
      </c>
      <c r="M119" s="26" t="s">
        <v>46</v>
      </c>
      <c r="N119" s="27">
        <v>45646.0</v>
      </c>
      <c r="O119" s="22" t="s">
        <v>22</v>
      </c>
      <c r="P119" s="22" t="s">
        <v>23</v>
      </c>
      <c r="Q119" s="28">
        <v>0.8500000000000005</v>
      </c>
      <c r="R119" s="29">
        <v>0.75</v>
      </c>
    </row>
    <row r="120">
      <c r="A120" s="30" t="s">
        <v>366</v>
      </c>
      <c r="B120" s="8" t="s">
        <v>367</v>
      </c>
      <c r="C120" s="9" t="s">
        <v>368</v>
      </c>
      <c r="D120" s="10">
        <v>7.1</v>
      </c>
      <c r="E120" s="11">
        <v>0.77</v>
      </c>
      <c r="F120" s="12">
        <v>7.55</v>
      </c>
      <c r="G120" s="13">
        <v>7.6</v>
      </c>
      <c r="H120" s="13">
        <v>8.5</v>
      </c>
      <c r="I120" s="13">
        <v>6.7</v>
      </c>
      <c r="J120" s="13">
        <v>6.6</v>
      </c>
      <c r="K120" s="13">
        <v>7.8</v>
      </c>
      <c r="L120" s="13">
        <v>8.1</v>
      </c>
      <c r="M120" s="14" t="s">
        <v>253</v>
      </c>
      <c r="N120" s="15">
        <v>45887.0</v>
      </c>
      <c r="O120" s="10" t="s">
        <v>22</v>
      </c>
      <c r="P120" s="10" t="s">
        <v>23</v>
      </c>
      <c r="Q120" s="17">
        <v>0.4500000000000002</v>
      </c>
      <c r="R120" s="18">
        <v>0.15000000000000036</v>
      </c>
    </row>
    <row r="121">
      <c r="A121" s="19" t="s">
        <v>369</v>
      </c>
      <c r="B121" s="20" t="s">
        <v>370</v>
      </c>
      <c r="C121" s="21" t="s">
        <v>30</v>
      </c>
      <c r="D121" s="22">
        <v>7.0</v>
      </c>
      <c r="E121" s="23">
        <v>0.53</v>
      </c>
      <c r="F121" s="24">
        <v>7.5</v>
      </c>
      <c r="G121" s="25">
        <v>6.7</v>
      </c>
      <c r="H121" s="25">
        <v>5.6</v>
      </c>
      <c r="I121" s="25">
        <v>8.7</v>
      </c>
      <c r="J121" s="25">
        <v>8.6</v>
      </c>
      <c r="K121" s="25">
        <v>7.5</v>
      </c>
      <c r="L121" s="25">
        <v>7.9</v>
      </c>
      <c r="M121" s="26" t="s">
        <v>371</v>
      </c>
      <c r="N121" s="27">
        <v>45646.0</v>
      </c>
      <c r="O121" s="22" t="s">
        <v>22</v>
      </c>
      <c r="P121" s="22" t="s">
        <v>23</v>
      </c>
      <c r="Q121" s="28">
        <v>0.5</v>
      </c>
      <c r="R121" s="29">
        <v>2.1999999999999993</v>
      </c>
    </row>
    <row r="122">
      <c r="A122" s="30" t="s">
        <v>372</v>
      </c>
      <c r="B122" s="8" t="s">
        <v>373</v>
      </c>
      <c r="C122" s="9" t="s">
        <v>30</v>
      </c>
      <c r="D122" s="10">
        <v>6.6</v>
      </c>
      <c r="E122" s="11">
        <v>0.79</v>
      </c>
      <c r="F122" s="12">
        <v>7.483333333333333</v>
      </c>
      <c r="G122" s="13">
        <v>6.8</v>
      </c>
      <c r="H122" s="13">
        <v>6.7</v>
      </c>
      <c r="I122" s="13">
        <v>6.5</v>
      </c>
      <c r="J122" s="13">
        <v>8.8</v>
      </c>
      <c r="K122" s="13">
        <v>7.2</v>
      </c>
      <c r="L122" s="13">
        <v>8.9</v>
      </c>
      <c r="M122" s="14" t="s">
        <v>91</v>
      </c>
      <c r="N122" s="15">
        <v>45628.0</v>
      </c>
      <c r="O122" s="10" t="s">
        <v>22</v>
      </c>
      <c r="P122" s="10" t="s">
        <v>23</v>
      </c>
      <c r="Q122" s="17">
        <v>0.8833333333333337</v>
      </c>
      <c r="R122" s="18">
        <v>0.41666666666666696</v>
      </c>
    </row>
    <row r="123">
      <c r="A123" s="19" t="s">
        <v>374</v>
      </c>
      <c r="B123" s="20" t="s">
        <v>375</v>
      </c>
      <c r="C123" s="21" t="s">
        <v>73</v>
      </c>
      <c r="D123" s="22">
        <v>6.7</v>
      </c>
      <c r="E123" s="23">
        <v>0.67</v>
      </c>
      <c r="F123" s="24">
        <v>7.45</v>
      </c>
      <c r="G123" s="25">
        <v>8.0</v>
      </c>
      <c r="H123" s="25">
        <v>6.5</v>
      </c>
      <c r="I123" s="25">
        <v>6.0</v>
      </c>
      <c r="J123" s="25">
        <v>8.5</v>
      </c>
      <c r="K123" s="25">
        <v>8.5</v>
      </c>
      <c r="L123" s="25">
        <v>7.2</v>
      </c>
      <c r="M123" s="26" t="s">
        <v>376</v>
      </c>
      <c r="N123" s="27">
        <v>45625.0</v>
      </c>
      <c r="O123" s="22" t="s">
        <v>22</v>
      </c>
      <c r="P123" s="22" t="s">
        <v>23</v>
      </c>
      <c r="Q123" s="28">
        <v>0.75</v>
      </c>
      <c r="R123" s="29">
        <v>0.75</v>
      </c>
    </row>
    <row r="124">
      <c r="A124" s="30" t="s">
        <v>377</v>
      </c>
      <c r="B124" s="8" t="s">
        <v>378</v>
      </c>
      <c r="C124" s="9" t="s">
        <v>148</v>
      </c>
      <c r="D124" s="10">
        <v>6.8</v>
      </c>
      <c r="E124" s="11">
        <v>0.76</v>
      </c>
      <c r="F124" s="12">
        <v>7.316666666666667</v>
      </c>
      <c r="G124" s="13">
        <v>7.8</v>
      </c>
      <c r="H124" s="13">
        <v>6.5</v>
      </c>
      <c r="I124" s="13">
        <v>7.8</v>
      </c>
      <c r="J124" s="13">
        <v>8.6</v>
      </c>
      <c r="K124" s="13">
        <v>6.5</v>
      </c>
      <c r="L124" s="13">
        <v>6.7</v>
      </c>
      <c r="M124" s="14" t="s">
        <v>259</v>
      </c>
      <c r="N124" s="15">
        <v>45886.0</v>
      </c>
      <c r="O124" s="10" t="s">
        <v>22</v>
      </c>
      <c r="P124" s="10" t="s">
        <v>23</v>
      </c>
      <c r="Q124" s="17">
        <v>0.5166666666666675</v>
      </c>
      <c r="R124" s="18">
        <v>0.2833333333333323</v>
      </c>
    </row>
    <row r="125">
      <c r="A125" s="19" t="s">
        <v>379</v>
      </c>
      <c r="B125" s="20" t="s">
        <v>380</v>
      </c>
      <c r="C125" s="21" t="s">
        <v>61</v>
      </c>
      <c r="D125" s="22">
        <v>6.7</v>
      </c>
      <c r="E125" s="23">
        <v>0.75</v>
      </c>
      <c r="F125" s="24">
        <v>7.316666666666666</v>
      </c>
      <c r="G125" s="25">
        <v>7.2</v>
      </c>
      <c r="H125" s="25">
        <v>7.3</v>
      </c>
      <c r="I125" s="25">
        <v>7.7</v>
      </c>
      <c r="J125" s="25">
        <v>7.7</v>
      </c>
      <c r="K125" s="25">
        <v>7.2</v>
      </c>
      <c r="L125" s="25">
        <v>6.8</v>
      </c>
      <c r="M125" s="26" t="s">
        <v>115</v>
      </c>
      <c r="N125" s="27">
        <v>45863.0</v>
      </c>
      <c r="O125" s="22" t="s">
        <v>22</v>
      </c>
      <c r="P125" s="22" t="s">
        <v>23</v>
      </c>
      <c r="Q125" s="28">
        <v>0.6166666666666663</v>
      </c>
      <c r="R125" s="29">
        <v>0.2833333333333332</v>
      </c>
    </row>
    <row r="126">
      <c r="A126" s="30" t="s">
        <v>381</v>
      </c>
      <c r="B126" s="8" t="s">
        <v>382</v>
      </c>
      <c r="C126" s="9" t="s">
        <v>383</v>
      </c>
      <c r="D126" s="10">
        <v>6.7</v>
      </c>
      <c r="E126" s="11">
        <v>0.62</v>
      </c>
      <c r="F126" s="12">
        <v>7.3</v>
      </c>
      <c r="G126" s="10">
        <v>6.7</v>
      </c>
      <c r="H126" s="10">
        <v>8.8</v>
      </c>
      <c r="I126" s="13">
        <v>5.5</v>
      </c>
      <c r="J126" s="13">
        <v>7.8</v>
      </c>
      <c r="K126" s="13">
        <v>8.5</v>
      </c>
      <c r="L126" s="13">
        <v>6.5</v>
      </c>
      <c r="M126" s="14" t="s">
        <v>245</v>
      </c>
      <c r="N126" s="15">
        <v>45712.0</v>
      </c>
      <c r="O126" s="10" t="s">
        <v>22</v>
      </c>
      <c r="P126" s="10" t="s">
        <v>23</v>
      </c>
      <c r="Q126" s="17">
        <v>0.5999999999999996</v>
      </c>
      <c r="R126" s="18">
        <v>1.0999999999999996</v>
      </c>
    </row>
    <row r="127">
      <c r="A127" s="19" t="s">
        <v>384</v>
      </c>
      <c r="B127" s="20" t="s">
        <v>385</v>
      </c>
      <c r="C127" s="21" t="s">
        <v>100</v>
      </c>
      <c r="D127" s="22">
        <v>5.7</v>
      </c>
      <c r="E127" s="23">
        <v>0.27</v>
      </c>
      <c r="F127" s="24">
        <v>7.283333333333334</v>
      </c>
      <c r="G127" s="25">
        <v>8.5</v>
      </c>
      <c r="H127" s="25">
        <v>8.5</v>
      </c>
      <c r="I127" s="25">
        <v>6.5</v>
      </c>
      <c r="J127" s="25">
        <v>7.2</v>
      </c>
      <c r="K127" s="25">
        <v>7.5</v>
      </c>
      <c r="L127" s="25">
        <v>5.5</v>
      </c>
      <c r="M127" s="26" t="s">
        <v>312</v>
      </c>
      <c r="N127" s="27">
        <v>45646.0</v>
      </c>
      <c r="O127" s="22" t="s">
        <v>22</v>
      </c>
      <c r="P127" s="22" t="s">
        <v>23</v>
      </c>
      <c r="Q127" s="28">
        <v>1.583333333333334</v>
      </c>
      <c r="R127" s="29">
        <v>4.583333333333334</v>
      </c>
    </row>
    <row r="128">
      <c r="A128" s="30" t="s">
        <v>386</v>
      </c>
      <c r="B128" s="8" t="s">
        <v>387</v>
      </c>
      <c r="C128" s="9" t="s">
        <v>30</v>
      </c>
      <c r="D128" s="10">
        <v>6.9</v>
      </c>
      <c r="E128" s="11">
        <v>0.8</v>
      </c>
      <c r="F128" s="12">
        <v>7.25</v>
      </c>
      <c r="G128" s="13">
        <v>9.3</v>
      </c>
      <c r="H128" s="13">
        <v>7.0</v>
      </c>
      <c r="I128" s="13">
        <v>6.1</v>
      </c>
      <c r="J128" s="13">
        <v>6.8</v>
      </c>
      <c r="K128" s="13">
        <v>7.0</v>
      </c>
      <c r="L128" s="13">
        <v>7.3</v>
      </c>
      <c r="M128" s="14" t="s">
        <v>371</v>
      </c>
      <c r="N128" s="15">
        <v>45608.0</v>
      </c>
      <c r="O128" s="10" t="s">
        <v>22</v>
      </c>
      <c r="P128" s="10" t="s">
        <v>23</v>
      </c>
      <c r="Q128" s="17">
        <v>0.34999999999999964</v>
      </c>
      <c r="R128" s="18">
        <v>0.75</v>
      </c>
    </row>
    <row r="129">
      <c r="A129" s="31" t="s">
        <v>388</v>
      </c>
      <c r="B129" s="20" t="s">
        <v>389</v>
      </c>
      <c r="C129" s="21" t="s">
        <v>20</v>
      </c>
      <c r="D129" s="22">
        <v>6.6</v>
      </c>
      <c r="E129" s="23">
        <v>0.84</v>
      </c>
      <c r="F129" s="24">
        <v>7.233333333333334</v>
      </c>
      <c r="G129" s="25">
        <v>7.6</v>
      </c>
      <c r="H129" s="25">
        <v>7.7</v>
      </c>
      <c r="I129" s="25">
        <v>6.9</v>
      </c>
      <c r="J129" s="25">
        <v>8.2</v>
      </c>
      <c r="K129" s="25">
        <v>6.5</v>
      </c>
      <c r="L129" s="25">
        <v>6.5</v>
      </c>
      <c r="M129" s="26" t="s">
        <v>233</v>
      </c>
      <c r="N129" s="27">
        <v>45646.0</v>
      </c>
      <c r="O129" s="32" t="s">
        <v>22</v>
      </c>
      <c r="P129" s="22" t="s">
        <v>23</v>
      </c>
      <c r="Q129" s="28">
        <v>0.6333333333333346</v>
      </c>
      <c r="R129" s="29">
        <v>1.166666666666666</v>
      </c>
    </row>
    <row r="130">
      <c r="A130" s="30" t="s">
        <v>390</v>
      </c>
      <c r="B130" s="8" t="s">
        <v>391</v>
      </c>
      <c r="C130" s="9" t="s">
        <v>392</v>
      </c>
      <c r="D130" s="10">
        <v>8.2</v>
      </c>
      <c r="E130" s="11">
        <v>0.85</v>
      </c>
      <c r="F130" s="12">
        <v>7.233333333333333</v>
      </c>
      <c r="G130" s="13">
        <v>7.5</v>
      </c>
      <c r="H130" s="13">
        <v>8.3</v>
      </c>
      <c r="I130" s="13">
        <v>5.5</v>
      </c>
      <c r="J130" s="13">
        <v>8.3</v>
      </c>
      <c r="K130" s="13">
        <v>6.5</v>
      </c>
      <c r="L130" s="13">
        <v>7.3</v>
      </c>
      <c r="M130" s="14" t="s">
        <v>259</v>
      </c>
      <c r="N130" s="15">
        <v>45608.0</v>
      </c>
      <c r="O130" s="10" t="s">
        <v>22</v>
      </c>
      <c r="P130" s="10" t="s">
        <v>23</v>
      </c>
      <c r="Q130" s="17">
        <v>0.9666666666666659</v>
      </c>
      <c r="R130" s="18">
        <v>1.2666666666666666</v>
      </c>
    </row>
    <row r="131">
      <c r="A131" s="19" t="s">
        <v>393</v>
      </c>
      <c r="B131" s="20" t="s">
        <v>394</v>
      </c>
      <c r="C131" s="21" t="s">
        <v>395</v>
      </c>
      <c r="D131" s="22">
        <v>7.2</v>
      </c>
      <c r="E131" s="23">
        <v>0.51</v>
      </c>
      <c r="F131" s="24">
        <v>7.1833333333333345</v>
      </c>
      <c r="G131" s="25">
        <v>7.0</v>
      </c>
      <c r="H131" s="25">
        <v>6.9</v>
      </c>
      <c r="I131" s="25">
        <v>5.2</v>
      </c>
      <c r="J131" s="25">
        <v>7.8</v>
      </c>
      <c r="K131" s="25">
        <v>8.0</v>
      </c>
      <c r="L131" s="25">
        <v>8.2</v>
      </c>
      <c r="M131" s="26" t="s">
        <v>165</v>
      </c>
      <c r="N131" s="27">
        <v>45874.0</v>
      </c>
      <c r="O131" s="22" t="s">
        <v>22</v>
      </c>
      <c r="P131" s="22" t="s">
        <v>23</v>
      </c>
      <c r="Q131" s="28">
        <v>0.01666666666666572</v>
      </c>
      <c r="R131" s="29">
        <v>2.083333333333335</v>
      </c>
    </row>
    <row r="132">
      <c r="A132" s="30" t="s">
        <v>396</v>
      </c>
      <c r="B132" s="8" t="s">
        <v>397</v>
      </c>
      <c r="C132" s="9" t="s">
        <v>73</v>
      </c>
      <c r="D132" s="10">
        <v>5.7</v>
      </c>
      <c r="E132" s="11">
        <v>0.26</v>
      </c>
      <c r="F132" s="12">
        <v>7.183333333333334</v>
      </c>
      <c r="G132" s="13">
        <v>6.7</v>
      </c>
      <c r="H132" s="13">
        <v>7.7</v>
      </c>
      <c r="I132" s="13">
        <v>7.3</v>
      </c>
      <c r="J132" s="13">
        <v>7.8</v>
      </c>
      <c r="K132" s="13">
        <v>7.1</v>
      </c>
      <c r="L132" s="13">
        <v>6.5</v>
      </c>
      <c r="M132" s="14" t="s">
        <v>263</v>
      </c>
      <c r="N132" s="15">
        <v>45846.0</v>
      </c>
      <c r="O132" s="10" t="s">
        <v>22</v>
      </c>
      <c r="P132" s="10" t="s">
        <v>23</v>
      </c>
      <c r="Q132" s="17">
        <v>1.4833333333333334</v>
      </c>
      <c r="R132" s="18">
        <v>4.583333333333334</v>
      </c>
    </row>
    <row r="133">
      <c r="A133" s="19" t="s">
        <v>398</v>
      </c>
      <c r="B133" s="20" t="s">
        <v>399</v>
      </c>
      <c r="C133" s="21" t="s">
        <v>73</v>
      </c>
      <c r="D133" s="22">
        <v>7.3</v>
      </c>
      <c r="E133" s="23">
        <v>0.92</v>
      </c>
      <c r="F133" s="24">
        <v>7.099999999999999</v>
      </c>
      <c r="G133" s="25">
        <v>7.3</v>
      </c>
      <c r="H133" s="25">
        <v>7.6</v>
      </c>
      <c r="I133" s="25">
        <v>6.3</v>
      </c>
      <c r="J133" s="25">
        <v>8.6</v>
      </c>
      <c r="K133" s="25">
        <v>6.3</v>
      </c>
      <c r="L133" s="25">
        <v>6.5</v>
      </c>
      <c r="M133" s="26" t="s">
        <v>115</v>
      </c>
      <c r="N133" s="27">
        <v>45627.0</v>
      </c>
      <c r="O133" s="32" t="s">
        <v>22</v>
      </c>
      <c r="P133" s="22" t="s">
        <v>23</v>
      </c>
      <c r="Q133" s="28">
        <v>0.20000000000000107</v>
      </c>
      <c r="R133" s="29">
        <v>2.1000000000000023</v>
      </c>
    </row>
    <row r="134">
      <c r="A134" s="34" t="s">
        <v>400</v>
      </c>
      <c r="B134" s="8" t="s">
        <v>401</v>
      </c>
      <c r="C134" s="9" t="s">
        <v>68</v>
      </c>
      <c r="D134" s="10">
        <v>7.3</v>
      </c>
      <c r="E134" s="11">
        <v>0.89</v>
      </c>
      <c r="F134" s="12">
        <v>7.083333333333333</v>
      </c>
      <c r="G134" s="13">
        <v>8.6</v>
      </c>
      <c r="H134" s="13">
        <v>6.5</v>
      </c>
      <c r="I134" s="13">
        <v>6.6</v>
      </c>
      <c r="J134" s="13">
        <v>6.5</v>
      </c>
      <c r="K134" s="13">
        <v>6.5</v>
      </c>
      <c r="L134" s="13">
        <v>7.8</v>
      </c>
      <c r="M134" s="14" t="s">
        <v>194</v>
      </c>
      <c r="N134" s="15">
        <v>45646.0</v>
      </c>
      <c r="O134" s="16" t="s">
        <v>70</v>
      </c>
      <c r="P134" s="10" t="s">
        <v>23</v>
      </c>
      <c r="Q134" s="17">
        <v>0.21666666666666679</v>
      </c>
      <c r="R134" s="18">
        <v>1.8166666666666673</v>
      </c>
    </row>
    <row r="135">
      <c r="A135" s="19" t="s">
        <v>402</v>
      </c>
      <c r="B135" s="20" t="s">
        <v>403</v>
      </c>
      <c r="C135" s="21" t="s">
        <v>132</v>
      </c>
      <c r="D135" s="22">
        <v>6.4</v>
      </c>
      <c r="E135" s="23">
        <v>0.34</v>
      </c>
      <c r="F135" s="24">
        <v>7.066666666666666</v>
      </c>
      <c r="G135" s="25">
        <v>7.0</v>
      </c>
      <c r="H135" s="25">
        <v>7.2</v>
      </c>
      <c r="I135" s="25">
        <v>5.5</v>
      </c>
      <c r="J135" s="25">
        <v>8.1</v>
      </c>
      <c r="K135" s="25">
        <v>7.5</v>
      </c>
      <c r="L135" s="25">
        <v>7.1</v>
      </c>
      <c r="M135" s="26" t="s">
        <v>159</v>
      </c>
      <c r="N135" s="27">
        <v>45874.0</v>
      </c>
      <c r="O135" s="32" t="s">
        <v>22</v>
      </c>
      <c r="P135" s="22" t="s">
        <v>23</v>
      </c>
      <c r="Q135" s="28">
        <v>0.6666666666666661</v>
      </c>
      <c r="R135" s="29">
        <v>3.666666666666666</v>
      </c>
    </row>
    <row r="136">
      <c r="A136" s="30" t="s">
        <v>404</v>
      </c>
      <c r="B136" s="8" t="s">
        <v>405</v>
      </c>
      <c r="C136" s="9" t="s">
        <v>406</v>
      </c>
      <c r="D136" s="10">
        <v>6.8</v>
      </c>
      <c r="E136" s="11">
        <v>0.89</v>
      </c>
      <c r="F136" s="12">
        <v>7.066666666666666</v>
      </c>
      <c r="G136" s="13">
        <v>8.1</v>
      </c>
      <c r="H136" s="13">
        <v>7.1</v>
      </c>
      <c r="I136" s="13">
        <v>6.9</v>
      </c>
      <c r="J136" s="13">
        <v>7.4</v>
      </c>
      <c r="K136" s="13">
        <v>5.8</v>
      </c>
      <c r="L136" s="13">
        <v>7.1</v>
      </c>
      <c r="M136" s="14" t="s">
        <v>348</v>
      </c>
      <c r="N136" s="15">
        <v>45892.0</v>
      </c>
      <c r="O136" s="16"/>
      <c r="P136" s="10"/>
      <c r="Q136" s="17">
        <v>0.0</v>
      </c>
      <c r="R136" s="18">
        <v>0.0</v>
      </c>
    </row>
    <row r="137">
      <c r="A137" s="19" t="s">
        <v>407</v>
      </c>
      <c r="B137" s="20" t="s">
        <v>408</v>
      </c>
      <c r="C137" s="21" t="s">
        <v>30</v>
      </c>
      <c r="D137" s="22">
        <v>7.1</v>
      </c>
      <c r="E137" s="23">
        <v>0.79</v>
      </c>
      <c r="F137" s="24">
        <v>7.05</v>
      </c>
      <c r="G137" s="25">
        <v>8.2</v>
      </c>
      <c r="H137" s="25">
        <v>6.5</v>
      </c>
      <c r="I137" s="25">
        <v>6.2</v>
      </c>
      <c r="J137" s="25">
        <v>6.0</v>
      </c>
      <c r="K137" s="25">
        <v>7.5</v>
      </c>
      <c r="L137" s="25">
        <v>7.9</v>
      </c>
      <c r="M137" s="26" t="s">
        <v>38</v>
      </c>
      <c r="N137" s="27">
        <v>45608.0</v>
      </c>
      <c r="O137" s="22" t="s">
        <v>22</v>
      </c>
      <c r="P137" s="22" t="s">
        <v>23</v>
      </c>
      <c r="Q137" s="28">
        <v>0.04999999999999982</v>
      </c>
      <c r="R137" s="29">
        <v>0.8500000000000005</v>
      </c>
    </row>
    <row r="138">
      <c r="A138" s="30" t="s">
        <v>409</v>
      </c>
      <c r="B138" s="8" t="s">
        <v>410</v>
      </c>
      <c r="C138" s="9" t="s">
        <v>411</v>
      </c>
      <c r="D138" s="10">
        <v>6.1</v>
      </c>
      <c r="E138" s="11">
        <v>0.41</v>
      </c>
      <c r="F138" s="12">
        <v>7.033333333333334</v>
      </c>
      <c r="G138" s="10">
        <v>6.5</v>
      </c>
      <c r="H138" s="10">
        <v>8.3</v>
      </c>
      <c r="I138" s="10">
        <v>7.5</v>
      </c>
      <c r="J138" s="10">
        <v>7.5</v>
      </c>
      <c r="K138" s="10">
        <v>6.3</v>
      </c>
      <c r="L138" s="10">
        <v>6.1</v>
      </c>
      <c r="M138" s="14" t="s">
        <v>165</v>
      </c>
      <c r="N138" s="15">
        <v>45676.0</v>
      </c>
      <c r="O138" s="16" t="s">
        <v>22</v>
      </c>
      <c r="P138" s="10" t="s">
        <v>23</v>
      </c>
      <c r="Q138" s="17">
        <v>0.9333333333333345</v>
      </c>
      <c r="R138" s="18">
        <v>2.833333333333334</v>
      </c>
    </row>
    <row r="139">
      <c r="A139" s="19" t="s">
        <v>412</v>
      </c>
      <c r="B139" s="20" t="s">
        <v>413</v>
      </c>
      <c r="C139" s="21" t="s">
        <v>414</v>
      </c>
      <c r="D139" s="22">
        <v>7.1</v>
      </c>
      <c r="E139" s="23">
        <v>0.81</v>
      </c>
      <c r="F139" s="24">
        <v>7.033333333333334</v>
      </c>
      <c r="G139" s="25">
        <v>6.8</v>
      </c>
      <c r="H139" s="25">
        <v>6.5</v>
      </c>
      <c r="I139" s="25">
        <v>8.8</v>
      </c>
      <c r="J139" s="25">
        <v>6.4</v>
      </c>
      <c r="K139" s="25">
        <v>7.0</v>
      </c>
      <c r="L139" s="25">
        <v>6.7</v>
      </c>
      <c r="M139" s="26" t="s">
        <v>376</v>
      </c>
      <c r="N139" s="27">
        <v>45707.0</v>
      </c>
      <c r="O139" s="32" t="s">
        <v>22</v>
      </c>
      <c r="P139" s="22" t="s">
        <v>23</v>
      </c>
      <c r="Q139" s="28">
        <v>0.06666666666666554</v>
      </c>
      <c r="R139" s="29">
        <v>1.0666666666666673</v>
      </c>
    </row>
    <row r="140">
      <c r="A140" s="30" t="s">
        <v>415</v>
      </c>
      <c r="B140" s="8" t="s">
        <v>150</v>
      </c>
      <c r="C140" s="9" t="s">
        <v>20</v>
      </c>
      <c r="D140" s="10">
        <v>7.6</v>
      </c>
      <c r="E140" s="11">
        <v>0.91</v>
      </c>
      <c r="F140" s="12">
        <v>7.016666666666667</v>
      </c>
      <c r="G140" s="13">
        <v>6.8</v>
      </c>
      <c r="H140" s="13">
        <v>7.3</v>
      </c>
      <c r="I140" s="13">
        <v>5.5</v>
      </c>
      <c r="J140" s="13">
        <v>7.3</v>
      </c>
      <c r="K140" s="13">
        <v>7.2</v>
      </c>
      <c r="L140" s="13">
        <v>8.0</v>
      </c>
      <c r="M140" s="14" t="s">
        <v>38</v>
      </c>
      <c r="N140" s="15">
        <v>45874.0</v>
      </c>
      <c r="O140" s="22" t="s">
        <v>22</v>
      </c>
      <c r="P140" s="22" t="s">
        <v>23</v>
      </c>
      <c r="Q140" s="17">
        <v>0.583333333333333</v>
      </c>
      <c r="R140" s="18">
        <v>2.083333333333333</v>
      </c>
    </row>
    <row r="141">
      <c r="A141" s="19" t="s">
        <v>416</v>
      </c>
      <c r="B141" s="21" t="s">
        <v>417</v>
      </c>
      <c r="C141" s="21" t="s">
        <v>276</v>
      </c>
      <c r="D141" s="22">
        <v>6.5</v>
      </c>
      <c r="E141" s="23">
        <v>0.61</v>
      </c>
      <c r="F141" s="24">
        <v>7.0</v>
      </c>
      <c r="G141" s="25">
        <v>8.7</v>
      </c>
      <c r="H141" s="25">
        <v>6.4</v>
      </c>
      <c r="I141" s="25">
        <v>5.6</v>
      </c>
      <c r="J141" s="25">
        <v>6.0</v>
      </c>
      <c r="K141" s="25">
        <v>7.6</v>
      </c>
      <c r="L141" s="25">
        <v>7.7</v>
      </c>
      <c r="M141" s="26" t="s">
        <v>283</v>
      </c>
      <c r="N141" s="27">
        <v>45858.0</v>
      </c>
      <c r="O141" s="22" t="s">
        <v>22</v>
      </c>
      <c r="P141" s="22" t="s">
        <v>23</v>
      </c>
      <c r="Q141" s="28">
        <v>0.5</v>
      </c>
      <c r="R141" s="29">
        <v>0.9000000000000004</v>
      </c>
    </row>
    <row r="142">
      <c r="A142" s="30" t="s">
        <v>418</v>
      </c>
      <c r="B142" s="8" t="s">
        <v>419</v>
      </c>
      <c r="C142" s="9" t="s">
        <v>420</v>
      </c>
      <c r="D142" s="10">
        <v>7.0</v>
      </c>
      <c r="E142" s="11">
        <v>0.68</v>
      </c>
      <c r="F142" s="12">
        <v>7.0</v>
      </c>
      <c r="G142" s="13">
        <v>5.8</v>
      </c>
      <c r="H142" s="13">
        <v>8.1</v>
      </c>
      <c r="I142" s="13">
        <v>6.5</v>
      </c>
      <c r="J142" s="13">
        <v>7.6</v>
      </c>
      <c r="K142" s="13">
        <v>6.2</v>
      </c>
      <c r="L142" s="13">
        <v>7.8</v>
      </c>
      <c r="M142" s="14" t="s">
        <v>271</v>
      </c>
      <c r="N142" s="15">
        <v>45933.0</v>
      </c>
      <c r="O142" s="10" t="s">
        <v>22</v>
      </c>
      <c r="P142" s="10" t="s">
        <v>23</v>
      </c>
      <c r="Q142" s="17">
        <v>0.0</v>
      </c>
      <c r="R142" s="18">
        <v>0.0</v>
      </c>
    </row>
    <row r="143">
      <c r="A143" s="19" t="s">
        <v>421</v>
      </c>
      <c r="B143" s="20" t="s">
        <v>422</v>
      </c>
      <c r="C143" s="21" t="s">
        <v>68</v>
      </c>
      <c r="D143" s="22">
        <v>8.0</v>
      </c>
      <c r="E143" s="23"/>
      <c r="F143" s="24">
        <v>6.983333333333333</v>
      </c>
      <c r="G143" s="25">
        <v>8.2</v>
      </c>
      <c r="H143" s="25">
        <v>6.5</v>
      </c>
      <c r="I143" s="25">
        <v>8.0</v>
      </c>
      <c r="J143" s="25">
        <v>7.2</v>
      </c>
      <c r="K143" s="25">
        <v>6.5</v>
      </c>
      <c r="L143" s="25">
        <v>5.5</v>
      </c>
      <c r="M143" s="26" t="s">
        <v>165</v>
      </c>
      <c r="N143" s="27">
        <v>45646.0</v>
      </c>
      <c r="O143" s="22" t="s">
        <v>70</v>
      </c>
      <c r="P143" s="22" t="s">
        <v>23</v>
      </c>
      <c r="Q143" s="28">
        <v>1.0166666666666666</v>
      </c>
      <c r="R143" s="29">
        <v>6.983333333333333</v>
      </c>
    </row>
    <row r="144">
      <c r="A144" s="30" t="s">
        <v>423</v>
      </c>
      <c r="B144" s="8" t="s">
        <v>424</v>
      </c>
      <c r="C144" s="9" t="s">
        <v>132</v>
      </c>
      <c r="D144" s="10">
        <v>7.1</v>
      </c>
      <c r="E144" s="11">
        <v>0.8</v>
      </c>
      <c r="F144" s="12">
        <v>6.966666666666668</v>
      </c>
      <c r="G144" s="13">
        <v>6.4</v>
      </c>
      <c r="H144" s="13">
        <v>7.1</v>
      </c>
      <c r="I144" s="13">
        <v>7.1</v>
      </c>
      <c r="J144" s="13">
        <v>8.1</v>
      </c>
      <c r="K144" s="13">
        <v>6.5</v>
      </c>
      <c r="L144" s="13">
        <v>6.6</v>
      </c>
      <c r="M144" s="14" t="s">
        <v>165</v>
      </c>
      <c r="N144" s="15">
        <v>45670.0</v>
      </c>
      <c r="O144" s="10" t="s">
        <v>22</v>
      </c>
      <c r="P144" s="10" t="s">
        <v>23</v>
      </c>
      <c r="Q144" s="17">
        <v>0.13333333333333197</v>
      </c>
      <c r="R144" s="18">
        <v>1.0333333333333323</v>
      </c>
    </row>
    <row r="145">
      <c r="A145" s="19" t="s">
        <v>425</v>
      </c>
      <c r="B145" s="20" t="s">
        <v>426</v>
      </c>
      <c r="C145" s="21" t="s">
        <v>73</v>
      </c>
      <c r="D145" s="22">
        <v>6.9</v>
      </c>
      <c r="E145" s="23">
        <v>0.73</v>
      </c>
      <c r="F145" s="24">
        <v>6.95</v>
      </c>
      <c r="G145" s="25">
        <v>6.5</v>
      </c>
      <c r="H145" s="25">
        <v>7.1</v>
      </c>
      <c r="I145" s="25">
        <v>7.2</v>
      </c>
      <c r="J145" s="25">
        <v>8.6</v>
      </c>
      <c r="K145" s="25">
        <v>5.6</v>
      </c>
      <c r="L145" s="25">
        <v>6.7</v>
      </c>
      <c r="M145" s="26" t="s">
        <v>125</v>
      </c>
      <c r="N145" s="27">
        <v>45646.0</v>
      </c>
      <c r="O145" s="22" t="s">
        <v>22</v>
      </c>
      <c r="P145" s="22" t="s">
        <v>23</v>
      </c>
      <c r="Q145" s="28">
        <v>0.04999999999999982</v>
      </c>
      <c r="R145" s="29">
        <v>0.34999999999999964</v>
      </c>
    </row>
    <row r="146">
      <c r="A146" s="30" t="s">
        <v>427</v>
      </c>
      <c r="B146" s="8" t="s">
        <v>93</v>
      </c>
      <c r="C146" s="9" t="s">
        <v>68</v>
      </c>
      <c r="D146" s="10">
        <v>7.8</v>
      </c>
      <c r="E146" s="11">
        <v>0.92</v>
      </c>
      <c r="F146" s="12">
        <v>6.949999999999999</v>
      </c>
      <c r="G146" s="13">
        <v>7.7</v>
      </c>
      <c r="H146" s="13">
        <v>7.5</v>
      </c>
      <c r="I146" s="13">
        <v>7.1</v>
      </c>
      <c r="J146" s="13">
        <v>6.5</v>
      </c>
      <c r="K146" s="13">
        <v>6.5</v>
      </c>
      <c r="L146" s="13">
        <v>6.4</v>
      </c>
      <c r="M146" s="14" t="s">
        <v>94</v>
      </c>
      <c r="N146" s="15">
        <v>45646.0</v>
      </c>
      <c r="O146" s="10" t="s">
        <v>70</v>
      </c>
      <c r="P146" s="10" t="s">
        <v>23</v>
      </c>
      <c r="Q146" s="17">
        <v>0.8500000000000005</v>
      </c>
      <c r="R146" s="18">
        <v>2.2500000000000018</v>
      </c>
    </row>
    <row r="147">
      <c r="A147" s="19" t="s">
        <v>428</v>
      </c>
      <c r="B147" s="20" t="s">
        <v>429</v>
      </c>
      <c r="C147" s="21" t="s">
        <v>336</v>
      </c>
      <c r="D147" s="22">
        <v>7.7</v>
      </c>
      <c r="E147" s="23">
        <v>0.83</v>
      </c>
      <c r="F147" s="24">
        <v>6.949999999999999</v>
      </c>
      <c r="G147" s="25">
        <v>6.7</v>
      </c>
      <c r="H147" s="25">
        <v>6.5</v>
      </c>
      <c r="I147" s="25">
        <v>7.3</v>
      </c>
      <c r="J147" s="25">
        <v>6.8</v>
      </c>
      <c r="K147" s="25">
        <v>7.5</v>
      </c>
      <c r="L147" s="25">
        <v>6.9</v>
      </c>
      <c r="M147" s="26" t="s">
        <v>187</v>
      </c>
      <c r="N147" s="27">
        <v>45670.0</v>
      </c>
      <c r="O147" s="22" t="s">
        <v>22</v>
      </c>
      <c r="P147" s="22" t="s">
        <v>23</v>
      </c>
      <c r="Q147" s="28">
        <v>0.7500000000000009</v>
      </c>
      <c r="R147" s="29">
        <v>1.3499999999999996</v>
      </c>
    </row>
    <row r="148">
      <c r="A148" s="30" t="s">
        <v>430</v>
      </c>
      <c r="B148" s="8" t="s">
        <v>431</v>
      </c>
      <c r="C148" s="9" t="s">
        <v>73</v>
      </c>
      <c r="D148" s="10">
        <v>6.2</v>
      </c>
      <c r="E148" s="11">
        <v>0.47</v>
      </c>
      <c r="F148" s="12">
        <v>6.900000000000001</v>
      </c>
      <c r="G148" s="13">
        <v>6.5</v>
      </c>
      <c r="H148" s="13">
        <v>8.3</v>
      </c>
      <c r="I148" s="13">
        <v>6.3</v>
      </c>
      <c r="J148" s="13">
        <v>8.1</v>
      </c>
      <c r="K148" s="13">
        <v>7.1</v>
      </c>
      <c r="L148" s="13">
        <v>5.1</v>
      </c>
      <c r="M148" s="14" t="s">
        <v>432</v>
      </c>
      <c r="N148" s="15">
        <v>45628.0</v>
      </c>
      <c r="O148" s="10" t="s">
        <v>22</v>
      </c>
      <c r="P148" s="10" t="s">
        <v>23</v>
      </c>
      <c r="Q148" s="17">
        <v>0.7000000000000011</v>
      </c>
      <c r="R148" s="18">
        <v>2.200000000000002</v>
      </c>
    </row>
    <row r="149">
      <c r="A149" s="19" t="s">
        <v>433</v>
      </c>
      <c r="B149" s="20" t="s">
        <v>434</v>
      </c>
      <c r="C149" s="21" t="s">
        <v>435</v>
      </c>
      <c r="D149" s="22">
        <v>6.9</v>
      </c>
      <c r="E149" s="23">
        <v>0.91</v>
      </c>
      <c r="F149" s="24">
        <v>6.900000000000001</v>
      </c>
      <c r="G149" s="25">
        <v>6.7</v>
      </c>
      <c r="H149" s="25">
        <v>7.5</v>
      </c>
      <c r="I149" s="25">
        <v>5.5</v>
      </c>
      <c r="J149" s="25">
        <v>7.5</v>
      </c>
      <c r="K149" s="25">
        <v>7.0</v>
      </c>
      <c r="L149" s="25">
        <v>7.2</v>
      </c>
      <c r="M149" s="26" t="s">
        <v>197</v>
      </c>
      <c r="N149" s="27">
        <v>45646.0</v>
      </c>
      <c r="O149" s="22" t="s">
        <v>22</v>
      </c>
      <c r="P149" s="22" t="s">
        <v>23</v>
      </c>
      <c r="Q149" s="28">
        <v>8.881784197001252E-16</v>
      </c>
      <c r="R149" s="29">
        <v>2.1999999999999984</v>
      </c>
    </row>
    <row r="150">
      <c r="A150" s="30" t="s">
        <v>436</v>
      </c>
      <c r="B150" s="8" t="s">
        <v>437</v>
      </c>
      <c r="C150" s="9" t="s">
        <v>299</v>
      </c>
      <c r="D150" s="10">
        <v>5.4</v>
      </c>
      <c r="E150" s="11">
        <v>0.24</v>
      </c>
      <c r="F150" s="12">
        <v>6.866666666666667</v>
      </c>
      <c r="G150" s="13">
        <v>8.6</v>
      </c>
      <c r="H150" s="13">
        <v>7.4</v>
      </c>
      <c r="I150" s="13">
        <v>5.5</v>
      </c>
      <c r="J150" s="13">
        <v>4.8</v>
      </c>
      <c r="K150" s="13">
        <v>7.4</v>
      </c>
      <c r="L150" s="13">
        <v>7.5</v>
      </c>
      <c r="M150" s="14" t="s">
        <v>438</v>
      </c>
      <c r="N150" s="15">
        <v>45944.0</v>
      </c>
      <c r="O150" s="10" t="s">
        <v>22</v>
      </c>
      <c r="P150" s="10" t="s">
        <v>23</v>
      </c>
      <c r="Q150" s="17">
        <v>0.0</v>
      </c>
      <c r="R150" s="18">
        <v>0.0</v>
      </c>
    </row>
    <row r="151">
      <c r="A151" s="19" t="s">
        <v>439</v>
      </c>
      <c r="B151" s="20" t="s">
        <v>440</v>
      </c>
      <c r="C151" s="21" t="s">
        <v>30</v>
      </c>
      <c r="D151" s="22">
        <v>7.4</v>
      </c>
      <c r="E151" s="23">
        <v>0.71</v>
      </c>
      <c r="F151" s="24">
        <v>6.8500000000000005</v>
      </c>
      <c r="G151" s="25">
        <v>6.3</v>
      </c>
      <c r="H151" s="25">
        <v>5.6</v>
      </c>
      <c r="I151" s="25">
        <v>6.4</v>
      </c>
      <c r="J151" s="25">
        <v>8.7</v>
      </c>
      <c r="K151" s="25">
        <v>7.5</v>
      </c>
      <c r="L151" s="25">
        <v>6.6</v>
      </c>
      <c r="M151" s="26" t="s">
        <v>239</v>
      </c>
      <c r="N151" s="27">
        <v>45874.0</v>
      </c>
      <c r="O151" s="22" t="s">
        <v>22</v>
      </c>
      <c r="P151" s="22" t="s">
        <v>23</v>
      </c>
      <c r="Q151" s="28">
        <v>0.5499999999999998</v>
      </c>
      <c r="R151" s="29">
        <v>0.2499999999999991</v>
      </c>
    </row>
    <row r="152">
      <c r="A152" s="30" t="s">
        <v>441</v>
      </c>
      <c r="B152" s="33" t="s">
        <v>356</v>
      </c>
      <c r="C152" s="9" t="s">
        <v>30</v>
      </c>
      <c r="D152" s="10">
        <v>6.2</v>
      </c>
      <c r="E152" s="11">
        <v>0.29</v>
      </c>
      <c r="F152" s="12">
        <v>6.816666666666666</v>
      </c>
      <c r="G152" s="13">
        <v>7.6</v>
      </c>
      <c r="H152" s="13">
        <v>7.3</v>
      </c>
      <c r="I152" s="13">
        <v>5.5</v>
      </c>
      <c r="J152" s="13">
        <v>6.7</v>
      </c>
      <c r="K152" s="13">
        <v>7.3</v>
      </c>
      <c r="L152" s="13">
        <v>6.5</v>
      </c>
      <c r="M152" s="14" t="s">
        <v>42</v>
      </c>
      <c r="N152" s="15">
        <v>45646.0</v>
      </c>
      <c r="O152" s="10" t="s">
        <v>22</v>
      </c>
      <c r="P152" s="10" t="s">
        <v>23</v>
      </c>
      <c r="Q152" s="17">
        <v>0.6166666666666663</v>
      </c>
      <c r="R152" s="18">
        <v>3.9166666666666665</v>
      </c>
    </row>
    <row r="153">
      <c r="A153" s="19" t="s">
        <v>442</v>
      </c>
      <c r="B153" s="20" t="s">
        <v>443</v>
      </c>
      <c r="C153" s="21" t="s">
        <v>444</v>
      </c>
      <c r="D153" s="22">
        <v>6.9</v>
      </c>
      <c r="E153" s="23">
        <v>0.73</v>
      </c>
      <c r="F153" s="24">
        <v>6.816666666666666</v>
      </c>
      <c r="G153" s="25">
        <v>5.6</v>
      </c>
      <c r="H153" s="25">
        <v>7.1</v>
      </c>
      <c r="I153" s="25">
        <v>7.8</v>
      </c>
      <c r="J153" s="25">
        <v>8.3</v>
      </c>
      <c r="K153" s="25">
        <v>5.5</v>
      </c>
      <c r="L153" s="25">
        <v>6.6</v>
      </c>
      <c r="M153" s="26" t="s">
        <v>263</v>
      </c>
      <c r="N153" s="27">
        <v>45849.0</v>
      </c>
      <c r="O153" s="22" t="s">
        <v>22</v>
      </c>
      <c r="P153" s="22" t="s">
        <v>23</v>
      </c>
      <c r="Q153" s="28">
        <v>0.08333333333333393</v>
      </c>
      <c r="R153" s="29">
        <v>0.4833333333333334</v>
      </c>
    </row>
    <row r="154">
      <c r="A154" s="30" t="s">
        <v>445</v>
      </c>
      <c r="B154" s="8" t="s">
        <v>446</v>
      </c>
      <c r="C154" s="9" t="s">
        <v>282</v>
      </c>
      <c r="D154" s="10">
        <v>7.9</v>
      </c>
      <c r="E154" s="11">
        <v>0.85</v>
      </c>
      <c r="F154" s="12">
        <v>6.816666666666666</v>
      </c>
      <c r="G154" s="13">
        <v>7.2</v>
      </c>
      <c r="H154" s="13">
        <v>6.7</v>
      </c>
      <c r="I154" s="13">
        <v>5.6</v>
      </c>
      <c r="J154" s="13">
        <v>6.1</v>
      </c>
      <c r="K154" s="13">
        <v>7.4</v>
      </c>
      <c r="L154" s="13">
        <v>7.9</v>
      </c>
      <c r="M154" s="14" t="s">
        <v>58</v>
      </c>
      <c r="N154" s="15">
        <v>45874.0</v>
      </c>
      <c r="O154" s="10" t="s">
        <v>22</v>
      </c>
      <c r="P154" s="10" t="s">
        <v>23</v>
      </c>
      <c r="Q154" s="17">
        <v>1.083333333333334</v>
      </c>
      <c r="R154" s="18">
        <v>1.6833333333333336</v>
      </c>
    </row>
    <row r="155">
      <c r="A155" s="19" t="s">
        <v>447</v>
      </c>
      <c r="B155" s="20" t="s">
        <v>448</v>
      </c>
      <c r="C155" s="21" t="s">
        <v>148</v>
      </c>
      <c r="D155" s="22">
        <v>5.3</v>
      </c>
      <c r="E155" s="23">
        <v>0.33</v>
      </c>
      <c r="F155" s="24">
        <v>6.733333333333333</v>
      </c>
      <c r="G155" s="25">
        <v>6.6</v>
      </c>
      <c r="H155" s="25">
        <v>7.8</v>
      </c>
      <c r="I155" s="25">
        <v>4.5</v>
      </c>
      <c r="J155" s="25">
        <v>5.1</v>
      </c>
      <c r="K155" s="25">
        <v>7.7</v>
      </c>
      <c r="L155" s="25">
        <v>8.7</v>
      </c>
      <c r="M155" s="26" t="s">
        <v>449</v>
      </c>
      <c r="N155" s="27">
        <v>45655.0</v>
      </c>
      <c r="O155" s="22" t="s">
        <v>22</v>
      </c>
      <c r="P155" s="22" t="s">
        <v>23</v>
      </c>
      <c r="Q155" s="28">
        <v>1.4333333333333336</v>
      </c>
      <c r="R155" s="29">
        <v>6.733333333333333</v>
      </c>
    </row>
    <row r="156">
      <c r="A156" s="30" t="s">
        <v>450</v>
      </c>
      <c r="B156" s="8" t="s">
        <v>451</v>
      </c>
      <c r="C156" s="9" t="s">
        <v>236</v>
      </c>
      <c r="D156" s="10">
        <v>6.2</v>
      </c>
      <c r="E156" s="11">
        <v>0.4</v>
      </c>
      <c r="F156" s="12">
        <v>6.7</v>
      </c>
      <c r="G156" s="13">
        <v>6.5</v>
      </c>
      <c r="H156" s="13">
        <v>6.1</v>
      </c>
      <c r="I156" s="13">
        <v>6.5</v>
      </c>
      <c r="J156" s="13">
        <v>7.6</v>
      </c>
      <c r="K156" s="13">
        <v>6.5</v>
      </c>
      <c r="L156" s="13">
        <v>7.0</v>
      </c>
      <c r="M156" s="14" t="s">
        <v>46</v>
      </c>
      <c r="N156" s="15">
        <v>45646.0</v>
      </c>
      <c r="O156" s="10" t="s">
        <v>70</v>
      </c>
      <c r="P156" s="10" t="s">
        <v>23</v>
      </c>
      <c r="Q156" s="17">
        <v>0.5</v>
      </c>
      <c r="R156" s="18">
        <v>2.7</v>
      </c>
    </row>
    <row r="157">
      <c r="A157" s="19" t="s">
        <v>452</v>
      </c>
      <c r="B157" s="20" t="s">
        <v>453</v>
      </c>
      <c r="C157" s="21" t="s">
        <v>68</v>
      </c>
      <c r="D157" s="22">
        <v>7.7</v>
      </c>
      <c r="E157" s="23">
        <v>0.96</v>
      </c>
      <c r="F157" s="24">
        <v>6.633333333333333</v>
      </c>
      <c r="G157" s="25">
        <v>6.5</v>
      </c>
      <c r="H157" s="25">
        <v>6.5</v>
      </c>
      <c r="I157" s="25">
        <v>6.5</v>
      </c>
      <c r="J157" s="25">
        <v>6.5</v>
      </c>
      <c r="K157" s="25">
        <v>6.8</v>
      </c>
      <c r="L157" s="25">
        <v>7.0</v>
      </c>
      <c r="M157" s="26" t="s">
        <v>271</v>
      </c>
      <c r="N157" s="27">
        <v>45646.0</v>
      </c>
      <c r="O157" s="22" t="s">
        <v>70</v>
      </c>
      <c r="P157" s="22" t="s">
        <v>23</v>
      </c>
      <c r="Q157" s="28">
        <v>1.0666666666666673</v>
      </c>
      <c r="R157" s="29">
        <v>2.966666666666667</v>
      </c>
    </row>
    <row r="158">
      <c r="A158" s="30" t="s">
        <v>454</v>
      </c>
      <c r="B158" s="8" t="s">
        <v>455</v>
      </c>
      <c r="C158" s="9" t="s">
        <v>73</v>
      </c>
      <c r="D158" s="10">
        <v>5.7</v>
      </c>
      <c r="E158" s="11">
        <v>0.11</v>
      </c>
      <c r="F158" s="12">
        <v>6.616666666666667</v>
      </c>
      <c r="G158" s="13">
        <v>7.6</v>
      </c>
      <c r="H158" s="13">
        <v>7.9</v>
      </c>
      <c r="I158" s="13">
        <v>5.5</v>
      </c>
      <c r="J158" s="13">
        <v>5.8</v>
      </c>
      <c r="K158" s="13">
        <v>7.2</v>
      </c>
      <c r="L158" s="13">
        <v>5.7</v>
      </c>
      <c r="M158" s="14" t="s">
        <v>197</v>
      </c>
      <c r="N158" s="15">
        <v>45646.0</v>
      </c>
      <c r="O158" s="10" t="s">
        <v>22</v>
      </c>
      <c r="P158" s="10" t="s">
        <v>23</v>
      </c>
      <c r="Q158" s="17">
        <v>0.916666666666667</v>
      </c>
      <c r="R158" s="18">
        <v>5.5166666666666675</v>
      </c>
    </row>
    <row r="159">
      <c r="A159" s="19" t="s">
        <v>456</v>
      </c>
      <c r="B159" s="20" t="s">
        <v>457</v>
      </c>
      <c r="C159" s="21" t="s">
        <v>30</v>
      </c>
      <c r="D159" s="22">
        <v>6.1</v>
      </c>
      <c r="E159" s="23">
        <v>0.51</v>
      </c>
      <c r="F159" s="24">
        <v>6.583333333333333</v>
      </c>
      <c r="G159" s="25">
        <v>5.5</v>
      </c>
      <c r="H159" s="25">
        <v>6.0</v>
      </c>
      <c r="I159" s="25">
        <v>6.1</v>
      </c>
      <c r="J159" s="25">
        <v>8.5</v>
      </c>
      <c r="K159" s="25">
        <v>6.9</v>
      </c>
      <c r="L159" s="25">
        <v>6.5</v>
      </c>
      <c r="M159" s="26" t="s">
        <v>138</v>
      </c>
      <c r="N159" s="27">
        <v>45865.0</v>
      </c>
      <c r="O159" s="22" t="s">
        <v>22</v>
      </c>
      <c r="P159" s="22" t="s">
        <v>23</v>
      </c>
      <c r="Q159" s="28">
        <v>0.4833333333333334</v>
      </c>
      <c r="R159" s="29">
        <v>1.4833333333333334</v>
      </c>
    </row>
    <row r="160">
      <c r="A160" s="30" t="s">
        <v>458</v>
      </c>
      <c r="B160" s="8" t="s">
        <v>459</v>
      </c>
      <c r="C160" s="9" t="s">
        <v>68</v>
      </c>
      <c r="D160" s="10">
        <v>6.6</v>
      </c>
      <c r="E160" s="11">
        <v>0.72</v>
      </c>
      <c r="F160" s="12">
        <v>6.533333333333334</v>
      </c>
      <c r="G160" s="13">
        <v>7.4</v>
      </c>
      <c r="H160" s="13">
        <v>6.5</v>
      </c>
      <c r="I160" s="13">
        <v>5.1</v>
      </c>
      <c r="J160" s="13">
        <v>5.5</v>
      </c>
      <c r="K160" s="13">
        <v>7.5</v>
      </c>
      <c r="L160" s="13">
        <v>7.2</v>
      </c>
      <c r="M160" s="14" t="s">
        <v>460</v>
      </c>
      <c r="N160" s="15">
        <v>45646.0</v>
      </c>
      <c r="O160" s="10" t="s">
        <v>70</v>
      </c>
      <c r="P160" s="10" t="s">
        <v>23</v>
      </c>
      <c r="Q160" s="17">
        <v>0.06666666666666554</v>
      </c>
      <c r="R160" s="18">
        <v>0.6666666666666652</v>
      </c>
    </row>
    <row r="161">
      <c r="A161" s="19" t="s">
        <v>461</v>
      </c>
      <c r="B161" s="20" t="s">
        <v>462</v>
      </c>
      <c r="C161" s="21" t="s">
        <v>30</v>
      </c>
      <c r="D161" s="22">
        <v>7.5</v>
      </c>
      <c r="E161" s="23">
        <v>0.9</v>
      </c>
      <c r="F161" s="24">
        <v>6.45</v>
      </c>
      <c r="G161" s="25">
        <v>5.5</v>
      </c>
      <c r="H161" s="25">
        <v>3.5</v>
      </c>
      <c r="I161" s="25">
        <v>6.7</v>
      </c>
      <c r="J161" s="25">
        <v>8.8</v>
      </c>
      <c r="K161" s="25">
        <v>7.2</v>
      </c>
      <c r="L161" s="25">
        <v>7.0</v>
      </c>
      <c r="M161" s="26" t="s">
        <v>49</v>
      </c>
      <c r="N161" s="27">
        <v>45604.0</v>
      </c>
      <c r="O161" s="22" t="s">
        <v>22</v>
      </c>
      <c r="P161" s="22" t="s">
        <v>23</v>
      </c>
      <c r="Q161" s="28">
        <v>1.0499999999999998</v>
      </c>
      <c r="R161" s="29">
        <v>2.55</v>
      </c>
    </row>
    <row r="162">
      <c r="A162" s="30" t="s">
        <v>463</v>
      </c>
      <c r="B162" s="8" t="s">
        <v>464</v>
      </c>
      <c r="C162" s="9" t="s">
        <v>465</v>
      </c>
      <c r="D162" s="10">
        <v>7.8</v>
      </c>
      <c r="E162" s="11">
        <v>0.91</v>
      </c>
      <c r="F162" s="12">
        <v>6.433333333333334</v>
      </c>
      <c r="G162" s="13">
        <v>7.4</v>
      </c>
      <c r="H162" s="13">
        <v>6.5</v>
      </c>
      <c r="I162" s="13">
        <v>6.3</v>
      </c>
      <c r="J162" s="13">
        <v>5.3</v>
      </c>
      <c r="K162" s="13">
        <v>5.4</v>
      </c>
      <c r="L162" s="13">
        <v>7.7</v>
      </c>
      <c r="M162" s="14" t="s">
        <v>466</v>
      </c>
      <c r="N162" s="15">
        <v>45610.0</v>
      </c>
      <c r="O162" s="10" t="s">
        <v>22</v>
      </c>
      <c r="P162" s="10" t="s">
        <v>23</v>
      </c>
      <c r="Q162" s="17">
        <v>1.3666666666666663</v>
      </c>
      <c r="R162" s="18">
        <v>2.666666666666666</v>
      </c>
    </row>
    <row r="163">
      <c r="A163" s="19" t="s">
        <v>467</v>
      </c>
      <c r="B163" s="20" t="s">
        <v>468</v>
      </c>
      <c r="C163" s="21" t="s">
        <v>30</v>
      </c>
      <c r="D163" s="22">
        <v>5.6</v>
      </c>
      <c r="E163" s="23">
        <v>0.42</v>
      </c>
      <c r="F163" s="24">
        <v>6.416666666666667</v>
      </c>
      <c r="G163" s="25">
        <v>6.7</v>
      </c>
      <c r="H163" s="25">
        <v>5.9</v>
      </c>
      <c r="I163" s="25">
        <v>6.7</v>
      </c>
      <c r="J163" s="25">
        <v>7.2</v>
      </c>
      <c r="K163" s="25">
        <v>5.3</v>
      </c>
      <c r="L163" s="25">
        <v>6.7</v>
      </c>
      <c r="M163" s="26" t="s">
        <v>253</v>
      </c>
      <c r="N163" s="27">
        <v>45625.0</v>
      </c>
      <c r="O163" s="22" t="s">
        <v>22</v>
      </c>
      <c r="P163" s="22" t="s">
        <v>23</v>
      </c>
      <c r="Q163" s="28">
        <v>0.8166666666666673</v>
      </c>
      <c r="R163" s="29">
        <v>2.216666666666667</v>
      </c>
    </row>
    <row r="164">
      <c r="A164" s="30" t="s">
        <v>469</v>
      </c>
      <c r="B164" s="8" t="s">
        <v>470</v>
      </c>
      <c r="C164" s="9" t="s">
        <v>132</v>
      </c>
      <c r="D164" s="10">
        <v>6.1</v>
      </c>
      <c r="E164" s="11">
        <v>0.63</v>
      </c>
      <c r="F164" s="12">
        <v>6.416666666666667</v>
      </c>
      <c r="G164" s="13">
        <v>6.4</v>
      </c>
      <c r="H164" s="13">
        <v>6.5</v>
      </c>
      <c r="I164" s="13">
        <v>6.5</v>
      </c>
      <c r="J164" s="13">
        <v>7.9</v>
      </c>
      <c r="K164" s="13">
        <v>4.7</v>
      </c>
      <c r="L164" s="13">
        <v>6.5</v>
      </c>
      <c r="M164" s="14" t="s">
        <v>343</v>
      </c>
      <c r="N164" s="15">
        <v>45628.0</v>
      </c>
      <c r="O164" s="10" t="s">
        <v>22</v>
      </c>
      <c r="P164" s="10" t="s">
        <v>23</v>
      </c>
      <c r="Q164" s="17">
        <v>0.21666666666666679</v>
      </c>
      <c r="R164" s="18">
        <v>0.11666666666666714</v>
      </c>
    </row>
    <row r="165">
      <c r="A165" s="19" t="s">
        <v>471</v>
      </c>
      <c r="B165" s="20" t="s">
        <v>347</v>
      </c>
      <c r="C165" s="21" t="s">
        <v>472</v>
      </c>
      <c r="D165" s="22">
        <v>6.8</v>
      </c>
      <c r="E165" s="23">
        <v>0.88</v>
      </c>
      <c r="F165" s="24">
        <v>6.366666666666667</v>
      </c>
      <c r="G165" s="25">
        <v>7.7</v>
      </c>
      <c r="H165" s="25">
        <v>5.7</v>
      </c>
      <c r="I165" s="25">
        <v>5.4</v>
      </c>
      <c r="J165" s="25">
        <v>8.1</v>
      </c>
      <c r="K165" s="25">
        <v>5.1</v>
      </c>
      <c r="L165" s="25">
        <v>6.2</v>
      </c>
      <c r="M165" s="26" t="s">
        <v>165</v>
      </c>
      <c r="N165" s="27">
        <v>45881.0</v>
      </c>
      <c r="O165" s="22" t="s">
        <v>22</v>
      </c>
      <c r="P165" s="22" t="s">
        <v>23</v>
      </c>
      <c r="Q165" s="28">
        <v>0.4333333333333327</v>
      </c>
      <c r="R165" s="29">
        <v>2.4333333333333336</v>
      </c>
    </row>
    <row r="166">
      <c r="A166" s="30" t="s">
        <v>473</v>
      </c>
      <c r="B166" s="8" t="s">
        <v>474</v>
      </c>
      <c r="C166" s="9" t="s">
        <v>475</v>
      </c>
      <c r="D166" s="10">
        <v>6.4</v>
      </c>
      <c r="E166" s="11">
        <v>0.42</v>
      </c>
      <c r="F166" s="12">
        <v>6.349999999999999</v>
      </c>
      <c r="G166" s="13">
        <v>7.9</v>
      </c>
      <c r="H166" s="13">
        <v>8.5</v>
      </c>
      <c r="I166" s="13">
        <v>5.0</v>
      </c>
      <c r="J166" s="13">
        <v>5.2</v>
      </c>
      <c r="K166" s="13">
        <v>5.2</v>
      </c>
      <c r="L166" s="13">
        <v>6.3</v>
      </c>
      <c r="M166" s="14" t="s">
        <v>476</v>
      </c>
      <c r="N166" s="15">
        <v>45646.0</v>
      </c>
      <c r="O166" s="10" t="s">
        <v>22</v>
      </c>
      <c r="P166" s="10" t="s">
        <v>23</v>
      </c>
      <c r="Q166" s="17">
        <v>0.0500000000000016</v>
      </c>
      <c r="R166" s="18">
        <v>2.1499999999999986</v>
      </c>
    </row>
    <row r="167">
      <c r="A167" s="19" t="s">
        <v>477</v>
      </c>
      <c r="B167" s="20" t="s">
        <v>478</v>
      </c>
      <c r="C167" s="21" t="s">
        <v>479</v>
      </c>
      <c r="D167" s="22">
        <v>7.6</v>
      </c>
      <c r="E167" s="23">
        <v>0.93</v>
      </c>
      <c r="F167" s="24">
        <v>6.283333333333334</v>
      </c>
      <c r="G167" s="25">
        <v>6.5</v>
      </c>
      <c r="H167" s="25">
        <v>6.0</v>
      </c>
      <c r="I167" s="25">
        <v>6.3</v>
      </c>
      <c r="J167" s="25">
        <v>7.5</v>
      </c>
      <c r="K167" s="25">
        <v>5.4</v>
      </c>
      <c r="L167" s="25">
        <v>6.0</v>
      </c>
      <c r="M167" s="26" t="s">
        <v>480</v>
      </c>
      <c r="N167" s="27">
        <v>45874.0</v>
      </c>
      <c r="O167" s="22" t="s">
        <v>22</v>
      </c>
      <c r="P167" s="22" t="s">
        <v>23</v>
      </c>
      <c r="Q167" s="28">
        <v>1.3166666666666655</v>
      </c>
      <c r="R167" s="29">
        <v>3.0166666666666666</v>
      </c>
    </row>
    <row r="168">
      <c r="A168" s="30" t="s">
        <v>481</v>
      </c>
      <c r="B168" s="8" t="s">
        <v>482</v>
      </c>
      <c r="C168" s="9" t="s">
        <v>483</v>
      </c>
      <c r="D168" s="10">
        <v>8.8</v>
      </c>
      <c r="E168" s="11">
        <v>0.92</v>
      </c>
      <c r="F168" s="12">
        <v>6.283333333333334</v>
      </c>
      <c r="G168" s="13">
        <v>7.2</v>
      </c>
      <c r="H168" s="13">
        <v>7.5</v>
      </c>
      <c r="I168" s="13">
        <v>5.0</v>
      </c>
      <c r="J168" s="13">
        <v>5.0</v>
      </c>
      <c r="K168" s="13">
        <v>6.5</v>
      </c>
      <c r="L168" s="13">
        <v>6.5</v>
      </c>
      <c r="M168" s="14" t="s">
        <v>484</v>
      </c>
      <c r="N168" s="15">
        <v>45874.0</v>
      </c>
      <c r="O168" s="10" t="s">
        <v>22</v>
      </c>
      <c r="P168" s="10" t="s">
        <v>23</v>
      </c>
      <c r="Q168" s="17">
        <v>2.5166666666666666</v>
      </c>
      <c r="R168" s="18">
        <v>2.916666666666667</v>
      </c>
    </row>
    <row r="169">
      <c r="A169" s="19" t="s">
        <v>485</v>
      </c>
      <c r="B169" s="20" t="s">
        <v>486</v>
      </c>
      <c r="C169" s="21" t="s">
        <v>342</v>
      </c>
      <c r="D169" s="22">
        <v>6.1</v>
      </c>
      <c r="E169" s="23">
        <v>0.25</v>
      </c>
      <c r="F169" s="24">
        <v>6.266666666666666</v>
      </c>
      <c r="G169" s="25">
        <v>6.2</v>
      </c>
      <c r="H169" s="25">
        <v>6.5</v>
      </c>
      <c r="I169" s="25">
        <v>6.5</v>
      </c>
      <c r="J169" s="25">
        <v>7.6</v>
      </c>
      <c r="K169" s="25">
        <v>5.8</v>
      </c>
      <c r="L169" s="25">
        <v>5.0</v>
      </c>
      <c r="M169" s="26" t="s">
        <v>271</v>
      </c>
      <c r="N169" s="27">
        <v>45918.0</v>
      </c>
      <c r="O169" s="22" t="s">
        <v>22</v>
      </c>
      <c r="P169" s="22" t="s">
        <v>23</v>
      </c>
      <c r="Q169" s="28">
        <v>0.0</v>
      </c>
      <c r="R169" s="29">
        <v>0.0</v>
      </c>
    </row>
    <row r="170">
      <c r="A170" s="30" t="s">
        <v>487</v>
      </c>
      <c r="B170" s="8" t="s">
        <v>488</v>
      </c>
      <c r="C170" s="9" t="s">
        <v>30</v>
      </c>
      <c r="D170" s="10">
        <v>6.7</v>
      </c>
      <c r="E170" s="11">
        <v>0.91</v>
      </c>
      <c r="F170" s="12">
        <v>6.233333333333333</v>
      </c>
      <c r="G170" s="13">
        <v>5.5</v>
      </c>
      <c r="H170" s="13">
        <v>5.2</v>
      </c>
      <c r="I170" s="13">
        <v>5.6</v>
      </c>
      <c r="J170" s="13">
        <v>7.3</v>
      </c>
      <c r="K170" s="13">
        <v>7.3</v>
      </c>
      <c r="L170" s="13">
        <v>6.5</v>
      </c>
      <c r="M170" s="14" t="s">
        <v>129</v>
      </c>
      <c r="N170" s="15">
        <v>45646.0</v>
      </c>
      <c r="O170" s="10" t="s">
        <v>22</v>
      </c>
      <c r="P170" s="10" t="s">
        <v>23</v>
      </c>
      <c r="Q170" s="17">
        <v>0.4666666666666668</v>
      </c>
      <c r="R170" s="18">
        <v>2.8666666666666663</v>
      </c>
    </row>
    <row r="171">
      <c r="A171" s="19" t="s">
        <v>489</v>
      </c>
      <c r="B171" s="20" t="s">
        <v>490</v>
      </c>
      <c r="C171" s="21" t="s">
        <v>491</v>
      </c>
      <c r="D171" s="22">
        <v>7.1</v>
      </c>
      <c r="E171" s="23">
        <v>0.83</v>
      </c>
      <c r="F171" s="24">
        <v>6.216666666666666</v>
      </c>
      <c r="G171" s="25">
        <v>5.6</v>
      </c>
      <c r="H171" s="25">
        <v>5.6</v>
      </c>
      <c r="I171" s="25">
        <v>7.6</v>
      </c>
      <c r="J171" s="25">
        <v>7.6</v>
      </c>
      <c r="K171" s="25">
        <v>5.4</v>
      </c>
      <c r="L171" s="25">
        <v>5.5</v>
      </c>
      <c r="M171" s="26" t="s">
        <v>49</v>
      </c>
      <c r="N171" s="27">
        <v>45874.0</v>
      </c>
      <c r="O171" s="22" t="s">
        <v>22</v>
      </c>
      <c r="P171" s="22" t="s">
        <v>23</v>
      </c>
      <c r="Q171" s="28">
        <v>0.8833333333333337</v>
      </c>
      <c r="R171" s="29">
        <v>2.083333333333333</v>
      </c>
    </row>
    <row r="172">
      <c r="A172" s="30" t="s">
        <v>492</v>
      </c>
      <c r="B172" s="8" t="s">
        <v>493</v>
      </c>
      <c r="C172" s="9" t="s">
        <v>155</v>
      </c>
      <c r="D172" s="10">
        <v>6.9</v>
      </c>
      <c r="E172" s="11">
        <v>0.72</v>
      </c>
      <c r="F172" s="12">
        <v>6.183333333333333</v>
      </c>
      <c r="G172" s="13">
        <v>6.5</v>
      </c>
      <c r="H172" s="13">
        <v>7.4</v>
      </c>
      <c r="I172" s="13">
        <v>5.0</v>
      </c>
      <c r="J172" s="13">
        <v>6.2</v>
      </c>
      <c r="K172" s="13">
        <v>7.0</v>
      </c>
      <c r="L172" s="13">
        <v>5.0</v>
      </c>
      <c r="M172" s="14" t="s">
        <v>371</v>
      </c>
      <c r="N172" s="15">
        <v>45608.0</v>
      </c>
      <c r="O172" s="10" t="s">
        <v>22</v>
      </c>
      <c r="P172" s="10" t="s">
        <v>23</v>
      </c>
      <c r="Q172" s="17">
        <v>0.7166666666666677</v>
      </c>
      <c r="R172" s="18">
        <v>1.0166666666666666</v>
      </c>
    </row>
    <row r="173">
      <c r="A173" s="19" t="s">
        <v>494</v>
      </c>
      <c r="B173" s="20" t="s">
        <v>495</v>
      </c>
      <c r="C173" s="21" t="s">
        <v>496</v>
      </c>
      <c r="D173" s="22">
        <v>7.9</v>
      </c>
      <c r="E173" s="23">
        <v>0.84</v>
      </c>
      <c r="F173" s="24">
        <v>6.166666666666667</v>
      </c>
      <c r="G173" s="25">
        <v>5.3</v>
      </c>
      <c r="H173" s="25">
        <v>5.1</v>
      </c>
      <c r="I173" s="25">
        <v>6.2</v>
      </c>
      <c r="J173" s="25">
        <v>8.0</v>
      </c>
      <c r="K173" s="25">
        <v>6.4</v>
      </c>
      <c r="L173" s="25">
        <v>6.0</v>
      </c>
      <c r="M173" s="26" t="s">
        <v>138</v>
      </c>
      <c r="N173" s="27">
        <v>45874.0</v>
      </c>
      <c r="O173" s="22" t="s">
        <v>22</v>
      </c>
      <c r="P173" s="22" t="s">
        <v>23</v>
      </c>
      <c r="Q173" s="28">
        <v>1.7333333333333334</v>
      </c>
      <c r="R173" s="29">
        <v>2.2333333333333334</v>
      </c>
    </row>
    <row r="174">
      <c r="A174" s="30" t="s">
        <v>497</v>
      </c>
      <c r="B174" s="8" t="s">
        <v>498</v>
      </c>
      <c r="C174" s="9" t="s">
        <v>499</v>
      </c>
      <c r="D174" s="10">
        <v>7.0</v>
      </c>
      <c r="E174" s="11">
        <v>0.77</v>
      </c>
      <c r="F174" s="12">
        <v>6.1499999999999995</v>
      </c>
      <c r="G174" s="13">
        <v>7.5</v>
      </c>
      <c r="H174" s="13">
        <v>7.5</v>
      </c>
      <c r="I174" s="13">
        <v>5.0</v>
      </c>
      <c r="J174" s="13">
        <v>5.5</v>
      </c>
      <c r="K174" s="13">
        <v>6.0</v>
      </c>
      <c r="L174" s="13">
        <v>5.4</v>
      </c>
      <c r="M174" s="14" t="s">
        <v>165</v>
      </c>
      <c r="N174" s="15">
        <v>45608.0</v>
      </c>
      <c r="O174" s="10" t="s">
        <v>22</v>
      </c>
      <c r="P174" s="10" t="s">
        <v>23</v>
      </c>
      <c r="Q174" s="17">
        <v>0.8500000000000005</v>
      </c>
      <c r="R174" s="18">
        <v>1.5500000000000007</v>
      </c>
    </row>
    <row r="175">
      <c r="A175" s="19" t="s">
        <v>500</v>
      </c>
      <c r="B175" s="20" t="s">
        <v>501</v>
      </c>
      <c r="C175" s="21" t="s">
        <v>411</v>
      </c>
      <c r="D175" s="22">
        <v>6.7</v>
      </c>
      <c r="E175" s="23">
        <v>0.77</v>
      </c>
      <c r="F175" s="24">
        <v>6.1499999999999995</v>
      </c>
      <c r="G175" s="25">
        <v>7.5</v>
      </c>
      <c r="H175" s="25">
        <v>6.7</v>
      </c>
      <c r="I175" s="25">
        <v>5.5</v>
      </c>
      <c r="J175" s="25">
        <v>5.6</v>
      </c>
      <c r="K175" s="25">
        <v>5.5</v>
      </c>
      <c r="L175" s="25">
        <v>6.1</v>
      </c>
      <c r="M175" s="26" t="s">
        <v>31</v>
      </c>
      <c r="N175" s="27">
        <v>45874.0</v>
      </c>
      <c r="O175" s="22" t="s">
        <v>22</v>
      </c>
      <c r="P175" s="22" t="s">
        <v>23</v>
      </c>
      <c r="Q175" s="28">
        <v>0.6500000000000004</v>
      </c>
      <c r="R175" s="29">
        <v>1.5500000000000007</v>
      </c>
    </row>
    <row r="176">
      <c r="A176" s="30" t="s">
        <v>502</v>
      </c>
      <c r="B176" s="8" t="s">
        <v>503</v>
      </c>
      <c r="C176" s="9" t="s">
        <v>181</v>
      </c>
      <c r="D176" s="10">
        <v>7.1</v>
      </c>
      <c r="E176" s="11"/>
      <c r="F176" s="12">
        <v>6.1000000000000005</v>
      </c>
      <c r="G176" s="13">
        <v>6.2</v>
      </c>
      <c r="H176" s="13">
        <v>6.1</v>
      </c>
      <c r="I176" s="13">
        <v>6.5</v>
      </c>
      <c r="J176" s="13">
        <v>4.4</v>
      </c>
      <c r="K176" s="13">
        <v>6.7</v>
      </c>
      <c r="L176" s="13">
        <v>6.7</v>
      </c>
      <c r="M176" s="14" t="s">
        <v>165</v>
      </c>
      <c r="N176" s="15">
        <v>45682.0</v>
      </c>
      <c r="O176" s="10" t="s">
        <v>22</v>
      </c>
      <c r="P176" s="10" t="s">
        <v>23</v>
      </c>
      <c r="Q176" s="17">
        <v>0.9999999999999991</v>
      </c>
      <c r="R176" s="18">
        <v>6.1000000000000005</v>
      </c>
    </row>
    <row r="177">
      <c r="A177" s="19" t="s">
        <v>504</v>
      </c>
      <c r="B177" s="20" t="s">
        <v>505</v>
      </c>
      <c r="C177" s="21" t="s">
        <v>144</v>
      </c>
      <c r="D177" s="22">
        <v>7.2</v>
      </c>
      <c r="E177" s="23">
        <v>0.83</v>
      </c>
      <c r="F177" s="24">
        <v>6.083333333333332</v>
      </c>
      <c r="G177" s="25">
        <v>6.5</v>
      </c>
      <c r="H177" s="25">
        <v>4.5</v>
      </c>
      <c r="I177" s="25">
        <v>5.4</v>
      </c>
      <c r="J177" s="25">
        <v>7.2</v>
      </c>
      <c r="K177" s="25">
        <v>6.6</v>
      </c>
      <c r="L177" s="25">
        <v>6.3</v>
      </c>
      <c r="M177" s="26" t="s">
        <v>312</v>
      </c>
      <c r="N177" s="27">
        <v>45625.0</v>
      </c>
      <c r="O177" s="22" t="s">
        <v>22</v>
      </c>
      <c r="P177" s="22" t="s">
        <v>23</v>
      </c>
      <c r="Q177" s="28">
        <v>1.116666666666668</v>
      </c>
      <c r="R177" s="29">
        <v>2.216666666666667</v>
      </c>
    </row>
    <row r="178">
      <c r="A178" s="30" t="s">
        <v>506</v>
      </c>
      <c r="B178" s="9" t="s">
        <v>249</v>
      </c>
      <c r="C178" s="9" t="s">
        <v>30</v>
      </c>
      <c r="D178" s="10">
        <v>6.0</v>
      </c>
      <c r="E178" s="11">
        <v>0.4</v>
      </c>
      <c r="F178" s="12">
        <v>6.066666666666667</v>
      </c>
      <c r="G178" s="13">
        <v>6.2</v>
      </c>
      <c r="H178" s="13">
        <v>5.4</v>
      </c>
      <c r="I178" s="13">
        <v>6.1</v>
      </c>
      <c r="J178" s="13">
        <v>8.2</v>
      </c>
      <c r="K178" s="13">
        <v>4.8</v>
      </c>
      <c r="L178" s="13">
        <v>5.7</v>
      </c>
      <c r="M178" s="14" t="s">
        <v>507</v>
      </c>
      <c r="N178" s="15">
        <v>45649.0</v>
      </c>
      <c r="O178" s="10" t="s">
        <v>22</v>
      </c>
      <c r="P178" s="10" t="s">
        <v>23</v>
      </c>
      <c r="Q178" s="17">
        <v>0.06666666666666732</v>
      </c>
      <c r="R178" s="18">
        <v>2.0666666666666673</v>
      </c>
    </row>
    <row r="179">
      <c r="A179" s="19" t="s">
        <v>508</v>
      </c>
      <c r="B179" s="20" t="s">
        <v>509</v>
      </c>
      <c r="C179" s="21" t="s">
        <v>342</v>
      </c>
      <c r="D179" s="22">
        <v>6.5</v>
      </c>
      <c r="E179" s="23">
        <v>0.8</v>
      </c>
      <c r="F179" s="24">
        <v>6.066666666666667</v>
      </c>
      <c r="G179" s="25">
        <v>6.5</v>
      </c>
      <c r="H179" s="25">
        <v>5.4</v>
      </c>
      <c r="I179" s="25">
        <v>5.4</v>
      </c>
      <c r="J179" s="25">
        <v>6.8</v>
      </c>
      <c r="K179" s="25">
        <v>6.3</v>
      </c>
      <c r="L179" s="25">
        <v>6.0</v>
      </c>
      <c r="M179" s="26" t="s">
        <v>507</v>
      </c>
      <c r="N179" s="27">
        <v>45801.0</v>
      </c>
      <c r="O179" s="22" t="s">
        <v>22</v>
      </c>
      <c r="P179" s="22" t="s">
        <v>23</v>
      </c>
      <c r="Q179" s="28">
        <v>0.4333333333333327</v>
      </c>
      <c r="R179" s="29">
        <v>1.9333333333333327</v>
      </c>
    </row>
    <row r="180">
      <c r="A180" s="30" t="s">
        <v>510</v>
      </c>
      <c r="B180" s="8" t="s">
        <v>511</v>
      </c>
      <c r="C180" s="9" t="s">
        <v>20</v>
      </c>
      <c r="D180" s="10">
        <v>6.7</v>
      </c>
      <c r="E180" s="11">
        <v>0.64</v>
      </c>
      <c r="F180" s="12">
        <v>6.066666666666666</v>
      </c>
      <c r="G180" s="13">
        <v>6.8</v>
      </c>
      <c r="H180" s="13">
        <v>7.1</v>
      </c>
      <c r="I180" s="13">
        <v>5.6</v>
      </c>
      <c r="J180" s="13">
        <v>7.8</v>
      </c>
      <c r="K180" s="13">
        <v>4.6</v>
      </c>
      <c r="L180" s="13">
        <v>4.5</v>
      </c>
      <c r="M180" s="14" t="s">
        <v>290</v>
      </c>
      <c r="N180" s="15">
        <v>45646.0</v>
      </c>
      <c r="O180" s="10" t="s">
        <v>22</v>
      </c>
      <c r="P180" s="10" t="s">
        <v>23</v>
      </c>
      <c r="Q180" s="17">
        <v>0.6333333333333337</v>
      </c>
      <c r="R180" s="18">
        <v>0.3333333333333339</v>
      </c>
    </row>
    <row r="181">
      <c r="A181" s="19" t="s">
        <v>512</v>
      </c>
      <c r="B181" s="20" t="s">
        <v>513</v>
      </c>
      <c r="C181" s="21" t="s">
        <v>132</v>
      </c>
      <c r="D181" s="22">
        <v>7.0</v>
      </c>
      <c r="E181" s="23">
        <v>0.87</v>
      </c>
      <c r="F181" s="24">
        <v>5.983333333333334</v>
      </c>
      <c r="G181" s="25">
        <v>6.7</v>
      </c>
      <c r="H181" s="25">
        <v>5.6</v>
      </c>
      <c r="I181" s="25">
        <v>5.0</v>
      </c>
      <c r="J181" s="25">
        <v>6.3</v>
      </c>
      <c r="K181" s="25">
        <v>6.8</v>
      </c>
      <c r="L181" s="25">
        <v>5.5</v>
      </c>
      <c r="M181" s="26" t="s">
        <v>343</v>
      </c>
      <c r="N181" s="27">
        <v>45646.0</v>
      </c>
      <c r="O181" s="22" t="s">
        <v>22</v>
      </c>
      <c r="P181" s="22" t="s">
        <v>23</v>
      </c>
      <c r="Q181" s="28">
        <v>1.0166666666666657</v>
      </c>
      <c r="R181" s="29">
        <v>2.716666666666665</v>
      </c>
    </row>
    <row r="182">
      <c r="A182" s="30" t="s">
        <v>514</v>
      </c>
      <c r="B182" s="8" t="s">
        <v>515</v>
      </c>
      <c r="C182" s="9" t="s">
        <v>124</v>
      </c>
      <c r="D182" s="10">
        <v>6.2</v>
      </c>
      <c r="E182" s="11">
        <v>0.42</v>
      </c>
      <c r="F182" s="12">
        <v>5.95</v>
      </c>
      <c r="G182" s="13">
        <v>5.6</v>
      </c>
      <c r="H182" s="13">
        <v>7.1</v>
      </c>
      <c r="I182" s="13">
        <v>5.0</v>
      </c>
      <c r="J182" s="13">
        <v>6.4</v>
      </c>
      <c r="K182" s="13">
        <v>5.5</v>
      </c>
      <c r="L182" s="13">
        <v>6.1</v>
      </c>
      <c r="M182" s="14" t="s">
        <v>438</v>
      </c>
      <c r="N182" s="15">
        <v>45899.0</v>
      </c>
      <c r="O182" s="10"/>
      <c r="P182" s="10"/>
      <c r="Q182" s="17">
        <v>0.0</v>
      </c>
      <c r="R182" s="18">
        <v>0.0</v>
      </c>
    </row>
    <row r="183">
      <c r="A183" s="19" t="s">
        <v>516</v>
      </c>
      <c r="B183" s="20" t="s">
        <v>517</v>
      </c>
      <c r="C183" s="21" t="s">
        <v>518</v>
      </c>
      <c r="D183" s="22">
        <v>7.5</v>
      </c>
      <c r="E183" s="23">
        <v>0.87</v>
      </c>
      <c r="F183" s="24">
        <v>5.916666666666667</v>
      </c>
      <c r="G183" s="25">
        <v>6.2</v>
      </c>
      <c r="H183" s="25">
        <v>5.9</v>
      </c>
      <c r="I183" s="25">
        <v>7.9</v>
      </c>
      <c r="J183" s="25">
        <v>4.5</v>
      </c>
      <c r="K183" s="25">
        <v>5.4</v>
      </c>
      <c r="L183" s="25">
        <v>5.6</v>
      </c>
      <c r="M183" s="26" t="s">
        <v>97</v>
      </c>
      <c r="N183" s="27">
        <v>45849.0</v>
      </c>
      <c r="O183" s="22" t="s">
        <v>22</v>
      </c>
      <c r="P183" s="22" t="s">
        <v>23</v>
      </c>
      <c r="Q183" s="28">
        <v>1.583333333333333</v>
      </c>
      <c r="R183" s="29">
        <v>2.7833333333333323</v>
      </c>
    </row>
    <row r="184">
      <c r="A184" s="30" t="s">
        <v>519</v>
      </c>
      <c r="B184" s="8" t="s">
        <v>520</v>
      </c>
      <c r="C184" s="9" t="s">
        <v>521</v>
      </c>
      <c r="D184" s="10">
        <v>7.8</v>
      </c>
      <c r="E184" s="11">
        <v>1.0</v>
      </c>
      <c r="F184" s="12">
        <v>5.866666666666667</v>
      </c>
      <c r="G184" s="13">
        <v>7.7</v>
      </c>
      <c r="H184" s="13">
        <v>5.4</v>
      </c>
      <c r="I184" s="13">
        <v>5.5</v>
      </c>
      <c r="J184" s="13">
        <v>4.5</v>
      </c>
      <c r="K184" s="13">
        <v>7.6</v>
      </c>
      <c r="L184" s="13">
        <v>4.5</v>
      </c>
      <c r="M184" s="14" t="s">
        <v>522</v>
      </c>
      <c r="N184" s="15">
        <v>45861.0</v>
      </c>
      <c r="O184" s="10" t="s">
        <v>22</v>
      </c>
      <c r="P184" s="10" t="s">
        <v>23</v>
      </c>
      <c r="Q184" s="17">
        <v>1.9333333333333327</v>
      </c>
      <c r="R184" s="18">
        <v>4.133333333333333</v>
      </c>
    </row>
    <row r="185">
      <c r="A185" s="19" t="s">
        <v>523</v>
      </c>
      <c r="B185" s="20" t="s">
        <v>524</v>
      </c>
      <c r="C185" s="21" t="s">
        <v>132</v>
      </c>
      <c r="D185" s="22">
        <v>6.7</v>
      </c>
      <c r="E185" s="23">
        <v>0.88</v>
      </c>
      <c r="F185" s="24">
        <v>5.833333333333335</v>
      </c>
      <c r="G185" s="25">
        <v>6.6</v>
      </c>
      <c r="H185" s="25">
        <v>5.5</v>
      </c>
      <c r="I185" s="25">
        <v>5.0</v>
      </c>
      <c r="J185" s="25">
        <v>5.6</v>
      </c>
      <c r="K185" s="25">
        <v>5.6</v>
      </c>
      <c r="L185" s="25">
        <v>6.7</v>
      </c>
      <c r="M185" s="26" t="s">
        <v>94</v>
      </c>
      <c r="N185" s="27">
        <v>45646.0</v>
      </c>
      <c r="O185" s="22" t="s">
        <v>22</v>
      </c>
      <c r="P185" s="22" t="s">
        <v>23</v>
      </c>
      <c r="Q185" s="28">
        <v>0.8666666666666654</v>
      </c>
      <c r="R185" s="29">
        <v>2.966666666666666</v>
      </c>
    </row>
    <row r="186">
      <c r="A186" s="30" t="s">
        <v>525</v>
      </c>
      <c r="B186" s="8" t="s">
        <v>526</v>
      </c>
      <c r="C186" s="9" t="s">
        <v>73</v>
      </c>
      <c r="D186" s="10">
        <v>5.7</v>
      </c>
      <c r="E186" s="11">
        <v>0.35</v>
      </c>
      <c r="F186" s="12">
        <v>5.75</v>
      </c>
      <c r="G186" s="13">
        <v>5.7</v>
      </c>
      <c r="H186" s="13">
        <v>6.8</v>
      </c>
      <c r="I186" s="13">
        <v>5.8</v>
      </c>
      <c r="J186" s="13">
        <v>6.5</v>
      </c>
      <c r="K186" s="13">
        <v>4.5</v>
      </c>
      <c r="L186" s="13">
        <v>5.2</v>
      </c>
      <c r="M186" s="14" t="s">
        <v>172</v>
      </c>
      <c r="N186" s="15">
        <v>45861.0</v>
      </c>
      <c r="O186" s="10" t="s">
        <v>22</v>
      </c>
      <c r="P186" s="10" t="s">
        <v>23</v>
      </c>
      <c r="Q186" s="17">
        <v>0.04999999999999982</v>
      </c>
      <c r="R186" s="18">
        <v>2.25</v>
      </c>
    </row>
    <row r="187">
      <c r="A187" s="19" t="s">
        <v>527</v>
      </c>
      <c r="B187" s="20" t="s">
        <v>528</v>
      </c>
      <c r="C187" s="21" t="s">
        <v>30</v>
      </c>
      <c r="D187" s="22">
        <v>5.2</v>
      </c>
      <c r="E187" s="23">
        <v>0.17</v>
      </c>
      <c r="F187" s="24">
        <v>5.6499999999999995</v>
      </c>
      <c r="G187" s="25">
        <v>5.6</v>
      </c>
      <c r="H187" s="25">
        <v>6.2</v>
      </c>
      <c r="I187" s="25">
        <v>5.1</v>
      </c>
      <c r="J187" s="25">
        <v>5.5</v>
      </c>
      <c r="K187" s="25">
        <v>5.4</v>
      </c>
      <c r="L187" s="25">
        <v>6.1</v>
      </c>
      <c r="M187" s="26" t="s">
        <v>376</v>
      </c>
      <c r="N187" s="27">
        <v>45890.0</v>
      </c>
      <c r="O187" s="22" t="s">
        <v>22</v>
      </c>
      <c r="P187" s="22" t="s">
        <v>23</v>
      </c>
      <c r="Q187" s="28">
        <v>0.4499999999999993</v>
      </c>
      <c r="R187" s="29">
        <v>3.9499999999999993</v>
      </c>
    </row>
    <row r="188">
      <c r="A188" s="30" t="s">
        <v>529</v>
      </c>
      <c r="B188" s="8" t="s">
        <v>530</v>
      </c>
      <c r="C188" s="9" t="s">
        <v>531</v>
      </c>
      <c r="D188" s="10">
        <v>7.2</v>
      </c>
      <c r="E188" s="11">
        <v>0.88</v>
      </c>
      <c r="F188" s="12">
        <v>5.6000000000000005</v>
      </c>
      <c r="G188" s="13">
        <v>5.3</v>
      </c>
      <c r="H188" s="13">
        <v>5.8</v>
      </c>
      <c r="I188" s="13">
        <v>5.0</v>
      </c>
      <c r="J188" s="13">
        <v>8.6</v>
      </c>
      <c r="K188" s="13">
        <v>4.5</v>
      </c>
      <c r="L188" s="13">
        <v>4.4</v>
      </c>
      <c r="M188" s="14" t="s">
        <v>245</v>
      </c>
      <c r="N188" s="15">
        <v>45925.0</v>
      </c>
      <c r="O188" s="10" t="s">
        <v>22</v>
      </c>
      <c r="P188" s="10" t="s">
        <v>23</v>
      </c>
      <c r="Q188" s="17">
        <v>0.0</v>
      </c>
      <c r="R188" s="18">
        <v>0.0</v>
      </c>
    </row>
    <row r="189">
      <c r="A189" s="19" t="s">
        <v>532</v>
      </c>
      <c r="B189" s="20" t="s">
        <v>533</v>
      </c>
      <c r="C189" s="21" t="s">
        <v>132</v>
      </c>
      <c r="D189" s="22">
        <v>4.9</v>
      </c>
      <c r="E189" s="23">
        <v>0.0</v>
      </c>
      <c r="F189" s="24">
        <v>5.5</v>
      </c>
      <c r="G189" s="25">
        <v>6.0</v>
      </c>
      <c r="H189" s="25">
        <v>5.5</v>
      </c>
      <c r="I189" s="25">
        <v>5.0</v>
      </c>
      <c r="J189" s="25">
        <v>5.5</v>
      </c>
      <c r="K189" s="25">
        <v>5.0</v>
      </c>
      <c r="L189" s="25">
        <v>6.0</v>
      </c>
      <c r="M189" s="26" t="s">
        <v>42</v>
      </c>
      <c r="N189" s="27">
        <v>45874.0</v>
      </c>
      <c r="O189" s="22" t="s">
        <v>22</v>
      </c>
      <c r="P189" s="22" t="s">
        <v>23</v>
      </c>
      <c r="Q189" s="28">
        <v>0.5999999999999996</v>
      </c>
      <c r="R189" s="29">
        <v>5.5</v>
      </c>
    </row>
    <row r="190">
      <c r="A190" s="30" t="s">
        <v>534</v>
      </c>
      <c r="B190" s="8" t="s">
        <v>535</v>
      </c>
      <c r="C190" s="9" t="s">
        <v>435</v>
      </c>
      <c r="D190" s="10">
        <v>6.8</v>
      </c>
      <c r="E190" s="11">
        <v>0.43</v>
      </c>
      <c r="F190" s="12">
        <v>5.3999999999999995</v>
      </c>
      <c r="G190" s="13">
        <v>3.6</v>
      </c>
      <c r="H190" s="13">
        <v>5.4</v>
      </c>
      <c r="I190" s="13">
        <v>6.0</v>
      </c>
      <c r="J190" s="13">
        <v>6.0</v>
      </c>
      <c r="K190" s="13">
        <v>6.2</v>
      </c>
      <c r="L190" s="13">
        <v>5.2</v>
      </c>
      <c r="M190" s="14" t="s">
        <v>460</v>
      </c>
      <c r="N190" s="15">
        <v>45820.0</v>
      </c>
      <c r="O190" s="10" t="s">
        <v>22</v>
      </c>
      <c r="P190" s="10" t="s">
        <v>23</v>
      </c>
      <c r="Q190" s="17">
        <v>1.4000000000000004</v>
      </c>
      <c r="R190" s="18">
        <v>1.0999999999999996</v>
      </c>
    </row>
    <row r="191">
      <c r="A191" s="19" t="s">
        <v>536</v>
      </c>
      <c r="B191" s="33" t="s">
        <v>356</v>
      </c>
      <c r="C191" s="21"/>
      <c r="D191" s="22"/>
      <c r="E191" s="35"/>
      <c r="F191" s="24">
        <v>5.3500000000000005</v>
      </c>
      <c r="G191" s="25">
        <v>5.5</v>
      </c>
      <c r="H191" s="25">
        <v>4.8</v>
      </c>
      <c r="I191" s="25">
        <v>6.2</v>
      </c>
      <c r="J191" s="25">
        <v>4.5</v>
      </c>
      <c r="K191" s="25">
        <v>6.1</v>
      </c>
      <c r="L191" s="25">
        <v>5.0</v>
      </c>
      <c r="M191" s="26"/>
      <c r="N191" s="27">
        <v>45726.0</v>
      </c>
      <c r="O191" s="22" t="s">
        <v>22</v>
      </c>
      <c r="P191" s="22" t="s">
        <v>23</v>
      </c>
      <c r="Q191" s="28">
        <v>5.3500000000000005</v>
      </c>
      <c r="R191" s="29">
        <v>5.3500000000000005</v>
      </c>
    </row>
    <row r="192">
      <c r="A192" s="30" t="s">
        <v>537</v>
      </c>
      <c r="B192" s="8" t="s">
        <v>538</v>
      </c>
      <c r="C192" s="9" t="s">
        <v>539</v>
      </c>
      <c r="D192" s="10">
        <v>5.9</v>
      </c>
      <c r="E192" s="11">
        <v>0.31</v>
      </c>
      <c r="F192" s="12">
        <v>5.216666666666666</v>
      </c>
      <c r="G192" s="13">
        <v>4.5</v>
      </c>
      <c r="H192" s="13">
        <v>7.1</v>
      </c>
      <c r="I192" s="13">
        <v>6.2</v>
      </c>
      <c r="J192" s="13">
        <v>5.6</v>
      </c>
      <c r="K192" s="13">
        <v>4.4</v>
      </c>
      <c r="L192" s="13">
        <v>3.5</v>
      </c>
      <c r="M192" s="14" t="s">
        <v>42</v>
      </c>
      <c r="N192" s="15">
        <v>45908.0</v>
      </c>
      <c r="O192" s="10" t="s">
        <v>22</v>
      </c>
      <c r="P192" s="10" t="s">
        <v>23</v>
      </c>
      <c r="Q192" s="17">
        <v>0.0</v>
      </c>
      <c r="R192" s="18">
        <v>0.0</v>
      </c>
    </row>
    <row r="193">
      <c r="A193" s="19" t="s">
        <v>540</v>
      </c>
      <c r="B193" s="20" t="s">
        <v>541</v>
      </c>
      <c r="C193" s="21" t="s">
        <v>225</v>
      </c>
      <c r="D193" s="22">
        <v>5.7</v>
      </c>
      <c r="E193" s="23">
        <v>0.42</v>
      </c>
      <c r="F193" s="24">
        <v>5.033333333333333</v>
      </c>
      <c r="G193" s="25">
        <v>6.5</v>
      </c>
      <c r="H193" s="25">
        <v>6.5</v>
      </c>
      <c r="I193" s="25">
        <v>5.0</v>
      </c>
      <c r="J193" s="25">
        <v>4.5</v>
      </c>
      <c r="K193" s="25">
        <v>3.7</v>
      </c>
      <c r="L193" s="25">
        <v>4.0</v>
      </c>
      <c r="M193" s="26" t="s">
        <v>46</v>
      </c>
      <c r="N193" s="27">
        <v>45646.0</v>
      </c>
      <c r="O193" s="22" t="s">
        <v>22</v>
      </c>
      <c r="P193" s="22" t="s">
        <v>23</v>
      </c>
      <c r="Q193" s="28">
        <v>0.666666666666667</v>
      </c>
      <c r="R193" s="29">
        <v>0.833333333333333</v>
      </c>
    </row>
    <row r="194">
      <c r="A194" s="30" t="s">
        <v>542</v>
      </c>
      <c r="B194" s="8" t="s">
        <v>543</v>
      </c>
      <c r="C194" s="9" t="s">
        <v>30</v>
      </c>
      <c r="D194" s="10">
        <v>5.2</v>
      </c>
      <c r="E194" s="11">
        <v>0.35</v>
      </c>
      <c r="F194" s="12">
        <v>4.966666666666666</v>
      </c>
      <c r="G194" s="10">
        <v>6.4</v>
      </c>
      <c r="H194" s="10">
        <v>6.1</v>
      </c>
      <c r="I194" s="10">
        <v>5.0</v>
      </c>
      <c r="J194" s="10">
        <v>4.2</v>
      </c>
      <c r="K194" s="10">
        <v>3.5</v>
      </c>
      <c r="L194" s="10">
        <v>4.6</v>
      </c>
      <c r="M194" s="14" t="s">
        <v>38</v>
      </c>
      <c r="N194" s="15">
        <v>45646.0</v>
      </c>
      <c r="O194" s="10" t="s">
        <v>22</v>
      </c>
      <c r="P194" s="10" t="s">
        <v>23</v>
      </c>
      <c r="Q194" s="17">
        <v>0.23333333333333428</v>
      </c>
      <c r="R194" s="18">
        <v>1.466666666666666</v>
      </c>
    </row>
    <row r="195">
      <c r="A195" s="19" t="s">
        <v>544</v>
      </c>
      <c r="B195" s="20" t="s">
        <v>545</v>
      </c>
      <c r="C195" s="21" t="s">
        <v>383</v>
      </c>
      <c r="D195" s="22">
        <v>5.1</v>
      </c>
      <c r="E195" s="23">
        <v>0.15</v>
      </c>
      <c r="F195" s="24">
        <v>4.816666666666666</v>
      </c>
      <c r="G195" s="25">
        <v>5.6</v>
      </c>
      <c r="H195" s="25">
        <v>4.3</v>
      </c>
      <c r="I195" s="25">
        <v>5.0</v>
      </c>
      <c r="J195" s="25">
        <v>5.4</v>
      </c>
      <c r="K195" s="25">
        <v>4.1</v>
      </c>
      <c r="L195" s="25">
        <v>4.5</v>
      </c>
      <c r="M195" s="26" t="s">
        <v>194</v>
      </c>
      <c r="N195" s="27">
        <v>45670.0</v>
      </c>
      <c r="O195" s="22" t="s">
        <v>22</v>
      </c>
      <c r="P195" s="22" t="s">
        <v>23</v>
      </c>
      <c r="Q195" s="28">
        <v>0.2833333333333332</v>
      </c>
      <c r="R195" s="29">
        <v>3.3166666666666664</v>
      </c>
    </row>
    <row r="196">
      <c r="A196" s="30" t="s">
        <v>546</v>
      </c>
      <c r="B196" s="8" t="s">
        <v>547</v>
      </c>
      <c r="C196" s="9" t="s">
        <v>276</v>
      </c>
      <c r="D196" s="10">
        <v>4.1</v>
      </c>
      <c r="E196" s="11">
        <v>0.1</v>
      </c>
      <c r="F196" s="12">
        <v>4.6000000000000005</v>
      </c>
      <c r="G196" s="13">
        <v>5.2</v>
      </c>
      <c r="H196" s="13">
        <v>4.1</v>
      </c>
      <c r="I196" s="13">
        <v>5.0</v>
      </c>
      <c r="J196" s="13">
        <v>5.7</v>
      </c>
      <c r="K196" s="13">
        <v>3.5</v>
      </c>
      <c r="L196" s="13">
        <v>4.1</v>
      </c>
      <c r="M196" s="14" t="s">
        <v>187</v>
      </c>
      <c r="N196" s="15">
        <v>45874.0</v>
      </c>
      <c r="O196" s="10" t="s">
        <v>22</v>
      </c>
      <c r="P196" s="10" t="s">
        <v>23</v>
      </c>
      <c r="Q196" s="17">
        <v>0.5000000000000009</v>
      </c>
      <c r="R196" s="18">
        <v>3.6000000000000005</v>
      </c>
    </row>
    <row r="197">
      <c r="A197" s="19" t="s">
        <v>548</v>
      </c>
      <c r="B197" s="20" t="s">
        <v>549</v>
      </c>
      <c r="C197" s="21" t="s">
        <v>30</v>
      </c>
      <c r="D197" s="22">
        <v>5.5</v>
      </c>
      <c r="E197" s="23">
        <v>0.63</v>
      </c>
      <c r="F197" s="24">
        <v>4.45</v>
      </c>
      <c r="G197" s="25">
        <v>4.5</v>
      </c>
      <c r="H197" s="25">
        <v>5.0</v>
      </c>
      <c r="I197" s="25">
        <v>5.0</v>
      </c>
      <c r="J197" s="25">
        <v>4.5</v>
      </c>
      <c r="K197" s="25">
        <v>3.5</v>
      </c>
      <c r="L197" s="25">
        <v>4.2</v>
      </c>
      <c r="M197" s="26" t="s">
        <v>315</v>
      </c>
      <c r="N197" s="27">
        <v>45646.0</v>
      </c>
      <c r="O197" s="22" t="s">
        <v>22</v>
      </c>
      <c r="P197" s="22" t="s">
        <v>23</v>
      </c>
      <c r="Q197" s="28">
        <v>1.0499999999999998</v>
      </c>
      <c r="R197" s="29">
        <v>1.75</v>
      </c>
    </row>
    <row r="198">
      <c r="A198" s="30" t="s">
        <v>550</v>
      </c>
      <c r="B198" s="8" t="s">
        <v>551</v>
      </c>
      <c r="C198" s="9" t="s">
        <v>132</v>
      </c>
      <c r="D198" s="10">
        <v>5.6</v>
      </c>
      <c r="E198" s="36"/>
      <c r="F198" s="12">
        <v>4.433333333333334</v>
      </c>
      <c r="G198" s="13">
        <v>4.5</v>
      </c>
      <c r="H198" s="13">
        <v>3.7</v>
      </c>
      <c r="I198" s="13">
        <v>6.1</v>
      </c>
      <c r="J198" s="13">
        <v>5.2</v>
      </c>
      <c r="K198" s="13">
        <v>3.1</v>
      </c>
      <c r="L198" s="13">
        <v>4.0</v>
      </c>
      <c r="M198" s="14" t="s">
        <v>466</v>
      </c>
      <c r="N198" s="15">
        <v>45751.0</v>
      </c>
      <c r="O198" s="10" t="s">
        <v>22</v>
      </c>
      <c r="P198" s="10" t="s">
        <v>23</v>
      </c>
      <c r="Q198" s="17">
        <v>1.166666666666666</v>
      </c>
      <c r="R198" s="18">
        <v>4.433333333333334</v>
      </c>
    </row>
    <row r="199">
      <c r="A199" s="19" t="s">
        <v>552</v>
      </c>
      <c r="B199" s="20" t="s">
        <v>553</v>
      </c>
      <c r="C199" s="21" t="s">
        <v>61</v>
      </c>
      <c r="D199" s="22">
        <v>5.3</v>
      </c>
      <c r="E199" s="23">
        <v>0.29</v>
      </c>
      <c r="F199" s="24">
        <v>4.3500000000000005</v>
      </c>
      <c r="G199" s="25">
        <v>3.5</v>
      </c>
      <c r="H199" s="25">
        <v>5.5</v>
      </c>
      <c r="I199" s="25">
        <v>5.1</v>
      </c>
      <c r="J199" s="25">
        <v>4.5</v>
      </c>
      <c r="K199" s="25">
        <v>3.5</v>
      </c>
      <c r="L199" s="25">
        <v>4.0</v>
      </c>
      <c r="M199" s="26" t="s">
        <v>554</v>
      </c>
      <c r="N199" s="27">
        <v>45729.0</v>
      </c>
      <c r="O199" s="22" t="s">
        <v>22</v>
      </c>
      <c r="P199" s="22" t="s">
        <v>23</v>
      </c>
      <c r="Q199" s="28">
        <v>0.8499999999999996</v>
      </c>
      <c r="R199" s="29">
        <v>1.4500000000000006</v>
      </c>
    </row>
    <row r="200">
      <c r="A200" s="30" t="s">
        <v>555</v>
      </c>
      <c r="B200" s="8" t="s">
        <v>556</v>
      </c>
      <c r="C200" s="9" t="s">
        <v>339</v>
      </c>
      <c r="D200" s="10">
        <v>5.5</v>
      </c>
      <c r="E200" s="11">
        <v>0.07</v>
      </c>
      <c r="F200" s="12">
        <v>3.516666666666667</v>
      </c>
      <c r="G200" s="13">
        <v>4.4</v>
      </c>
      <c r="H200" s="13">
        <v>3.5</v>
      </c>
      <c r="I200" s="13">
        <v>2.7</v>
      </c>
      <c r="J200" s="13">
        <v>3.5</v>
      </c>
      <c r="K200" s="13">
        <v>2.5</v>
      </c>
      <c r="L200" s="13">
        <v>4.5</v>
      </c>
      <c r="M200" s="14" t="s">
        <v>466</v>
      </c>
      <c r="N200" s="15">
        <v>45626.0</v>
      </c>
      <c r="O200" s="10" t="s">
        <v>22</v>
      </c>
      <c r="P200" s="10" t="s">
        <v>23</v>
      </c>
      <c r="Q200" s="17">
        <v>1.983333333333333</v>
      </c>
      <c r="R200" s="18">
        <v>2.816666666666667</v>
      </c>
    </row>
    <row r="201">
      <c r="A201" s="19" t="s">
        <v>557</v>
      </c>
      <c r="B201" s="20" t="s">
        <v>558</v>
      </c>
      <c r="C201" s="21" t="s">
        <v>559</v>
      </c>
      <c r="D201" s="22">
        <v>3.8</v>
      </c>
      <c r="E201" s="35"/>
      <c r="F201" s="24">
        <v>2.733333333333333</v>
      </c>
      <c r="G201" s="25">
        <v>2.3</v>
      </c>
      <c r="H201" s="25">
        <v>3.1</v>
      </c>
      <c r="I201" s="25">
        <v>4.4</v>
      </c>
      <c r="J201" s="25">
        <v>1.1</v>
      </c>
      <c r="K201" s="25">
        <v>1.0</v>
      </c>
      <c r="L201" s="25">
        <v>4.5</v>
      </c>
      <c r="M201" s="26" t="s">
        <v>460</v>
      </c>
      <c r="N201" s="27">
        <v>45892.0</v>
      </c>
      <c r="O201" s="37"/>
      <c r="P201" s="37"/>
      <c r="Q201" s="28">
        <v>0.0</v>
      </c>
      <c r="R201" s="29">
        <v>0.0</v>
      </c>
    </row>
    <row r="202">
      <c r="A202" s="30" t="s">
        <v>560</v>
      </c>
      <c r="B202" s="8" t="s">
        <v>561</v>
      </c>
      <c r="C202" s="9" t="s">
        <v>562</v>
      </c>
      <c r="D202" s="10">
        <v>4.6</v>
      </c>
      <c r="E202" s="36"/>
      <c r="F202" s="12">
        <v>1.583333333333333</v>
      </c>
      <c r="G202" s="13">
        <v>0.2</v>
      </c>
      <c r="H202" s="13">
        <v>3.3</v>
      </c>
      <c r="I202" s="13">
        <v>4.5</v>
      </c>
      <c r="J202" s="13">
        <v>1.2</v>
      </c>
      <c r="K202" s="13">
        <v>0.1</v>
      </c>
      <c r="L202" s="13">
        <v>0.2</v>
      </c>
      <c r="M202" s="14" t="s">
        <v>563</v>
      </c>
      <c r="N202" s="15">
        <v>45874.0</v>
      </c>
      <c r="O202" s="10" t="s">
        <v>22</v>
      </c>
      <c r="P202" s="10" t="s">
        <v>23</v>
      </c>
      <c r="Q202" s="17">
        <v>3.716666666666667</v>
      </c>
      <c r="R202" s="18">
        <v>1.583333333333333</v>
      </c>
    </row>
    <row r="203">
      <c r="A203" s="19" t="s">
        <v>564</v>
      </c>
      <c r="B203" s="20"/>
      <c r="C203" s="21"/>
      <c r="D203" s="22"/>
      <c r="E203" s="35"/>
      <c r="F203" s="24"/>
      <c r="G203" s="37"/>
      <c r="H203" s="37"/>
      <c r="I203" s="37"/>
      <c r="J203" s="37"/>
      <c r="K203" s="37"/>
      <c r="L203" s="37"/>
      <c r="M203" s="26"/>
      <c r="N203" s="27">
        <v>45625.0</v>
      </c>
      <c r="O203" s="22" t="s">
        <v>22</v>
      </c>
      <c r="P203" s="22" t="s">
        <v>23</v>
      </c>
      <c r="Q203" s="28">
        <v>0.0</v>
      </c>
      <c r="R203" s="29">
        <v>0.0</v>
      </c>
    </row>
    <row r="204">
      <c r="A204" s="30" t="s">
        <v>565</v>
      </c>
      <c r="B204" s="8"/>
      <c r="C204" s="9"/>
      <c r="D204" s="10"/>
      <c r="E204" s="36"/>
      <c r="F204" s="12"/>
      <c r="G204" s="38"/>
      <c r="H204" s="38"/>
      <c r="I204" s="38"/>
      <c r="J204" s="38"/>
      <c r="K204" s="38"/>
      <c r="L204" s="38"/>
      <c r="M204" s="14"/>
      <c r="N204" s="39"/>
      <c r="O204" s="38"/>
      <c r="P204" s="38"/>
      <c r="Q204" s="17">
        <v>0.0</v>
      </c>
      <c r="R204" s="18">
        <v>0.0</v>
      </c>
    </row>
    <row r="205">
      <c r="A205" s="19" t="s">
        <v>566</v>
      </c>
      <c r="B205" s="20"/>
      <c r="C205" s="21"/>
      <c r="D205" s="22"/>
      <c r="E205" s="35"/>
      <c r="F205" s="24"/>
      <c r="G205" s="37"/>
      <c r="H205" s="37"/>
      <c r="I205" s="37"/>
      <c r="J205" s="37"/>
      <c r="K205" s="37"/>
      <c r="L205" s="37"/>
      <c r="M205" s="26"/>
      <c r="N205" s="40"/>
      <c r="O205" s="22"/>
      <c r="P205" s="22"/>
      <c r="Q205" s="28">
        <v>0.0</v>
      </c>
      <c r="R205" s="29">
        <v>0.0</v>
      </c>
    </row>
    <row r="206">
      <c r="A206" s="30" t="s">
        <v>567</v>
      </c>
      <c r="B206" s="8"/>
      <c r="C206" s="9"/>
      <c r="D206" s="10"/>
      <c r="E206" s="36"/>
      <c r="F206" s="12"/>
      <c r="G206" s="38"/>
      <c r="H206" s="38"/>
      <c r="I206" s="38"/>
      <c r="J206" s="38"/>
      <c r="K206" s="38"/>
      <c r="L206" s="38"/>
      <c r="M206" s="14"/>
      <c r="N206" s="39"/>
      <c r="O206" s="38"/>
      <c r="P206" s="10"/>
      <c r="Q206" s="17">
        <v>0.0</v>
      </c>
      <c r="R206" s="18">
        <v>0.0</v>
      </c>
    </row>
    <row r="207">
      <c r="A207" s="19" t="s">
        <v>568</v>
      </c>
      <c r="B207" s="20"/>
      <c r="C207" s="21"/>
      <c r="D207" s="22"/>
      <c r="E207" s="35"/>
      <c r="F207" s="24"/>
      <c r="G207" s="37"/>
      <c r="H207" s="37"/>
      <c r="I207" s="37"/>
      <c r="J207" s="37"/>
      <c r="K207" s="37"/>
      <c r="L207" s="37"/>
      <c r="M207" s="26"/>
      <c r="N207" s="40"/>
      <c r="O207" s="37"/>
      <c r="P207" s="37"/>
      <c r="Q207" s="28">
        <v>0.0</v>
      </c>
      <c r="R207" s="29">
        <v>0.0</v>
      </c>
    </row>
    <row r="208">
      <c r="A208" s="30" t="s">
        <v>569</v>
      </c>
      <c r="B208" s="8"/>
      <c r="C208" s="9"/>
      <c r="D208" s="10"/>
      <c r="E208" s="36"/>
      <c r="F208" s="12"/>
      <c r="G208" s="38"/>
      <c r="H208" s="38"/>
      <c r="I208" s="38"/>
      <c r="J208" s="38"/>
      <c r="K208" s="38"/>
      <c r="L208" s="38"/>
      <c r="M208" s="14"/>
      <c r="N208" s="39"/>
      <c r="O208" s="10" t="s">
        <v>22</v>
      </c>
      <c r="P208" s="10" t="s">
        <v>23</v>
      </c>
      <c r="Q208" s="17">
        <v>0.0</v>
      </c>
      <c r="R208" s="18">
        <v>0.0</v>
      </c>
    </row>
    <row r="209">
      <c r="A209" s="31" t="s">
        <v>570</v>
      </c>
      <c r="B209" s="20"/>
      <c r="C209" s="21"/>
      <c r="D209" s="22"/>
      <c r="E209" s="23"/>
      <c r="F209" s="24"/>
      <c r="G209" s="22"/>
      <c r="H209" s="22"/>
      <c r="I209" s="22"/>
      <c r="J209" s="22"/>
      <c r="K209" s="22"/>
      <c r="L209" s="22"/>
      <c r="M209" s="26"/>
      <c r="N209" s="27"/>
      <c r="O209" s="32" t="s">
        <v>22</v>
      </c>
      <c r="P209" s="22" t="s">
        <v>23</v>
      </c>
      <c r="Q209" s="28">
        <v>0.0</v>
      </c>
      <c r="R209" s="29">
        <v>0.0</v>
      </c>
    </row>
    <row r="210">
      <c r="A210" s="7" t="s">
        <v>571</v>
      </c>
      <c r="B210" s="8"/>
      <c r="C210" s="9"/>
      <c r="D210" s="10"/>
      <c r="E210" s="11"/>
      <c r="F210" s="12"/>
      <c r="G210" s="10"/>
      <c r="H210" s="10"/>
      <c r="I210" s="10"/>
      <c r="J210" s="10"/>
      <c r="K210" s="10"/>
      <c r="L210" s="10"/>
      <c r="M210" s="14"/>
      <c r="N210" s="15"/>
      <c r="O210" s="16"/>
      <c r="P210" s="10"/>
      <c r="Q210" s="17">
        <v>0.0</v>
      </c>
      <c r="R210" s="18">
        <v>0.0</v>
      </c>
    </row>
    <row r="211">
      <c r="A211" s="31" t="s">
        <v>572</v>
      </c>
      <c r="B211" s="20"/>
      <c r="C211" s="21"/>
      <c r="D211" s="22"/>
      <c r="E211" s="23"/>
      <c r="F211" s="24"/>
      <c r="G211" s="22"/>
      <c r="H211" s="22"/>
      <c r="I211" s="22"/>
      <c r="J211" s="22"/>
      <c r="K211" s="22"/>
      <c r="L211" s="22"/>
      <c r="M211" s="26"/>
      <c r="N211" s="27"/>
      <c r="O211" s="32"/>
      <c r="P211" s="22"/>
      <c r="Q211" s="28">
        <v>0.0</v>
      </c>
      <c r="R211" s="29">
        <v>0.0</v>
      </c>
    </row>
    <row r="212">
      <c r="A212" s="30" t="s">
        <v>573</v>
      </c>
      <c r="B212" s="8"/>
      <c r="C212" s="9"/>
      <c r="D212" s="10"/>
      <c r="E212" s="11"/>
      <c r="F212" s="12"/>
      <c r="G212" s="10"/>
      <c r="H212" s="10"/>
      <c r="I212" s="10"/>
      <c r="J212" s="10"/>
      <c r="K212" s="10"/>
      <c r="L212" s="10"/>
      <c r="M212" s="14"/>
      <c r="N212" s="15"/>
      <c r="O212" s="16"/>
      <c r="P212" s="10"/>
      <c r="Q212" s="17">
        <v>0.0</v>
      </c>
      <c r="R212" s="18">
        <v>0.0</v>
      </c>
    </row>
    <row r="213">
      <c r="A213" s="19" t="s">
        <v>574</v>
      </c>
      <c r="B213" s="20"/>
      <c r="C213" s="21"/>
      <c r="D213" s="22"/>
      <c r="E213" s="23"/>
      <c r="F213" s="24"/>
      <c r="G213" s="22"/>
      <c r="H213" s="22"/>
      <c r="I213" s="22"/>
      <c r="J213" s="22"/>
      <c r="K213" s="22"/>
      <c r="L213" s="22"/>
      <c r="M213" s="26"/>
      <c r="N213" s="27"/>
      <c r="O213" s="32"/>
      <c r="P213" s="22"/>
      <c r="Q213" s="28">
        <v>0.0</v>
      </c>
      <c r="R213" s="29">
        <v>0.0</v>
      </c>
    </row>
    <row r="214">
      <c r="A214" s="30" t="s">
        <v>575</v>
      </c>
      <c r="B214" s="8"/>
      <c r="C214" s="9"/>
      <c r="D214" s="10"/>
      <c r="E214" s="11"/>
      <c r="F214" s="12"/>
      <c r="G214" s="10"/>
      <c r="H214" s="10"/>
      <c r="I214" s="10"/>
      <c r="J214" s="10"/>
      <c r="K214" s="10"/>
      <c r="L214" s="10"/>
      <c r="M214" s="14"/>
      <c r="N214" s="15"/>
      <c r="O214" s="16"/>
      <c r="P214" s="10"/>
      <c r="Q214" s="17">
        <v>0.0</v>
      </c>
      <c r="R214" s="18">
        <v>0.0</v>
      </c>
    </row>
    <row r="215">
      <c r="A215" s="19" t="s">
        <v>576</v>
      </c>
      <c r="B215" s="20"/>
      <c r="C215" s="21"/>
      <c r="D215" s="22"/>
      <c r="E215" s="23"/>
      <c r="F215" s="24"/>
      <c r="G215" s="22"/>
      <c r="H215" s="22"/>
      <c r="I215" s="22"/>
      <c r="J215" s="22"/>
      <c r="K215" s="22"/>
      <c r="L215" s="22"/>
      <c r="M215" s="26"/>
      <c r="N215" s="27"/>
      <c r="O215" s="32"/>
      <c r="P215" s="22"/>
      <c r="Q215" s="28">
        <v>0.0</v>
      </c>
      <c r="R215" s="29">
        <v>0.0</v>
      </c>
    </row>
    <row r="216">
      <c r="A216" s="7" t="s">
        <v>577</v>
      </c>
      <c r="B216" s="8"/>
      <c r="C216" s="9"/>
      <c r="D216" s="10"/>
      <c r="E216" s="11"/>
      <c r="F216" s="12"/>
      <c r="G216" s="10"/>
      <c r="H216" s="10"/>
      <c r="I216" s="10"/>
      <c r="J216" s="10"/>
      <c r="K216" s="10"/>
      <c r="L216" s="10"/>
      <c r="M216" s="14"/>
      <c r="N216" s="15"/>
      <c r="O216" s="16"/>
      <c r="P216" s="10"/>
      <c r="Q216" s="17">
        <v>0.0</v>
      </c>
      <c r="R216" s="18">
        <v>0.0</v>
      </c>
    </row>
    <row r="217">
      <c r="A217" s="19" t="s">
        <v>578</v>
      </c>
      <c r="B217" s="20"/>
      <c r="C217" s="21"/>
      <c r="D217" s="22"/>
      <c r="E217" s="23"/>
      <c r="F217" s="24"/>
      <c r="G217" s="22"/>
      <c r="H217" s="22"/>
      <c r="I217" s="22"/>
      <c r="J217" s="22"/>
      <c r="K217" s="22"/>
      <c r="L217" s="22"/>
      <c r="M217" s="26"/>
      <c r="N217" s="27"/>
      <c r="O217" s="32"/>
      <c r="P217" s="22"/>
      <c r="Q217" s="28">
        <v>0.0</v>
      </c>
      <c r="R217" s="29">
        <v>0.0</v>
      </c>
    </row>
    <row r="218">
      <c r="A218" s="30" t="s">
        <v>579</v>
      </c>
      <c r="B218" s="8"/>
      <c r="C218" s="9"/>
      <c r="D218" s="10"/>
      <c r="E218" s="11"/>
      <c r="F218" s="12"/>
      <c r="G218" s="10"/>
      <c r="H218" s="10"/>
      <c r="I218" s="10"/>
      <c r="J218" s="10"/>
      <c r="K218" s="10"/>
      <c r="L218" s="10"/>
      <c r="M218" s="14"/>
      <c r="N218" s="15"/>
      <c r="O218" s="16" t="s">
        <v>22</v>
      </c>
      <c r="P218" s="10" t="s">
        <v>23</v>
      </c>
      <c r="Q218" s="17">
        <v>0.0</v>
      </c>
      <c r="R218" s="18">
        <v>0.0</v>
      </c>
    </row>
    <row r="219">
      <c r="A219" s="19" t="s">
        <v>580</v>
      </c>
      <c r="B219" s="20"/>
      <c r="C219" s="21"/>
      <c r="D219" s="22"/>
      <c r="E219" s="23"/>
      <c r="F219" s="24"/>
      <c r="G219" s="22"/>
      <c r="H219" s="22"/>
      <c r="I219" s="22"/>
      <c r="J219" s="22"/>
      <c r="K219" s="22"/>
      <c r="L219" s="22"/>
      <c r="M219" s="26"/>
      <c r="N219" s="27"/>
      <c r="O219" s="32"/>
      <c r="P219" s="22" t="s">
        <v>23</v>
      </c>
      <c r="Q219" s="28">
        <v>0.0</v>
      </c>
      <c r="R219" s="29">
        <v>0.0</v>
      </c>
    </row>
    <row r="220">
      <c r="A220" s="30" t="s">
        <v>581</v>
      </c>
      <c r="B220" s="8"/>
      <c r="C220" s="9"/>
      <c r="D220" s="10"/>
      <c r="E220" s="11"/>
      <c r="F220" s="12"/>
      <c r="G220" s="10"/>
      <c r="H220" s="10"/>
      <c r="I220" s="10"/>
      <c r="J220" s="10"/>
      <c r="K220" s="10"/>
      <c r="L220" s="10"/>
      <c r="M220" s="14"/>
      <c r="N220" s="15"/>
      <c r="O220" s="16"/>
      <c r="P220" s="10"/>
      <c r="Q220" s="17">
        <v>0.0</v>
      </c>
      <c r="R220" s="18">
        <v>0.0</v>
      </c>
    </row>
    <row r="221">
      <c r="A221" s="31" t="s">
        <v>582</v>
      </c>
      <c r="B221" s="20"/>
      <c r="C221" s="21"/>
      <c r="D221" s="22"/>
      <c r="E221" s="23"/>
      <c r="F221" s="24"/>
      <c r="G221" s="22"/>
      <c r="H221" s="22"/>
      <c r="I221" s="22"/>
      <c r="J221" s="22"/>
      <c r="K221" s="22"/>
      <c r="L221" s="22"/>
      <c r="M221" s="26"/>
      <c r="N221" s="27"/>
      <c r="O221" s="32"/>
      <c r="P221" s="22"/>
      <c r="Q221" s="28">
        <v>0.0</v>
      </c>
      <c r="R221" s="29">
        <v>0.0</v>
      </c>
    </row>
    <row r="222">
      <c r="A222" s="7" t="s">
        <v>583</v>
      </c>
      <c r="B222" s="8"/>
      <c r="C222" s="9"/>
      <c r="D222" s="10"/>
      <c r="E222" s="11"/>
      <c r="F222" s="12"/>
      <c r="G222" s="10"/>
      <c r="H222" s="10"/>
      <c r="I222" s="10"/>
      <c r="J222" s="10"/>
      <c r="K222" s="10"/>
      <c r="L222" s="10"/>
      <c r="M222" s="14"/>
      <c r="N222" s="15"/>
      <c r="O222" s="16"/>
      <c r="P222" s="10"/>
      <c r="Q222" s="17">
        <v>0.0</v>
      </c>
      <c r="R222" s="18">
        <v>0.0</v>
      </c>
    </row>
    <row r="223">
      <c r="A223" s="19" t="s">
        <v>584</v>
      </c>
      <c r="B223" s="20"/>
      <c r="C223" s="21"/>
      <c r="D223" s="22"/>
      <c r="E223" s="23"/>
      <c r="F223" s="24"/>
      <c r="G223" s="22"/>
      <c r="H223" s="22"/>
      <c r="I223" s="22"/>
      <c r="J223" s="22"/>
      <c r="K223" s="22"/>
      <c r="L223" s="22"/>
      <c r="M223" s="26"/>
      <c r="N223" s="27"/>
      <c r="O223" s="32"/>
      <c r="P223" s="22"/>
      <c r="Q223" s="28">
        <v>0.0</v>
      </c>
      <c r="R223" s="29">
        <v>0.0</v>
      </c>
    </row>
    <row r="224">
      <c r="A224" s="30" t="s">
        <v>585</v>
      </c>
      <c r="B224" s="8"/>
      <c r="C224" s="9"/>
      <c r="D224" s="10"/>
      <c r="E224" s="11"/>
      <c r="F224" s="12"/>
      <c r="G224" s="10"/>
      <c r="H224" s="10"/>
      <c r="I224" s="10"/>
      <c r="J224" s="10"/>
      <c r="K224" s="10"/>
      <c r="L224" s="10"/>
      <c r="M224" s="14"/>
      <c r="N224" s="15"/>
      <c r="O224" s="10"/>
      <c r="P224" s="10"/>
      <c r="Q224" s="17">
        <v>0.0</v>
      </c>
      <c r="R224" s="18">
        <v>0.0</v>
      </c>
    </row>
    <row r="225">
      <c r="A225" s="31" t="s">
        <v>586</v>
      </c>
      <c r="B225" s="20"/>
      <c r="C225" s="21"/>
      <c r="D225" s="22"/>
      <c r="E225" s="23"/>
      <c r="F225" s="24"/>
      <c r="G225" s="22"/>
      <c r="H225" s="22"/>
      <c r="I225" s="22"/>
      <c r="J225" s="22"/>
      <c r="K225" s="22"/>
      <c r="L225" s="22"/>
      <c r="M225" s="26"/>
      <c r="N225" s="27"/>
      <c r="O225" s="32"/>
      <c r="P225" s="22"/>
      <c r="Q225" s="28">
        <v>0.0</v>
      </c>
      <c r="R225" s="29">
        <v>0.0</v>
      </c>
    </row>
    <row r="226">
      <c r="A226" s="30" t="s">
        <v>587</v>
      </c>
      <c r="B226" s="8"/>
      <c r="C226" s="9"/>
      <c r="D226" s="10"/>
      <c r="E226" s="11"/>
      <c r="F226" s="12"/>
      <c r="G226" s="10"/>
      <c r="H226" s="10"/>
      <c r="I226" s="10"/>
      <c r="J226" s="10"/>
      <c r="K226" s="10"/>
      <c r="L226" s="10"/>
      <c r="M226" s="14"/>
      <c r="N226" s="15"/>
      <c r="O226" s="16"/>
      <c r="P226" s="10"/>
      <c r="Q226" s="17">
        <v>0.0</v>
      </c>
      <c r="R226" s="18">
        <v>0.0</v>
      </c>
    </row>
    <row r="227">
      <c r="A227" s="19" t="s">
        <v>588</v>
      </c>
      <c r="B227" s="20"/>
      <c r="C227" s="21"/>
      <c r="D227" s="22"/>
      <c r="E227" s="23"/>
      <c r="F227" s="24"/>
      <c r="G227" s="22"/>
      <c r="H227" s="22"/>
      <c r="I227" s="22"/>
      <c r="J227" s="22"/>
      <c r="K227" s="22"/>
      <c r="L227" s="22"/>
      <c r="M227" s="26"/>
      <c r="N227" s="27"/>
      <c r="O227" s="32"/>
      <c r="P227" s="22"/>
      <c r="Q227" s="28">
        <v>0.0</v>
      </c>
      <c r="R227" s="29">
        <v>0.0</v>
      </c>
    </row>
    <row r="228">
      <c r="A228" s="30" t="s">
        <v>589</v>
      </c>
      <c r="B228" s="8"/>
      <c r="C228" s="9"/>
      <c r="D228" s="10"/>
      <c r="E228" s="11"/>
      <c r="F228" s="12"/>
      <c r="G228" s="10"/>
      <c r="H228" s="10"/>
      <c r="I228" s="10"/>
      <c r="J228" s="10"/>
      <c r="K228" s="10"/>
      <c r="L228" s="10"/>
      <c r="M228" s="14"/>
      <c r="N228" s="15"/>
      <c r="O228" s="16"/>
      <c r="P228" s="10"/>
      <c r="Q228" s="17">
        <v>0.0</v>
      </c>
      <c r="R228" s="18">
        <v>0.0</v>
      </c>
    </row>
    <row r="229">
      <c r="A229" s="31" t="s">
        <v>590</v>
      </c>
      <c r="B229" s="20"/>
      <c r="C229" s="21"/>
      <c r="D229" s="22"/>
      <c r="E229" s="23"/>
      <c r="F229" s="24"/>
      <c r="G229" s="22"/>
      <c r="H229" s="22"/>
      <c r="I229" s="22"/>
      <c r="J229" s="22"/>
      <c r="K229" s="22"/>
      <c r="L229" s="22"/>
      <c r="M229" s="26"/>
      <c r="N229" s="27"/>
      <c r="O229" s="32"/>
      <c r="P229" s="22"/>
      <c r="Q229" s="28">
        <v>0.0</v>
      </c>
      <c r="R229" s="29">
        <v>0.0</v>
      </c>
    </row>
    <row r="230">
      <c r="A230" s="7" t="s">
        <v>591</v>
      </c>
      <c r="B230" s="8"/>
      <c r="C230" s="9"/>
      <c r="D230" s="10"/>
      <c r="E230" s="11"/>
      <c r="F230" s="12"/>
      <c r="G230" s="10"/>
      <c r="H230" s="10"/>
      <c r="I230" s="10"/>
      <c r="J230" s="10"/>
      <c r="K230" s="10"/>
      <c r="L230" s="10"/>
      <c r="M230" s="14"/>
      <c r="N230" s="15"/>
      <c r="O230" s="16"/>
      <c r="P230" s="10"/>
      <c r="Q230" s="17">
        <v>0.0</v>
      </c>
      <c r="R230" s="18">
        <v>0.0</v>
      </c>
    </row>
    <row r="231">
      <c r="A231" s="19" t="s">
        <v>592</v>
      </c>
      <c r="B231" s="20"/>
      <c r="C231" s="21"/>
      <c r="D231" s="22"/>
      <c r="E231" s="23"/>
      <c r="F231" s="24"/>
      <c r="G231" s="22"/>
      <c r="H231" s="22"/>
      <c r="I231" s="22"/>
      <c r="J231" s="22"/>
      <c r="K231" s="22"/>
      <c r="L231" s="22"/>
      <c r="M231" s="26"/>
      <c r="N231" s="27"/>
      <c r="O231" s="22"/>
      <c r="P231" s="22"/>
      <c r="Q231" s="28">
        <v>0.0</v>
      </c>
      <c r="R231" s="29">
        <v>0.0</v>
      </c>
    </row>
    <row r="232">
      <c r="A232" s="30" t="s">
        <v>593</v>
      </c>
      <c r="B232" s="8"/>
      <c r="C232" s="9"/>
      <c r="D232" s="10"/>
      <c r="E232" s="11"/>
      <c r="F232" s="12"/>
      <c r="G232" s="10"/>
      <c r="H232" s="10"/>
      <c r="I232" s="10"/>
      <c r="J232" s="10"/>
      <c r="K232" s="10"/>
      <c r="L232" s="10"/>
      <c r="M232" s="14"/>
      <c r="N232" s="15"/>
      <c r="O232" s="10"/>
      <c r="P232" s="10"/>
      <c r="Q232" s="17">
        <v>0.0</v>
      </c>
      <c r="R232" s="18">
        <v>0.0</v>
      </c>
    </row>
    <row r="233">
      <c r="A233" s="19" t="s">
        <v>594</v>
      </c>
      <c r="B233" s="20"/>
      <c r="C233" s="21"/>
      <c r="D233" s="22"/>
      <c r="E233" s="35"/>
      <c r="F233" s="24"/>
      <c r="G233" s="22"/>
      <c r="H233" s="22"/>
      <c r="I233" s="22"/>
      <c r="J233" s="22"/>
      <c r="K233" s="22"/>
      <c r="L233" s="22"/>
      <c r="M233" s="26"/>
      <c r="N233" s="27"/>
      <c r="O233" s="32" t="s">
        <v>22</v>
      </c>
      <c r="P233" s="22" t="s">
        <v>23</v>
      </c>
      <c r="Q233" s="28">
        <v>0.0</v>
      </c>
      <c r="R233" s="29">
        <v>0.0</v>
      </c>
    </row>
    <row r="234">
      <c r="A234" s="30" t="s">
        <v>595</v>
      </c>
      <c r="B234" s="8"/>
      <c r="C234" s="9"/>
      <c r="D234" s="10"/>
      <c r="E234" s="11"/>
      <c r="F234" s="12"/>
      <c r="G234" s="10"/>
      <c r="H234" s="10"/>
      <c r="I234" s="10"/>
      <c r="J234" s="10"/>
      <c r="K234" s="10"/>
      <c r="L234" s="10"/>
      <c r="M234" s="14"/>
      <c r="N234" s="15"/>
      <c r="O234" s="16"/>
      <c r="P234" s="10"/>
      <c r="Q234" s="17">
        <v>0.0</v>
      </c>
      <c r="R234" s="18">
        <v>0.0</v>
      </c>
    </row>
    <row r="235">
      <c r="A235" s="31" t="s">
        <v>596</v>
      </c>
      <c r="B235" s="20"/>
      <c r="C235" s="21"/>
      <c r="D235" s="22"/>
      <c r="E235" s="23"/>
      <c r="F235" s="24"/>
      <c r="G235" s="22"/>
      <c r="H235" s="22"/>
      <c r="I235" s="22"/>
      <c r="J235" s="22"/>
      <c r="K235" s="22"/>
      <c r="L235" s="22"/>
      <c r="M235" s="26"/>
      <c r="N235" s="27"/>
      <c r="O235" s="32"/>
      <c r="P235" s="22"/>
      <c r="Q235" s="28">
        <v>0.0</v>
      </c>
      <c r="R235" s="29">
        <v>0.0</v>
      </c>
    </row>
    <row r="236">
      <c r="A236" s="30" t="s">
        <v>597</v>
      </c>
      <c r="B236" s="8"/>
      <c r="C236" s="9"/>
      <c r="D236" s="10"/>
      <c r="E236" s="11"/>
      <c r="F236" s="12"/>
      <c r="G236" s="10"/>
      <c r="H236" s="10"/>
      <c r="I236" s="10"/>
      <c r="J236" s="10"/>
      <c r="K236" s="10"/>
      <c r="L236" s="10"/>
      <c r="M236" s="14"/>
      <c r="N236" s="15"/>
      <c r="O236" s="16"/>
      <c r="P236" s="10"/>
      <c r="Q236" s="17">
        <v>0.0</v>
      </c>
      <c r="R236" s="18">
        <v>0.0</v>
      </c>
    </row>
    <row r="237">
      <c r="A237" s="19" t="s">
        <v>598</v>
      </c>
      <c r="B237" s="20"/>
      <c r="C237" s="21"/>
      <c r="D237" s="22"/>
      <c r="E237" s="23"/>
      <c r="F237" s="24"/>
      <c r="G237" s="22"/>
      <c r="H237" s="22"/>
      <c r="I237" s="22"/>
      <c r="J237" s="22"/>
      <c r="K237" s="22"/>
      <c r="L237" s="22"/>
      <c r="M237" s="26"/>
      <c r="N237" s="27"/>
      <c r="O237" s="32"/>
      <c r="P237" s="22"/>
      <c r="Q237" s="28">
        <v>0.0</v>
      </c>
      <c r="R237" s="29">
        <v>0.0</v>
      </c>
    </row>
    <row r="238">
      <c r="A238" s="7" t="s">
        <v>599</v>
      </c>
      <c r="B238" s="8"/>
      <c r="C238" s="9"/>
      <c r="D238" s="10"/>
      <c r="E238" s="11"/>
      <c r="F238" s="12"/>
      <c r="G238" s="10"/>
      <c r="H238" s="10"/>
      <c r="I238" s="10"/>
      <c r="J238" s="10"/>
      <c r="K238" s="10"/>
      <c r="L238" s="10"/>
      <c r="M238" s="14"/>
      <c r="N238" s="15"/>
      <c r="O238" s="16"/>
      <c r="P238" s="10"/>
      <c r="Q238" s="17">
        <v>0.0</v>
      </c>
      <c r="R238" s="18">
        <v>0.0</v>
      </c>
    </row>
    <row r="239">
      <c r="A239" s="19" t="s">
        <v>600</v>
      </c>
      <c r="B239" s="20"/>
      <c r="C239" s="21"/>
      <c r="D239" s="22"/>
      <c r="E239" s="23"/>
      <c r="F239" s="24"/>
      <c r="G239" s="22"/>
      <c r="H239" s="22"/>
      <c r="I239" s="22"/>
      <c r="J239" s="22"/>
      <c r="K239" s="22"/>
      <c r="L239" s="22"/>
      <c r="M239" s="26"/>
      <c r="N239" s="27"/>
      <c r="O239" s="32"/>
      <c r="P239" s="22"/>
      <c r="Q239" s="28">
        <v>0.0</v>
      </c>
      <c r="R239" s="29">
        <v>0.0</v>
      </c>
    </row>
    <row r="240">
      <c r="A240" s="30" t="s">
        <v>601</v>
      </c>
      <c r="B240" s="9"/>
      <c r="C240" s="9"/>
      <c r="D240" s="10"/>
      <c r="E240" s="11"/>
      <c r="F240" s="12"/>
      <c r="G240" s="10"/>
      <c r="H240" s="10"/>
      <c r="I240" s="10"/>
      <c r="J240" s="10"/>
      <c r="K240" s="10"/>
      <c r="L240" s="10"/>
      <c r="M240" s="14"/>
      <c r="N240" s="15"/>
      <c r="O240" s="16"/>
      <c r="P240" s="10"/>
      <c r="Q240" s="17">
        <v>0.0</v>
      </c>
      <c r="R240" s="18">
        <v>0.0</v>
      </c>
    </row>
    <row r="241">
      <c r="A241" s="19" t="s">
        <v>602</v>
      </c>
      <c r="B241" s="20"/>
      <c r="C241" s="21"/>
      <c r="D241" s="22"/>
      <c r="E241" s="23"/>
      <c r="F241" s="24"/>
      <c r="G241" s="22"/>
      <c r="H241" s="22"/>
      <c r="I241" s="22"/>
      <c r="J241" s="22"/>
      <c r="K241" s="22"/>
      <c r="L241" s="22"/>
      <c r="M241" s="26"/>
      <c r="N241" s="27"/>
      <c r="O241" s="32" t="s">
        <v>22</v>
      </c>
      <c r="P241" s="22" t="s">
        <v>23</v>
      </c>
      <c r="Q241" s="28">
        <v>0.0</v>
      </c>
      <c r="R241" s="29">
        <v>0.0</v>
      </c>
    </row>
    <row r="242">
      <c r="A242" s="30" t="s">
        <v>602</v>
      </c>
      <c r="B242" s="8"/>
      <c r="C242" s="9"/>
      <c r="D242" s="10"/>
      <c r="E242" s="11"/>
      <c r="F242" s="12"/>
      <c r="G242" s="10"/>
      <c r="H242" s="10"/>
      <c r="I242" s="10"/>
      <c r="J242" s="10"/>
      <c r="K242" s="10"/>
      <c r="L242" s="10"/>
      <c r="M242" s="14"/>
      <c r="N242" s="15"/>
      <c r="O242" s="16" t="s">
        <v>22</v>
      </c>
      <c r="P242" s="10" t="s">
        <v>23</v>
      </c>
      <c r="Q242" s="17">
        <v>0.0</v>
      </c>
      <c r="R242" s="18">
        <v>0.0</v>
      </c>
    </row>
    <row r="243">
      <c r="A243" s="19" t="s">
        <v>603</v>
      </c>
      <c r="B243" s="20"/>
      <c r="C243" s="21"/>
      <c r="D243" s="22"/>
      <c r="E243" s="23"/>
      <c r="F243" s="24"/>
      <c r="G243" s="22"/>
      <c r="H243" s="22"/>
      <c r="I243" s="22"/>
      <c r="J243" s="22"/>
      <c r="K243" s="22"/>
      <c r="L243" s="22"/>
      <c r="M243" s="26"/>
      <c r="N243" s="27"/>
      <c r="O243" s="32" t="s">
        <v>22</v>
      </c>
      <c r="P243" s="22" t="s">
        <v>23</v>
      </c>
      <c r="Q243" s="28">
        <v>0.0</v>
      </c>
      <c r="R243" s="29">
        <v>0.0</v>
      </c>
    </row>
    <row r="244">
      <c r="A244" s="30" t="s">
        <v>604</v>
      </c>
      <c r="B244" s="8"/>
      <c r="C244" s="9"/>
      <c r="D244" s="10"/>
      <c r="E244" s="11"/>
      <c r="F244" s="12"/>
      <c r="G244" s="10"/>
      <c r="H244" s="10"/>
      <c r="I244" s="10"/>
      <c r="J244" s="10"/>
      <c r="K244" s="10"/>
      <c r="L244" s="10"/>
      <c r="M244" s="14"/>
      <c r="N244" s="15"/>
      <c r="O244" s="16" t="s">
        <v>22</v>
      </c>
      <c r="P244" s="10" t="s">
        <v>23</v>
      </c>
      <c r="Q244" s="17">
        <v>0.0</v>
      </c>
      <c r="R244" s="18">
        <v>0.0</v>
      </c>
    </row>
    <row r="245">
      <c r="A245" s="19" t="s">
        <v>605</v>
      </c>
      <c r="B245" s="20"/>
      <c r="C245" s="21"/>
      <c r="D245" s="22"/>
      <c r="E245" s="23"/>
      <c r="F245" s="24"/>
      <c r="G245" s="22"/>
      <c r="H245" s="22"/>
      <c r="I245" s="22"/>
      <c r="J245" s="22"/>
      <c r="K245" s="22"/>
      <c r="L245" s="22"/>
      <c r="M245" s="26"/>
      <c r="N245" s="27"/>
      <c r="O245" s="32"/>
      <c r="P245" s="22"/>
      <c r="Q245" s="28">
        <v>0.0</v>
      </c>
      <c r="R245" s="29">
        <v>0.0</v>
      </c>
    </row>
    <row r="246">
      <c r="A246" s="7" t="s">
        <v>606</v>
      </c>
      <c r="B246" s="8"/>
      <c r="C246" s="9"/>
      <c r="D246" s="10"/>
      <c r="E246" s="11"/>
      <c r="F246" s="12"/>
      <c r="G246" s="10"/>
      <c r="H246" s="10"/>
      <c r="I246" s="10"/>
      <c r="J246" s="10"/>
      <c r="K246" s="10"/>
      <c r="L246" s="10"/>
      <c r="M246" s="14"/>
      <c r="N246" s="15"/>
      <c r="O246" s="16" t="s">
        <v>22</v>
      </c>
      <c r="P246" s="10" t="s">
        <v>23</v>
      </c>
      <c r="Q246" s="17">
        <v>0.0</v>
      </c>
      <c r="R246" s="18">
        <v>0.0</v>
      </c>
    </row>
    <row r="247">
      <c r="A247" s="31" t="s">
        <v>607</v>
      </c>
      <c r="B247" s="20"/>
      <c r="C247" s="21"/>
      <c r="D247" s="22"/>
      <c r="E247" s="23"/>
      <c r="F247" s="24"/>
      <c r="G247" s="22"/>
      <c r="H247" s="22"/>
      <c r="I247" s="22"/>
      <c r="J247" s="22"/>
      <c r="K247" s="22"/>
      <c r="L247" s="22"/>
      <c r="M247" s="26"/>
      <c r="N247" s="27"/>
      <c r="O247" s="32" t="s">
        <v>22</v>
      </c>
      <c r="P247" s="22" t="s">
        <v>23</v>
      </c>
      <c r="Q247" s="28">
        <v>0.0</v>
      </c>
      <c r="R247" s="29">
        <v>0.0</v>
      </c>
    </row>
    <row r="248">
      <c r="A248" s="30" t="s">
        <v>608</v>
      </c>
      <c r="B248" s="8"/>
      <c r="C248" s="9"/>
      <c r="D248" s="10"/>
      <c r="E248" s="11"/>
      <c r="F248" s="12"/>
      <c r="G248" s="10"/>
      <c r="H248" s="10"/>
      <c r="I248" s="10"/>
      <c r="J248" s="10"/>
      <c r="K248" s="10"/>
      <c r="L248" s="10"/>
      <c r="M248" s="14"/>
      <c r="N248" s="15"/>
      <c r="O248" s="16" t="s">
        <v>22</v>
      </c>
      <c r="P248" s="10" t="s">
        <v>23</v>
      </c>
      <c r="Q248" s="17">
        <v>0.0</v>
      </c>
      <c r="R248" s="18">
        <v>0.0</v>
      </c>
    </row>
    <row r="249">
      <c r="A249" s="31" t="s">
        <v>609</v>
      </c>
      <c r="B249" s="20"/>
      <c r="C249" s="21"/>
      <c r="D249" s="22"/>
      <c r="E249" s="23"/>
      <c r="F249" s="24"/>
      <c r="G249" s="22"/>
      <c r="H249" s="22"/>
      <c r="I249" s="22"/>
      <c r="J249" s="22"/>
      <c r="K249" s="22"/>
      <c r="L249" s="22"/>
      <c r="M249" s="26"/>
      <c r="N249" s="27"/>
      <c r="O249" s="32"/>
      <c r="P249" s="22"/>
      <c r="Q249" s="28">
        <v>0.0</v>
      </c>
      <c r="R249" s="29">
        <v>0.0</v>
      </c>
    </row>
    <row r="250">
      <c r="A250" s="30" t="s">
        <v>610</v>
      </c>
      <c r="B250" s="8"/>
      <c r="C250" s="9"/>
      <c r="D250" s="10"/>
      <c r="E250" s="11"/>
      <c r="F250" s="12"/>
      <c r="G250" s="10"/>
      <c r="H250" s="10"/>
      <c r="I250" s="10"/>
      <c r="J250" s="10"/>
      <c r="K250" s="10"/>
      <c r="L250" s="10"/>
      <c r="M250" s="14"/>
      <c r="N250" s="15"/>
      <c r="O250" s="16"/>
      <c r="P250" s="10"/>
      <c r="Q250" s="17">
        <v>0.0</v>
      </c>
      <c r="R250" s="18">
        <v>0.0</v>
      </c>
    </row>
    <row r="251">
      <c r="A251" s="19" t="s">
        <v>611</v>
      </c>
      <c r="B251" s="20"/>
      <c r="C251" s="21"/>
      <c r="D251" s="22"/>
      <c r="E251" s="23"/>
      <c r="F251" s="24"/>
      <c r="G251" s="41"/>
      <c r="H251" s="41"/>
      <c r="I251" s="41"/>
      <c r="J251" s="41"/>
      <c r="K251" s="41"/>
      <c r="L251" s="41"/>
      <c r="M251" s="26"/>
      <c r="N251" s="27"/>
      <c r="O251" s="32"/>
      <c r="P251" s="22"/>
      <c r="Q251" s="28">
        <v>0.0</v>
      </c>
      <c r="R251" s="29">
        <v>0.0</v>
      </c>
    </row>
    <row r="252">
      <c r="A252" s="30" t="s">
        <v>612</v>
      </c>
      <c r="B252" s="8"/>
      <c r="C252" s="9"/>
      <c r="D252" s="10"/>
      <c r="E252" s="11"/>
      <c r="F252" s="12"/>
      <c r="G252" s="10"/>
      <c r="H252" s="10"/>
      <c r="I252" s="10"/>
      <c r="J252" s="10"/>
      <c r="K252" s="10"/>
      <c r="L252" s="10"/>
      <c r="M252" s="14"/>
      <c r="N252" s="15"/>
      <c r="O252" s="10"/>
      <c r="P252" s="10"/>
      <c r="Q252" s="17">
        <v>0.0</v>
      </c>
      <c r="R252" s="18">
        <v>0.0</v>
      </c>
    </row>
    <row r="253">
      <c r="A253" s="19" t="s">
        <v>613</v>
      </c>
      <c r="B253" s="20"/>
      <c r="C253" s="21"/>
      <c r="D253" s="22"/>
      <c r="E253" s="23"/>
      <c r="F253" s="24"/>
      <c r="G253" s="22"/>
      <c r="H253" s="22"/>
      <c r="I253" s="22"/>
      <c r="J253" s="22"/>
      <c r="K253" s="22"/>
      <c r="L253" s="22"/>
      <c r="M253" s="26"/>
      <c r="N253" s="27"/>
      <c r="O253" s="22"/>
      <c r="P253" s="22"/>
      <c r="Q253" s="28">
        <v>0.0</v>
      </c>
      <c r="R253" s="29">
        <v>0.0</v>
      </c>
    </row>
    <row r="254">
      <c r="A254" s="30" t="s">
        <v>614</v>
      </c>
      <c r="B254" s="8"/>
      <c r="C254" s="9"/>
      <c r="D254" s="10"/>
      <c r="E254" s="11"/>
      <c r="F254" s="12"/>
      <c r="G254" s="10"/>
      <c r="H254" s="10"/>
      <c r="I254" s="10"/>
      <c r="J254" s="10"/>
      <c r="K254" s="10"/>
      <c r="L254" s="10"/>
      <c r="M254" s="14"/>
      <c r="N254" s="15"/>
      <c r="O254" s="10" t="s">
        <v>70</v>
      </c>
      <c r="P254" s="10" t="s">
        <v>23</v>
      </c>
      <c r="Q254" s="17">
        <v>0.0</v>
      </c>
      <c r="R254" s="18">
        <v>0.0</v>
      </c>
    </row>
    <row r="255">
      <c r="A255" s="19" t="s">
        <v>615</v>
      </c>
      <c r="B255" s="20"/>
      <c r="C255" s="21"/>
      <c r="D255" s="22"/>
      <c r="E255" s="23"/>
      <c r="F255" s="24"/>
      <c r="G255" s="22"/>
      <c r="H255" s="22"/>
      <c r="I255" s="22"/>
      <c r="J255" s="22"/>
      <c r="K255" s="22"/>
      <c r="L255" s="22"/>
      <c r="M255" s="26"/>
      <c r="N255" s="27"/>
      <c r="O255" s="22"/>
      <c r="P255" s="22"/>
      <c r="Q255" s="28">
        <v>0.0</v>
      </c>
      <c r="R255" s="29">
        <v>0.0</v>
      </c>
    </row>
    <row r="256">
      <c r="A256" s="30" t="s">
        <v>616</v>
      </c>
      <c r="B256" s="8"/>
      <c r="C256" s="9"/>
      <c r="D256" s="10"/>
      <c r="E256" s="11"/>
      <c r="F256" s="12"/>
      <c r="G256" s="10"/>
      <c r="H256" s="10"/>
      <c r="I256" s="10"/>
      <c r="J256" s="10"/>
      <c r="K256" s="10"/>
      <c r="L256" s="10"/>
      <c r="M256" s="14"/>
      <c r="N256" s="15"/>
      <c r="O256" s="10"/>
      <c r="P256" s="10"/>
      <c r="Q256" s="17">
        <v>0.0</v>
      </c>
      <c r="R256" s="18">
        <v>0.0</v>
      </c>
    </row>
    <row r="257">
      <c r="A257" s="42" t="s">
        <v>617</v>
      </c>
      <c r="B257" s="20"/>
      <c r="C257" s="21"/>
      <c r="D257" s="22"/>
      <c r="E257" s="23"/>
      <c r="F257" s="24"/>
      <c r="G257" s="22"/>
      <c r="H257" s="22"/>
      <c r="I257" s="22"/>
      <c r="J257" s="22"/>
      <c r="K257" s="22"/>
      <c r="L257" s="22"/>
      <c r="M257" s="26"/>
      <c r="N257" s="27"/>
      <c r="O257" s="22"/>
      <c r="P257" s="22"/>
      <c r="Q257" s="28">
        <v>0.0</v>
      </c>
      <c r="R257" s="29">
        <v>0.0</v>
      </c>
    </row>
    <row r="258">
      <c r="A258" s="7" t="s">
        <v>618</v>
      </c>
      <c r="B258" s="8"/>
      <c r="C258" s="9"/>
      <c r="D258" s="10"/>
      <c r="E258" s="11"/>
      <c r="F258" s="12"/>
      <c r="G258" s="10"/>
      <c r="H258" s="10"/>
      <c r="I258" s="10"/>
      <c r="J258" s="10"/>
      <c r="K258" s="10"/>
      <c r="L258" s="10"/>
      <c r="M258" s="14"/>
      <c r="N258" s="15"/>
      <c r="O258" s="10"/>
      <c r="P258" s="10"/>
      <c r="Q258" s="17">
        <v>0.0</v>
      </c>
      <c r="R258" s="18">
        <v>0.0</v>
      </c>
    </row>
    <row r="259">
      <c r="A259" s="19" t="s">
        <v>619</v>
      </c>
      <c r="B259" s="20"/>
      <c r="C259" s="21"/>
      <c r="D259" s="22"/>
      <c r="E259" s="23"/>
      <c r="F259" s="24"/>
      <c r="G259" s="22"/>
      <c r="H259" s="22"/>
      <c r="I259" s="22"/>
      <c r="J259" s="22"/>
      <c r="K259" s="22"/>
      <c r="L259" s="22"/>
      <c r="M259" s="26"/>
      <c r="N259" s="27"/>
      <c r="O259" s="22"/>
      <c r="P259" s="22"/>
      <c r="Q259" s="28">
        <v>0.0</v>
      </c>
      <c r="R259" s="29">
        <v>0.0</v>
      </c>
    </row>
    <row r="260">
      <c r="A260" s="30" t="s">
        <v>620</v>
      </c>
      <c r="B260" s="8"/>
      <c r="C260" s="9"/>
      <c r="D260" s="10"/>
      <c r="E260" s="11"/>
      <c r="F260" s="12"/>
      <c r="G260" s="10"/>
      <c r="H260" s="10"/>
      <c r="I260" s="10"/>
      <c r="J260" s="10"/>
      <c r="K260" s="10"/>
      <c r="L260" s="10"/>
      <c r="M260" s="14"/>
      <c r="N260" s="15"/>
      <c r="O260" s="10" t="s">
        <v>22</v>
      </c>
      <c r="P260" s="10" t="s">
        <v>23</v>
      </c>
      <c r="Q260" s="17">
        <v>0.0</v>
      </c>
      <c r="R260" s="18">
        <v>0.0</v>
      </c>
    </row>
    <row r="261">
      <c r="A261" s="19" t="s">
        <v>621</v>
      </c>
      <c r="B261" s="20"/>
      <c r="C261" s="21"/>
      <c r="D261" s="22"/>
      <c r="E261" s="23"/>
      <c r="F261" s="24"/>
      <c r="G261" s="22"/>
      <c r="H261" s="22"/>
      <c r="I261" s="22"/>
      <c r="J261" s="22"/>
      <c r="K261" s="22"/>
      <c r="L261" s="22"/>
      <c r="M261" s="26"/>
      <c r="N261" s="27"/>
      <c r="O261" s="22" t="s">
        <v>22</v>
      </c>
      <c r="P261" s="22" t="s">
        <v>23</v>
      </c>
      <c r="Q261" s="28">
        <v>0.0</v>
      </c>
      <c r="R261" s="29">
        <v>0.0</v>
      </c>
    </row>
    <row r="262">
      <c r="A262" s="30" t="s">
        <v>622</v>
      </c>
      <c r="B262" s="8"/>
      <c r="C262" s="9"/>
      <c r="D262" s="10"/>
      <c r="E262" s="11"/>
      <c r="F262" s="12"/>
      <c r="G262" s="10"/>
      <c r="H262" s="10"/>
      <c r="I262" s="10"/>
      <c r="J262" s="10"/>
      <c r="K262" s="10"/>
      <c r="L262" s="10"/>
      <c r="M262" s="14"/>
      <c r="N262" s="15"/>
      <c r="O262" s="10" t="s">
        <v>22</v>
      </c>
      <c r="P262" s="10" t="s">
        <v>23</v>
      </c>
      <c r="Q262" s="17">
        <v>0.0</v>
      </c>
      <c r="R262" s="18">
        <v>0.0</v>
      </c>
    </row>
    <row r="263">
      <c r="A263" s="19" t="s">
        <v>623</v>
      </c>
      <c r="B263" s="21"/>
      <c r="C263" s="21"/>
      <c r="D263" s="22"/>
      <c r="E263" s="23"/>
      <c r="F263" s="24"/>
      <c r="G263" s="22"/>
      <c r="H263" s="22"/>
      <c r="I263" s="22"/>
      <c r="J263" s="22"/>
      <c r="K263" s="22"/>
      <c r="L263" s="22"/>
      <c r="M263" s="26"/>
      <c r="N263" s="27"/>
      <c r="O263" s="22" t="s">
        <v>22</v>
      </c>
      <c r="P263" s="22" t="s">
        <v>23</v>
      </c>
      <c r="Q263" s="28">
        <v>0.0</v>
      </c>
      <c r="R263" s="29">
        <v>0.0</v>
      </c>
    </row>
    <row r="264">
      <c r="A264" s="7" t="s">
        <v>624</v>
      </c>
      <c r="B264" s="8"/>
      <c r="C264" s="9"/>
      <c r="D264" s="10"/>
      <c r="E264" s="11"/>
      <c r="F264" s="12"/>
      <c r="G264" s="10"/>
      <c r="H264" s="10"/>
      <c r="I264" s="10"/>
      <c r="J264" s="10"/>
      <c r="K264" s="10"/>
      <c r="L264" s="10"/>
      <c r="M264" s="14"/>
      <c r="N264" s="15"/>
      <c r="O264" s="16"/>
      <c r="P264" s="10"/>
      <c r="Q264" s="17">
        <v>0.0</v>
      </c>
      <c r="R264" s="18">
        <v>0.0</v>
      </c>
    </row>
    <row r="265">
      <c r="A265" s="19" t="s">
        <v>625</v>
      </c>
      <c r="B265" s="20"/>
      <c r="C265" s="21"/>
      <c r="D265" s="22"/>
      <c r="E265" s="23"/>
      <c r="F265" s="24"/>
      <c r="G265" s="22"/>
      <c r="H265" s="22"/>
      <c r="I265" s="22"/>
      <c r="J265" s="22"/>
      <c r="K265" s="22"/>
      <c r="L265" s="22"/>
      <c r="M265" s="26"/>
      <c r="N265" s="27"/>
      <c r="O265" s="32"/>
      <c r="P265" s="22"/>
      <c r="Q265" s="28">
        <v>0.0</v>
      </c>
      <c r="R265" s="29">
        <v>0.0</v>
      </c>
    </row>
    <row r="266">
      <c r="A266" s="30" t="s">
        <v>626</v>
      </c>
      <c r="B266" s="8"/>
      <c r="C266" s="9"/>
      <c r="D266" s="10"/>
      <c r="E266" s="11"/>
      <c r="F266" s="12"/>
      <c r="G266" s="10"/>
      <c r="H266" s="10"/>
      <c r="I266" s="10"/>
      <c r="J266" s="10"/>
      <c r="K266" s="10"/>
      <c r="L266" s="10"/>
      <c r="M266" s="14"/>
      <c r="N266" s="15"/>
      <c r="O266" s="16"/>
      <c r="P266" s="10"/>
      <c r="Q266" s="17">
        <v>0.0</v>
      </c>
      <c r="R266" s="18">
        <v>0.0</v>
      </c>
    </row>
    <row r="267">
      <c r="A267" s="19" t="s">
        <v>627</v>
      </c>
      <c r="B267" s="21"/>
      <c r="C267" s="21"/>
      <c r="D267" s="22"/>
      <c r="E267" s="23"/>
      <c r="F267" s="24"/>
      <c r="G267" s="22"/>
      <c r="H267" s="22"/>
      <c r="I267" s="22"/>
      <c r="J267" s="22"/>
      <c r="K267" s="22"/>
      <c r="L267" s="22"/>
      <c r="M267" s="26"/>
      <c r="N267" s="27"/>
      <c r="O267" s="32"/>
      <c r="P267" s="22"/>
      <c r="Q267" s="28">
        <v>0.0</v>
      </c>
      <c r="R267" s="29">
        <v>0.0</v>
      </c>
    </row>
    <row r="268">
      <c r="A268" s="7" t="s">
        <v>628</v>
      </c>
      <c r="B268" s="8"/>
      <c r="C268" s="9"/>
      <c r="D268" s="10"/>
      <c r="E268" s="11"/>
      <c r="F268" s="12"/>
      <c r="G268" s="10"/>
      <c r="H268" s="10"/>
      <c r="I268" s="10"/>
      <c r="J268" s="10"/>
      <c r="K268" s="10"/>
      <c r="L268" s="10"/>
      <c r="M268" s="14"/>
      <c r="N268" s="15"/>
      <c r="O268" s="16"/>
      <c r="P268" s="10"/>
      <c r="Q268" s="17">
        <v>0.0</v>
      </c>
      <c r="R268" s="18">
        <v>0.0</v>
      </c>
    </row>
    <row r="269">
      <c r="A269" s="19" t="s">
        <v>629</v>
      </c>
      <c r="B269" s="20"/>
      <c r="C269" s="21"/>
      <c r="D269" s="22"/>
      <c r="E269" s="23"/>
      <c r="F269" s="24"/>
      <c r="G269" s="22"/>
      <c r="H269" s="22"/>
      <c r="I269" s="22"/>
      <c r="J269" s="22"/>
      <c r="K269" s="22"/>
      <c r="L269" s="22"/>
      <c r="M269" s="26"/>
      <c r="N269" s="27"/>
      <c r="O269" s="32" t="s">
        <v>22</v>
      </c>
      <c r="P269" s="22" t="s">
        <v>23</v>
      </c>
      <c r="Q269" s="28">
        <v>0.0</v>
      </c>
      <c r="R269" s="29">
        <v>0.0</v>
      </c>
    </row>
    <row r="270">
      <c r="A270" s="30" t="s">
        <v>630</v>
      </c>
      <c r="B270" s="9"/>
      <c r="C270" s="9"/>
      <c r="D270" s="10"/>
      <c r="E270" s="11"/>
      <c r="F270" s="12"/>
      <c r="G270" s="10"/>
      <c r="H270" s="10"/>
      <c r="I270" s="10"/>
      <c r="J270" s="10"/>
      <c r="K270" s="10"/>
      <c r="L270" s="10"/>
      <c r="M270" s="14"/>
      <c r="N270" s="15"/>
      <c r="O270" s="10" t="s">
        <v>22</v>
      </c>
      <c r="P270" s="10" t="s">
        <v>23</v>
      </c>
      <c r="Q270" s="17">
        <v>0.0</v>
      </c>
      <c r="R270" s="18">
        <v>0.0</v>
      </c>
    </row>
    <row r="271">
      <c r="A271" s="19" t="s">
        <v>631</v>
      </c>
      <c r="B271" s="21"/>
      <c r="C271" s="21"/>
      <c r="D271" s="22"/>
      <c r="E271" s="23"/>
      <c r="F271" s="24"/>
      <c r="G271" s="22"/>
      <c r="H271" s="22"/>
      <c r="I271" s="22"/>
      <c r="J271" s="22"/>
      <c r="K271" s="22"/>
      <c r="L271" s="22"/>
      <c r="M271" s="26"/>
      <c r="N271" s="27"/>
      <c r="O271" s="32" t="s">
        <v>22</v>
      </c>
      <c r="P271" s="22" t="s">
        <v>23</v>
      </c>
      <c r="Q271" s="28">
        <v>0.0</v>
      </c>
      <c r="R271" s="29">
        <v>0.0</v>
      </c>
    </row>
    <row r="272">
      <c r="A272" s="30" t="s">
        <v>632</v>
      </c>
      <c r="B272" s="8"/>
      <c r="C272" s="9"/>
      <c r="D272" s="10"/>
      <c r="E272" s="11"/>
      <c r="F272" s="12"/>
      <c r="G272" s="10"/>
      <c r="H272" s="10"/>
      <c r="I272" s="10"/>
      <c r="J272" s="10"/>
      <c r="K272" s="10"/>
      <c r="L272" s="10"/>
      <c r="M272" s="14"/>
      <c r="N272" s="15"/>
      <c r="O272" s="10"/>
      <c r="P272" s="10"/>
      <c r="Q272" s="17">
        <v>0.0</v>
      </c>
      <c r="R272" s="18">
        <v>0.0</v>
      </c>
    </row>
    <row r="273">
      <c r="A273" s="31" t="s">
        <v>633</v>
      </c>
      <c r="B273" s="20"/>
      <c r="C273" s="21"/>
      <c r="D273" s="22"/>
      <c r="E273" s="23"/>
      <c r="F273" s="24"/>
      <c r="G273" s="22"/>
      <c r="H273" s="22"/>
      <c r="I273" s="22"/>
      <c r="J273" s="22"/>
      <c r="K273" s="22"/>
      <c r="L273" s="22"/>
      <c r="M273" s="26"/>
      <c r="N273" s="27"/>
      <c r="O273" s="32"/>
      <c r="P273" s="22"/>
      <c r="Q273" s="28">
        <v>0.0</v>
      </c>
      <c r="R273" s="29">
        <v>0.0</v>
      </c>
    </row>
    <row r="274">
      <c r="A274" s="30" t="s">
        <v>634</v>
      </c>
      <c r="B274" s="8"/>
      <c r="C274" s="9"/>
      <c r="D274" s="10"/>
      <c r="E274" s="11"/>
      <c r="F274" s="12"/>
      <c r="G274" s="10"/>
      <c r="H274" s="10"/>
      <c r="I274" s="10"/>
      <c r="J274" s="10"/>
      <c r="K274" s="10"/>
      <c r="L274" s="10"/>
      <c r="M274" s="14"/>
      <c r="N274" s="15"/>
      <c r="O274" s="16"/>
      <c r="P274" s="10"/>
      <c r="Q274" s="17">
        <v>0.0</v>
      </c>
      <c r="R274" s="18">
        <v>0.0</v>
      </c>
    </row>
    <row r="275">
      <c r="A275" s="19" t="s">
        <v>635</v>
      </c>
      <c r="B275" s="20"/>
      <c r="C275" s="21"/>
      <c r="D275" s="22"/>
      <c r="E275" s="23"/>
      <c r="F275" s="24"/>
      <c r="G275" s="22"/>
      <c r="H275" s="22"/>
      <c r="I275" s="22"/>
      <c r="J275" s="22"/>
      <c r="K275" s="22"/>
      <c r="L275" s="22"/>
      <c r="M275" s="26"/>
      <c r="N275" s="27"/>
      <c r="O275" s="32"/>
      <c r="P275" s="22"/>
      <c r="Q275" s="28">
        <v>0.0</v>
      </c>
      <c r="R275" s="29">
        <v>0.0</v>
      </c>
    </row>
    <row r="276">
      <c r="A276" s="30" t="s">
        <v>636</v>
      </c>
      <c r="B276" s="8"/>
      <c r="C276" s="9"/>
      <c r="D276" s="10"/>
      <c r="E276" s="11"/>
      <c r="F276" s="12"/>
      <c r="G276" s="10"/>
      <c r="H276" s="10"/>
      <c r="I276" s="10"/>
      <c r="J276" s="10"/>
      <c r="K276" s="10"/>
      <c r="L276" s="10"/>
      <c r="M276" s="14"/>
      <c r="N276" s="15"/>
      <c r="O276" s="10"/>
      <c r="P276" s="10"/>
      <c r="Q276" s="17">
        <v>0.0</v>
      </c>
      <c r="R276" s="18">
        <v>0.0</v>
      </c>
    </row>
    <row r="277">
      <c r="A277" s="19" t="s">
        <v>637</v>
      </c>
      <c r="B277" s="20"/>
      <c r="C277" s="21"/>
      <c r="D277" s="22"/>
      <c r="E277" s="23"/>
      <c r="F277" s="24"/>
      <c r="G277" s="22"/>
      <c r="H277" s="22"/>
      <c r="I277" s="43"/>
      <c r="J277" s="22"/>
      <c r="K277" s="22"/>
      <c r="L277" s="22"/>
      <c r="M277" s="26"/>
      <c r="N277" s="27"/>
      <c r="O277" s="32"/>
      <c r="P277" s="22"/>
      <c r="Q277" s="28">
        <v>0.0</v>
      </c>
      <c r="R277" s="29">
        <v>0.0</v>
      </c>
    </row>
    <row r="278">
      <c r="A278" s="30" t="s">
        <v>638</v>
      </c>
      <c r="B278" s="8"/>
      <c r="C278" s="9"/>
      <c r="D278" s="10"/>
      <c r="E278" s="11"/>
      <c r="F278" s="12"/>
      <c r="G278" s="10"/>
      <c r="H278" s="10"/>
      <c r="I278" s="10"/>
      <c r="J278" s="10"/>
      <c r="K278" s="10"/>
      <c r="L278" s="10"/>
      <c r="M278" s="14"/>
      <c r="N278" s="15"/>
      <c r="O278" s="16"/>
      <c r="P278" s="10"/>
      <c r="Q278" s="17">
        <v>0.0</v>
      </c>
      <c r="R278" s="18">
        <v>0.0</v>
      </c>
    </row>
    <row r="279">
      <c r="A279" s="19" t="s">
        <v>639</v>
      </c>
      <c r="B279" s="20"/>
      <c r="C279" s="21"/>
      <c r="D279" s="22"/>
      <c r="E279" s="23"/>
      <c r="F279" s="24"/>
      <c r="G279" s="22"/>
      <c r="H279" s="22"/>
      <c r="I279" s="22"/>
      <c r="J279" s="22"/>
      <c r="K279" s="22"/>
      <c r="L279" s="22"/>
      <c r="M279" s="26"/>
      <c r="N279" s="27"/>
      <c r="O279" s="32"/>
      <c r="P279" s="22"/>
      <c r="Q279" s="28">
        <v>0.0</v>
      </c>
      <c r="R279" s="29">
        <v>0.0</v>
      </c>
    </row>
    <row r="280">
      <c r="A280" s="30" t="s">
        <v>640</v>
      </c>
      <c r="B280" s="8"/>
      <c r="C280" s="9"/>
      <c r="D280" s="10"/>
      <c r="E280" s="11"/>
      <c r="F280" s="12"/>
      <c r="G280" s="10"/>
      <c r="H280" s="10"/>
      <c r="I280" s="10"/>
      <c r="J280" s="10"/>
      <c r="K280" s="10"/>
      <c r="L280" s="10"/>
      <c r="M280" s="14"/>
      <c r="N280" s="15"/>
      <c r="O280" s="16"/>
      <c r="P280" s="10"/>
      <c r="Q280" s="17">
        <v>0.0</v>
      </c>
      <c r="R280" s="18">
        <v>0.0</v>
      </c>
    </row>
    <row r="281">
      <c r="A281" s="31" t="s">
        <v>641</v>
      </c>
      <c r="B281" s="20"/>
      <c r="C281" s="21"/>
      <c r="D281" s="22"/>
      <c r="E281" s="23"/>
      <c r="F281" s="24"/>
      <c r="G281" s="22"/>
      <c r="H281" s="22"/>
      <c r="I281" s="22"/>
      <c r="J281" s="22"/>
      <c r="K281" s="22"/>
      <c r="L281" s="22"/>
      <c r="M281" s="26"/>
      <c r="N281" s="27"/>
      <c r="O281" s="32" t="s">
        <v>22</v>
      </c>
      <c r="P281" s="22" t="s">
        <v>23</v>
      </c>
      <c r="Q281" s="28">
        <v>0.0</v>
      </c>
      <c r="R281" s="29">
        <v>0.0</v>
      </c>
    </row>
    <row r="282">
      <c r="A282" s="30" t="s">
        <v>642</v>
      </c>
      <c r="B282" s="8"/>
      <c r="C282" s="9"/>
      <c r="D282" s="10"/>
      <c r="E282" s="11"/>
      <c r="F282" s="12"/>
      <c r="G282" s="10"/>
      <c r="H282" s="10"/>
      <c r="I282" s="10"/>
      <c r="J282" s="10"/>
      <c r="K282" s="10"/>
      <c r="L282" s="10"/>
      <c r="M282" s="14"/>
      <c r="N282" s="15"/>
      <c r="O282" s="16"/>
      <c r="P282" s="10"/>
      <c r="Q282" s="17">
        <v>0.0</v>
      </c>
      <c r="R282" s="18">
        <v>0.0</v>
      </c>
    </row>
    <row r="283">
      <c r="A283" s="19" t="s">
        <v>643</v>
      </c>
      <c r="B283" s="20"/>
      <c r="C283" s="21"/>
      <c r="D283" s="22"/>
      <c r="E283" s="23"/>
      <c r="F283" s="24"/>
      <c r="G283" s="22"/>
      <c r="H283" s="22"/>
      <c r="I283" s="22"/>
      <c r="J283" s="22"/>
      <c r="K283" s="22"/>
      <c r="L283" s="22"/>
      <c r="M283" s="26"/>
      <c r="N283" s="27"/>
      <c r="O283" s="32"/>
      <c r="P283" s="22"/>
      <c r="Q283" s="28">
        <v>0.0</v>
      </c>
      <c r="R283" s="29">
        <v>0.0</v>
      </c>
    </row>
    <row r="284">
      <c r="A284" s="30" t="s">
        <v>644</v>
      </c>
      <c r="B284" s="9"/>
      <c r="C284" s="9"/>
      <c r="D284" s="10"/>
      <c r="E284" s="11"/>
      <c r="F284" s="12"/>
      <c r="G284" s="10"/>
      <c r="H284" s="10"/>
      <c r="I284" s="10"/>
      <c r="J284" s="10"/>
      <c r="K284" s="10"/>
      <c r="L284" s="10"/>
      <c r="M284" s="14"/>
      <c r="N284" s="15"/>
      <c r="O284" s="10"/>
      <c r="P284" s="10"/>
      <c r="Q284" s="17">
        <v>0.0</v>
      </c>
      <c r="R284" s="18">
        <v>0.0</v>
      </c>
    </row>
    <row r="285">
      <c r="A285" s="31" t="s">
        <v>645</v>
      </c>
      <c r="B285" s="20"/>
      <c r="C285" s="21"/>
      <c r="D285" s="22"/>
      <c r="E285" s="23"/>
      <c r="F285" s="24"/>
      <c r="G285" s="22"/>
      <c r="H285" s="22"/>
      <c r="I285" s="22"/>
      <c r="J285" s="22"/>
      <c r="K285" s="22"/>
      <c r="L285" s="22"/>
      <c r="M285" s="26"/>
      <c r="N285" s="27"/>
      <c r="O285" s="32"/>
      <c r="P285" s="22"/>
      <c r="Q285" s="28">
        <v>0.0</v>
      </c>
      <c r="R285" s="29">
        <v>0.0</v>
      </c>
    </row>
    <row r="286">
      <c r="A286" s="30" t="s">
        <v>646</v>
      </c>
      <c r="B286" s="8"/>
      <c r="C286" s="9"/>
      <c r="D286" s="10"/>
      <c r="E286" s="11"/>
      <c r="F286" s="12"/>
      <c r="G286" s="10"/>
      <c r="H286" s="10"/>
      <c r="I286" s="10"/>
      <c r="J286" s="10"/>
      <c r="K286" s="10"/>
      <c r="L286" s="10"/>
      <c r="M286" s="14"/>
      <c r="N286" s="15"/>
      <c r="O286" s="16"/>
      <c r="P286" s="10"/>
      <c r="Q286" s="17">
        <v>0.0</v>
      </c>
      <c r="R286" s="18">
        <v>0.0</v>
      </c>
    </row>
    <row r="287">
      <c r="A287" s="19" t="s">
        <v>647</v>
      </c>
      <c r="B287" s="20"/>
      <c r="C287" s="21"/>
      <c r="D287" s="22"/>
      <c r="E287" s="23"/>
      <c r="F287" s="24"/>
      <c r="G287" s="22"/>
      <c r="H287" s="22"/>
      <c r="I287" s="22"/>
      <c r="J287" s="22"/>
      <c r="K287" s="22"/>
      <c r="L287" s="22"/>
      <c r="M287" s="26"/>
      <c r="N287" s="27"/>
      <c r="O287" s="32"/>
      <c r="P287" s="22"/>
      <c r="Q287" s="28">
        <v>0.0</v>
      </c>
      <c r="R287" s="29">
        <v>0.0</v>
      </c>
    </row>
    <row r="288">
      <c r="A288" s="30" t="s">
        <v>648</v>
      </c>
      <c r="B288" s="8"/>
      <c r="C288" s="9"/>
      <c r="D288" s="10"/>
      <c r="E288" s="11"/>
      <c r="F288" s="12"/>
      <c r="G288" s="10"/>
      <c r="H288" s="10"/>
      <c r="I288" s="10"/>
      <c r="J288" s="10"/>
      <c r="K288" s="10"/>
      <c r="L288" s="10"/>
      <c r="M288" s="14"/>
      <c r="N288" s="15"/>
      <c r="O288" s="16"/>
      <c r="P288" s="10"/>
      <c r="Q288" s="17">
        <v>0.0</v>
      </c>
      <c r="R288" s="18">
        <v>0.0</v>
      </c>
    </row>
    <row r="289">
      <c r="A289" s="19" t="s">
        <v>649</v>
      </c>
      <c r="B289" s="20"/>
      <c r="C289" s="21"/>
      <c r="D289" s="22"/>
      <c r="E289" s="23"/>
      <c r="F289" s="24"/>
      <c r="G289" s="22"/>
      <c r="H289" s="22"/>
      <c r="I289" s="22"/>
      <c r="J289" s="22"/>
      <c r="K289" s="22"/>
      <c r="L289" s="22"/>
      <c r="M289" s="26"/>
      <c r="N289" s="27"/>
      <c r="O289" s="32"/>
      <c r="P289" s="22"/>
      <c r="Q289" s="28">
        <v>0.0</v>
      </c>
      <c r="R289" s="29">
        <v>0.0</v>
      </c>
    </row>
    <row r="290">
      <c r="A290" s="30" t="s">
        <v>650</v>
      </c>
      <c r="B290" s="8"/>
      <c r="C290" s="9"/>
      <c r="D290" s="10"/>
      <c r="E290" s="11"/>
      <c r="F290" s="12"/>
      <c r="G290" s="10"/>
      <c r="H290" s="10"/>
      <c r="I290" s="10"/>
      <c r="J290" s="10"/>
      <c r="K290" s="10"/>
      <c r="L290" s="10"/>
      <c r="M290" s="14"/>
      <c r="N290" s="15"/>
      <c r="O290" s="16"/>
      <c r="P290" s="10"/>
      <c r="Q290" s="17">
        <v>0.0</v>
      </c>
      <c r="R290" s="18">
        <v>0.0</v>
      </c>
    </row>
    <row r="291">
      <c r="A291" s="31" t="s">
        <v>651</v>
      </c>
      <c r="B291" s="20"/>
      <c r="C291" s="21"/>
      <c r="D291" s="22"/>
      <c r="E291" s="23"/>
      <c r="F291" s="24"/>
      <c r="G291" s="22"/>
      <c r="H291" s="22"/>
      <c r="I291" s="22"/>
      <c r="J291" s="22"/>
      <c r="K291" s="22"/>
      <c r="L291" s="22"/>
      <c r="M291" s="26"/>
      <c r="N291" s="27"/>
      <c r="O291" s="32"/>
      <c r="P291" s="22"/>
      <c r="Q291" s="28">
        <v>0.0</v>
      </c>
      <c r="R291" s="29">
        <v>0.0</v>
      </c>
    </row>
    <row r="292">
      <c r="A292" s="7" t="s">
        <v>652</v>
      </c>
      <c r="B292" s="8"/>
      <c r="C292" s="9"/>
      <c r="D292" s="10"/>
      <c r="E292" s="11"/>
      <c r="F292" s="12"/>
      <c r="G292" s="10"/>
      <c r="H292" s="10"/>
      <c r="I292" s="10"/>
      <c r="J292" s="10"/>
      <c r="K292" s="10"/>
      <c r="L292" s="10"/>
      <c r="M292" s="14"/>
      <c r="N292" s="15"/>
      <c r="O292" s="16"/>
      <c r="P292" s="10"/>
      <c r="Q292" s="17">
        <v>0.0</v>
      </c>
      <c r="R292" s="18">
        <v>0.0</v>
      </c>
    </row>
    <row r="293">
      <c r="A293" s="19" t="s">
        <v>653</v>
      </c>
      <c r="B293" s="20"/>
      <c r="C293" s="21"/>
      <c r="D293" s="22"/>
      <c r="E293" s="23"/>
      <c r="F293" s="24"/>
      <c r="G293" s="22"/>
      <c r="H293" s="22"/>
      <c r="I293" s="22"/>
      <c r="J293" s="22"/>
      <c r="K293" s="22"/>
      <c r="L293" s="22"/>
      <c r="M293" s="26"/>
      <c r="N293" s="27"/>
      <c r="O293" s="22"/>
      <c r="P293" s="22"/>
      <c r="Q293" s="28">
        <v>0.0</v>
      </c>
      <c r="R293" s="29">
        <v>0.0</v>
      </c>
    </row>
    <row r="294">
      <c r="A294" s="30" t="s">
        <v>654</v>
      </c>
      <c r="B294" s="8"/>
      <c r="C294" s="9"/>
      <c r="D294" s="10"/>
      <c r="E294" s="11"/>
      <c r="F294" s="12"/>
      <c r="G294" s="10"/>
      <c r="H294" s="10"/>
      <c r="I294" s="10"/>
      <c r="J294" s="10"/>
      <c r="K294" s="10"/>
      <c r="L294" s="10"/>
      <c r="M294" s="14"/>
      <c r="N294" s="15"/>
      <c r="O294" s="10"/>
      <c r="P294" s="10"/>
      <c r="Q294" s="17">
        <v>0.0</v>
      </c>
      <c r="R294" s="18">
        <v>0.0</v>
      </c>
    </row>
    <row r="295">
      <c r="A295" s="19" t="s">
        <v>655</v>
      </c>
      <c r="B295" s="20"/>
      <c r="C295" s="21"/>
      <c r="D295" s="22"/>
      <c r="E295" s="23"/>
      <c r="F295" s="24"/>
      <c r="G295" s="22"/>
      <c r="H295" s="22"/>
      <c r="I295" s="22"/>
      <c r="J295" s="22"/>
      <c r="K295" s="22"/>
      <c r="L295" s="22"/>
      <c r="M295" s="26"/>
      <c r="N295" s="27"/>
      <c r="O295" s="32"/>
      <c r="P295" s="22"/>
      <c r="Q295" s="28">
        <v>0.0</v>
      </c>
      <c r="R295" s="29">
        <v>0.0</v>
      </c>
    </row>
    <row r="296">
      <c r="A296" s="30" t="s">
        <v>656</v>
      </c>
      <c r="B296" s="8"/>
      <c r="C296" s="9"/>
      <c r="D296" s="10"/>
      <c r="E296" s="11"/>
      <c r="F296" s="12"/>
      <c r="G296" s="10"/>
      <c r="H296" s="10"/>
      <c r="I296" s="10"/>
      <c r="J296" s="10"/>
      <c r="K296" s="10"/>
      <c r="L296" s="10"/>
      <c r="M296" s="14"/>
      <c r="N296" s="15"/>
      <c r="O296" s="16"/>
      <c r="P296" s="10"/>
      <c r="Q296" s="17">
        <v>0.0</v>
      </c>
      <c r="R296" s="18">
        <v>0.0</v>
      </c>
    </row>
    <row r="297">
      <c r="A297" s="31" t="s">
        <v>657</v>
      </c>
      <c r="B297" s="20"/>
      <c r="C297" s="21"/>
      <c r="D297" s="22"/>
      <c r="E297" s="23"/>
      <c r="F297" s="24"/>
      <c r="G297" s="22"/>
      <c r="H297" s="22"/>
      <c r="I297" s="22"/>
      <c r="J297" s="22"/>
      <c r="K297" s="22"/>
      <c r="L297" s="22"/>
      <c r="M297" s="26"/>
      <c r="N297" s="27"/>
      <c r="O297" s="32"/>
      <c r="P297" s="22"/>
      <c r="Q297" s="28">
        <v>0.0</v>
      </c>
      <c r="R297" s="29">
        <v>0.0</v>
      </c>
    </row>
    <row r="298">
      <c r="A298" s="30" t="s">
        <v>658</v>
      </c>
      <c r="B298" s="8"/>
      <c r="C298" s="9"/>
      <c r="D298" s="10"/>
      <c r="E298" s="11"/>
      <c r="F298" s="12"/>
      <c r="G298" s="10"/>
      <c r="H298" s="10"/>
      <c r="I298" s="10"/>
      <c r="J298" s="10"/>
      <c r="K298" s="10"/>
      <c r="L298" s="10"/>
      <c r="M298" s="14"/>
      <c r="N298" s="15"/>
      <c r="O298" s="16" t="s">
        <v>22</v>
      </c>
      <c r="P298" s="10" t="s">
        <v>23</v>
      </c>
      <c r="Q298" s="17">
        <v>0.0</v>
      </c>
      <c r="R298" s="18">
        <v>0.0</v>
      </c>
    </row>
    <row r="299">
      <c r="A299" s="19" t="s">
        <v>659</v>
      </c>
      <c r="B299" s="20"/>
      <c r="C299" s="21"/>
      <c r="D299" s="22"/>
      <c r="E299" s="23"/>
      <c r="F299" s="24"/>
      <c r="G299" s="22"/>
      <c r="H299" s="22"/>
      <c r="I299" s="22"/>
      <c r="J299" s="22"/>
      <c r="K299" s="22"/>
      <c r="L299" s="22"/>
      <c r="M299" s="26"/>
      <c r="N299" s="27"/>
      <c r="O299" s="32"/>
      <c r="P299" s="22"/>
      <c r="Q299" s="28">
        <v>0.0</v>
      </c>
      <c r="R299" s="29">
        <v>0.0</v>
      </c>
    </row>
    <row r="300">
      <c r="A300" s="30" t="s">
        <v>660</v>
      </c>
      <c r="B300" s="8"/>
      <c r="C300" s="9"/>
      <c r="D300" s="10"/>
      <c r="E300" s="11"/>
      <c r="F300" s="12"/>
      <c r="G300" s="10"/>
      <c r="H300" s="10"/>
      <c r="I300" s="10"/>
      <c r="J300" s="10"/>
      <c r="K300" s="10"/>
      <c r="L300" s="10"/>
      <c r="M300" s="14"/>
      <c r="N300" s="15"/>
      <c r="O300" s="16" t="s">
        <v>70</v>
      </c>
      <c r="P300" s="10" t="s">
        <v>23</v>
      </c>
      <c r="Q300" s="17">
        <v>0.0</v>
      </c>
      <c r="R300" s="18">
        <v>0.0</v>
      </c>
    </row>
    <row r="301">
      <c r="A301" s="19" t="s">
        <v>661</v>
      </c>
      <c r="B301" s="20"/>
      <c r="C301" s="21"/>
      <c r="D301" s="22"/>
      <c r="E301" s="23"/>
      <c r="F301" s="24"/>
      <c r="G301" s="22"/>
      <c r="H301" s="22"/>
      <c r="I301" s="22"/>
      <c r="J301" s="22"/>
      <c r="K301" s="22"/>
      <c r="L301" s="22"/>
      <c r="M301" s="26"/>
      <c r="N301" s="27"/>
      <c r="O301" s="22"/>
      <c r="P301" s="22"/>
      <c r="Q301" s="28">
        <v>0.0</v>
      </c>
      <c r="R301" s="29">
        <v>0.0</v>
      </c>
    </row>
    <row r="302">
      <c r="A302" s="30" t="s">
        <v>662</v>
      </c>
      <c r="B302" s="8"/>
      <c r="C302" s="9"/>
      <c r="D302" s="10"/>
      <c r="E302" s="11"/>
      <c r="F302" s="12"/>
      <c r="G302" s="10"/>
      <c r="H302" s="10"/>
      <c r="I302" s="10"/>
      <c r="J302" s="10"/>
      <c r="K302" s="10"/>
      <c r="L302" s="10"/>
      <c r="M302" s="14"/>
      <c r="N302" s="15"/>
      <c r="O302" s="10"/>
      <c r="P302" s="10"/>
      <c r="Q302" s="17">
        <v>0.0</v>
      </c>
      <c r="R302" s="18">
        <v>0.0</v>
      </c>
    </row>
    <row r="303">
      <c r="A303" s="19" t="s">
        <v>663</v>
      </c>
      <c r="B303" s="20"/>
      <c r="C303" s="21"/>
      <c r="D303" s="22"/>
      <c r="E303" s="23"/>
      <c r="F303" s="24"/>
      <c r="G303" s="22"/>
      <c r="H303" s="22"/>
      <c r="I303" s="22"/>
      <c r="J303" s="22"/>
      <c r="K303" s="22"/>
      <c r="L303" s="22"/>
      <c r="M303" s="26"/>
      <c r="N303" s="27"/>
      <c r="O303" s="32"/>
      <c r="P303" s="22"/>
      <c r="Q303" s="28">
        <v>0.0</v>
      </c>
      <c r="R303" s="29">
        <v>0.0</v>
      </c>
    </row>
    <row r="304">
      <c r="A304" s="30" t="s">
        <v>664</v>
      </c>
      <c r="B304" s="8"/>
      <c r="C304" s="9"/>
      <c r="D304" s="10"/>
      <c r="E304" s="11"/>
      <c r="F304" s="12"/>
      <c r="G304" s="10"/>
      <c r="H304" s="10"/>
      <c r="I304" s="10"/>
      <c r="J304" s="10"/>
      <c r="K304" s="10"/>
      <c r="L304" s="10"/>
      <c r="M304" s="14"/>
      <c r="N304" s="15"/>
      <c r="O304" s="16"/>
      <c r="P304" s="10"/>
      <c r="Q304" s="17">
        <v>0.0</v>
      </c>
      <c r="R304" s="18">
        <v>0.0</v>
      </c>
    </row>
    <row r="305">
      <c r="A305" s="19" t="s">
        <v>665</v>
      </c>
      <c r="B305" s="20"/>
      <c r="C305" s="21"/>
      <c r="D305" s="22"/>
      <c r="E305" s="23"/>
      <c r="F305" s="24"/>
      <c r="G305" s="22"/>
      <c r="H305" s="22"/>
      <c r="I305" s="22"/>
      <c r="J305" s="22"/>
      <c r="K305" s="22"/>
      <c r="L305" s="22"/>
      <c r="M305" s="26"/>
      <c r="N305" s="27"/>
      <c r="O305" s="37"/>
      <c r="P305" s="37"/>
      <c r="Q305" s="28">
        <v>0.0</v>
      </c>
      <c r="R305" s="29">
        <v>0.0</v>
      </c>
    </row>
    <row r="306">
      <c r="A306" s="30" t="s">
        <v>666</v>
      </c>
      <c r="B306" s="8"/>
      <c r="C306" s="9"/>
      <c r="D306" s="10"/>
      <c r="E306" s="11"/>
      <c r="F306" s="12"/>
      <c r="G306" s="10"/>
      <c r="H306" s="10"/>
      <c r="I306" s="10"/>
      <c r="J306" s="10"/>
      <c r="K306" s="10"/>
      <c r="L306" s="10"/>
      <c r="M306" s="14"/>
      <c r="N306" s="15"/>
      <c r="O306" s="10"/>
      <c r="P306" s="10"/>
      <c r="Q306" s="17">
        <v>0.0</v>
      </c>
      <c r="R306" s="18">
        <v>0.0</v>
      </c>
    </row>
    <row r="307">
      <c r="A307" s="19" t="s">
        <v>667</v>
      </c>
      <c r="B307" s="20"/>
      <c r="C307" s="21"/>
      <c r="D307" s="22"/>
      <c r="E307" s="23"/>
      <c r="F307" s="24"/>
      <c r="G307" s="22"/>
      <c r="H307" s="22"/>
      <c r="I307" s="22"/>
      <c r="J307" s="22"/>
      <c r="K307" s="22"/>
      <c r="L307" s="22"/>
      <c r="M307" s="26"/>
      <c r="N307" s="27"/>
      <c r="O307" s="37"/>
      <c r="P307" s="37"/>
      <c r="Q307" s="28">
        <v>0.0</v>
      </c>
      <c r="R307" s="29">
        <v>0.0</v>
      </c>
    </row>
    <row r="308">
      <c r="A308" s="30" t="s">
        <v>668</v>
      </c>
      <c r="B308" s="8"/>
      <c r="C308" s="9"/>
      <c r="D308" s="10"/>
      <c r="E308" s="11"/>
      <c r="F308" s="12"/>
      <c r="G308" s="10"/>
      <c r="H308" s="10"/>
      <c r="I308" s="10"/>
      <c r="J308" s="10"/>
      <c r="K308" s="10"/>
      <c r="L308" s="10"/>
      <c r="M308" s="14"/>
      <c r="N308" s="15"/>
      <c r="O308" s="16"/>
      <c r="P308" s="10"/>
      <c r="Q308" s="17">
        <v>0.0</v>
      </c>
      <c r="R308" s="18">
        <v>0.0</v>
      </c>
    </row>
    <row r="309">
      <c r="A309" s="19" t="s">
        <v>669</v>
      </c>
      <c r="B309" s="20"/>
      <c r="C309" s="21"/>
      <c r="D309" s="22"/>
      <c r="E309" s="23"/>
      <c r="F309" s="24"/>
      <c r="G309" s="22"/>
      <c r="H309" s="22"/>
      <c r="I309" s="22"/>
      <c r="J309" s="22"/>
      <c r="K309" s="22"/>
      <c r="L309" s="22"/>
      <c r="M309" s="26"/>
      <c r="N309" s="27"/>
      <c r="O309" s="22"/>
      <c r="P309" s="22"/>
      <c r="Q309" s="28">
        <v>0.0</v>
      </c>
      <c r="R309" s="29">
        <v>0.0</v>
      </c>
    </row>
    <row r="310">
      <c r="A310" s="30" t="s">
        <v>670</v>
      </c>
      <c r="B310" s="9"/>
      <c r="C310" s="9"/>
      <c r="D310" s="10"/>
      <c r="E310" s="11"/>
      <c r="F310" s="12"/>
      <c r="G310" s="10"/>
      <c r="H310" s="10"/>
      <c r="I310" s="10"/>
      <c r="J310" s="10"/>
      <c r="K310" s="10"/>
      <c r="L310" s="10"/>
      <c r="M310" s="14"/>
      <c r="N310" s="15"/>
      <c r="O310" s="16"/>
      <c r="P310" s="10"/>
      <c r="Q310" s="17">
        <v>0.0</v>
      </c>
      <c r="R310" s="18">
        <v>0.0</v>
      </c>
    </row>
    <row r="311">
      <c r="A311" s="19" t="s">
        <v>671</v>
      </c>
      <c r="B311" s="20"/>
      <c r="C311" s="21"/>
      <c r="D311" s="22"/>
      <c r="E311" s="23"/>
      <c r="F311" s="24"/>
      <c r="G311" s="22"/>
      <c r="H311" s="22"/>
      <c r="I311" s="22"/>
      <c r="J311" s="22"/>
      <c r="K311" s="22"/>
      <c r="L311" s="22"/>
      <c r="M311" s="26"/>
      <c r="N311" s="27"/>
      <c r="O311" s="37"/>
      <c r="P311" s="37"/>
      <c r="Q311" s="28">
        <v>0.0</v>
      </c>
      <c r="R311" s="29">
        <v>0.0</v>
      </c>
    </row>
    <row r="312">
      <c r="A312" s="30" t="s">
        <v>672</v>
      </c>
      <c r="B312" s="9"/>
      <c r="C312" s="9"/>
      <c r="D312" s="10"/>
      <c r="E312" s="11"/>
      <c r="F312" s="12"/>
      <c r="G312" s="10"/>
      <c r="H312" s="10"/>
      <c r="I312" s="10"/>
      <c r="J312" s="10"/>
      <c r="K312" s="10"/>
      <c r="L312" s="10"/>
      <c r="M312" s="14"/>
      <c r="N312" s="15"/>
      <c r="O312" s="10" t="s">
        <v>22</v>
      </c>
      <c r="P312" s="10" t="s">
        <v>23</v>
      </c>
      <c r="Q312" s="17">
        <v>0.0</v>
      </c>
      <c r="R312" s="18">
        <v>0.0</v>
      </c>
    </row>
    <row r="313">
      <c r="A313" s="19" t="s">
        <v>673</v>
      </c>
      <c r="B313" s="20"/>
      <c r="C313" s="21"/>
      <c r="D313" s="22"/>
      <c r="E313" s="23"/>
      <c r="F313" s="24"/>
      <c r="G313" s="22"/>
      <c r="H313" s="22"/>
      <c r="I313" s="22"/>
      <c r="J313" s="22"/>
      <c r="K313" s="22"/>
      <c r="L313" s="22"/>
      <c r="M313" s="26"/>
      <c r="N313" s="27"/>
      <c r="O313" s="22" t="s">
        <v>70</v>
      </c>
      <c r="P313" s="22" t="s">
        <v>23</v>
      </c>
      <c r="Q313" s="28">
        <v>0.0</v>
      </c>
      <c r="R313" s="29">
        <v>0.0</v>
      </c>
    </row>
    <row r="314">
      <c r="A314" s="7" t="s">
        <v>674</v>
      </c>
      <c r="B314" s="8"/>
      <c r="C314" s="9"/>
      <c r="D314" s="10"/>
      <c r="E314" s="11"/>
      <c r="F314" s="12"/>
      <c r="G314" s="10"/>
      <c r="H314" s="10"/>
      <c r="I314" s="10"/>
      <c r="J314" s="10"/>
      <c r="K314" s="10"/>
      <c r="L314" s="10"/>
      <c r="M314" s="14"/>
      <c r="N314" s="15"/>
      <c r="O314" s="16"/>
      <c r="P314" s="10"/>
      <c r="Q314" s="17">
        <v>0.0</v>
      </c>
      <c r="R314" s="18">
        <v>0.0</v>
      </c>
    </row>
    <row r="315">
      <c r="A315" s="19" t="s">
        <v>675</v>
      </c>
      <c r="B315" s="20"/>
      <c r="C315" s="21"/>
      <c r="D315" s="22"/>
      <c r="E315" s="23"/>
      <c r="F315" s="24"/>
      <c r="G315" s="22"/>
      <c r="H315" s="22"/>
      <c r="I315" s="22"/>
      <c r="J315" s="22"/>
      <c r="K315" s="22"/>
      <c r="L315" s="22"/>
      <c r="M315" s="26"/>
      <c r="N315" s="27"/>
      <c r="O315" s="32"/>
      <c r="P315" s="22"/>
      <c r="Q315" s="28">
        <v>0.0</v>
      </c>
      <c r="R315" s="29">
        <v>0.0</v>
      </c>
    </row>
    <row r="316">
      <c r="A316" s="30" t="s">
        <v>676</v>
      </c>
      <c r="B316" s="9"/>
      <c r="C316" s="9"/>
      <c r="D316" s="10"/>
      <c r="E316" s="11"/>
      <c r="F316" s="12"/>
      <c r="G316" s="10"/>
      <c r="H316" s="10"/>
      <c r="I316" s="10"/>
      <c r="J316" s="10"/>
      <c r="K316" s="10"/>
      <c r="L316" s="10"/>
      <c r="M316" s="14"/>
      <c r="N316" s="15"/>
      <c r="O316" s="16" t="s">
        <v>22</v>
      </c>
      <c r="P316" s="10" t="s">
        <v>23</v>
      </c>
      <c r="Q316" s="17">
        <v>0.0</v>
      </c>
      <c r="R316" s="18">
        <v>0.0</v>
      </c>
    </row>
    <row r="317">
      <c r="A317" s="19" t="s">
        <v>677</v>
      </c>
      <c r="B317" s="20"/>
      <c r="C317" s="21"/>
      <c r="D317" s="22"/>
      <c r="E317" s="23"/>
      <c r="F317" s="24"/>
      <c r="G317" s="22"/>
      <c r="H317" s="22"/>
      <c r="I317" s="22"/>
      <c r="J317" s="22"/>
      <c r="K317" s="22"/>
      <c r="L317" s="22"/>
      <c r="M317" s="26"/>
      <c r="N317" s="27"/>
      <c r="O317" s="32"/>
      <c r="P317" s="22"/>
      <c r="Q317" s="28">
        <v>0.0</v>
      </c>
      <c r="R317" s="29">
        <v>0.0</v>
      </c>
    </row>
    <row r="318">
      <c r="A318" s="30" t="s">
        <v>678</v>
      </c>
      <c r="B318" s="9"/>
      <c r="C318" s="9"/>
      <c r="D318" s="10"/>
      <c r="E318" s="11"/>
      <c r="F318" s="12"/>
      <c r="G318" s="10"/>
      <c r="H318" s="10"/>
      <c r="I318" s="10"/>
      <c r="J318" s="10"/>
      <c r="K318" s="10"/>
      <c r="L318" s="10"/>
      <c r="M318" s="14"/>
      <c r="N318" s="15"/>
      <c r="O318" s="16"/>
      <c r="P318" s="10"/>
      <c r="Q318" s="17">
        <v>0.0</v>
      </c>
      <c r="R318" s="18">
        <v>0.0</v>
      </c>
    </row>
    <row r="319">
      <c r="A319" s="19" t="s">
        <v>679</v>
      </c>
      <c r="B319" s="20"/>
      <c r="C319" s="21"/>
      <c r="D319" s="22"/>
      <c r="E319" s="23"/>
      <c r="F319" s="24"/>
      <c r="G319" s="22"/>
      <c r="H319" s="22"/>
      <c r="I319" s="22"/>
      <c r="J319" s="22"/>
      <c r="K319" s="22"/>
      <c r="L319" s="22"/>
      <c r="M319" s="26"/>
      <c r="N319" s="27"/>
      <c r="O319" s="32"/>
      <c r="P319" s="22"/>
      <c r="Q319" s="28">
        <v>0.0</v>
      </c>
      <c r="R319" s="29">
        <v>0.0</v>
      </c>
    </row>
    <row r="320">
      <c r="A320" s="7" t="s">
        <v>680</v>
      </c>
      <c r="B320" s="8"/>
      <c r="C320" s="9"/>
      <c r="D320" s="10"/>
      <c r="E320" s="11"/>
      <c r="F320" s="12"/>
      <c r="G320" s="10"/>
      <c r="H320" s="10"/>
      <c r="I320" s="10"/>
      <c r="J320" s="10"/>
      <c r="K320" s="10"/>
      <c r="L320" s="10"/>
      <c r="M320" s="14"/>
      <c r="N320" s="15"/>
      <c r="O320" s="16"/>
      <c r="P320" s="10"/>
      <c r="Q320" s="17">
        <v>0.0</v>
      </c>
      <c r="R320" s="18">
        <v>0.0</v>
      </c>
    </row>
    <row r="321">
      <c r="A321" s="31" t="s">
        <v>681</v>
      </c>
      <c r="B321" s="20"/>
      <c r="C321" s="21"/>
      <c r="D321" s="22"/>
      <c r="E321" s="23"/>
      <c r="F321" s="24"/>
      <c r="G321" s="22"/>
      <c r="H321" s="22"/>
      <c r="I321" s="22"/>
      <c r="J321" s="22"/>
      <c r="K321" s="22"/>
      <c r="L321" s="22"/>
      <c r="M321" s="26"/>
      <c r="N321" s="27"/>
      <c r="O321" s="32"/>
      <c r="P321" s="22"/>
      <c r="Q321" s="28">
        <v>0.0</v>
      </c>
      <c r="R321" s="29">
        <v>0.0</v>
      </c>
    </row>
    <row r="322">
      <c r="A322" s="30" t="s">
        <v>682</v>
      </c>
      <c r="B322" s="8"/>
      <c r="C322" s="9"/>
      <c r="D322" s="10"/>
      <c r="E322" s="11"/>
      <c r="F322" s="12"/>
      <c r="G322" s="10"/>
      <c r="H322" s="10"/>
      <c r="I322" s="10"/>
      <c r="J322" s="10"/>
      <c r="K322" s="10"/>
      <c r="L322" s="10"/>
      <c r="M322" s="14"/>
      <c r="N322" s="15"/>
      <c r="O322" s="16"/>
      <c r="P322" s="10"/>
      <c r="Q322" s="17">
        <v>0.0</v>
      </c>
      <c r="R322" s="18">
        <v>0.0</v>
      </c>
    </row>
    <row r="323">
      <c r="A323" s="19" t="s">
        <v>683</v>
      </c>
      <c r="B323" s="20"/>
      <c r="C323" s="21"/>
      <c r="D323" s="22"/>
      <c r="E323" s="23"/>
      <c r="F323" s="24"/>
      <c r="G323" s="22"/>
      <c r="H323" s="22"/>
      <c r="I323" s="22"/>
      <c r="J323" s="22"/>
      <c r="K323" s="22"/>
      <c r="L323" s="22"/>
      <c r="M323" s="26"/>
      <c r="N323" s="27"/>
      <c r="O323" s="22"/>
      <c r="P323" s="22"/>
      <c r="Q323" s="28">
        <v>0.0</v>
      </c>
      <c r="R323" s="29">
        <v>0.0</v>
      </c>
    </row>
    <row r="324">
      <c r="A324" s="44" t="s">
        <v>684</v>
      </c>
      <c r="B324" s="45"/>
      <c r="C324" s="10"/>
      <c r="D324" s="16"/>
      <c r="E324" s="11"/>
      <c r="F324" s="12"/>
      <c r="G324" s="10"/>
      <c r="H324" s="10"/>
      <c r="I324" s="10"/>
      <c r="J324" s="10"/>
      <c r="K324" s="10"/>
      <c r="L324" s="10"/>
      <c r="M324" s="10"/>
      <c r="N324" s="15"/>
      <c r="O324" s="16"/>
      <c r="P324" s="10"/>
      <c r="Q324" s="17">
        <v>0.0</v>
      </c>
      <c r="R324" s="18">
        <v>0.0</v>
      </c>
    </row>
    <row r="325">
      <c r="A325" s="19" t="s">
        <v>685</v>
      </c>
      <c r="B325" s="20"/>
      <c r="C325" s="21"/>
      <c r="D325" s="22"/>
      <c r="E325" s="23"/>
      <c r="F325" s="24"/>
      <c r="G325" s="22"/>
      <c r="H325" s="22"/>
      <c r="I325" s="22"/>
      <c r="J325" s="22"/>
      <c r="K325" s="22"/>
      <c r="L325" s="22"/>
      <c r="M325" s="26"/>
      <c r="N325" s="27"/>
      <c r="O325" s="32" t="s">
        <v>22</v>
      </c>
      <c r="P325" s="22" t="s">
        <v>23</v>
      </c>
      <c r="Q325" s="28">
        <v>0.0</v>
      </c>
      <c r="R325" s="29">
        <v>0.0</v>
      </c>
    </row>
    <row r="326">
      <c r="A326" s="7" t="s">
        <v>686</v>
      </c>
      <c r="B326" s="8"/>
      <c r="C326" s="9"/>
      <c r="D326" s="10"/>
      <c r="E326" s="11"/>
      <c r="F326" s="12"/>
      <c r="G326" s="10"/>
      <c r="H326" s="10"/>
      <c r="I326" s="10"/>
      <c r="J326" s="10"/>
      <c r="K326" s="10"/>
      <c r="L326" s="10"/>
      <c r="M326" s="14"/>
      <c r="N326" s="15"/>
      <c r="O326" s="16"/>
      <c r="P326" s="10"/>
      <c r="Q326" s="17">
        <v>0.0</v>
      </c>
      <c r="R326" s="18">
        <v>0.0</v>
      </c>
    </row>
    <row r="327">
      <c r="A327" s="31" t="s">
        <v>687</v>
      </c>
      <c r="B327" s="20"/>
      <c r="C327" s="21"/>
      <c r="D327" s="22"/>
      <c r="E327" s="23"/>
      <c r="F327" s="24"/>
      <c r="G327" s="22"/>
      <c r="H327" s="22"/>
      <c r="I327" s="22"/>
      <c r="J327" s="22"/>
      <c r="K327" s="22"/>
      <c r="L327" s="22"/>
      <c r="M327" s="26"/>
      <c r="N327" s="27"/>
      <c r="O327" s="32"/>
      <c r="P327" s="22"/>
      <c r="Q327" s="28">
        <v>0.0</v>
      </c>
      <c r="R327" s="29">
        <v>0.0</v>
      </c>
    </row>
    <row r="328">
      <c r="A328" s="7" t="s">
        <v>688</v>
      </c>
      <c r="B328" s="8"/>
      <c r="C328" s="9"/>
      <c r="D328" s="10"/>
      <c r="E328" s="11"/>
      <c r="F328" s="12"/>
      <c r="G328" s="10"/>
      <c r="H328" s="10"/>
      <c r="I328" s="10"/>
      <c r="J328" s="10"/>
      <c r="K328" s="10"/>
      <c r="L328" s="10"/>
      <c r="M328" s="14"/>
      <c r="N328" s="15"/>
      <c r="O328" s="16"/>
      <c r="P328" s="10"/>
      <c r="Q328" s="17">
        <v>0.0</v>
      </c>
      <c r="R328" s="18">
        <v>0.0</v>
      </c>
    </row>
    <row r="329">
      <c r="A329" s="19" t="s">
        <v>689</v>
      </c>
      <c r="B329" s="20"/>
      <c r="C329" s="21"/>
      <c r="D329" s="22"/>
      <c r="E329" s="23"/>
      <c r="F329" s="24"/>
      <c r="G329" s="22"/>
      <c r="H329" s="22"/>
      <c r="I329" s="22"/>
      <c r="J329" s="22"/>
      <c r="K329" s="22"/>
      <c r="L329" s="22"/>
      <c r="M329" s="26"/>
      <c r="N329" s="27"/>
      <c r="O329" s="32"/>
      <c r="P329" s="22"/>
      <c r="Q329" s="28">
        <v>0.0</v>
      </c>
      <c r="R329" s="29">
        <v>0.0</v>
      </c>
    </row>
    <row r="330">
      <c r="A330" s="30" t="s">
        <v>690</v>
      </c>
      <c r="B330" s="8"/>
      <c r="C330" s="9"/>
      <c r="D330" s="10"/>
      <c r="E330" s="11"/>
      <c r="F330" s="12"/>
      <c r="G330" s="10"/>
      <c r="H330" s="10"/>
      <c r="I330" s="10"/>
      <c r="J330" s="10"/>
      <c r="K330" s="10"/>
      <c r="L330" s="10"/>
      <c r="M330" s="14"/>
      <c r="N330" s="15"/>
      <c r="O330" s="10"/>
      <c r="P330" s="10"/>
      <c r="Q330" s="17">
        <v>0.0</v>
      </c>
      <c r="R330" s="18">
        <v>0.0</v>
      </c>
    </row>
    <row r="331">
      <c r="A331" s="42" t="s">
        <v>691</v>
      </c>
      <c r="B331" s="20"/>
      <c r="C331" s="21"/>
      <c r="D331" s="22"/>
      <c r="E331" s="23"/>
      <c r="F331" s="24"/>
      <c r="G331" s="22"/>
      <c r="H331" s="22"/>
      <c r="I331" s="22"/>
      <c r="J331" s="22"/>
      <c r="K331" s="22"/>
      <c r="L331" s="22"/>
      <c r="M331" s="26"/>
      <c r="N331" s="27"/>
      <c r="O331" s="32" t="s">
        <v>22</v>
      </c>
      <c r="P331" s="22" t="s">
        <v>23</v>
      </c>
      <c r="Q331" s="28">
        <v>0.0</v>
      </c>
      <c r="R331" s="29">
        <v>0.0</v>
      </c>
    </row>
    <row r="332">
      <c r="A332" s="30" t="s">
        <v>692</v>
      </c>
      <c r="B332" s="8"/>
      <c r="C332" s="9"/>
      <c r="D332" s="10"/>
      <c r="E332" s="11"/>
      <c r="F332" s="12"/>
      <c r="G332" s="10"/>
      <c r="H332" s="10"/>
      <c r="I332" s="10"/>
      <c r="J332" s="10"/>
      <c r="K332" s="10"/>
      <c r="L332" s="10"/>
      <c r="M332" s="14"/>
      <c r="N332" s="15"/>
      <c r="O332" s="10" t="s">
        <v>22</v>
      </c>
      <c r="P332" s="10" t="s">
        <v>23</v>
      </c>
      <c r="Q332" s="17">
        <v>0.0</v>
      </c>
      <c r="R332" s="18">
        <v>0.0</v>
      </c>
    </row>
    <row r="333">
      <c r="A333" s="19" t="s">
        <v>693</v>
      </c>
      <c r="B333" s="20"/>
      <c r="C333" s="21"/>
      <c r="D333" s="22"/>
      <c r="E333" s="23"/>
      <c r="F333" s="24"/>
      <c r="G333" s="22"/>
      <c r="H333" s="22"/>
      <c r="I333" s="22"/>
      <c r="J333" s="22"/>
      <c r="K333" s="22"/>
      <c r="L333" s="22"/>
      <c r="M333" s="26"/>
      <c r="N333" s="27"/>
      <c r="O333" s="32" t="s">
        <v>22</v>
      </c>
      <c r="P333" s="22" t="s">
        <v>23</v>
      </c>
      <c r="Q333" s="28">
        <v>0.0</v>
      </c>
      <c r="R333" s="29">
        <v>0.0</v>
      </c>
    </row>
    <row r="334">
      <c r="A334" s="7" t="s">
        <v>694</v>
      </c>
      <c r="B334" s="8"/>
      <c r="C334" s="9"/>
      <c r="D334" s="10"/>
      <c r="E334" s="11"/>
      <c r="F334" s="12"/>
      <c r="G334" s="10"/>
      <c r="H334" s="10"/>
      <c r="I334" s="10"/>
      <c r="J334" s="10"/>
      <c r="K334" s="10"/>
      <c r="L334" s="10"/>
      <c r="M334" s="14"/>
      <c r="N334" s="15"/>
      <c r="O334" s="16" t="s">
        <v>22</v>
      </c>
      <c r="P334" s="10" t="s">
        <v>23</v>
      </c>
      <c r="Q334" s="17">
        <v>0.0</v>
      </c>
      <c r="R334" s="18">
        <v>0.0</v>
      </c>
    </row>
    <row r="335">
      <c r="A335" s="19" t="s">
        <v>695</v>
      </c>
      <c r="B335" s="20"/>
      <c r="C335" s="21"/>
      <c r="D335" s="22"/>
      <c r="E335" s="23"/>
      <c r="F335" s="24"/>
      <c r="G335" s="22"/>
      <c r="H335" s="22"/>
      <c r="I335" s="22"/>
      <c r="J335" s="22"/>
      <c r="K335" s="22"/>
      <c r="L335" s="22"/>
      <c r="M335" s="26"/>
      <c r="N335" s="27"/>
      <c r="O335" s="32"/>
      <c r="P335" s="22"/>
      <c r="Q335" s="28">
        <v>0.0</v>
      </c>
      <c r="R335" s="29">
        <v>0.0</v>
      </c>
    </row>
    <row r="336">
      <c r="A336" s="30" t="s">
        <v>696</v>
      </c>
      <c r="B336" s="8"/>
      <c r="C336" s="9"/>
      <c r="D336" s="10"/>
      <c r="E336" s="11"/>
      <c r="F336" s="12"/>
      <c r="G336" s="10"/>
      <c r="H336" s="10"/>
      <c r="I336" s="10"/>
      <c r="J336" s="10"/>
      <c r="K336" s="10"/>
      <c r="L336" s="10"/>
      <c r="M336" s="14"/>
      <c r="N336" s="15"/>
      <c r="O336" s="16" t="s">
        <v>22</v>
      </c>
      <c r="P336" s="10" t="s">
        <v>23</v>
      </c>
      <c r="Q336" s="17">
        <v>0.0</v>
      </c>
      <c r="R336" s="18">
        <v>0.0</v>
      </c>
    </row>
    <row r="337">
      <c r="A337" s="19" t="s">
        <v>697</v>
      </c>
      <c r="B337" s="20"/>
      <c r="C337" s="21"/>
      <c r="D337" s="22"/>
      <c r="E337" s="23"/>
      <c r="F337" s="24"/>
      <c r="G337" s="22"/>
      <c r="H337" s="22"/>
      <c r="I337" s="22"/>
      <c r="J337" s="22"/>
      <c r="K337" s="22"/>
      <c r="L337" s="22"/>
      <c r="M337" s="26"/>
      <c r="N337" s="27"/>
      <c r="O337" s="32" t="s">
        <v>22</v>
      </c>
      <c r="P337" s="22" t="s">
        <v>23</v>
      </c>
      <c r="Q337" s="28">
        <v>0.0</v>
      </c>
      <c r="R337" s="29">
        <v>0.0</v>
      </c>
    </row>
    <row r="338">
      <c r="A338" s="30" t="s">
        <v>698</v>
      </c>
      <c r="B338" s="8"/>
      <c r="C338" s="9"/>
      <c r="D338" s="10"/>
      <c r="E338" s="11"/>
      <c r="F338" s="12"/>
      <c r="G338" s="10"/>
      <c r="H338" s="10"/>
      <c r="I338" s="10"/>
      <c r="J338" s="10"/>
      <c r="K338" s="10"/>
      <c r="L338" s="10"/>
      <c r="M338" s="14"/>
      <c r="N338" s="15"/>
      <c r="O338" s="16"/>
      <c r="P338" s="10"/>
      <c r="Q338" s="17">
        <v>0.0</v>
      </c>
      <c r="R338" s="18">
        <v>0.0</v>
      </c>
    </row>
    <row r="339">
      <c r="A339" s="19" t="s">
        <v>699</v>
      </c>
      <c r="B339" s="20"/>
      <c r="C339" s="21"/>
      <c r="D339" s="22"/>
      <c r="E339" s="23"/>
      <c r="F339" s="24"/>
      <c r="G339" s="22"/>
      <c r="H339" s="22"/>
      <c r="I339" s="22"/>
      <c r="J339" s="22"/>
      <c r="K339" s="22"/>
      <c r="L339" s="22"/>
      <c r="M339" s="26"/>
      <c r="N339" s="27"/>
      <c r="O339" s="32"/>
      <c r="P339" s="22"/>
      <c r="Q339" s="28">
        <v>0.0</v>
      </c>
      <c r="R339" s="29">
        <v>0.0</v>
      </c>
    </row>
    <row r="340">
      <c r="A340" s="30" t="s">
        <v>700</v>
      </c>
      <c r="B340" s="8"/>
      <c r="C340" s="9"/>
      <c r="D340" s="10"/>
      <c r="E340" s="11"/>
      <c r="F340" s="12"/>
      <c r="G340" s="10"/>
      <c r="H340" s="10"/>
      <c r="I340" s="10"/>
      <c r="J340" s="10"/>
      <c r="K340" s="10"/>
      <c r="L340" s="10"/>
      <c r="M340" s="14"/>
      <c r="N340" s="15"/>
      <c r="O340" s="16"/>
      <c r="P340" s="10"/>
      <c r="Q340" s="17">
        <v>0.0</v>
      </c>
      <c r="R340" s="18">
        <v>0.0</v>
      </c>
    </row>
    <row r="341">
      <c r="A341" s="31" t="s">
        <v>701</v>
      </c>
      <c r="B341" s="20"/>
      <c r="C341" s="21"/>
      <c r="D341" s="22"/>
      <c r="E341" s="23"/>
      <c r="F341" s="24"/>
      <c r="G341" s="22"/>
      <c r="H341" s="22"/>
      <c r="I341" s="22"/>
      <c r="J341" s="22"/>
      <c r="K341" s="22"/>
      <c r="L341" s="22"/>
      <c r="M341" s="26"/>
      <c r="N341" s="27"/>
      <c r="O341" s="32"/>
      <c r="P341" s="22"/>
      <c r="Q341" s="28">
        <v>0.0</v>
      </c>
      <c r="R341" s="29">
        <v>0.0</v>
      </c>
    </row>
    <row r="342">
      <c r="A342" s="30" t="s">
        <v>702</v>
      </c>
      <c r="B342" s="8"/>
      <c r="C342" s="9"/>
      <c r="D342" s="10"/>
      <c r="E342" s="11"/>
      <c r="F342" s="12"/>
      <c r="G342" s="10"/>
      <c r="H342" s="10"/>
      <c r="I342" s="10"/>
      <c r="J342" s="10"/>
      <c r="K342" s="10"/>
      <c r="L342" s="10"/>
      <c r="M342" s="14"/>
      <c r="N342" s="15"/>
      <c r="O342" s="16"/>
      <c r="P342" s="10"/>
      <c r="Q342" s="17">
        <v>0.0</v>
      </c>
      <c r="R342" s="18">
        <v>0.0</v>
      </c>
    </row>
    <row r="343">
      <c r="A343" s="19" t="s">
        <v>703</v>
      </c>
      <c r="B343" s="20"/>
      <c r="C343" s="21"/>
      <c r="D343" s="22"/>
      <c r="E343" s="23"/>
      <c r="F343" s="24"/>
      <c r="G343" s="22"/>
      <c r="H343" s="22"/>
      <c r="I343" s="22"/>
      <c r="J343" s="22"/>
      <c r="K343" s="22"/>
      <c r="L343" s="22"/>
      <c r="M343" s="26"/>
      <c r="N343" s="27"/>
      <c r="O343" s="32"/>
      <c r="P343" s="22"/>
      <c r="Q343" s="28">
        <v>0.0</v>
      </c>
      <c r="R343" s="29">
        <v>0.0</v>
      </c>
    </row>
    <row r="344">
      <c r="A344" s="7" t="s">
        <v>704</v>
      </c>
      <c r="B344" s="8"/>
      <c r="C344" s="9"/>
      <c r="D344" s="10"/>
      <c r="E344" s="11"/>
      <c r="F344" s="12"/>
      <c r="G344" s="10"/>
      <c r="H344" s="10"/>
      <c r="I344" s="10"/>
      <c r="J344" s="10"/>
      <c r="K344" s="10"/>
      <c r="L344" s="10"/>
      <c r="M344" s="14"/>
      <c r="N344" s="15"/>
      <c r="O344" s="16"/>
      <c r="P344" s="10"/>
      <c r="Q344" s="17">
        <v>0.0</v>
      </c>
      <c r="R344" s="18">
        <v>0.0</v>
      </c>
    </row>
    <row r="345">
      <c r="A345" s="19" t="s">
        <v>705</v>
      </c>
      <c r="B345" s="20"/>
      <c r="C345" s="21"/>
      <c r="D345" s="22"/>
      <c r="E345" s="23"/>
      <c r="F345" s="24"/>
      <c r="G345" s="22"/>
      <c r="H345" s="22"/>
      <c r="I345" s="22"/>
      <c r="J345" s="22"/>
      <c r="K345" s="22"/>
      <c r="L345" s="22"/>
      <c r="M345" s="26"/>
      <c r="N345" s="27"/>
      <c r="O345" s="32"/>
      <c r="P345" s="22"/>
      <c r="Q345" s="28">
        <v>0.0</v>
      </c>
      <c r="R345" s="29">
        <v>0.0</v>
      </c>
    </row>
    <row r="346">
      <c r="A346" s="30" t="s">
        <v>706</v>
      </c>
      <c r="B346" s="8"/>
      <c r="C346" s="9"/>
      <c r="D346" s="10"/>
      <c r="E346" s="11"/>
      <c r="F346" s="12"/>
      <c r="G346" s="10"/>
      <c r="H346" s="10"/>
      <c r="I346" s="10"/>
      <c r="J346" s="10"/>
      <c r="K346" s="10"/>
      <c r="L346" s="10"/>
      <c r="M346" s="14"/>
      <c r="N346" s="15"/>
      <c r="O346" s="16"/>
      <c r="P346" s="10"/>
      <c r="Q346" s="17">
        <v>0.0</v>
      </c>
      <c r="R346" s="18">
        <v>0.0</v>
      </c>
    </row>
    <row r="347">
      <c r="A347" s="19" t="s">
        <v>707</v>
      </c>
      <c r="B347" s="20"/>
      <c r="C347" s="21"/>
      <c r="D347" s="22"/>
      <c r="E347" s="23"/>
      <c r="F347" s="24"/>
      <c r="G347" s="22"/>
      <c r="H347" s="22"/>
      <c r="I347" s="22"/>
      <c r="J347" s="22"/>
      <c r="K347" s="22"/>
      <c r="L347" s="22"/>
      <c r="M347" s="26"/>
      <c r="N347" s="27"/>
      <c r="O347" s="22"/>
      <c r="P347" s="22"/>
      <c r="Q347" s="28">
        <v>0.0</v>
      </c>
      <c r="R347" s="29">
        <v>0.0</v>
      </c>
    </row>
    <row r="348">
      <c r="A348" s="30" t="s">
        <v>708</v>
      </c>
      <c r="B348" s="8"/>
      <c r="C348" s="9"/>
      <c r="D348" s="10"/>
      <c r="E348" s="11"/>
      <c r="F348" s="12"/>
      <c r="G348" s="10"/>
      <c r="H348" s="10"/>
      <c r="I348" s="10"/>
      <c r="J348" s="10"/>
      <c r="K348" s="10"/>
      <c r="L348" s="10"/>
      <c r="M348" s="14"/>
      <c r="N348" s="15"/>
      <c r="O348" s="16"/>
      <c r="P348" s="10"/>
      <c r="Q348" s="17">
        <v>0.0</v>
      </c>
      <c r="R348" s="18">
        <v>0.0</v>
      </c>
    </row>
    <row r="349">
      <c r="A349" s="19" t="s">
        <v>709</v>
      </c>
      <c r="B349" s="20" t="s">
        <v>710</v>
      </c>
      <c r="C349" s="21" t="s">
        <v>86</v>
      </c>
      <c r="D349" s="22">
        <v>9.0</v>
      </c>
      <c r="E349" s="23">
        <v>0.94</v>
      </c>
      <c r="F349" s="24">
        <f>AVERAGE(G349:L349)</f>
        <v>9.233333333</v>
      </c>
      <c r="G349" s="22">
        <v>9.4</v>
      </c>
      <c r="H349" s="22">
        <v>9.5</v>
      </c>
      <c r="I349" s="22">
        <v>9.7</v>
      </c>
      <c r="J349" s="22">
        <v>9.2</v>
      </c>
      <c r="K349" s="22">
        <v>8.7</v>
      </c>
      <c r="L349" s="22">
        <v>8.9</v>
      </c>
      <c r="M349" s="26" t="s">
        <v>711</v>
      </c>
      <c r="N349" s="27">
        <v>45949.0</v>
      </c>
      <c r="O349" s="32"/>
      <c r="P349" s="22"/>
      <c r="Q349" s="28">
        <v>0.0</v>
      </c>
      <c r="R349" s="29">
        <v>0.0</v>
      </c>
    </row>
    <row r="350">
      <c r="A350" s="30"/>
      <c r="B350" s="8"/>
      <c r="C350" s="9"/>
      <c r="D350" s="10"/>
      <c r="E350" s="36"/>
      <c r="F350" s="12"/>
      <c r="G350" s="10"/>
      <c r="H350" s="10"/>
      <c r="I350" s="10"/>
      <c r="J350" s="10"/>
      <c r="K350" s="10"/>
      <c r="L350" s="10"/>
      <c r="M350" s="14"/>
      <c r="N350" s="15"/>
      <c r="O350" s="16"/>
      <c r="P350" s="10"/>
      <c r="Q350" s="17">
        <v>0.0</v>
      </c>
      <c r="R350" s="18">
        <v>0.0</v>
      </c>
    </row>
    <row r="351">
      <c r="A351" s="19"/>
      <c r="B351" s="20"/>
      <c r="C351" s="21"/>
      <c r="D351" s="22"/>
      <c r="E351" s="23"/>
      <c r="F351" s="24"/>
      <c r="G351" s="22"/>
      <c r="H351" s="22"/>
      <c r="I351" s="22"/>
      <c r="J351" s="22"/>
      <c r="K351" s="22"/>
      <c r="L351" s="22"/>
      <c r="M351" s="26"/>
      <c r="N351" s="27"/>
      <c r="O351" s="22"/>
      <c r="P351" s="22"/>
      <c r="Q351" s="28">
        <v>0.0</v>
      </c>
      <c r="R351" s="29">
        <v>0.0</v>
      </c>
    </row>
    <row r="352">
      <c r="A352" s="30"/>
      <c r="B352" s="8"/>
      <c r="C352" s="9"/>
      <c r="D352" s="10"/>
      <c r="E352" s="11"/>
      <c r="F352" s="12"/>
      <c r="G352" s="10"/>
      <c r="H352" s="10"/>
      <c r="I352" s="10"/>
      <c r="J352" s="10"/>
      <c r="K352" s="10"/>
      <c r="L352" s="10"/>
      <c r="M352" s="14"/>
      <c r="N352" s="15"/>
      <c r="O352" s="10"/>
      <c r="P352" s="10"/>
      <c r="Q352" s="17">
        <v>0.0</v>
      </c>
      <c r="R352" s="18">
        <v>0.0</v>
      </c>
    </row>
    <row r="353">
      <c r="A353" s="19"/>
      <c r="B353" s="20"/>
      <c r="C353" s="21"/>
      <c r="D353" s="22"/>
      <c r="E353" s="23"/>
      <c r="F353" s="24"/>
      <c r="G353" s="22"/>
      <c r="H353" s="22"/>
      <c r="I353" s="22"/>
      <c r="J353" s="22"/>
      <c r="K353" s="22"/>
      <c r="L353" s="22"/>
      <c r="M353" s="26"/>
      <c r="N353" s="27"/>
      <c r="O353" s="22"/>
      <c r="P353" s="22"/>
      <c r="Q353" s="28">
        <v>0.0</v>
      </c>
      <c r="R353" s="29">
        <v>0.0</v>
      </c>
    </row>
    <row r="354">
      <c r="A354" s="30"/>
      <c r="B354" s="8"/>
      <c r="C354" s="9"/>
      <c r="D354" s="10"/>
      <c r="E354" s="11"/>
      <c r="F354" s="12"/>
      <c r="G354" s="10"/>
      <c r="H354" s="10"/>
      <c r="I354" s="10"/>
      <c r="J354" s="10"/>
      <c r="K354" s="10"/>
      <c r="L354" s="10"/>
      <c r="M354" s="14"/>
      <c r="N354" s="15"/>
      <c r="O354" s="10"/>
      <c r="P354" s="10"/>
      <c r="Q354" s="17">
        <v>0.0</v>
      </c>
      <c r="R354" s="18">
        <v>0.0</v>
      </c>
    </row>
    <row r="355">
      <c r="A355" s="19"/>
      <c r="B355" s="20"/>
      <c r="C355" s="21"/>
      <c r="D355" s="22"/>
      <c r="E355" s="23"/>
      <c r="F355" s="24"/>
      <c r="G355" s="22"/>
      <c r="H355" s="22"/>
      <c r="I355" s="22"/>
      <c r="J355" s="22"/>
      <c r="K355" s="22"/>
      <c r="L355" s="22"/>
      <c r="M355" s="26"/>
      <c r="N355" s="27"/>
      <c r="O355" s="22"/>
      <c r="P355" s="22"/>
      <c r="Q355" s="28">
        <v>0.0</v>
      </c>
      <c r="R355" s="29">
        <v>0.0</v>
      </c>
    </row>
    <row r="356">
      <c r="A356" s="46"/>
      <c r="B356" s="8"/>
      <c r="C356" s="9"/>
      <c r="D356" s="10"/>
      <c r="E356" s="11"/>
      <c r="F356" s="12"/>
      <c r="G356" s="10"/>
      <c r="H356" s="10"/>
      <c r="I356" s="10"/>
      <c r="J356" s="10"/>
      <c r="K356" s="10"/>
      <c r="L356" s="10"/>
      <c r="M356" s="14"/>
      <c r="N356" s="15"/>
      <c r="O356" s="16"/>
      <c r="P356" s="10"/>
      <c r="Q356" s="17">
        <v>0.0</v>
      </c>
      <c r="R356" s="18">
        <v>0.0</v>
      </c>
    </row>
    <row r="357">
      <c r="A357" s="19"/>
      <c r="B357" s="20"/>
      <c r="C357" s="21"/>
      <c r="D357" s="22"/>
      <c r="E357" s="23"/>
      <c r="F357" s="24"/>
      <c r="G357" s="22"/>
      <c r="H357" s="22"/>
      <c r="I357" s="22"/>
      <c r="J357" s="22"/>
      <c r="K357" s="22"/>
      <c r="L357" s="22"/>
      <c r="M357" s="26"/>
      <c r="N357" s="27"/>
      <c r="O357" s="22"/>
      <c r="P357" s="22"/>
      <c r="Q357" s="28">
        <v>0.0</v>
      </c>
      <c r="R357" s="29">
        <v>0.0</v>
      </c>
    </row>
    <row r="358">
      <c r="A358" s="7"/>
      <c r="B358" s="8"/>
      <c r="C358" s="9"/>
      <c r="D358" s="10"/>
      <c r="E358" s="11"/>
      <c r="F358" s="12"/>
      <c r="G358" s="10"/>
      <c r="H358" s="10"/>
      <c r="I358" s="10"/>
      <c r="J358" s="10"/>
      <c r="K358" s="10"/>
      <c r="L358" s="10"/>
      <c r="M358" s="14"/>
      <c r="N358" s="15"/>
      <c r="O358" s="16"/>
      <c r="P358" s="10"/>
      <c r="Q358" s="17">
        <v>0.0</v>
      </c>
      <c r="R358" s="18">
        <v>0.0</v>
      </c>
    </row>
    <row r="359">
      <c r="A359" s="31"/>
      <c r="B359" s="20"/>
      <c r="C359" s="21"/>
      <c r="D359" s="22"/>
      <c r="E359" s="23"/>
      <c r="F359" s="24"/>
      <c r="G359" s="22"/>
      <c r="H359" s="22"/>
      <c r="I359" s="22"/>
      <c r="J359" s="22"/>
      <c r="K359" s="22"/>
      <c r="L359" s="22"/>
      <c r="M359" s="26"/>
      <c r="N359" s="27"/>
      <c r="O359" s="32"/>
      <c r="P359" s="22"/>
      <c r="Q359" s="28">
        <v>0.0</v>
      </c>
      <c r="R359" s="29">
        <v>0.0</v>
      </c>
    </row>
    <row r="360">
      <c r="A360" s="30"/>
      <c r="B360" s="8"/>
      <c r="C360" s="9"/>
      <c r="D360" s="10"/>
      <c r="E360" s="11"/>
      <c r="F360" s="12"/>
      <c r="G360" s="10"/>
      <c r="H360" s="10"/>
      <c r="I360" s="10"/>
      <c r="J360" s="10"/>
      <c r="K360" s="10"/>
      <c r="L360" s="10"/>
      <c r="M360" s="14"/>
      <c r="N360" s="15"/>
      <c r="O360" s="16"/>
      <c r="P360" s="10"/>
      <c r="Q360" s="17">
        <v>0.0</v>
      </c>
      <c r="R360" s="18">
        <v>0.0</v>
      </c>
    </row>
    <row r="361">
      <c r="A361" s="19"/>
      <c r="B361" s="20"/>
      <c r="C361" s="21"/>
      <c r="D361" s="22"/>
      <c r="E361" s="23"/>
      <c r="F361" s="24"/>
      <c r="G361" s="22"/>
      <c r="H361" s="22"/>
      <c r="I361" s="22"/>
      <c r="J361" s="22"/>
      <c r="K361" s="22"/>
      <c r="L361" s="22"/>
      <c r="M361" s="26"/>
      <c r="N361" s="27"/>
      <c r="O361" s="32"/>
      <c r="P361" s="22"/>
      <c r="Q361" s="28">
        <v>0.0</v>
      </c>
      <c r="R361" s="29">
        <v>0.0</v>
      </c>
    </row>
    <row r="362">
      <c r="A362" s="30"/>
      <c r="B362" s="8"/>
      <c r="C362" s="9"/>
      <c r="D362" s="10"/>
      <c r="E362" s="11"/>
      <c r="F362" s="12"/>
      <c r="G362" s="10"/>
      <c r="H362" s="10"/>
      <c r="I362" s="10"/>
      <c r="J362" s="10"/>
      <c r="K362" s="10"/>
      <c r="L362" s="10"/>
      <c r="M362" s="14"/>
      <c r="N362" s="15"/>
      <c r="O362" s="16"/>
      <c r="P362" s="10"/>
      <c r="Q362" s="17">
        <v>0.0</v>
      </c>
      <c r="R362" s="18">
        <v>0.0</v>
      </c>
    </row>
    <row r="363">
      <c r="A363" s="19"/>
      <c r="B363" s="20"/>
      <c r="C363" s="21"/>
      <c r="D363" s="22"/>
      <c r="E363" s="23"/>
      <c r="F363" s="24"/>
      <c r="G363" s="22"/>
      <c r="H363" s="22"/>
      <c r="I363" s="22"/>
      <c r="J363" s="22"/>
      <c r="K363" s="22"/>
      <c r="L363" s="22"/>
      <c r="M363" s="26"/>
      <c r="N363" s="27"/>
      <c r="O363" s="32"/>
      <c r="P363" s="22"/>
      <c r="Q363" s="28">
        <v>0.0</v>
      </c>
      <c r="R363" s="29">
        <v>0.0</v>
      </c>
    </row>
    <row r="364">
      <c r="A364" s="30"/>
      <c r="B364" s="8"/>
      <c r="C364" s="47"/>
      <c r="D364" s="10"/>
      <c r="E364" s="11"/>
      <c r="F364" s="12"/>
      <c r="G364" s="10"/>
      <c r="H364" s="10"/>
      <c r="I364" s="10"/>
      <c r="J364" s="10"/>
      <c r="K364" s="10"/>
      <c r="L364" s="10"/>
      <c r="M364" s="14"/>
      <c r="N364" s="15"/>
      <c r="O364" s="16"/>
      <c r="P364" s="10"/>
      <c r="Q364" s="17">
        <v>0.0</v>
      </c>
      <c r="R364" s="18">
        <v>0.0</v>
      </c>
    </row>
    <row r="365">
      <c r="A365" s="19"/>
      <c r="B365" s="20"/>
      <c r="C365" s="21"/>
      <c r="D365" s="22"/>
      <c r="E365" s="23"/>
      <c r="F365" s="24"/>
      <c r="G365" s="22"/>
      <c r="H365" s="22"/>
      <c r="I365" s="22"/>
      <c r="J365" s="22"/>
      <c r="K365" s="22"/>
      <c r="L365" s="22"/>
      <c r="M365" s="26"/>
      <c r="N365" s="27"/>
      <c r="O365" s="48"/>
      <c r="P365" s="48"/>
      <c r="Q365" s="28">
        <v>0.0</v>
      </c>
      <c r="R365" s="29">
        <v>0.0</v>
      </c>
    </row>
    <row r="366">
      <c r="A366" s="7"/>
      <c r="B366" s="8"/>
      <c r="C366" s="9"/>
      <c r="D366" s="10"/>
      <c r="E366" s="11"/>
      <c r="F366" s="12"/>
      <c r="G366" s="10"/>
      <c r="H366" s="10"/>
      <c r="I366" s="10"/>
      <c r="J366" s="10"/>
      <c r="K366" s="10"/>
      <c r="L366" s="10"/>
      <c r="M366" s="14"/>
      <c r="N366" s="15"/>
      <c r="O366" s="16"/>
      <c r="P366" s="10"/>
      <c r="Q366" s="17">
        <v>0.0</v>
      </c>
      <c r="R366" s="18">
        <v>0.0</v>
      </c>
    </row>
    <row r="367">
      <c r="A367" s="19"/>
      <c r="B367" s="20"/>
      <c r="C367" s="21"/>
      <c r="D367" s="22"/>
      <c r="E367" s="23"/>
      <c r="F367" s="24"/>
      <c r="G367" s="22"/>
      <c r="H367" s="22"/>
      <c r="I367" s="22"/>
      <c r="J367" s="22"/>
      <c r="K367" s="22"/>
      <c r="L367" s="22"/>
      <c r="M367" s="26"/>
      <c r="N367" s="27"/>
      <c r="O367" s="32"/>
      <c r="P367" s="22"/>
      <c r="Q367" s="28">
        <v>0.0</v>
      </c>
      <c r="R367" s="29">
        <v>0.0</v>
      </c>
    </row>
    <row r="368">
      <c r="A368" s="7"/>
      <c r="B368" s="8"/>
      <c r="C368" s="9"/>
      <c r="D368" s="10"/>
      <c r="E368" s="11"/>
      <c r="F368" s="12"/>
      <c r="G368" s="10"/>
      <c r="H368" s="10"/>
      <c r="I368" s="10"/>
      <c r="J368" s="10"/>
      <c r="K368" s="10"/>
      <c r="L368" s="10"/>
      <c r="M368" s="14"/>
      <c r="N368" s="15"/>
      <c r="O368" s="16"/>
      <c r="P368" s="10"/>
      <c r="Q368" s="17">
        <v>0.0</v>
      </c>
      <c r="R368" s="18">
        <v>0.0</v>
      </c>
    </row>
    <row r="369">
      <c r="A369" s="19"/>
      <c r="B369" s="20"/>
      <c r="C369" s="21"/>
      <c r="D369" s="22"/>
      <c r="E369" s="23"/>
      <c r="F369" s="24"/>
      <c r="G369" s="22"/>
      <c r="H369" s="22"/>
      <c r="I369" s="22"/>
      <c r="J369" s="22"/>
      <c r="K369" s="22"/>
      <c r="L369" s="22"/>
      <c r="M369" s="26"/>
      <c r="N369" s="27"/>
      <c r="O369" s="22"/>
      <c r="P369" s="22"/>
      <c r="Q369" s="28">
        <v>0.0</v>
      </c>
      <c r="R369" s="29">
        <v>0.0</v>
      </c>
    </row>
    <row r="370">
      <c r="A370" s="30"/>
      <c r="B370" s="8"/>
      <c r="C370" s="9"/>
      <c r="D370" s="10"/>
      <c r="E370" s="36"/>
      <c r="F370" s="12"/>
      <c r="G370" s="10"/>
      <c r="H370" s="10"/>
      <c r="I370" s="10"/>
      <c r="J370" s="10"/>
      <c r="K370" s="10"/>
      <c r="L370" s="10"/>
      <c r="M370" s="14"/>
      <c r="N370" s="15"/>
      <c r="O370" s="16"/>
      <c r="P370" s="10"/>
      <c r="Q370" s="17">
        <v>0.0</v>
      </c>
      <c r="R370" s="18">
        <v>0.0</v>
      </c>
    </row>
    <row r="371">
      <c r="A371" s="31"/>
      <c r="B371" s="20"/>
      <c r="C371" s="21"/>
      <c r="D371" s="22"/>
      <c r="E371" s="23"/>
      <c r="F371" s="24"/>
      <c r="G371" s="22"/>
      <c r="H371" s="22"/>
      <c r="I371" s="22"/>
      <c r="J371" s="22"/>
      <c r="K371" s="22"/>
      <c r="L371" s="22"/>
      <c r="M371" s="26"/>
      <c r="N371" s="27"/>
      <c r="O371" s="32"/>
      <c r="P371" s="22"/>
      <c r="Q371" s="28">
        <v>0.0</v>
      </c>
      <c r="R371" s="29">
        <v>0.0</v>
      </c>
    </row>
    <row r="372">
      <c r="A372" s="30"/>
      <c r="B372" s="8"/>
      <c r="C372" s="9"/>
      <c r="D372" s="10"/>
      <c r="E372" s="11"/>
      <c r="F372" s="12"/>
      <c r="G372" s="10"/>
      <c r="H372" s="10"/>
      <c r="I372" s="10"/>
      <c r="J372" s="10"/>
      <c r="K372" s="10"/>
      <c r="L372" s="10"/>
      <c r="M372" s="14"/>
      <c r="N372" s="15"/>
      <c r="O372" s="16"/>
      <c r="P372" s="10"/>
      <c r="Q372" s="17">
        <v>0.0</v>
      </c>
      <c r="R372" s="18">
        <v>0.0</v>
      </c>
    </row>
    <row r="373">
      <c r="A373" s="19"/>
      <c r="B373" s="20"/>
      <c r="C373" s="21"/>
      <c r="D373" s="22"/>
      <c r="E373" s="23"/>
      <c r="F373" s="24"/>
      <c r="G373" s="22"/>
      <c r="H373" s="22"/>
      <c r="I373" s="22"/>
      <c r="J373" s="22"/>
      <c r="K373" s="22"/>
      <c r="L373" s="22"/>
      <c r="M373" s="26"/>
      <c r="N373" s="27"/>
      <c r="O373" s="32"/>
      <c r="P373" s="22"/>
      <c r="Q373" s="28">
        <v>0.0</v>
      </c>
      <c r="R373" s="29">
        <v>0.0</v>
      </c>
    </row>
    <row r="374">
      <c r="A374" s="30"/>
      <c r="B374" s="8"/>
      <c r="C374" s="9"/>
      <c r="D374" s="10"/>
      <c r="E374" s="11"/>
      <c r="F374" s="12"/>
      <c r="G374" s="10"/>
      <c r="H374" s="10"/>
      <c r="I374" s="10"/>
      <c r="J374" s="10"/>
      <c r="K374" s="10"/>
      <c r="L374" s="10"/>
      <c r="M374" s="14"/>
      <c r="N374" s="15"/>
      <c r="O374" s="16"/>
      <c r="P374" s="10"/>
      <c r="Q374" s="17">
        <v>0.0</v>
      </c>
      <c r="R374" s="18">
        <v>0.0</v>
      </c>
    </row>
    <row r="375">
      <c r="A375" s="31"/>
      <c r="B375" s="20"/>
      <c r="C375" s="21"/>
      <c r="D375" s="22"/>
      <c r="E375" s="23"/>
      <c r="F375" s="24"/>
      <c r="G375" s="22"/>
      <c r="H375" s="22"/>
      <c r="I375" s="22"/>
      <c r="J375" s="22"/>
      <c r="K375" s="22"/>
      <c r="L375" s="22"/>
      <c r="M375" s="26"/>
      <c r="N375" s="27"/>
      <c r="O375" s="32"/>
      <c r="P375" s="22"/>
      <c r="Q375" s="28">
        <v>0.0</v>
      </c>
      <c r="R375" s="29">
        <v>0.0</v>
      </c>
    </row>
    <row r="376">
      <c r="A376" s="30"/>
      <c r="B376" s="8"/>
      <c r="C376" s="9"/>
      <c r="D376" s="10"/>
      <c r="E376" s="11"/>
      <c r="F376" s="12"/>
      <c r="G376" s="10"/>
      <c r="H376" s="10"/>
      <c r="I376" s="10"/>
      <c r="J376" s="10"/>
      <c r="K376" s="10"/>
      <c r="L376" s="10"/>
      <c r="M376" s="14"/>
      <c r="N376" s="15"/>
      <c r="O376" s="10"/>
      <c r="P376" s="10"/>
      <c r="Q376" s="17">
        <v>0.0</v>
      </c>
      <c r="R376" s="18">
        <v>0.0</v>
      </c>
    </row>
    <row r="377">
      <c r="A377" s="19"/>
      <c r="B377" s="20"/>
      <c r="C377" s="21"/>
      <c r="D377" s="22"/>
      <c r="E377" s="23"/>
      <c r="F377" s="24"/>
      <c r="G377" s="22"/>
      <c r="H377" s="22"/>
      <c r="I377" s="22"/>
      <c r="J377" s="22"/>
      <c r="K377" s="22"/>
      <c r="L377" s="22"/>
      <c r="M377" s="26"/>
      <c r="N377" s="27"/>
      <c r="O377" s="22"/>
      <c r="P377" s="22"/>
      <c r="Q377" s="28">
        <v>0.0</v>
      </c>
      <c r="R377" s="29">
        <v>0.0</v>
      </c>
    </row>
    <row r="378">
      <c r="A378" s="30"/>
      <c r="B378" s="8"/>
      <c r="C378" s="9"/>
      <c r="D378" s="10"/>
      <c r="E378" s="11"/>
      <c r="F378" s="12"/>
      <c r="G378" s="10"/>
      <c r="H378" s="10"/>
      <c r="I378" s="10"/>
      <c r="J378" s="10"/>
      <c r="K378" s="10"/>
      <c r="L378" s="10"/>
      <c r="M378" s="14"/>
      <c r="N378" s="15"/>
      <c r="O378" s="10"/>
      <c r="P378" s="10"/>
      <c r="Q378" s="17">
        <v>0.0</v>
      </c>
      <c r="R378" s="18">
        <v>0.0</v>
      </c>
    </row>
    <row r="379">
      <c r="A379" s="19"/>
      <c r="B379" s="20"/>
      <c r="C379" s="21"/>
      <c r="D379" s="22"/>
      <c r="E379" s="23"/>
      <c r="F379" s="24"/>
      <c r="G379" s="22"/>
      <c r="H379" s="22"/>
      <c r="I379" s="22"/>
      <c r="J379" s="22"/>
      <c r="K379" s="22"/>
      <c r="L379" s="22"/>
      <c r="M379" s="26"/>
      <c r="N379" s="27"/>
      <c r="O379" s="22"/>
      <c r="P379" s="22"/>
      <c r="Q379" s="28">
        <v>0.0</v>
      </c>
      <c r="R379" s="29">
        <v>0.0</v>
      </c>
    </row>
    <row r="380">
      <c r="A380" s="30"/>
      <c r="B380" s="8"/>
      <c r="C380" s="9"/>
      <c r="D380" s="10"/>
      <c r="E380" s="11"/>
      <c r="F380" s="12"/>
      <c r="G380" s="10"/>
      <c r="H380" s="10"/>
      <c r="I380" s="10"/>
      <c r="J380" s="10"/>
      <c r="K380" s="10"/>
      <c r="L380" s="10"/>
      <c r="M380" s="14"/>
      <c r="N380" s="15"/>
      <c r="O380" s="16"/>
      <c r="P380" s="10"/>
      <c r="Q380" s="17">
        <v>0.0</v>
      </c>
      <c r="R380" s="18">
        <v>0.0</v>
      </c>
    </row>
    <row r="381">
      <c r="A381" s="19"/>
      <c r="B381" s="20"/>
      <c r="C381" s="21"/>
      <c r="D381" s="22"/>
      <c r="E381" s="23"/>
      <c r="F381" s="24"/>
      <c r="G381" s="22"/>
      <c r="H381" s="22"/>
      <c r="I381" s="22"/>
      <c r="J381" s="22"/>
      <c r="K381" s="22"/>
      <c r="L381" s="22"/>
      <c r="M381" s="26"/>
      <c r="N381" s="27"/>
      <c r="O381" s="32"/>
      <c r="P381" s="22"/>
      <c r="Q381" s="28">
        <v>0.0</v>
      </c>
      <c r="R381" s="29">
        <v>0.0</v>
      </c>
    </row>
    <row r="382">
      <c r="A382" s="30"/>
      <c r="B382" s="8"/>
      <c r="C382" s="9"/>
      <c r="D382" s="10"/>
      <c r="E382" s="11"/>
      <c r="F382" s="12"/>
      <c r="G382" s="10"/>
      <c r="H382" s="10"/>
      <c r="I382" s="10"/>
      <c r="J382" s="10"/>
      <c r="K382" s="10"/>
      <c r="L382" s="10"/>
      <c r="M382" s="14"/>
      <c r="N382" s="15"/>
      <c r="O382" s="16"/>
      <c r="P382" s="10"/>
      <c r="Q382" s="17">
        <v>0.0</v>
      </c>
      <c r="R382" s="18">
        <v>0.0</v>
      </c>
    </row>
    <row r="383">
      <c r="A383" s="19"/>
      <c r="B383" s="20"/>
      <c r="C383" s="49"/>
      <c r="D383" s="22"/>
      <c r="E383" s="35"/>
      <c r="F383" s="24"/>
      <c r="G383" s="22"/>
      <c r="H383" s="22"/>
      <c r="I383" s="22"/>
      <c r="J383" s="22"/>
      <c r="K383" s="22"/>
      <c r="L383" s="22"/>
      <c r="M383" s="50"/>
      <c r="N383" s="27"/>
      <c r="O383" s="32"/>
      <c r="P383" s="22"/>
      <c r="Q383" s="28">
        <v>0.0</v>
      </c>
      <c r="R383" s="29">
        <v>0.0</v>
      </c>
    </row>
    <row r="384">
      <c r="A384" s="30"/>
      <c r="B384" s="8"/>
      <c r="C384" s="9"/>
      <c r="D384" s="10"/>
      <c r="E384" s="11"/>
      <c r="F384" s="12"/>
      <c r="G384" s="10"/>
      <c r="H384" s="10"/>
      <c r="I384" s="10"/>
      <c r="J384" s="10"/>
      <c r="K384" s="10"/>
      <c r="L384" s="10"/>
      <c r="M384" s="14"/>
      <c r="N384" s="15"/>
      <c r="O384" s="16"/>
      <c r="P384" s="10"/>
      <c r="Q384" s="17">
        <v>0.0</v>
      </c>
      <c r="R384" s="18">
        <v>0.0</v>
      </c>
    </row>
    <row r="385">
      <c r="A385" s="19"/>
      <c r="B385" s="20"/>
      <c r="C385" s="21"/>
      <c r="D385" s="22"/>
      <c r="E385" s="23"/>
      <c r="F385" s="24"/>
      <c r="G385" s="22"/>
      <c r="H385" s="22"/>
      <c r="I385" s="22"/>
      <c r="J385" s="22"/>
      <c r="K385" s="22"/>
      <c r="L385" s="22"/>
      <c r="M385" s="26"/>
      <c r="N385" s="27"/>
      <c r="O385" s="32"/>
      <c r="P385" s="22"/>
      <c r="Q385" s="28">
        <v>0.0</v>
      </c>
      <c r="R385" s="29">
        <v>0.0</v>
      </c>
    </row>
    <row r="386">
      <c r="A386" s="30"/>
      <c r="B386" s="8"/>
      <c r="C386" s="9"/>
      <c r="D386" s="10"/>
      <c r="E386" s="11"/>
      <c r="F386" s="12"/>
      <c r="G386" s="10"/>
      <c r="H386" s="10"/>
      <c r="I386" s="10"/>
      <c r="J386" s="10"/>
      <c r="K386" s="10"/>
      <c r="L386" s="10"/>
      <c r="M386" s="14"/>
      <c r="N386" s="15"/>
      <c r="O386" s="16"/>
      <c r="P386" s="10"/>
      <c r="Q386" s="17">
        <v>0.0</v>
      </c>
      <c r="R386" s="18">
        <v>0.0</v>
      </c>
    </row>
    <row r="387">
      <c r="A387" s="19"/>
      <c r="B387" s="20"/>
      <c r="C387" s="21"/>
      <c r="D387" s="22"/>
      <c r="E387" s="23"/>
      <c r="F387" s="24"/>
      <c r="G387" s="22"/>
      <c r="H387" s="22"/>
      <c r="I387" s="22"/>
      <c r="J387" s="22"/>
      <c r="K387" s="22"/>
      <c r="L387" s="22"/>
      <c r="M387" s="26"/>
      <c r="N387" s="27"/>
      <c r="O387" s="32"/>
      <c r="P387" s="22"/>
      <c r="Q387" s="28">
        <v>0.0</v>
      </c>
      <c r="R387" s="29">
        <v>0.0</v>
      </c>
    </row>
    <row r="388">
      <c r="A388" s="7"/>
      <c r="B388" s="8"/>
      <c r="C388" s="9"/>
      <c r="D388" s="10"/>
      <c r="E388" s="11"/>
      <c r="F388" s="12"/>
      <c r="G388" s="10"/>
      <c r="H388" s="10"/>
      <c r="I388" s="10"/>
      <c r="J388" s="10"/>
      <c r="K388" s="10"/>
      <c r="L388" s="10"/>
      <c r="M388" s="14"/>
      <c r="N388" s="15"/>
      <c r="O388" s="16"/>
      <c r="P388" s="10"/>
      <c r="Q388" s="17">
        <v>0.0</v>
      </c>
      <c r="R388" s="18">
        <v>0.0</v>
      </c>
    </row>
    <row r="389">
      <c r="A389" s="19"/>
      <c r="B389" s="20"/>
      <c r="C389" s="21"/>
      <c r="D389" s="22"/>
      <c r="E389" s="23"/>
      <c r="F389" s="24"/>
      <c r="G389" s="22"/>
      <c r="H389" s="22"/>
      <c r="I389" s="22"/>
      <c r="J389" s="22"/>
      <c r="K389" s="22"/>
      <c r="L389" s="22"/>
      <c r="M389" s="26"/>
      <c r="N389" s="27"/>
      <c r="O389" s="32"/>
      <c r="P389" s="22"/>
      <c r="Q389" s="28">
        <v>0.0</v>
      </c>
      <c r="R389" s="29">
        <v>0.0</v>
      </c>
    </row>
    <row r="390">
      <c r="A390" s="30"/>
      <c r="B390" s="8"/>
      <c r="C390" s="9"/>
      <c r="D390" s="10"/>
      <c r="E390" s="11"/>
      <c r="F390" s="12"/>
      <c r="G390" s="10"/>
      <c r="H390" s="10"/>
      <c r="I390" s="10"/>
      <c r="J390" s="10"/>
      <c r="K390" s="10"/>
      <c r="L390" s="10"/>
      <c r="M390" s="14"/>
      <c r="N390" s="15"/>
      <c r="O390" s="16"/>
      <c r="P390" s="10"/>
      <c r="Q390" s="17">
        <v>0.0</v>
      </c>
      <c r="R390" s="18">
        <v>0.0</v>
      </c>
    </row>
    <row r="391">
      <c r="A391" s="19"/>
      <c r="B391" s="20"/>
      <c r="C391" s="21"/>
      <c r="D391" s="22"/>
      <c r="E391" s="23"/>
      <c r="F391" s="24"/>
      <c r="G391" s="22"/>
      <c r="H391" s="22"/>
      <c r="I391" s="22"/>
      <c r="J391" s="22"/>
      <c r="K391" s="22"/>
      <c r="L391" s="22"/>
      <c r="M391" s="26"/>
      <c r="N391" s="27"/>
      <c r="O391" s="32"/>
      <c r="P391" s="22"/>
      <c r="Q391" s="28">
        <v>0.0</v>
      </c>
      <c r="R391" s="29">
        <v>0.0</v>
      </c>
    </row>
    <row r="392">
      <c r="A392" s="30"/>
      <c r="B392" s="8"/>
      <c r="C392" s="9"/>
      <c r="D392" s="10"/>
      <c r="E392" s="36"/>
      <c r="F392" s="12"/>
      <c r="G392" s="10"/>
      <c r="H392" s="10"/>
      <c r="I392" s="10"/>
      <c r="J392" s="10"/>
      <c r="K392" s="10"/>
      <c r="L392" s="10"/>
      <c r="M392" s="14"/>
      <c r="N392" s="15"/>
      <c r="O392" s="10"/>
      <c r="P392" s="10"/>
      <c r="Q392" s="17">
        <v>0.0</v>
      </c>
      <c r="R392" s="18">
        <v>0.0</v>
      </c>
    </row>
    <row r="393">
      <c r="A393" s="19"/>
      <c r="B393" s="51"/>
      <c r="C393" s="52"/>
      <c r="D393" s="22"/>
      <c r="E393" s="35"/>
      <c r="F393" s="24"/>
      <c r="G393" s="22"/>
      <c r="H393" s="22"/>
      <c r="I393" s="22"/>
      <c r="J393" s="22"/>
      <c r="K393" s="22"/>
      <c r="L393" s="22"/>
      <c r="M393" s="53"/>
      <c r="N393" s="27"/>
      <c r="O393" s="22"/>
      <c r="P393" s="22"/>
      <c r="Q393" s="28"/>
      <c r="R393" s="29"/>
    </row>
    <row r="394">
      <c r="A394" s="30"/>
      <c r="B394" s="54"/>
      <c r="C394" s="55"/>
      <c r="D394" s="10"/>
      <c r="E394" s="36"/>
      <c r="F394" s="12"/>
      <c r="G394" s="10"/>
      <c r="H394" s="10"/>
      <c r="I394" s="10"/>
      <c r="J394" s="10"/>
      <c r="K394" s="10"/>
      <c r="L394" s="10"/>
      <c r="M394" s="56"/>
      <c r="N394" s="15"/>
      <c r="O394" s="10"/>
      <c r="P394" s="10"/>
      <c r="Q394" s="17"/>
      <c r="R394" s="18"/>
    </row>
    <row r="395">
      <c r="A395" s="19"/>
      <c r="B395" s="51"/>
      <c r="C395" s="52"/>
      <c r="D395" s="22"/>
      <c r="E395" s="35"/>
      <c r="F395" s="24"/>
      <c r="G395" s="22"/>
      <c r="H395" s="22"/>
      <c r="I395" s="22"/>
      <c r="J395" s="22"/>
      <c r="K395" s="22"/>
      <c r="L395" s="22"/>
      <c r="M395" s="53"/>
      <c r="N395" s="27"/>
      <c r="O395" s="22"/>
      <c r="P395" s="22"/>
      <c r="Q395" s="28"/>
      <c r="R395" s="29"/>
    </row>
    <row r="396">
      <c r="A396" s="30"/>
      <c r="B396" s="54"/>
      <c r="C396" s="55"/>
      <c r="D396" s="10"/>
      <c r="E396" s="36"/>
      <c r="F396" s="12"/>
      <c r="G396" s="10"/>
      <c r="H396" s="10"/>
      <c r="I396" s="10"/>
      <c r="J396" s="10"/>
      <c r="K396" s="10"/>
      <c r="L396" s="10"/>
      <c r="M396" s="56"/>
      <c r="N396" s="15"/>
      <c r="O396" s="10"/>
      <c r="P396" s="10"/>
      <c r="Q396" s="17"/>
      <c r="R396" s="18"/>
    </row>
    <row r="397">
      <c r="A397" s="19"/>
      <c r="B397" s="51"/>
      <c r="C397" s="52"/>
      <c r="D397" s="22"/>
      <c r="E397" s="35"/>
      <c r="F397" s="24"/>
      <c r="G397" s="22"/>
      <c r="H397" s="22"/>
      <c r="I397" s="22"/>
      <c r="J397" s="22"/>
      <c r="K397" s="22"/>
      <c r="L397" s="22"/>
      <c r="M397" s="53"/>
      <c r="N397" s="27"/>
      <c r="O397" s="22"/>
      <c r="P397" s="22"/>
      <c r="Q397" s="28"/>
      <c r="R397" s="29"/>
    </row>
    <row r="398">
      <c r="A398" s="57"/>
      <c r="B398" s="58"/>
      <c r="C398" s="59"/>
      <c r="D398" s="60"/>
      <c r="E398" s="61"/>
      <c r="F398" s="62"/>
      <c r="G398" s="60"/>
      <c r="H398" s="60"/>
      <c r="I398" s="60"/>
      <c r="J398" s="60"/>
      <c r="K398" s="60"/>
      <c r="L398" s="60"/>
      <c r="M398" s="63"/>
      <c r="N398" s="64"/>
      <c r="O398" s="60"/>
      <c r="P398" s="60"/>
      <c r="Q398" s="65"/>
      <c r="R398" s="66"/>
    </row>
    <row r="399">
      <c r="F399" s="67"/>
      <c r="R399" s="68"/>
    </row>
    <row r="400">
      <c r="F400" s="67"/>
      <c r="R400" s="68"/>
    </row>
    <row r="401">
      <c r="F401" s="67"/>
      <c r="R401" s="68"/>
    </row>
    <row r="402">
      <c r="F402" s="67"/>
      <c r="R402" s="68"/>
    </row>
    <row r="403">
      <c r="F403" s="67"/>
      <c r="R403" s="68"/>
    </row>
    <row r="404">
      <c r="F404" s="67"/>
      <c r="R404" s="68"/>
    </row>
    <row r="405">
      <c r="F405" s="67"/>
      <c r="R405" s="68"/>
    </row>
    <row r="406">
      <c r="F406" s="67"/>
      <c r="R406" s="68"/>
    </row>
    <row r="407">
      <c r="F407" s="67"/>
      <c r="R407" s="68"/>
    </row>
    <row r="408">
      <c r="F408" s="67"/>
      <c r="R408" s="68"/>
    </row>
    <row r="409">
      <c r="F409" s="67"/>
      <c r="R409" s="68"/>
    </row>
    <row r="410">
      <c r="F410" s="67"/>
      <c r="R410" s="68"/>
    </row>
    <row r="411">
      <c r="F411" s="67"/>
      <c r="R411" s="68"/>
    </row>
    <row r="412">
      <c r="F412" s="67"/>
      <c r="R412" s="68"/>
    </row>
    <row r="413">
      <c r="F413" s="67"/>
      <c r="R413" s="68"/>
    </row>
    <row r="414">
      <c r="F414" s="67"/>
      <c r="R414" s="68"/>
    </row>
    <row r="415">
      <c r="F415" s="67"/>
      <c r="R415" s="68"/>
    </row>
    <row r="416">
      <c r="F416" s="67"/>
      <c r="R416" s="68"/>
    </row>
    <row r="417">
      <c r="F417" s="67"/>
      <c r="R417" s="68"/>
    </row>
    <row r="418">
      <c r="F418" s="67"/>
      <c r="R418" s="68"/>
    </row>
    <row r="419">
      <c r="F419" s="67"/>
      <c r="R419" s="68"/>
    </row>
    <row r="420">
      <c r="F420" s="67"/>
      <c r="R420" s="68"/>
    </row>
    <row r="421">
      <c r="F421" s="67"/>
      <c r="R421" s="68"/>
    </row>
    <row r="422">
      <c r="F422" s="67"/>
      <c r="R422" s="68"/>
    </row>
    <row r="423">
      <c r="F423" s="67"/>
      <c r="R423" s="68"/>
    </row>
    <row r="424">
      <c r="F424" s="67"/>
      <c r="R424" s="68"/>
    </row>
    <row r="425">
      <c r="F425" s="67"/>
      <c r="R425" s="68"/>
    </row>
    <row r="426">
      <c r="F426" s="67"/>
      <c r="R426" s="68"/>
    </row>
    <row r="427">
      <c r="F427" s="67"/>
      <c r="R427" s="68"/>
    </row>
    <row r="428">
      <c r="F428" s="67"/>
      <c r="R428" s="68"/>
    </row>
    <row r="429">
      <c r="F429" s="67"/>
      <c r="R429" s="68"/>
    </row>
    <row r="430">
      <c r="F430" s="67"/>
      <c r="R430" s="68"/>
    </row>
    <row r="431">
      <c r="F431" s="67"/>
      <c r="R431" s="68"/>
    </row>
    <row r="432">
      <c r="F432" s="67"/>
      <c r="R432" s="68"/>
    </row>
    <row r="433">
      <c r="F433" s="67"/>
      <c r="R433" s="68"/>
    </row>
    <row r="434">
      <c r="F434" s="67"/>
      <c r="R434" s="68"/>
    </row>
    <row r="435">
      <c r="F435" s="67"/>
      <c r="R435" s="68"/>
    </row>
    <row r="436">
      <c r="F436" s="67"/>
      <c r="R436" s="68"/>
    </row>
    <row r="437">
      <c r="F437" s="67"/>
      <c r="R437" s="68"/>
    </row>
    <row r="438">
      <c r="F438" s="67"/>
      <c r="R438" s="68"/>
    </row>
    <row r="439">
      <c r="F439" s="67"/>
      <c r="R439" s="68"/>
    </row>
    <row r="440">
      <c r="F440" s="67"/>
      <c r="R440" s="68"/>
    </row>
    <row r="441">
      <c r="F441" s="67"/>
      <c r="R441" s="68"/>
    </row>
    <row r="442">
      <c r="F442" s="67"/>
      <c r="R442" s="68"/>
    </row>
    <row r="443">
      <c r="F443" s="67"/>
      <c r="R443" s="68"/>
    </row>
    <row r="444">
      <c r="F444" s="67"/>
      <c r="R444" s="68"/>
    </row>
    <row r="445">
      <c r="F445" s="67"/>
      <c r="R445" s="68"/>
    </row>
    <row r="446">
      <c r="F446" s="67"/>
      <c r="R446" s="68"/>
    </row>
    <row r="447">
      <c r="F447" s="67"/>
      <c r="R447" s="68"/>
    </row>
    <row r="448">
      <c r="F448" s="67"/>
      <c r="R448" s="68"/>
    </row>
    <row r="449">
      <c r="F449" s="67"/>
      <c r="R449" s="68"/>
    </row>
    <row r="450">
      <c r="F450" s="67"/>
      <c r="R450" s="68"/>
    </row>
    <row r="451">
      <c r="F451" s="67"/>
      <c r="R451" s="68"/>
    </row>
    <row r="452">
      <c r="F452" s="67"/>
      <c r="R452" s="68"/>
    </row>
    <row r="453">
      <c r="F453" s="67"/>
      <c r="R453" s="68"/>
    </row>
    <row r="454">
      <c r="F454" s="67"/>
      <c r="R454" s="68"/>
    </row>
    <row r="455">
      <c r="F455" s="67"/>
      <c r="R455" s="68"/>
    </row>
    <row r="456">
      <c r="F456" s="67"/>
      <c r="R456" s="68"/>
    </row>
    <row r="457">
      <c r="F457" s="67"/>
      <c r="R457" s="68"/>
    </row>
    <row r="458">
      <c r="F458" s="67"/>
      <c r="R458" s="68"/>
    </row>
    <row r="459">
      <c r="F459" s="67"/>
      <c r="R459" s="68"/>
    </row>
    <row r="460">
      <c r="F460" s="67"/>
      <c r="R460" s="68"/>
    </row>
    <row r="461">
      <c r="F461" s="67"/>
      <c r="R461" s="68"/>
    </row>
    <row r="462">
      <c r="F462" s="67"/>
      <c r="R462" s="68"/>
    </row>
    <row r="463">
      <c r="F463" s="67"/>
      <c r="R463" s="68"/>
    </row>
    <row r="464">
      <c r="F464" s="67"/>
      <c r="R464" s="68"/>
    </row>
    <row r="465">
      <c r="F465" s="67"/>
      <c r="R465" s="68"/>
    </row>
    <row r="466">
      <c r="F466" s="67"/>
      <c r="R466" s="68"/>
    </row>
    <row r="467">
      <c r="F467" s="67"/>
      <c r="R467" s="68"/>
    </row>
    <row r="468">
      <c r="F468" s="67"/>
      <c r="R468" s="68"/>
    </row>
    <row r="469">
      <c r="F469" s="67"/>
      <c r="R469" s="68"/>
    </row>
    <row r="470">
      <c r="F470" s="67"/>
      <c r="R470" s="68"/>
    </row>
    <row r="471">
      <c r="F471" s="67"/>
      <c r="R471" s="68"/>
    </row>
    <row r="472">
      <c r="F472" s="67"/>
      <c r="R472" s="68"/>
    </row>
    <row r="473">
      <c r="F473" s="67"/>
      <c r="R473" s="68"/>
    </row>
    <row r="474">
      <c r="F474" s="67"/>
      <c r="R474" s="68"/>
    </row>
    <row r="475">
      <c r="F475" s="67"/>
      <c r="R475" s="68"/>
    </row>
    <row r="476">
      <c r="F476" s="67"/>
      <c r="R476" s="68"/>
    </row>
    <row r="477">
      <c r="F477" s="67"/>
      <c r="R477" s="68"/>
    </row>
    <row r="478">
      <c r="F478" s="67"/>
      <c r="R478" s="68"/>
    </row>
    <row r="479">
      <c r="F479" s="67"/>
      <c r="R479" s="68"/>
    </row>
    <row r="480">
      <c r="F480" s="67"/>
      <c r="R480" s="68"/>
    </row>
    <row r="481">
      <c r="F481" s="67"/>
      <c r="R481" s="68"/>
    </row>
    <row r="482">
      <c r="F482" s="67"/>
      <c r="R482" s="68"/>
    </row>
    <row r="483">
      <c r="F483" s="67"/>
      <c r="R483" s="68"/>
    </row>
    <row r="484">
      <c r="F484" s="67"/>
      <c r="R484" s="68"/>
    </row>
    <row r="485">
      <c r="F485" s="67"/>
      <c r="R485" s="68"/>
    </row>
    <row r="486">
      <c r="F486" s="67"/>
      <c r="R486" s="68"/>
    </row>
    <row r="487">
      <c r="F487" s="67"/>
      <c r="R487" s="68"/>
    </row>
    <row r="488">
      <c r="F488" s="67"/>
      <c r="R488" s="68"/>
    </row>
    <row r="489">
      <c r="F489" s="67"/>
      <c r="R489" s="68"/>
    </row>
    <row r="490">
      <c r="F490" s="67"/>
      <c r="R490" s="68"/>
    </row>
    <row r="491">
      <c r="F491" s="67"/>
      <c r="R491" s="68"/>
    </row>
    <row r="492">
      <c r="F492" s="67"/>
      <c r="R492" s="68"/>
    </row>
    <row r="493">
      <c r="F493" s="67"/>
      <c r="R493" s="68"/>
    </row>
    <row r="494">
      <c r="F494" s="67"/>
      <c r="R494" s="68"/>
    </row>
    <row r="495">
      <c r="F495" s="67"/>
      <c r="R495" s="68"/>
    </row>
    <row r="496">
      <c r="F496" s="67"/>
      <c r="R496" s="68"/>
    </row>
    <row r="497">
      <c r="F497" s="67"/>
      <c r="R497" s="68"/>
    </row>
    <row r="498">
      <c r="F498" s="67"/>
      <c r="R498" s="68"/>
    </row>
    <row r="499">
      <c r="F499" s="67"/>
      <c r="R499" s="68"/>
    </row>
    <row r="500">
      <c r="F500" s="67"/>
      <c r="R500" s="68"/>
    </row>
    <row r="501">
      <c r="F501" s="67"/>
      <c r="R501" s="68"/>
    </row>
    <row r="502">
      <c r="F502" s="67"/>
      <c r="R502" s="68"/>
    </row>
    <row r="503">
      <c r="F503" s="67"/>
      <c r="R503" s="68"/>
    </row>
    <row r="504">
      <c r="F504" s="67"/>
      <c r="R504" s="68"/>
    </row>
    <row r="505">
      <c r="F505" s="67"/>
      <c r="R505" s="68"/>
    </row>
    <row r="506">
      <c r="F506" s="67"/>
      <c r="R506" s="68"/>
    </row>
    <row r="507">
      <c r="F507" s="67"/>
      <c r="R507" s="68"/>
    </row>
    <row r="508">
      <c r="F508" s="67"/>
      <c r="R508" s="68"/>
    </row>
    <row r="509">
      <c r="F509" s="67"/>
      <c r="R509" s="68"/>
    </row>
    <row r="510">
      <c r="F510" s="67"/>
      <c r="R510" s="68"/>
    </row>
    <row r="511">
      <c r="F511" s="67"/>
      <c r="R511" s="68"/>
    </row>
    <row r="512">
      <c r="F512" s="67"/>
      <c r="R512" s="68"/>
    </row>
    <row r="513">
      <c r="F513" s="67"/>
      <c r="R513" s="68"/>
    </row>
    <row r="514">
      <c r="F514" s="67"/>
      <c r="R514" s="68"/>
    </row>
    <row r="515">
      <c r="F515" s="67"/>
      <c r="R515" s="68"/>
    </row>
    <row r="516">
      <c r="F516" s="67"/>
      <c r="R516" s="68"/>
    </row>
    <row r="517">
      <c r="F517" s="67"/>
      <c r="R517" s="68"/>
    </row>
    <row r="518">
      <c r="F518" s="67"/>
      <c r="R518" s="68"/>
    </row>
    <row r="519">
      <c r="F519" s="67"/>
      <c r="R519" s="68"/>
    </row>
    <row r="520">
      <c r="F520" s="67"/>
      <c r="R520" s="68"/>
    </row>
    <row r="521">
      <c r="F521" s="67"/>
      <c r="R521" s="68"/>
    </row>
    <row r="522">
      <c r="F522" s="67"/>
      <c r="R522" s="68"/>
    </row>
    <row r="523">
      <c r="F523" s="67"/>
      <c r="R523" s="68"/>
    </row>
    <row r="524">
      <c r="F524" s="67"/>
      <c r="R524" s="68"/>
    </row>
    <row r="525">
      <c r="F525" s="67"/>
      <c r="R525" s="68"/>
    </row>
    <row r="526">
      <c r="F526" s="67"/>
      <c r="R526" s="68"/>
    </row>
    <row r="527">
      <c r="F527" s="67"/>
      <c r="R527" s="68"/>
    </row>
    <row r="528">
      <c r="F528" s="67"/>
      <c r="R528" s="68"/>
    </row>
    <row r="529">
      <c r="F529" s="67"/>
      <c r="R529" s="68"/>
    </row>
    <row r="530">
      <c r="F530" s="67"/>
      <c r="R530" s="68"/>
    </row>
    <row r="531">
      <c r="F531" s="67"/>
      <c r="R531" s="68"/>
    </row>
    <row r="532">
      <c r="F532" s="67"/>
      <c r="R532" s="68"/>
    </row>
    <row r="533">
      <c r="F533" s="67"/>
      <c r="R533" s="68"/>
    </row>
    <row r="534">
      <c r="F534" s="67"/>
      <c r="R534" s="68"/>
    </row>
    <row r="535">
      <c r="F535" s="67"/>
      <c r="R535" s="68"/>
    </row>
    <row r="536">
      <c r="F536" s="67"/>
      <c r="R536" s="68"/>
    </row>
    <row r="537">
      <c r="F537" s="67"/>
      <c r="R537" s="68"/>
    </row>
    <row r="538">
      <c r="F538" s="67"/>
      <c r="R538" s="68"/>
    </row>
    <row r="539">
      <c r="F539" s="67"/>
      <c r="R539" s="68"/>
    </row>
    <row r="540">
      <c r="F540" s="67"/>
      <c r="R540" s="68"/>
    </row>
    <row r="541">
      <c r="F541" s="67"/>
      <c r="R541" s="68"/>
    </row>
    <row r="542">
      <c r="F542" s="67"/>
      <c r="R542" s="68"/>
    </row>
    <row r="543">
      <c r="F543" s="67"/>
      <c r="R543" s="68"/>
    </row>
    <row r="544">
      <c r="F544" s="67"/>
      <c r="R544" s="68"/>
    </row>
    <row r="545">
      <c r="F545" s="67"/>
      <c r="R545" s="68"/>
    </row>
    <row r="546">
      <c r="F546" s="67"/>
      <c r="R546" s="68"/>
    </row>
    <row r="547">
      <c r="F547" s="67"/>
      <c r="R547" s="68"/>
    </row>
    <row r="548">
      <c r="F548" s="67"/>
      <c r="R548" s="68"/>
    </row>
    <row r="549">
      <c r="F549" s="67"/>
      <c r="R549" s="68"/>
    </row>
    <row r="550">
      <c r="F550" s="67"/>
      <c r="R550" s="68"/>
    </row>
    <row r="551">
      <c r="F551" s="67"/>
      <c r="R551" s="68"/>
    </row>
    <row r="552">
      <c r="F552" s="67"/>
      <c r="R552" s="68"/>
    </row>
    <row r="553">
      <c r="F553" s="67"/>
      <c r="R553" s="68"/>
    </row>
    <row r="554">
      <c r="F554" s="67"/>
      <c r="R554" s="68"/>
    </row>
    <row r="555">
      <c r="F555" s="67"/>
      <c r="R555" s="68"/>
    </row>
    <row r="556">
      <c r="F556" s="67"/>
      <c r="R556" s="68"/>
    </row>
    <row r="557">
      <c r="F557" s="67"/>
      <c r="R557" s="68"/>
    </row>
    <row r="558">
      <c r="F558" s="67"/>
      <c r="R558" s="68"/>
    </row>
    <row r="559">
      <c r="F559" s="67"/>
      <c r="R559" s="68"/>
    </row>
    <row r="560">
      <c r="F560" s="67"/>
      <c r="R560" s="68"/>
    </row>
    <row r="561">
      <c r="F561" s="67"/>
      <c r="R561" s="68"/>
    </row>
    <row r="562">
      <c r="F562" s="67"/>
      <c r="R562" s="68"/>
    </row>
    <row r="563">
      <c r="F563" s="67"/>
      <c r="R563" s="68"/>
    </row>
    <row r="564">
      <c r="F564" s="67"/>
      <c r="R564" s="68"/>
    </row>
    <row r="565">
      <c r="F565" s="67"/>
      <c r="R565" s="68"/>
    </row>
    <row r="566">
      <c r="F566" s="67"/>
      <c r="R566" s="68"/>
    </row>
    <row r="567">
      <c r="F567" s="67"/>
      <c r="R567" s="68"/>
    </row>
    <row r="568">
      <c r="F568" s="67"/>
      <c r="R568" s="68"/>
    </row>
    <row r="569">
      <c r="F569" s="67"/>
      <c r="R569" s="68"/>
    </row>
    <row r="570">
      <c r="F570" s="67"/>
      <c r="R570" s="68"/>
    </row>
    <row r="571">
      <c r="F571" s="67"/>
      <c r="R571" s="68"/>
    </row>
    <row r="572">
      <c r="F572" s="67"/>
      <c r="R572" s="68"/>
    </row>
    <row r="573">
      <c r="F573" s="67"/>
      <c r="R573" s="68"/>
    </row>
    <row r="574">
      <c r="F574" s="67"/>
      <c r="R574" s="68"/>
    </row>
    <row r="575">
      <c r="F575" s="67"/>
      <c r="R575" s="68"/>
    </row>
    <row r="576">
      <c r="F576" s="67"/>
      <c r="R576" s="68"/>
    </row>
    <row r="577">
      <c r="F577" s="67"/>
      <c r="R577" s="68"/>
    </row>
    <row r="578">
      <c r="F578" s="67"/>
      <c r="R578" s="68"/>
    </row>
    <row r="579">
      <c r="F579" s="67"/>
      <c r="R579" s="68"/>
    </row>
    <row r="580">
      <c r="F580" s="67"/>
      <c r="R580" s="68"/>
    </row>
    <row r="581">
      <c r="F581" s="67"/>
      <c r="R581" s="68"/>
    </row>
    <row r="582">
      <c r="F582" s="67"/>
      <c r="R582" s="68"/>
    </row>
    <row r="583">
      <c r="F583" s="67"/>
      <c r="R583" s="68"/>
    </row>
    <row r="584">
      <c r="F584" s="67"/>
      <c r="R584" s="68"/>
    </row>
    <row r="585">
      <c r="F585" s="67"/>
      <c r="R585" s="68"/>
    </row>
    <row r="586">
      <c r="F586" s="67"/>
      <c r="R586" s="68"/>
    </row>
    <row r="587">
      <c r="F587" s="67"/>
      <c r="R587" s="68"/>
    </row>
    <row r="588">
      <c r="F588" s="67"/>
      <c r="R588" s="68"/>
    </row>
    <row r="589">
      <c r="F589" s="67"/>
      <c r="R589" s="68"/>
    </row>
    <row r="590">
      <c r="F590" s="67"/>
      <c r="R590" s="68"/>
    </row>
    <row r="591">
      <c r="F591" s="67"/>
      <c r="R591" s="68"/>
    </row>
    <row r="592">
      <c r="F592" s="67"/>
      <c r="R592" s="68"/>
    </row>
    <row r="593">
      <c r="F593" s="67"/>
      <c r="R593" s="68"/>
    </row>
    <row r="594">
      <c r="F594" s="67"/>
      <c r="R594" s="68"/>
    </row>
    <row r="595">
      <c r="F595" s="67"/>
      <c r="R595" s="68"/>
    </row>
    <row r="596">
      <c r="F596" s="67"/>
      <c r="R596" s="68"/>
    </row>
    <row r="597">
      <c r="F597" s="67"/>
      <c r="R597" s="68"/>
    </row>
    <row r="598">
      <c r="F598" s="67"/>
      <c r="R598" s="68"/>
    </row>
    <row r="599">
      <c r="F599" s="67"/>
      <c r="R599" s="68"/>
    </row>
    <row r="600">
      <c r="F600" s="67"/>
      <c r="R600" s="68"/>
    </row>
    <row r="601">
      <c r="F601" s="67"/>
      <c r="R601" s="68"/>
    </row>
    <row r="602">
      <c r="F602" s="67"/>
      <c r="R602" s="68"/>
    </row>
    <row r="603">
      <c r="F603" s="67"/>
      <c r="R603" s="68"/>
    </row>
    <row r="604">
      <c r="F604" s="67"/>
      <c r="R604" s="68"/>
    </row>
    <row r="605">
      <c r="F605" s="67"/>
      <c r="R605" s="68"/>
    </row>
    <row r="606">
      <c r="F606" s="67"/>
      <c r="R606" s="68"/>
    </row>
    <row r="607">
      <c r="F607" s="67"/>
      <c r="R607" s="68"/>
    </row>
    <row r="608">
      <c r="F608" s="67"/>
      <c r="R608" s="68"/>
    </row>
    <row r="609">
      <c r="F609" s="67"/>
      <c r="R609" s="68"/>
    </row>
    <row r="610">
      <c r="F610" s="67"/>
      <c r="R610" s="68"/>
    </row>
    <row r="611">
      <c r="F611" s="67"/>
      <c r="R611" s="68"/>
    </row>
    <row r="612">
      <c r="F612" s="67"/>
      <c r="R612" s="68"/>
    </row>
    <row r="613">
      <c r="F613" s="67"/>
      <c r="R613" s="68"/>
    </row>
    <row r="614">
      <c r="F614" s="67"/>
      <c r="R614" s="68"/>
    </row>
    <row r="615">
      <c r="F615" s="67"/>
      <c r="R615" s="68"/>
    </row>
    <row r="616">
      <c r="F616" s="67"/>
      <c r="R616" s="68"/>
    </row>
    <row r="617">
      <c r="F617" s="67"/>
      <c r="R617" s="68"/>
    </row>
    <row r="618">
      <c r="F618" s="67"/>
      <c r="R618" s="68"/>
    </row>
    <row r="619">
      <c r="F619" s="67"/>
      <c r="R619" s="68"/>
    </row>
    <row r="620">
      <c r="F620" s="67"/>
      <c r="R620" s="68"/>
    </row>
    <row r="621">
      <c r="F621" s="67"/>
      <c r="R621" s="68"/>
    </row>
    <row r="622">
      <c r="F622" s="67"/>
      <c r="R622" s="68"/>
    </row>
    <row r="623">
      <c r="F623" s="67"/>
      <c r="R623" s="68"/>
    </row>
    <row r="624">
      <c r="F624" s="67"/>
      <c r="R624" s="68"/>
    </row>
    <row r="625">
      <c r="F625" s="67"/>
      <c r="R625" s="68"/>
    </row>
    <row r="626">
      <c r="F626" s="67"/>
      <c r="R626" s="68"/>
    </row>
    <row r="627">
      <c r="F627" s="67"/>
      <c r="R627" s="68"/>
    </row>
    <row r="628">
      <c r="F628" s="67"/>
      <c r="R628" s="68"/>
    </row>
    <row r="629">
      <c r="F629" s="67"/>
      <c r="R629" s="68"/>
    </row>
    <row r="630">
      <c r="F630" s="67"/>
      <c r="R630" s="68"/>
    </row>
    <row r="631">
      <c r="F631" s="67"/>
      <c r="R631" s="68"/>
    </row>
    <row r="632">
      <c r="F632" s="67"/>
      <c r="R632" s="68"/>
    </row>
    <row r="633">
      <c r="F633" s="67"/>
      <c r="R633" s="68"/>
    </row>
    <row r="634">
      <c r="F634" s="67"/>
      <c r="R634" s="68"/>
    </row>
    <row r="635">
      <c r="F635" s="67"/>
      <c r="R635" s="68"/>
    </row>
    <row r="636">
      <c r="F636" s="67"/>
      <c r="R636" s="68"/>
    </row>
    <row r="637">
      <c r="F637" s="67"/>
      <c r="R637" s="68"/>
    </row>
    <row r="638">
      <c r="F638" s="67"/>
      <c r="R638" s="68"/>
    </row>
    <row r="639">
      <c r="F639" s="67"/>
      <c r="R639" s="68"/>
    </row>
    <row r="640">
      <c r="F640" s="67"/>
      <c r="R640" s="68"/>
    </row>
    <row r="641">
      <c r="F641" s="67"/>
      <c r="R641" s="68"/>
    </row>
    <row r="642">
      <c r="F642" s="67"/>
      <c r="R642" s="68"/>
    </row>
    <row r="643">
      <c r="F643" s="67"/>
      <c r="R643" s="68"/>
    </row>
    <row r="644">
      <c r="F644" s="67"/>
      <c r="R644" s="68"/>
    </row>
    <row r="645">
      <c r="F645" s="67"/>
      <c r="R645" s="68"/>
    </row>
    <row r="646">
      <c r="F646" s="67"/>
      <c r="R646" s="68"/>
    </row>
    <row r="647">
      <c r="F647" s="67"/>
      <c r="R647" s="68"/>
    </row>
    <row r="648">
      <c r="F648" s="67"/>
      <c r="R648" s="68"/>
    </row>
    <row r="649">
      <c r="F649" s="67"/>
      <c r="R649" s="68"/>
    </row>
    <row r="650">
      <c r="F650" s="67"/>
      <c r="R650" s="68"/>
    </row>
    <row r="651">
      <c r="F651" s="67"/>
      <c r="R651" s="68"/>
    </row>
    <row r="652">
      <c r="F652" s="67"/>
      <c r="R652" s="68"/>
    </row>
    <row r="653">
      <c r="F653" s="67"/>
      <c r="R653" s="68"/>
    </row>
    <row r="654">
      <c r="F654" s="67"/>
      <c r="R654" s="68"/>
    </row>
    <row r="655">
      <c r="F655" s="67"/>
      <c r="R655" s="68"/>
    </row>
    <row r="656">
      <c r="F656" s="67"/>
      <c r="R656" s="68"/>
    </row>
    <row r="657">
      <c r="F657" s="67"/>
      <c r="R657" s="68"/>
    </row>
    <row r="658">
      <c r="F658" s="67"/>
      <c r="R658" s="68"/>
    </row>
    <row r="659">
      <c r="F659" s="67"/>
      <c r="R659" s="68"/>
    </row>
    <row r="660">
      <c r="F660" s="67"/>
      <c r="R660" s="68"/>
    </row>
    <row r="661">
      <c r="F661" s="67"/>
      <c r="R661" s="68"/>
    </row>
    <row r="662">
      <c r="F662" s="67"/>
      <c r="R662" s="68"/>
    </row>
    <row r="663">
      <c r="F663" s="67"/>
      <c r="R663" s="68"/>
    </row>
    <row r="664">
      <c r="F664" s="67"/>
      <c r="R664" s="68"/>
    </row>
    <row r="665">
      <c r="F665" s="67"/>
      <c r="R665" s="68"/>
    </row>
    <row r="666">
      <c r="F666" s="67"/>
      <c r="R666" s="68"/>
    </row>
    <row r="667">
      <c r="F667" s="67"/>
      <c r="R667" s="68"/>
    </row>
    <row r="668">
      <c r="F668" s="67"/>
      <c r="R668" s="68"/>
    </row>
    <row r="669">
      <c r="F669" s="67"/>
      <c r="R669" s="68"/>
    </row>
    <row r="670">
      <c r="F670" s="67"/>
      <c r="R670" s="68"/>
    </row>
    <row r="671">
      <c r="F671" s="67"/>
      <c r="R671" s="68"/>
    </row>
    <row r="672">
      <c r="F672" s="67"/>
      <c r="R672" s="68"/>
    </row>
    <row r="673">
      <c r="F673" s="67"/>
      <c r="R673" s="68"/>
    </row>
    <row r="674">
      <c r="F674" s="67"/>
      <c r="R674" s="68"/>
    </row>
    <row r="675">
      <c r="F675" s="67"/>
      <c r="R675" s="68"/>
    </row>
    <row r="676">
      <c r="F676" s="67"/>
      <c r="R676" s="68"/>
    </row>
    <row r="677">
      <c r="F677" s="67"/>
      <c r="R677" s="68"/>
    </row>
    <row r="678">
      <c r="F678" s="67"/>
      <c r="R678" s="68"/>
    </row>
    <row r="679">
      <c r="F679" s="67"/>
      <c r="R679" s="68"/>
    </row>
    <row r="680">
      <c r="F680" s="67"/>
      <c r="R680" s="68"/>
    </row>
    <row r="681">
      <c r="F681" s="67"/>
      <c r="R681" s="68"/>
    </row>
    <row r="682">
      <c r="F682" s="67"/>
      <c r="R682" s="68"/>
    </row>
    <row r="683">
      <c r="F683" s="67"/>
      <c r="R683" s="68"/>
    </row>
    <row r="684">
      <c r="F684" s="67"/>
      <c r="R684" s="68"/>
    </row>
    <row r="685">
      <c r="F685" s="67"/>
      <c r="R685" s="68"/>
    </row>
    <row r="686">
      <c r="F686" s="67"/>
      <c r="R686" s="68"/>
    </row>
    <row r="687">
      <c r="F687" s="67"/>
      <c r="R687" s="68"/>
    </row>
    <row r="688">
      <c r="F688" s="67"/>
      <c r="R688" s="68"/>
    </row>
    <row r="689">
      <c r="F689" s="67"/>
      <c r="R689" s="68"/>
    </row>
    <row r="690">
      <c r="F690" s="67"/>
      <c r="R690" s="68"/>
    </row>
    <row r="691">
      <c r="F691" s="67"/>
      <c r="R691" s="68"/>
    </row>
    <row r="692">
      <c r="F692" s="67"/>
      <c r="R692" s="68"/>
    </row>
    <row r="693">
      <c r="F693" s="67"/>
      <c r="R693" s="68"/>
    </row>
    <row r="694">
      <c r="F694" s="67"/>
      <c r="R694" s="68"/>
    </row>
    <row r="695">
      <c r="F695" s="67"/>
      <c r="R695" s="68"/>
    </row>
    <row r="696">
      <c r="F696" s="67"/>
      <c r="R696" s="68"/>
    </row>
    <row r="697">
      <c r="F697" s="67"/>
      <c r="R697" s="68"/>
    </row>
    <row r="698">
      <c r="F698" s="67"/>
      <c r="R698" s="68"/>
    </row>
    <row r="699">
      <c r="F699" s="67"/>
      <c r="R699" s="68"/>
    </row>
    <row r="700">
      <c r="F700" s="67"/>
      <c r="R700" s="68"/>
    </row>
    <row r="701">
      <c r="F701" s="67"/>
      <c r="R701" s="68"/>
    </row>
    <row r="702">
      <c r="F702" s="67"/>
      <c r="R702" s="68"/>
    </row>
    <row r="703">
      <c r="F703" s="67"/>
      <c r="R703" s="68"/>
    </row>
    <row r="704">
      <c r="F704" s="67"/>
      <c r="R704" s="68"/>
    </row>
    <row r="705">
      <c r="F705" s="67"/>
      <c r="R705" s="68"/>
    </row>
    <row r="706">
      <c r="F706" s="67"/>
      <c r="R706" s="68"/>
    </row>
    <row r="707">
      <c r="F707" s="67"/>
      <c r="R707" s="68"/>
    </row>
    <row r="708">
      <c r="F708" s="67"/>
      <c r="R708" s="68"/>
    </row>
    <row r="709">
      <c r="F709" s="67"/>
      <c r="R709" s="68"/>
    </row>
    <row r="710">
      <c r="F710" s="67"/>
      <c r="R710" s="68"/>
    </row>
    <row r="711">
      <c r="F711" s="67"/>
      <c r="R711" s="68"/>
    </row>
    <row r="712">
      <c r="F712" s="67"/>
      <c r="R712" s="68"/>
    </row>
    <row r="713">
      <c r="F713" s="67"/>
      <c r="R713" s="68"/>
    </row>
    <row r="714">
      <c r="F714" s="67"/>
      <c r="R714" s="68"/>
    </row>
    <row r="715">
      <c r="F715" s="67"/>
      <c r="R715" s="68"/>
    </row>
    <row r="716">
      <c r="F716" s="67"/>
      <c r="R716" s="68"/>
    </row>
    <row r="717">
      <c r="F717" s="67"/>
      <c r="R717" s="68"/>
    </row>
    <row r="718">
      <c r="F718" s="67"/>
      <c r="R718" s="68"/>
    </row>
    <row r="719">
      <c r="F719" s="67"/>
      <c r="R719" s="68"/>
    </row>
    <row r="720">
      <c r="F720" s="67"/>
      <c r="R720" s="68"/>
    </row>
    <row r="721">
      <c r="F721" s="67"/>
      <c r="R721" s="68"/>
    </row>
    <row r="722">
      <c r="F722" s="67"/>
      <c r="R722" s="68"/>
    </row>
    <row r="723">
      <c r="F723" s="67"/>
      <c r="R723" s="68"/>
    </row>
    <row r="724">
      <c r="F724" s="67"/>
      <c r="R724" s="68"/>
    </row>
    <row r="725">
      <c r="F725" s="67"/>
      <c r="R725" s="68"/>
    </row>
    <row r="726">
      <c r="F726" s="67"/>
      <c r="R726" s="68"/>
    </row>
    <row r="727">
      <c r="F727" s="67"/>
      <c r="R727" s="68"/>
    </row>
    <row r="728">
      <c r="F728" s="67"/>
      <c r="R728" s="68"/>
    </row>
    <row r="729">
      <c r="F729" s="67"/>
      <c r="R729" s="68"/>
    </row>
    <row r="730">
      <c r="F730" s="67"/>
      <c r="R730" s="68"/>
    </row>
    <row r="731">
      <c r="F731" s="67"/>
      <c r="R731" s="68"/>
    </row>
    <row r="732">
      <c r="F732" s="67"/>
      <c r="R732" s="68"/>
    </row>
    <row r="733">
      <c r="F733" s="67"/>
      <c r="R733" s="68"/>
    </row>
    <row r="734">
      <c r="F734" s="67"/>
      <c r="R734" s="68"/>
    </row>
    <row r="735">
      <c r="F735" s="67"/>
      <c r="R735" s="68"/>
    </row>
    <row r="736">
      <c r="F736" s="67"/>
      <c r="R736" s="68"/>
    </row>
    <row r="737">
      <c r="F737" s="67"/>
      <c r="R737" s="68"/>
    </row>
    <row r="738">
      <c r="F738" s="67"/>
      <c r="R738" s="68"/>
    </row>
    <row r="739">
      <c r="F739" s="67"/>
      <c r="R739" s="68"/>
    </row>
    <row r="740">
      <c r="F740" s="67"/>
      <c r="R740" s="68"/>
    </row>
    <row r="741">
      <c r="F741" s="67"/>
      <c r="R741" s="68"/>
    </row>
    <row r="742">
      <c r="F742" s="67"/>
      <c r="R742" s="68"/>
    </row>
    <row r="743">
      <c r="F743" s="67"/>
      <c r="R743" s="68"/>
    </row>
    <row r="744">
      <c r="F744" s="67"/>
      <c r="R744" s="68"/>
    </row>
    <row r="745">
      <c r="F745" s="67"/>
      <c r="R745" s="68"/>
    </row>
    <row r="746">
      <c r="F746" s="67"/>
      <c r="R746" s="68"/>
    </row>
    <row r="747">
      <c r="F747" s="67"/>
      <c r="R747" s="68"/>
    </row>
    <row r="748">
      <c r="F748" s="67"/>
      <c r="R748" s="68"/>
    </row>
    <row r="749">
      <c r="F749" s="67"/>
      <c r="R749" s="68"/>
    </row>
    <row r="750">
      <c r="F750" s="67"/>
      <c r="R750" s="68"/>
    </row>
    <row r="751">
      <c r="F751" s="67"/>
      <c r="R751" s="68"/>
    </row>
    <row r="752">
      <c r="F752" s="67"/>
      <c r="R752" s="68"/>
    </row>
    <row r="753">
      <c r="F753" s="67"/>
      <c r="R753" s="68"/>
    </row>
    <row r="754">
      <c r="F754" s="67"/>
      <c r="R754" s="68"/>
    </row>
    <row r="755">
      <c r="F755" s="67"/>
      <c r="R755" s="68"/>
    </row>
    <row r="756">
      <c r="F756" s="67"/>
      <c r="R756" s="68"/>
    </row>
    <row r="757">
      <c r="F757" s="67"/>
      <c r="R757" s="68"/>
    </row>
    <row r="758">
      <c r="F758" s="67"/>
      <c r="R758" s="68"/>
    </row>
    <row r="759">
      <c r="F759" s="67"/>
      <c r="R759" s="68"/>
    </row>
    <row r="760">
      <c r="F760" s="67"/>
      <c r="R760" s="68"/>
    </row>
    <row r="761">
      <c r="F761" s="67"/>
      <c r="R761" s="68"/>
    </row>
    <row r="762">
      <c r="F762" s="67"/>
      <c r="R762" s="68"/>
    </row>
    <row r="763">
      <c r="F763" s="67"/>
      <c r="R763" s="68"/>
    </row>
    <row r="764">
      <c r="F764" s="67"/>
      <c r="R764" s="68"/>
    </row>
    <row r="765">
      <c r="F765" s="67"/>
      <c r="R765" s="68"/>
    </row>
    <row r="766">
      <c r="F766" s="67"/>
      <c r="R766" s="68"/>
    </row>
    <row r="767">
      <c r="F767" s="67"/>
      <c r="R767" s="68"/>
    </row>
    <row r="768">
      <c r="F768" s="67"/>
      <c r="R768" s="68"/>
    </row>
    <row r="769">
      <c r="F769" s="67"/>
      <c r="R769" s="68"/>
    </row>
    <row r="770">
      <c r="F770" s="67"/>
      <c r="R770" s="68"/>
    </row>
    <row r="771">
      <c r="F771" s="67"/>
      <c r="R771" s="68"/>
    </row>
    <row r="772">
      <c r="F772" s="67"/>
      <c r="R772" s="68"/>
    </row>
    <row r="773">
      <c r="F773" s="67"/>
      <c r="R773" s="68"/>
    </row>
    <row r="774">
      <c r="F774" s="67"/>
      <c r="R774" s="68"/>
    </row>
    <row r="775">
      <c r="F775" s="67"/>
      <c r="R775" s="68"/>
    </row>
    <row r="776">
      <c r="F776" s="67"/>
      <c r="R776" s="68"/>
    </row>
    <row r="777">
      <c r="F777" s="67"/>
      <c r="R777" s="68"/>
    </row>
    <row r="778">
      <c r="F778" s="67"/>
      <c r="R778" s="68"/>
    </row>
    <row r="779">
      <c r="F779" s="67"/>
      <c r="R779" s="68"/>
    </row>
    <row r="780">
      <c r="F780" s="67"/>
      <c r="R780" s="68"/>
    </row>
    <row r="781">
      <c r="F781" s="67"/>
      <c r="R781" s="68"/>
    </row>
    <row r="782">
      <c r="F782" s="67"/>
      <c r="R782" s="68"/>
    </row>
    <row r="783">
      <c r="F783" s="67"/>
      <c r="R783" s="68"/>
    </row>
    <row r="784">
      <c r="F784" s="67"/>
      <c r="R784" s="68"/>
    </row>
    <row r="785">
      <c r="F785" s="67"/>
      <c r="R785" s="68"/>
    </row>
    <row r="786">
      <c r="F786" s="67"/>
      <c r="R786" s="68"/>
    </row>
    <row r="787">
      <c r="F787" s="67"/>
      <c r="R787" s="68"/>
    </row>
    <row r="788">
      <c r="F788" s="67"/>
      <c r="R788" s="68"/>
    </row>
    <row r="789">
      <c r="F789" s="67"/>
      <c r="R789" s="68"/>
    </row>
    <row r="790">
      <c r="F790" s="67"/>
      <c r="R790" s="68"/>
    </row>
    <row r="791">
      <c r="F791" s="67"/>
      <c r="R791" s="68"/>
    </row>
    <row r="792">
      <c r="F792" s="67"/>
      <c r="R792" s="68"/>
    </row>
    <row r="793">
      <c r="F793" s="67"/>
      <c r="R793" s="68"/>
    </row>
    <row r="794">
      <c r="F794" s="67"/>
      <c r="R794" s="68"/>
    </row>
    <row r="795">
      <c r="F795" s="67"/>
      <c r="R795" s="68"/>
    </row>
    <row r="796">
      <c r="F796" s="67"/>
      <c r="R796" s="68"/>
    </row>
    <row r="797">
      <c r="F797" s="67"/>
      <c r="R797" s="68"/>
    </row>
    <row r="798">
      <c r="F798" s="67"/>
      <c r="R798" s="68"/>
    </row>
    <row r="799">
      <c r="F799" s="67"/>
      <c r="R799" s="68"/>
    </row>
    <row r="800">
      <c r="F800" s="67"/>
      <c r="R800" s="68"/>
    </row>
    <row r="801">
      <c r="F801" s="67"/>
      <c r="R801" s="68"/>
    </row>
    <row r="802">
      <c r="F802" s="67"/>
      <c r="R802" s="68"/>
    </row>
    <row r="803">
      <c r="F803" s="67"/>
      <c r="R803" s="68"/>
    </row>
    <row r="804">
      <c r="F804" s="67"/>
      <c r="R804" s="68"/>
    </row>
    <row r="805">
      <c r="F805" s="67"/>
      <c r="R805" s="68"/>
    </row>
    <row r="806">
      <c r="F806" s="67"/>
      <c r="R806" s="68"/>
    </row>
    <row r="807">
      <c r="F807" s="67"/>
      <c r="R807" s="68"/>
    </row>
    <row r="808">
      <c r="F808" s="67"/>
      <c r="R808" s="68"/>
    </row>
    <row r="809">
      <c r="F809" s="67"/>
      <c r="R809" s="68"/>
    </row>
    <row r="810">
      <c r="F810" s="67"/>
      <c r="R810" s="68"/>
    </row>
    <row r="811">
      <c r="F811" s="67"/>
      <c r="R811" s="68"/>
    </row>
    <row r="812">
      <c r="F812" s="67"/>
      <c r="R812" s="68"/>
    </row>
    <row r="813">
      <c r="F813" s="67"/>
      <c r="R813" s="68"/>
    </row>
    <row r="814">
      <c r="F814" s="67"/>
      <c r="R814" s="68"/>
    </row>
    <row r="815">
      <c r="F815" s="67"/>
      <c r="R815" s="68"/>
    </row>
    <row r="816">
      <c r="F816" s="67"/>
      <c r="R816" s="68"/>
    </row>
    <row r="817">
      <c r="F817" s="67"/>
      <c r="R817" s="68"/>
    </row>
    <row r="818">
      <c r="F818" s="67"/>
      <c r="R818" s="68"/>
    </row>
    <row r="819">
      <c r="F819" s="67"/>
      <c r="R819" s="68"/>
    </row>
    <row r="820">
      <c r="F820" s="67"/>
      <c r="R820" s="68"/>
    </row>
    <row r="821">
      <c r="F821" s="67"/>
      <c r="R821" s="68"/>
    </row>
    <row r="822">
      <c r="F822" s="67"/>
      <c r="R822" s="68"/>
    </row>
    <row r="823">
      <c r="F823" s="67"/>
      <c r="R823" s="68"/>
    </row>
    <row r="824">
      <c r="F824" s="67"/>
      <c r="R824" s="68"/>
    </row>
    <row r="825">
      <c r="F825" s="67"/>
      <c r="R825" s="68"/>
    </row>
    <row r="826">
      <c r="F826" s="67"/>
      <c r="R826" s="68"/>
    </row>
    <row r="827">
      <c r="F827" s="67"/>
      <c r="R827" s="68"/>
    </row>
    <row r="828">
      <c r="F828" s="67"/>
      <c r="R828" s="68"/>
    </row>
    <row r="829">
      <c r="F829" s="67"/>
      <c r="R829" s="68"/>
    </row>
    <row r="830">
      <c r="F830" s="67"/>
      <c r="R830" s="68"/>
    </row>
    <row r="831">
      <c r="F831" s="67"/>
      <c r="R831" s="68"/>
    </row>
    <row r="832">
      <c r="F832" s="67"/>
      <c r="R832" s="68"/>
    </row>
    <row r="833">
      <c r="F833" s="67"/>
      <c r="R833" s="68"/>
    </row>
    <row r="834">
      <c r="F834" s="67"/>
      <c r="R834" s="68"/>
    </row>
    <row r="835">
      <c r="F835" s="67"/>
      <c r="R835" s="68"/>
    </row>
    <row r="836">
      <c r="F836" s="67"/>
      <c r="R836" s="68"/>
    </row>
    <row r="837">
      <c r="F837" s="67"/>
      <c r="R837" s="68"/>
    </row>
    <row r="838">
      <c r="F838" s="67"/>
      <c r="R838" s="68"/>
    </row>
    <row r="839">
      <c r="F839" s="67"/>
      <c r="R839" s="68"/>
    </row>
    <row r="840">
      <c r="F840" s="67"/>
      <c r="R840" s="68"/>
    </row>
    <row r="841">
      <c r="F841" s="67"/>
      <c r="R841" s="68"/>
    </row>
    <row r="842">
      <c r="F842" s="67"/>
      <c r="R842" s="68"/>
    </row>
    <row r="843">
      <c r="F843" s="67"/>
      <c r="R843" s="68"/>
    </row>
    <row r="844">
      <c r="F844" s="67"/>
      <c r="R844" s="68"/>
    </row>
    <row r="845">
      <c r="F845" s="67"/>
      <c r="R845" s="68"/>
    </row>
    <row r="846">
      <c r="F846" s="67"/>
      <c r="R846" s="68"/>
    </row>
    <row r="847">
      <c r="F847" s="67"/>
      <c r="R847" s="68"/>
    </row>
    <row r="848">
      <c r="F848" s="67"/>
      <c r="R848" s="68"/>
    </row>
    <row r="849">
      <c r="F849" s="67"/>
      <c r="R849" s="68"/>
    </row>
    <row r="850">
      <c r="F850" s="67"/>
      <c r="R850" s="68"/>
    </row>
    <row r="851">
      <c r="F851" s="67"/>
      <c r="R851" s="68"/>
    </row>
    <row r="852">
      <c r="F852" s="67"/>
      <c r="R852" s="68"/>
    </row>
    <row r="853">
      <c r="F853" s="67"/>
      <c r="R853" s="68"/>
    </row>
    <row r="854">
      <c r="F854" s="67"/>
      <c r="R854" s="68"/>
    </row>
    <row r="855">
      <c r="F855" s="67"/>
      <c r="R855" s="68"/>
    </row>
    <row r="856">
      <c r="F856" s="67"/>
      <c r="R856" s="68"/>
    </row>
    <row r="857">
      <c r="F857" s="67"/>
      <c r="R857" s="68"/>
    </row>
    <row r="858">
      <c r="F858" s="67"/>
      <c r="R858" s="68"/>
    </row>
    <row r="859">
      <c r="F859" s="67"/>
      <c r="R859" s="68"/>
    </row>
    <row r="860">
      <c r="F860" s="67"/>
      <c r="R860" s="68"/>
    </row>
    <row r="861">
      <c r="F861" s="67"/>
      <c r="R861" s="68"/>
    </row>
    <row r="862">
      <c r="F862" s="67"/>
      <c r="R862" s="68"/>
    </row>
    <row r="863">
      <c r="F863" s="67"/>
      <c r="R863" s="68"/>
    </row>
    <row r="864">
      <c r="F864" s="67"/>
      <c r="R864" s="68"/>
    </row>
    <row r="865">
      <c r="F865" s="67"/>
      <c r="R865" s="68"/>
    </row>
    <row r="866">
      <c r="F866" s="67"/>
      <c r="R866" s="68"/>
    </row>
    <row r="867">
      <c r="F867" s="67"/>
      <c r="R867" s="68"/>
    </row>
    <row r="868">
      <c r="F868" s="67"/>
      <c r="R868" s="68"/>
    </row>
    <row r="869">
      <c r="F869" s="67"/>
      <c r="R869" s="68"/>
    </row>
    <row r="870">
      <c r="F870" s="67"/>
      <c r="R870" s="68"/>
    </row>
    <row r="871">
      <c r="F871" s="67"/>
      <c r="R871" s="68"/>
    </row>
    <row r="872">
      <c r="F872" s="67"/>
      <c r="R872" s="68"/>
    </row>
    <row r="873">
      <c r="F873" s="67"/>
      <c r="R873" s="68"/>
    </row>
    <row r="874">
      <c r="F874" s="67"/>
      <c r="R874" s="68"/>
    </row>
    <row r="875">
      <c r="F875" s="67"/>
      <c r="R875" s="68"/>
    </row>
    <row r="876">
      <c r="F876" s="67"/>
      <c r="R876" s="68"/>
    </row>
    <row r="877">
      <c r="F877" s="67"/>
      <c r="R877" s="68"/>
    </row>
    <row r="878">
      <c r="F878" s="67"/>
      <c r="R878" s="68"/>
    </row>
    <row r="879">
      <c r="F879" s="67"/>
      <c r="R879" s="68"/>
    </row>
    <row r="880">
      <c r="F880" s="67"/>
      <c r="R880" s="68"/>
    </row>
    <row r="881">
      <c r="F881" s="67"/>
      <c r="R881" s="68"/>
    </row>
    <row r="882">
      <c r="F882" s="67"/>
      <c r="R882" s="68"/>
    </row>
    <row r="883">
      <c r="F883" s="67"/>
      <c r="R883" s="68"/>
    </row>
    <row r="884">
      <c r="F884" s="67"/>
      <c r="R884" s="68"/>
    </row>
    <row r="885">
      <c r="F885" s="67"/>
      <c r="R885" s="68"/>
    </row>
    <row r="886">
      <c r="F886" s="67"/>
      <c r="R886" s="68"/>
    </row>
    <row r="887">
      <c r="F887" s="67"/>
      <c r="R887" s="68"/>
    </row>
    <row r="888">
      <c r="F888" s="67"/>
      <c r="R888" s="68"/>
    </row>
    <row r="889">
      <c r="F889" s="67"/>
      <c r="R889" s="68"/>
    </row>
    <row r="890">
      <c r="F890" s="67"/>
      <c r="R890" s="68"/>
    </row>
    <row r="891">
      <c r="F891" s="67"/>
      <c r="R891" s="68"/>
    </row>
    <row r="892">
      <c r="F892" s="67"/>
      <c r="R892" s="68"/>
    </row>
    <row r="893">
      <c r="F893" s="67"/>
      <c r="R893" s="68"/>
    </row>
    <row r="894">
      <c r="F894" s="67"/>
      <c r="R894" s="68"/>
    </row>
    <row r="895">
      <c r="F895" s="67"/>
      <c r="R895" s="68"/>
    </row>
    <row r="896">
      <c r="F896" s="67"/>
      <c r="R896" s="68"/>
    </row>
    <row r="897">
      <c r="F897" s="67"/>
      <c r="R897" s="68"/>
    </row>
    <row r="898">
      <c r="F898" s="67"/>
      <c r="R898" s="68"/>
    </row>
    <row r="899">
      <c r="F899" s="67"/>
      <c r="R899" s="68"/>
    </row>
    <row r="900">
      <c r="F900" s="67"/>
      <c r="R900" s="68"/>
    </row>
    <row r="901">
      <c r="F901" s="67"/>
      <c r="R901" s="68"/>
    </row>
    <row r="902">
      <c r="F902" s="67"/>
      <c r="R902" s="68"/>
    </row>
    <row r="903">
      <c r="F903" s="67"/>
      <c r="R903" s="68"/>
    </row>
    <row r="904">
      <c r="F904" s="67"/>
      <c r="R904" s="68"/>
    </row>
    <row r="905">
      <c r="F905" s="67"/>
      <c r="R905" s="68"/>
    </row>
    <row r="906">
      <c r="F906" s="67"/>
      <c r="R906" s="68"/>
    </row>
    <row r="907">
      <c r="F907" s="67"/>
      <c r="R907" s="68"/>
    </row>
    <row r="908">
      <c r="F908" s="67"/>
      <c r="R908" s="68"/>
    </row>
    <row r="909">
      <c r="F909" s="67"/>
      <c r="R909" s="68"/>
    </row>
    <row r="910">
      <c r="F910" s="67"/>
      <c r="R910" s="68"/>
    </row>
    <row r="911">
      <c r="F911" s="67"/>
      <c r="R911" s="68"/>
    </row>
    <row r="912">
      <c r="F912" s="67"/>
      <c r="R912" s="68"/>
    </row>
    <row r="913">
      <c r="F913" s="67"/>
      <c r="R913" s="68"/>
    </row>
    <row r="914">
      <c r="F914" s="67"/>
      <c r="R914" s="68"/>
    </row>
    <row r="915">
      <c r="F915" s="67"/>
      <c r="R915" s="68"/>
    </row>
    <row r="916">
      <c r="F916" s="67"/>
      <c r="R916" s="68"/>
    </row>
    <row r="917">
      <c r="F917" s="67"/>
      <c r="R917" s="68"/>
    </row>
    <row r="918">
      <c r="F918" s="67"/>
      <c r="R918" s="68"/>
    </row>
    <row r="919">
      <c r="F919" s="67"/>
      <c r="R919" s="68"/>
    </row>
    <row r="920">
      <c r="F920" s="67"/>
      <c r="R920" s="68"/>
    </row>
    <row r="921">
      <c r="F921" s="67"/>
      <c r="R921" s="68"/>
    </row>
    <row r="922">
      <c r="F922" s="67"/>
      <c r="R922" s="68"/>
    </row>
    <row r="923">
      <c r="F923" s="67"/>
      <c r="R923" s="68"/>
    </row>
    <row r="924">
      <c r="F924" s="67"/>
      <c r="R924" s="68"/>
    </row>
    <row r="925">
      <c r="F925" s="67"/>
      <c r="R925" s="68"/>
    </row>
    <row r="926">
      <c r="F926" s="67"/>
      <c r="R926" s="68"/>
    </row>
    <row r="927">
      <c r="F927" s="67"/>
      <c r="R927" s="68"/>
    </row>
    <row r="928">
      <c r="F928" s="67"/>
      <c r="R928" s="68"/>
    </row>
    <row r="929">
      <c r="F929" s="67"/>
      <c r="R929" s="68"/>
    </row>
    <row r="930">
      <c r="F930" s="67"/>
      <c r="R930" s="68"/>
    </row>
    <row r="931">
      <c r="F931" s="67"/>
      <c r="R931" s="68"/>
    </row>
    <row r="932">
      <c r="F932" s="67"/>
      <c r="R932" s="68"/>
    </row>
    <row r="933">
      <c r="F933" s="67"/>
      <c r="R933" s="68"/>
    </row>
    <row r="934">
      <c r="F934" s="67"/>
      <c r="R934" s="68"/>
    </row>
    <row r="935">
      <c r="F935" s="67"/>
      <c r="R935" s="68"/>
    </row>
    <row r="936">
      <c r="F936" s="67"/>
      <c r="R936" s="68"/>
    </row>
    <row r="937">
      <c r="F937" s="67"/>
      <c r="R937" s="68"/>
    </row>
    <row r="938">
      <c r="F938" s="67"/>
      <c r="R938" s="68"/>
    </row>
    <row r="939">
      <c r="F939" s="67"/>
      <c r="R939" s="68"/>
    </row>
    <row r="940">
      <c r="F940" s="67"/>
      <c r="R940" s="68"/>
    </row>
    <row r="941">
      <c r="F941" s="67"/>
      <c r="R941" s="68"/>
    </row>
    <row r="942">
      <c r="F942" s="67"/>
      <c r="R942" s="68"/>
    </row>
    <row r="943">
      <c r="F943" s="67"/>
      <c r="R943" s="68"/>
    </row>
    <row r="944">
      <c r="F944" s="67"/>
      <c r="R944" s="68"/>
    </row>
    <row r="945">
      <c r="F945" s="67"/>
      <c r="R945" s="68"/>
    </row>
    <row r="946">
      <c r="F946" s="67"/>
      <c r="R946" s="68"/>
    </row>
    <row r="947">
      <c r="F947" s="67"/>
      <c r="R947" s="68"/>
    </row>
    <row r="948">
      <c r="F948" s="67"/>
      <c r="R948" s="68"/>
    </row>
    <row r="949">
      <c r="F949" s="67"/>
      <c r="R949" s="68"/>
    </row>
    <row r="950">
      <c r="F950" s="67"/>
      <c r="R950" s="68"/>
    </row>
    <row r="951">
      <c r="F951" s="67"/>
      <c r="R951" s="68"/>
    </row>
    <row r="952">
      <c r="F952" s="67"/>
      <c r="R952" s="68"/>
    </row>
    <row r="953">
      <c r="F953" s="67"/>
      <c r="R953" s="68"/>
    </row>
    <row r="954">
      <c r="F954" s="67"/>
      <c r="R954" s="68"/>
    </row>
    <row r="955">
      <c r="F955" s="67"/>
      <c r="R955" s="68"/>
    </row>
    <row r="956">
      <c r="F956" s="67"/>
      <c r="R956" s="68"/>
    </row>
    <row r="957">
      <c r="F957" s="67"/>
      <c r="R957" s="68"/>
    </row>
    <row r="958">
      <c r="F958" s="67"/>
      <c r="R958" s="68"/>
    </row>
    <row r="959">
      <c r="F959" s="67"/>
      <c r="R959" s="68"/>
    </row>
    <row r="960">
      <c r="F960" s="67"/>
      <c r="R960" s="68"/>
    </row>
    <row r="961">
      <c r="F961" s="67"/>
      <c r="R961" s="68"/>
    </row>
    <row r="962">
      <c r="F962" s="67"/>
      <c r="R962" s="68"/>
    </row>
    <row r="963">
      <c r="F963" s="67"/>
      <c r="R963" s="68"/>
    </row>
    <row r="964">
      <c r="F964" s="67"/>
      <c r="R964" s="68"/>
    </row>
    <row r="965">
      <c r="F965" s="67"/>
      <c r="R965" s="68"/>
    </row>
    <row r="966">
      <c r="F966" s="67"/>
      <c r="R966" s="68"/>
    </row>
    <row r="967">
      <c r="F967" s="67"/>
      <c r="R967" s="68"/>
    </row>
    <row r="968">
      <c r="F968" s="67"/>
      <c r="R968" s="68"/>
    </row>
    <row r="969">
      <c r="F969" s="67"/>
      <c r="R969" s="68"/>
    </row>
    <row r="970">
      <c r="F970" s="67"/>
      <c r="R970" s="68"/>
    </row>
    <row r="971">
      <c r="F971" s="67"/>
      <c r="R971" s="68"/>
    </row>
    <row r="972">
      <c r="F972" s="67"/>
      <c r="R972" s="68"/>
    </row>
    <row r="973">
      <c r="F973" s="67"/>
      <c r="R973" s="68"/>
    </row>
    <row r="974">
      <c r="F974" s="67"/>
      <c r="R974" s="68"/>
    </row>
    <row r="975">
      <c r="F975" s="67"/>
      <c r="R975" s="68"/>
    </row>
    <row r="976">
      <c r="F976" s="67"/>
      <c r="R976" s="68"/>
    </row>
    <row r="977">
      <c r="F977" s="67"/>
      <c r="R977" s="68"/>
    </row>
    <row r="978">
      <c r="F978" s="67"/>
      <c r="R978" s="68"/>
    </row>
    <row r="979">
      <c r="F979" s="67"/>
      <c r="R979" s="68"/>
    </row>
    <row r="980">
      <c r="F980" s="67"/>
      <c r="R980" s="68"/>
    </row>
    <row r="981">
      <c r="F981" s="67"/>
      <c r="R981" s="68"/>
    </row>
    <row r="982">
      <c r="F982" s="67"/>
      <c r="R982" s="68"/>
    </row>
    <row r="983">
      <c r="F983" s="67"/>
      <c r="R983" s="68"/>
    </row>
    <row r="984">
      <c r="F984" s="67"/>
      <c r="R984" s="68"/>
    </row>
    <row r="985">
      <c r="F985" s="67"/>
      <c r="R985" s="68"/>
    </row>
    <row r="986">
      <c r="F986" s="67"/>
      <c r="R986" s="68"/>
    </row>
  </sheetData>
  <conditionalFormatting sqref="B1:D986 M1:M986">
    <cfRule type="containsText" dxfId="0" priority="1" operator="containsText" text="Error">
      <formula>NOT(ISERROR(SEARCH(("Error"),(B1))))</formula>
    </cfRule>
  </conditionalFormatting>
  <dataValidations>
    <dataValidation type="custom" allowBlank="1" showDropDown="1" sqref="N2:N398">
      <formula1>OR(NOT(ISERROR(DATEVALUE(N2))), AND(ISNUMBER(N2), LEFT(CELL("format", N2))="D"))</formula1>
    </dataValidation>
    <dataValidation type="custom" allowBlank="1" showDropDown="1" sqref="E2:F398 Q2:R398">
      <formula1>AND(ISNUMBER(E2),(NOT(OR(NOT(ISERROR(DATEVALUE(E2))), AND(ISNUMBER(E2), LEFT(CELL("format", E2))="D")))))</formula1>
    </dataValidation>
    <dataValidation allowBlank="1" showDropDown="1" sqref="A2:B398"/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9.0"/>
    <col customWidth="1" min="5" max="5" width="7.25"/>
    <col customWidth="1" min="9" max="9" width="14.13"/>
  </cols>
  <sheetData>
    <row r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69"/>
      <c r="B4" s="69"/>
      <c r="C4" s="69"/>
      <c r="D4" s="70" t="s">
        <v>712</v>
      </c>
      <c r="E4" s="71"/>
      <c r="F4" s="72"/>
      <c r="G4" s="73" t="s">
        <v>713</v>
      </c>
      <c r="H4" s="74"/>
      <c r="I4" s="75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69"/>
      <c r="B5" s="69"/>
      <c r="C5" s="69"/>
      <c r="D5" s="76"/>
      <c r="E5" s="77"/>
      <c r="F5" s="72"/>
      <c r="G5" s="78"/>
      <c r="I5" s="7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69"/>
      <c r="B6" s="69"/>
      <c r="C6" s="69"/>
      <c r="D6" s="80" t="str">
        <f>CONCATENATE("1. ", Backend!O3)</f>
        <v>1. Dune: Part Two</v>
      </c>
      <c r="E6" s="81">
        <f>Backend!P3</f>
        <v>9.783333333</v>
      </c>
      <c r="F6" s="69"/>
      <c r="G6" s="82">
        <f>COUNTA(Movies!D:D)</f>
        <v>201</v>
      </c>
      <c r="H6" s="74"/>
      <c r="I6" s="75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69"/>
      <c r="B7" s="69"/>
      <c r="C7" s="69"/>
      <c r="D7" s="83" t="str">
        <f>CONCATENATE("2. ", Backend!O4)</f>
        <v>2. Interstellar</v>
      </c>
      <c r="E7" s="84">
        <f>Backend!P4</f>
        <v>9.733333333</v>
      </c>
      <c r="F7" s="69"/>
      <c r="G7" s="78"/>
      <c r="I7" s="7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69"/>
      <c r="B8" s="69"/>
      <c r="C8" s="69"/>
      <c r="D8" s="80" t="str">
        <f>CONCATENATE("3. ", Backend!O5)</f>
        <v>3. Dune</v>
      </c>
      <c r="E8" s="81">
        <f>Backend!P5</f>
        <v>9.583333333</v>
      </c>
      <c r="F8" s="69"/>
      <c r="G8" s="85"/>
      <c r="H8" s="86"/>
      <c r="I8" s="87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69"/>
      <c r="B9" s="69"/>
      <c r="C9" s="69"/>
      <c r="D9" s="83" t="str">
        <f>CONCATENATE("4. ", Backend!O6)</f>
        <v>4. Gladiator</v>
      </c>
      <c r="E9" s="84">
        <f>Backend!P6</f>
        <v>9.533333333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69"/>
      <c r="B10" s="69"/>
      <c r="C10" s="69"/>
      <c r="D10" s="80" t="str">
        <f>CONCATENATE("5. ", Backend!O7)</f>
        <v>5. The Prestige</v>
      </c>
      <c r="E10" s="81">
        <f>Backend!P7</f>
        <v>9.5</v>
      </c>
      <c r="F10" s="69"/>
      <c r="G10" s="73" t="s">
        <v>714</v>
      </c>
      <c r="H10" s="74"/>
      <c r="I10" s="75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69"/>
      <c r="B11" s="69"/>
      <c r="C11" s="69"/>
      <c r="D11" s="83" t="str">
        <f>CONCATENATE("6. ", Backend!O8)</f>
        <v>6. 1917</v>
      </c>
      <c r="E11" s="84">
        <f>Backend!P8</f>
        <v>9.45</v>
      </c>
      <c r="F11" s="69"/>
      <c r="G11" s="78"/>
      <c r="I11" s="7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69"/>
      <c r="B12" s="69"/>
      <c r="C12" s="69"/>
      <c r="D12" s="80" t="str">
        <f>CONCATENATE("7. ", Backend!O9)</f>
        <v>7. Whiplash</v>
      </c>
      <c r="E12" s="81">
        <f>Backend!P9</f>
        <v>9.433333333</v>
      </c>
      <c r="F12" s="69"/>
      <c r="G12" s="88">
        <f>IFERROR(__xludf.DUMMYFUNCTION("SUMPRODUCT((Movies!D2:D1000&lt;&gt;"""")*(ISNUMBER(VALUE(REGEXREPLACE(Movies!M2:M1000, "" min"", """"))))*(IFERROR(VALUE(REGEXREPLACE(Movies!M2:M1000, "" min"", """")), 0))) / 60"),417.71666666666664)</f>
        <v>417.7166667</v>
      </c>
      <c r="H12" s="74"/>
      <c r="I12" s="75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69"/>
      <c r="B13" s="69"/>
      <c r="C13" s="69"/>
      <c r="D13" s="83" t="str">
        <f>CONCATENATE("8. ", Backend!O10)</f>
        <v>8. Inception</v>
      </c>
      <c r="E13" s="84">
        <f>Backend!P10</f>
        <v>9.4</v>
      </c>
      <c r="F13" s="69"/>
      <c r="G13" s="78"/>
      <c r="I13" s="7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69"/>
      <c r="B14" s="69"/>
      <c r="C14" s="69"/>
      <c r="D14" s="80" t="str">
        <f>CONCATENATE("9. ", Backend!O11)</f>
        <v>9. Gladiator II</v>
      </c>
      <c r="E14" s="81">
        <f>Backend!P11</f>
        <v>9.266666667</v>
      </c>
      <c r="F14" s="69"/>
      <c r="G14" s="85"/>
      <c r="H14" s="86"/>
      <c r="I14" s="87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69"/>
      <c r="B15" s="69"/>
      <c r="C15" s="69"/>
      <c r="D15" s="89" t="str">
        <f>CONCATENATE("10. ", Backend!O12)</f>
        <v>10. La La Land</v>
      </c>
      <c r="E15" s="90">
        <f>Backend!P12</f>
        <v>9.25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">
    <mergeCell ref="D4:E5"/>
    <mergeCell ref="G4:I5"/>
    <mergeCell ref="G6:I8"/>
    <mergeCell ref="G10:I11"/>
    <mergeCell ref="G12:I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9" max="9" width="12.88"/>
    <col customWidth="1" min="15" max="15" width="16.75"/>
  </cols>
  <sheetData>
    <row r="1">
      <c r="G1" s="91" t="s">
        <v>715</v>
      </c>
      <c r="J1" s="92" t="s">
        <v>716</v>
      </c>
      <c r="O1" s="91" t="s">
        <v>717</v>
      </c>
      <c r="S1" s="92" t="s">
        <v>718</v>
      </c>
    </row>
    <row r="2">
      <c r="B2" s="93" t="str">
        <f>Movies!C2</f>
        <v>Action, Adventure, Drama</v>
      </c>
      <c r="C2" s="93" t="str">
        <f>IFERROR(__xludf.DUMMYFUNCTION("ARRAYFORMULA(TRIM(SPLIT(B2, "","")))
"),"Action")</f>
        <v>Action</v>
      </c>
      <c r="D2" s="93" t="str">
        <f>IFERROR(__xludf.DUMMYFUNCTION("""COMPUTED_VALUE"""),"Adventure")</f>
        <v>Adventure</v>
      </c>
      <c r="E2" s="93" t="str">
        <f>IFERROR(__xludf.DUMMYFUNCTION("""COMPUTED_VALUE"""),"Drama")</f>
        <v>Drama</v>
      </c>
      <c r="G2" s="93" t="str">
        <f>IFERROR(__xludf.DUMMYFUNCTION("UNIQUE(FLATTEN(C2:E1000))"),"Action")</f>
        <v>Action</v>
      </c>
      <c r="H2" s="93">
        <f t="shared" ref="H2:H15" si="1">COUNTIF(C2:E1000, G2)</f>
        <v>135</v>
      </c>
      <c r="J2" s="94">
        <v>0.1</v>
      </c>
      <c r="K2" s="93">
        <f>COUNTIFS(Movies[Final Score], "&lt;" &amp; J2, Movies[Final Score], "&gt;=" &amp; J1)
</f>
        <v>0</v>
      </c>
      <c r="L2" s="95">
        <v>1.0</v>
      </c>
      <c r="M2" s="93">
        <f>COUNTIFS(Movies[Final Score], "&lt;" &amp; L3, Movies[Final Score], "&gt;=" &amp; L2)
</f>
        <v>1</v>
      </c>
      <c r="S2" s="96">
        <f>IFERROR(__xludf.DUMMYFUNCTION("SORT(UNIQUE(QUERY(Movies!N2:N1000, ""select N where N is not null"", 0)))
"),45604.0)</f>
        <v>45604</v>
      </c>
      <c r="T2" s="97">
        <f>COUNTIF(Movies!N:N, S2)</f>
        <v>1</v>
      </c>
      <c r="U2" s="93">
        <f t="shared" ref="U2:U39" si="2">SUM($T$2:T2)</f>
        <v>1</v>
      </c>
    </row>
    <row r="3">
      <c r="B3" s="93" t="str">
        <f>Movies!C3</f>
        <v>Adventure, Drama, Sci-Fi</v>
      </c>
      <c r="C3" s="93" t="str">
        <f>IFERROR(__xludf.DUMMYFUNCTION("ARRAYFORMULA(TRIM(SPLIT(B3, "","")))
"),"Adventure")</f>
        <v>Adventure</v>
      </c>
      <c r="D3" s="93" t="str">
        <f>IFERROR(__xludf.DUMMYFUNCTION("""COMPUTED_VALUE"""),"Drama")</f>
        <v>Drama</v>
      </c>
      <c r="E3" s="93" t="str">
        <f>IFERROR(__xludf.DUMMYFUNCTION("""COMPUTED_VALUE"""),"Sci-Fi")</f>
        <v>Sci-Fi</v>
      </c>
      <c r="G3" s="93" t="str">
        <f>IFERROR(__xludf.DUMMYFUNCTION("""COMPUTED_VALUE"""),"Adventure")</f>
        <v>Adventure</v>
      </c>
      <c r="H3" s="93">
        <f t="shared" si="1"/>
        <v>105</v>
      </c>
      <c r="J3" s="94">
        <v>0.2</v>
      </c>
      <c r="K3" s="93">
        <f>COUNTIFS(Movies[Final Score], "&lt;" &amp; J3, Movies[Final Score], "&gt;=" &amp; J2)
</f>
        <v>0</v>
      </c>
      <c r="L3" s="95">
        <v>2.0</v>
      </c>
      <c r="M3" s="93">
        <f>COUNTIFS(Movies[Final Score], "&lt;" &amp; L4, Movies[Final Score], "&gt;=" &amp; L3)
</f>
        <v>1</v>
      </c>
      <c r="O3" s="93" t="str">
        <f>IFERROR(__xludf.DUMMYFUNCTION("SORTN(Movies!A2:A1000, 10, 0, 6, FALSE)"),"Dune: Part Two")</f>
        <v>Dune: Part Two</v>
      </c>
      <c r="P3" s="67">
        <f>IFERROR(__xludf.DUMMYFUNCTION("SORTN(Movies!F2:F1000, 10, 0, 6, FALSE)"),9.783333333333331)</f>
        <v>9.783333333</v>
      </c>
      <c r="S3" s="96">
        <f>IFERROR(__xludf.DUMMYFUNCTION("""COMPUTED_VALUE"""),45608.0)</f>
        <v>45608</v>
      </c>
      <c r="T3" s="97">
        <f>COUNTIF(Movies!N:N, S3)</f>
        <v>10</v>
      </c>
      <c r="U3" s="93">
        <f t="shared" si="2"/>
        <v>11</v>
      </c>
    </row>
    <row r="4">
      <c r="B4" s="93" t="str">
        <f>Movies!C4</f>
        <v>Action, Adventure, Sci-Fi</v>
      </c>
      <c r="C4" s="93" t="str">
        <f>IFERROR(__xludf.DUMMYFUNCTION("ARRAYFORMULA(TRIM(SPLIT(B4, "","")))
"),"Action")</f>
        <v>Action</v>
      </c>
      <c r="D4" s="93" t="str">
        <f>IFERROR(__xludf.DUMMYFUNCTION("""COMPUTED_VALUE"""),"Adventure")</f>
        <v>Adventure</v>
      </c>
      <c r="E4" s="93" t="str">
        <f>IFERROR(__xludf.DUMMYFUNCTION("""COMPUTED_VALUE"""),"Sci-Fi")</f>
        <v>Sci-Fi</v>
      </c>
      <c r="G4" s="93" t="str">
        <f>IFERROR(__xludf.DUMMYFUNCTION("""COMPUTED_VALUE"""),"Drama")</f>
        <v>Drama</v>
      </c>
      <c r="H4" s="93">
        <f t="shared" si="1"/>
        <v>70</v>
      </c>
      <c r="J4" s="94">
        <v>0.3</v>
      </c>
      <c r="K4" s="93">
        <f>COUNTIFS(Movies[Final Score], "&lt;" &amp; J4, Movies[Final Score], "&gt;=" &amp; J3)
</f>
        <v>0</v>
      </c>
      <c r="L4" s="95">
        <v>3.0</v>
      </c>
      <c r="M4" s="93">
        <f>COUNTIFS(Movies[Final Score], "&lt;" &amp; L5, Movies[Final Score], "&gt;=" &amp; L4)
</f>
        <v>1</v>
      </c>
      <c r="O4" s="98" t="str">
        <f>IFERROR(__xludf.DUMMYFUNCTION("""COMPUTED_VALUE"""),"Interstellar")</f>
        <v>Interstellar</v>
      </c>
      <c r="P4" s="67">
        <f>IFERROR(__xludf.DUMMYFUNCTION("""COMPUTED_VALUE"""),9.733333333333334)</f>
        <v>9.733333333</v>
      </c>
      <c r="S4" s="96">
        <f>IFERROR(__xludf.DUMMYFUNCTION("""COMPUTED_VALUE"""),45610.0)</f>
        <v>45610</v>
      </c>
      <c r="T4" s="97">
        <f>COUNTIF(Movies!N:N, S4)</f>
        <v>1</v>
      </c>
      <c r="U4" s="93">
        <f t="shared" si="2"/>
        <v>12</v>
      </c>
    </row>
    <row r="5">
      <c r="B5" s="93" t="str">
        <f>Movies!C5</f>
        <v>Action, Adventure, Drama</v>
      </c>
      <c r="C5" s="93" t="str">
        <f>IFERROR(__xludf.DUMMYFUNCTION("ARRAYFORMULA(TRIM(SPLIT(B5, "","")))
"),"Action")</f>
        <v>Action</v>
      </c>
      <c r="D5" s="93" t="str">
        <f>IFERROR(__xludf.DUMMYFUNCTION("""COMPUTED_VALUE"""),"Adventure")</f>
        <v>Adventure</v>
      </c>
      <c r="E5" s="93" t="str">
        <f>IFERROR(__xludf.DUMMYFUNCTION("""COMPUTED_VALUE"""),"Drama")</f>
        <v>Drama</v>
      </c>
      <c r="G5" s="93" t="str">
        <f>IFERROR(__xludf.DUMMYFUNCTION("""COMPUTED_VALUE"""),"Sci-Fi")</f>
        <v>Sci-Fi</v>
      </c>
      <c r="H5" s="93">
        <f t="shared" si="1"/>
        <v>55</v>
      </c>
      <c r="J5" s="94">
        <v>0.4</v>
      </c>
      <c r="K5" s="93">
        <f>COUNTIFS(Movies[Final Score], "&lt;" &amp; J5, Movies[Final Score], "&gt;=" &amp; J4)
</f>
        <v>0</v>
      </c>
      <c r="L5" s="95">
        <v>4.0</v>
      </c>
      <c r="M5" s="93">
        <f>COUNTIFS(Movies[Final Score], "&lt;" &amp; L6, Movies[Final Score], "&gt;=" &amp; L5)
</f>
        <v>6</v>
      </c>
      <c r="O5" s="98" t="str">
        <f>IFERROR(__xludf.DUMMYFUNCTION("""COMPUTED_VALUE"""),"Dune")</f>
        <v>Dune</v>
      </c>
      <c r="P5" s="67">
        <f>IFERROR(__xludf.DUMMYFUNCTION("""COMPUTED_VALUE"""),9.583333333333332)</f>
        <v>9.583333333</v>
      </c>
      <c r="S5" s="96">
        <f>IFERROR(__xludf.DUMMYFUNCTION("""COMPUTED_VALUE"""),45620.0)</f>
        <v>45620</v>
      </c>
      <c r="T5" s="97">
        <f>COUNTIF(Movies!N:N, S5)</f>
        <v>1</v>
      </c>
      <c r="U5" s="93">
        <f t="shared" si="2"/>
        <v>13</v>
      </c>
    </row>
    <row r="6">
      <c r="B6" s="93" t="str">
        <f>Movies!C6</f>
        <v>Drama, Mystery, Sci-Fi</v>
      </c>
      <c r="C6" s="93" t="str">
        <f>IFERROR(__xludf.DUMMYFUNCTION("ARRAYFORMULA(TRIM(SPLIT(B6, "","")))
"),"Drama")</f>
        <v>Drama</v>
      </c>
      <c r="D6" s="93" t="str">
        <f>IFERROR(__xludf.DUMMYFUNCTION("""COMPUTED_VALUE"""),"Mystery")</f>
        <v>Mystery</v>
      </c>
      <c r="E6" s="93" t="str">
        <f>IFERROR(__xludf.DUMMYFUNCTION("""COMPUTED_VALUE"""),"Sci-Fi")</f>
        <v>Sci-Fi</v>
      </c>
      <c r="G6" s="93" t="str">
        <f>IFERROR(__xludf.DUMMYFUNCTION("""COMPUTED_VALUE"""),"Mystery")</f>
        <v>Mystery</v>
      </c>
      <c r="H6" s="93">
        <f t="shared" si="1"/>
        <v>15</v>
      </c>
      <c r="J6" s="94">
        <v>0.5</v>
      </c>
      <c r="K6" s="93">
        <f>COUNTIFS(Movies[Final Score], "&lt;" &amp; J6, Movies[Final Score], "&gt;=" &amp; J5)
</f>
        <v>0</v>
      </c>
      <c r="L6" s="95">
        <v>5.0</v>
      </c>
      <c r="M6" s="93">
        <f>COUNTIFS(Movies[Final Score], "&lt;" &amp; L7, Movies[Final Score], "&gt;=" &amp; L6)
</f>
        <v>13</v>
      </c>
      <c r="O6" s="98" t="str">
        <f>IFERROR(__xludf.DUMMYFUNCTION("""COMPUTED_VALUE"""),"Gladiator")</f>
        <v>Gladiator</v>
      </c>
      <c r="P6" s="67">
        <f>IFERROR(__xludf.DUMMYFUNCTION("""COMPUTED_VALUE"""),9.533333333333333)</f>
        <v>9.533333333</v>
      </c>
      <c r="S6" s="96">
        <f>IFERROR(__xludf.DUMMYFUNCTION("""COMPUTED_VALUE"""),45625.0)</f>
        <v>45625</v>
      </c>
      <c r="T6" s="97">
        <f>COUNTIF(Movies!N:N, S6)</f>
        <v>14</v>
      </c>
      <c r="U6" s="93">
        <f t="shared" si="2"/>
        <v>27</v>
      </c>
    </row>
    <row r="7">
      <c r="B7" s="93" t="str">
        <f>Movies!C7</f>
        <v>Action, Drama, War</v>
      </c>
      <c r="C7" s="93" t="str">
        <f>IFERROR(__xludf.DUMMYFUNCTION("ARRAYFORMULA(TRIM(SPLIT(B7, "","")))
"),"Action")</f>
        <v>Action</v>
      </c>
      <c r="D7" s="93" t="str">
        <f>IFERROR(__xludf.DUMMYFUNCTION("""COMPUTED_VALUE"""),"Drama")</f>
        <v>Drama</v>
      </c>
      <c r="E7" s="93" t="str">
        <f>IFERROR(__xludf.DUMMYFUNCTION("""COMPUTED_VALUE"""),"War")</f>
        <v>War</v>
      </c>
      <c r="G7" s="93" t="str">
        <f>IFERROR(__xludf.DUMMYFUNCTION("""COMPUTED_VALUE"""),"War")</f>
        <v>War</v>
      </c>
      <c r="H7" s="93">
        <f t="shared" si="1"/>
        <v>4</v>
      </c>
      <c r="J7" s="94">
        <v>0.6</v>
      </c>
      <c r="K7" s="93">
        <f>COUNTIFS(Movies[Final Score], "&lt;" &amp; J7, Movies[Final Score], "&gt;=" &amp; J6)
</f>
        <v>0</v>
      </c>
      <c r="L7" s="95">
        <v>6.0</v>
      </c>
      <c r="M7" s="93">
        <f>COUNTIFS(Movies[Final Score], "&lt;" &amp; L8, Movies[Final Score], "&gt;=" &amp; L7)
</f>
        <v>38</v>
      </c>
      <c r="O7" s="98" t="str">
        <f>IFERROR(__xludf.DUMMYFUNCTION("""COMPUTED_VALUE"""),"The Prestige")</f>
        <v>The Prestige</v>
      </c>
      <c r="P7" s="67">
        <f>IFERROR(__xludf.DUMMYFUNCTION("""COMPUTED_VALUE"""),9.5)</f>
        <v>9.5</v>
      </c>
      <c r="S7" s="96">
        <f>IFERROR(__xludf.DUMMYFUNCTION("""COMPUTED_VALUE"""),45626.0)</f>
        <v>45626</v>
      </c>
      <c r="T7" s="97">
        <f>COUNTIF(Movies!N:N, S7)</f>
        <v>1</v>
      </c>
      <c r="U7" s="93">
        <f t="shared" si="2"/>
        <v>28</v>
      </c>
    </row>
    <row r="8">
      <c r="B8" s="93" t="str">
        <f>Movies!C8</f>
        <v>Drama, Music</v>
      </c>
      <c r="C8" s="93" t="str">
        <f>IFERROR(__xludf.DUMMYFUNCTION("ARRAYFORMULA(TRIM(SPLIT(B8, "","")))
"),"Drama")</f>
        <v>Drama</v>
      </c>
      <c r="D8" s="93" t="str">
        <f>IFERROR(__xludf.DUMMYFUNCTION("""COMPUTED_VALUE"""),"Music")</f>
        <v>Music</v>
      </c>
      <c r="G8" s="93" t="str">
        <f>IFERROR(__xludf.DUMMYFUNCTION("""COMPUTED_VALUE"""),"Music")</f>
        <v>Music</v>
      </c>
      <c r="H8" s="93">
        <f t="shared" si="1"/>
        <v>3</v>
      </c>
      <c r="J8" s="94">
        <v>0.7</v>
      </c>
      <c r="K8" s="93">
        <f>COUNTIFS(Movies[Final Score], "&lt;" &amp; J8, Movies[Final Score], "&gt;=" &amp; J7)
</f>
        <v>0</v>
      </c>
      <c r="L8" s="95">
        <v>7.0</v>
      </c>
      <c r="M8" s="93">
        <f>COUNTIFS(Movies[Final Score], "&lt;" &amp; L9, Movies[Final Score], "&gt;=" &amp; L8)
</f>
        <v>58</v>
      </c>
      <c r="O8" s="98" t="str">
        <f>IFERROR(__xludf.DUMMYFUNCTION("""COMPUTED_VALUE"""),"1917")</f>
        <v>1917</v>
      </c>
      <c r="P8" s="67">
        <f>IFERROR(__xludf.DUMMYFUNCTION("""COMPUTED_VALUE"""),9.45)</f>
        <v>9.45</v>
      </c>
      <c r="S8" s="96">
        <f>IFERROR(__xludf.DUMMYFUNCTION("""COMPUTED_VALUE"""),45627.0)</f>
        <v>45627</v>
      </c>
      <c r="T8" s="97">
        <f>COUNTIF(Movies!N:N, S8)</f>
        <v>4</v>
      </c>
      <c r="U8" s="93">
        <f t="shared" si="2"/>
        <v>32</v>
      </c>
    </row>
    <row r="9">
      <c r="B9" s="93" t="str">
        <f>Movies!C9</f>
        <v>Action, Adventure, Sci-Fi</v>
      </c>
      <c r="C9" s="93" t="str">
        <f>IFERROR(__xludf.DUMMYFUNCTION("ARRAYFORMULA(TRIM(SPLIT(B9, "","")))
"),"Action")</f>
        <v>Action</v>
      </c>
      <c r="D9" s="93" t="str">
        <f>IFERROR(__xludf.DUMMYFUNCTION("""COMPUTED_VALUE"""),"Adventure")</f>
        <v>Adventure</v>
      </c>
      <c r="E9" s="93" t="str">
        <f>IFERROR(__xludf.DUMMYFUNCTION("""COMPUTED_VALUE"""),"Sci-Fi")</f>
        <v>Sci-Fi</v>
      </c>
      <c r="G9" s="93"/>
      <c r="H9" s="93">
        <f t="shared" si="1"/>
        <v>0</v>
      </c>
      <c r="J9" s="94">
        <v>0.8</v>
      </c>
      <c r="K9" s="93">
        <f>COUNTIFS(Movies[Final Score], "&lt;" &amp; J9, Movies[Final Score], "&gt;=" &amp; J8)
</f>
        <v>0</v>
      </c>
      <c r="L9" s="95">
        <v>8.0</v>
      </c>
      <c r="M9" s="93">
        <f>COUNTIFS(Movies[Final Score], "&lt;" &amp; L10, Movies[Final Score], "&gt;=" &amp; L9)
</f>
        <v>62</v>
      </c>
      <c r="O9" s="98" t="str">
        <f>IFERROR(__xludf.DUMMYFUNCTION("""COMPUTED_VALUE"""),"Whiplash")</f>
        <v>Whiplash</v>
      </c>
      <c r="P9" s="67">
        <f>IFERROR(__xludf.DUMMYFUNCTION("""COMPUTED_VALUE"""),9.433333333333332)</f>
        <v>9.433333333</v>
      </c>
      <c r="S9" s="96">
        <f>IFERROR(__xludf.DUMMYFUNCTION("""COMPUTED_VALUE"""),45628.0)</f>
        <v>45628</v>
      </c>
      <c r="T9" s="97">
        <f>COUNTIF(Movies!N:N, S9)</f>
        <v>24</v>
      </c>
      <c r="U9" s="93">
        <f t="shared" si="2"/>
        <v>56</v>
      </c>
    </row>
    <row r="10">
      <c r="B10" s="93" t="str">
        <f>Movies!C10</f>
        <v>Action, Adventure, Drama</v>
      </c>
      <c r="C10" s="93" t="str">
        <f>IFERROR(__xludf.DUMMYFUNCTION("ARRAYFORMULA(TRIM(SPLIT(B10, "","")))
"),"Action")</f>
        <v>Action</v>
      </c>
      <c r="D10" s="93" t="str">
        <f>IFERROR(__xludf.DUMMYFUNCTION("""COMPUTED_VALUE"""),"Adventure")</f>
        <v>Adventure</v>
      </c>
      <c r="E10" s="93" t="str">
        <f>IFERROR(__xludf.DUMMYFUNCTION("""COMPUTED_VALUE"""),"Drama")</f>
        <v>Drama</v>
      </c>
      <c r="G10" s="93" t="str">
        <f>IFERROR(__xludf.DUMMYFUNCTION("""COMPUTED_VALUE"""),"Comedy")</f>
        <v>Comedy</v>
      </c>
      <c r="H10" s="93">
        <f t="shared" si="1"/>
        <v>38</v>
      </c>
      <c r="J10" s="94">
        <v>0.9</v>
      </c>
      <c r="K10" s="93">
        <f>COUNTIFS(Movies[Final Score], "&lt;" &amp; J10, Movies[Final Score], "&gt;=" &amp; J9)
</f>
        <v>0</v>
      </c>
      <c r="L10" s="95">
        <v>9.0</v>
      </c>
      <c r="M10" s="93">
        <f>COUNTIFS(Movies[Final Score], "&lt;" &amp; L11, Movies[Final Score], "&gt;=" &amp; L10)
</f>
        <v>22</v>
      </c>
      <c r="O10" s="93" t="str">
        <f>IFERROR(__xludf.DUMMYFUNCTION("""COMPUTED_VALUE"""),"Inception")</f>
        <v>Inception</v>
      </c>
      <c r="P10" s="67">
        <f>IFERROR(__xludf.DUMMYFUNCTION("""COMPUTED_VALUE"""),9.4)</f>
        <v>9.4</v>
      </c>
      <c r="S10" s="96">
        <f>IFERROR(__xludf.DUMMYFUNCTION("""COMPUTED_VALUE"""),45646.0)</f>
        <v>45646</v>
      </c>
      <c r="T10" s="97">
        <f>COUNTIF(Movies!N:N, S10)</f>
        <v>45</v>
      </c>
      <c r="U10" s="93">
        <f t="shared" si="2"/>
        <v>101</v>
      </c>
    </row>
    <row r="11">
      <c r="B11" s="93" t="str">
        <f>Movies!C11</f>
        <v>Comedy, Drama, Music</v>
      </c>
      <c r="C11" s="93" t="str">
        <f>IFERROR(__xludf.DUMMYFUNCTION("ARRAYFORMULA(TRIM(SPLIT(B11, "","")))
"),"Comedy")</f>
        <v>Comedy</v>
      </c>
      <c r="D11" s="93" t="str">
        <f>IFERROR(__xludf.DUMMYFUNCTION("""COMPUTED_VALUE"""),"Drama")</f>
        <v>Drama</v>
      </c>
      <c r="E11" s="93" t="str">
        <f>IFERROR(__xludf.DUMMYFUNCTION("""COMPUTED_VALUE"""),"Music")</f>
        <v>Music</v>
      </c>
      <c r="G11" s="93" t="str">
        <f>IFERROR(__xludf.DUMMYFUNCTION("""COMPUTED_VALUE"""),"Crime")</f>
        <v>Crime</v>
      </c>
      <c r="H11" s="93">
        <f t="shared" si="1"/>
        <v>30</v>
      </c>
      <c r="J11" s="94">
        <v>1.0</v>
      </c>
      <c r="K11" s="93">
        <f>COUNTIFS(Movies[Final Score], "&lt;" &amp; J11, Movies[Final Score], "&gt;=" &amp; J10)
</f>
        <v>0</v>
      </c>
      <c r="L11" s="95">
        <v>10.0</v>
      </c>
      <c r="M11" s="93">
        <f>COUNTIFS(Movies[Final Score], "&lt;" &amp; L12, Movies[Final Score], "&gt;=" &amp; L11)
</f>
        <v>0</v>
      </c>
      <c r="O11" s="98" t="str">
        <f>IFERROR(__xludf.DUMMYFUNCTION("""COMPUTED_VALUE"""),"Gladiator II")</f>
        <v>Gladiator II</v>
      </c>
      <c r="P11" s="67">
        <f>IFERROR(__xludf.DUMMYFUNCTION("""COMPUTED_VALUE"""),9.266666666666667)</f>
        <v>9.266666667</v>
      </c>
      <c r="S11" s="96">
        <f>IFERROR(__xludf.DUMMYFUNCTION("""COMPUTED_VALUE"""),45647.0)</f>
        <v>45647</v>
      </c>
      <c r="T11" s="97">
        <f>COUNTIF(Movies!N:N, S11)</f>
        <v>1</v>
      </c>
      <c r="U11" s="93">
        <f t="shared" si="2"/>
        <v>102</v>
      </c>
    </row>
    <row r="12">
      <c r="B12" s="93" t="str">
        <f>Movies!C12</f>
        <v>Adventure, Drama, Sci-Fi</v>
      </c>
      <c r="C12" s="93" t="str">
        <f>IFERROR(__xludf.DUMMYFUNCTION("ARRAYFORMULA(TRIM(SPLIT(B12, "","")))
"),"Adventure")</f>
        <v>Adventure</v>
      </c>
      <c r="D12" s="93" t="str">
        <f>IFERROR(__xludf.DUMMYFUNCTION("""COMPUTED_VALUE"""),"Drama")</f>
        <v>Drama</v>
      </c>
      <c r="E12" s="93" t="str">
        <f>IFERROR(__xludf.DUMMYFUNCTION("""COMPUTED_VALUE"""),"Sci-Fi")</f>
        <v>Sci-Fi</v>
      </c>
      <c r="G12" s="93" t="str">
        <f>IFERROR(__xludf.DUMMYFUNCTION("""COMPUTED_VALUE"""),"Animation")</f>
        <v>Animation</v>
      </c>
      <c r="H12" s="93">
        <f t="shared" si="1"/>
        <v>14</v>
      </c>
      <c r="J12" s="94">
        <v>1.1</v>
      </c>
      <c r="K12" s="93">
        <f>COUNTIFS(Movies[Final Score], "&lt;" &amp; J12, Movies[Final Score], "&gt;=" &amp; J11)
</f>
        <v>0</v>
      </c>
      <c r="O12" s="98" t="str">
        <f>IFERROR(__xludf.DUMMYFUNCTION("""COMPUTED_VALUE"""),"La La Land")</f>
        <v>La La Land</v>
      </c>
      <c r="P12" s="67">
        <f>IFERROR(__xludf.DUMMYFUNCTION("""COMPUTED_VALUE"""),9.25)</f>
        <v>9.25</v>
      </c>
      <c r="S12" s="96">
        <f>IFERROR(__xludf.DUMMYFUNCTION("""COMPUTED_VALUE"""),45649.0)</f>
        <v>45649</v>
      </c>
      <c r="T12" s="97">
        <f>COUNTIF(Movies!N:N, S12)</f>
        <v>2</v>
      </c>
      <c r="U12" s="93">
        <f t="shared" si="2"/>
        <v>104</v>
      </c>
    </row>
    <row r="13">
      <c r="B13" s="93" t="str">
        <f>Movies!C13</f>
        <v>Action, Crime, Drama</v>
      </c>
      <c r="C13" s="93" t="str">
        <f>IFERROR(__xludf.DUMMYFUNCTION("ARRAYFORMULA(TRIM(SPLIT(B13, "","")))
"),"Action")</f>
        <v>Action</v>
      </c>
      <c r="D13" s="93" t="str">
        <f>IFERROR(__xludf.DUMMYFUNCTION("""COMPUTED_VALUE"""),"Crime")</f>
        <v>Crime</v>
      </c>
      <c r="E13" s="93" t="str">
        <f>IFERROR(__xludf.DUMMYFUNCTION("""COMPUTED_VALUE"""),"Drama")</f>
        <v>Drama</v>
      </c>
      <c r="G13" s="93" t="str">
        <f>IFERROR(__xludf.DUMMYFUNCTION("""COMPUTED_VALUE"""),"Fantasy")</f>
        <v>Fantasy</v>
      </c>
      <c r="H13" s="93">
        <f t="shared" si="1"/>
        <v>30</v>
      </c>
      <c r="J13" s="94">
        <v>1.2</v>
      </c>
      <c r="K13" s="93">
        <f>COUNTIFS(Movies[Final Score], "&lt;" &amp; J13, Movies[Final Score], "&gt;=" &amp; J12)
</f>
        <v>0</v>
      </c>
      <c r="S13" s="96">
        <f>IFERROR(__xludf.DUMMYFUNCTION("""COMPUTED_VALUE"""),45655.0)</f>
        <v>45655</v>
      </c>
      <c r="T13" s="97">
        <f>COUNTIF(Movies!N:N, S13)</f>
        <v>2</v>
      </c>
      <c r="U13" s="93">
        <f t="shared" si="2"/>
        <v>106</v>
      </c>
    </row>
    <row r="14">
      <c r="B14" s="93" t="str">
        <f>Movies!C14</f>
        <v>Action, Adventure, Sci-Fi</v>
      </c>
      <c r="C14" s="93" t="str">
        <f>IFERROR(__xludf.DUMMYFUNCTION("ARRAYFORMULA(TRIM(SPLIT(B14, "","")))
"),"Action")</f>
        <v>Action</v>
      </c>
      <c r="D14" s="93" t="str">
        <f>IFERROR(__xludf.DUMMYFUNCTION("""COMPUTED_VALUE"""),"Adventure")</f>
        <v>Adventure</v>
      </c>
      <c r="E14" s="93" t="str">
        <f>IFERROR(__xludf.DUMMYFUNCTION("""COMPUTED_VALUE"""),"Sci-Fi")</f>
        <v>Sci-Fi</v>
      </c>
      <c r="G14" s="93" t="str">
        <f>IFERROR(__xludf.DUMMYFUNCTION("""COMPUTED_VALUE"""),"Biography")</f>
        <v>Biography</v>
      </c>
      <c r="H14" s="93">
        <f t="shared" si="1"/>
        <v>6</v>
      </c>
      <c r="J14" s="94">
        <v>1.3</v>
      </c>
      <c r="K14" s="93">
        <f>COUNTIFS(Movies[Final Score], "&lt;" &amp; J14, Movies[Final Score], "&gt;=" &amp; J13)
</f>
        <v>0</v>
      </c>
      <c r="S14" s="96">
        <f>IFERROR(__xludf.DUMMYFUNCTION("""COMPUTED_VALUE"""),45661.0)</f>
        <v>45661</v>
      </c>
      <c r="T14" s="97">
        <f>COUNTIF(Movies!N:N, S14)</f>
        <v>1</v>
      </c>
      <c r="U14" s="93">
        <f t="shared" si="2"/>
        <v>107</v>
      </c>
    </row>
    <row r="15">
      <c r="B15" s="93" t="str">
        <f>Movies!C15</f>
        <v>Animation, Action, Adventure</v>
      </c>
      <c r="C15" s="93" t="str">
        <f>IFERROR(__xludf.DUMMYFUNCTION("ARRAYFORMULA(TRIM(SPLIT(B15, "","")))
"),"Animation")</f>
        <v>Animation</v>
      </c>
      <c r="D15" s="93" t="str">
        <f>IFERROR(__xludf.DUMMYFUNCTION("""COMPUTED_VALUE"""),"Action")</f>
        <v>Action</v>
      </c>
      <c r="E15" s="93" t="str">
        <f>IFERROR(__xludf.DUMMYFUNCTION("""COMPUTED_VALUE"""),"Adventure")</f>
        <v>Adventure</v>
      </c>
      <c r="G15" s="93" t="str">
        <f>IFERROR(__xludf.DUMMYFUNCTION("""COMPUTED_VALUE"""),"History")</f>
        <v>History</v>
      </c>
      <c r="H15" s="93">
        <f t="shared" si="1"/>
        <v>3</v>
      </c>
      <c r="J15" s="94">
        <v>1.4</v>
      </c>
      <c r="K15" s="93">
        <f>COUNTIFS(Movies[Final Score], "&lt;" &amp; J15, Movies[Final Score], "&gt;=" &amp; J14)
</f>
        <v>0</v>
      </c>
      <c r="S15" s="96">
        <f>IFERROR(__xludf.DUMMYFUNCTION("""COMPUTED_VALUE"""),45670.0)</f>
        <v>45670</v>
      </c>
      <c r="T15" s="97">
        <f>COUNTIF(Movies!N:N, S15)</f>
        <v>5</v>
      </c>
      <c r="U15" s="93">
        <f t="shared" si="2"/>
        <v>112</v>
      </c>
    </row>
    <row r="16">
      <c r="B16" s="93" t="str">
        <f>Movies!C16</f>
        <v>Action, Adventure, Fantasy</v>
      </c>
      <c r="C16" s="93" t="str">
        <f>IFERROR(__xludf.DUMMYFUNCTION("ARRAYFORMULA(TRIM(SPLIT(B16, "","")))
"),"Action")</f>
        <v>Action</v>
      </c>
      <c r="D16" s="93" t="str">
        <f>IFERROR(__xludf.DUMMYFUNCTION("""COMPUTED_VALUE"""),"Adventure")</f>
        <v>Adventure</v>
      </c>
      <c r="E16" s="93" t="str">
        <f>IFERROR(__xludf.DUMMYFUNCTION("""COMPUTED_VALUE"""),"Fantasy")</f>
        <v>Fantasy</v>
      </c>
      <c r="G16" s="93" t="str">
        <f>IFERROR(__xludf.DUMMYFUNCTION("""COMPUTED_VALUE"""),"#REF!")</f>
        <v>#REF!</v>
      </c>
      <c r="J16" s="94">
        <v>1.5</v>
      </c>
      <c r="K16" s="93">
        <f>COUNTIFS(Movies[Final Score], "&lt;" &amp; J16, Movies[Final Score], "&gt;=" &amp; J15)
</f>
        <v>0</v>
      </c>
      <c r="S16" s="96">
        <f>IFERROR(__xludf.DUMMYFUNCTION("""COMPUTED_VALUE"""),45676.0)</f>
        <v>45676</v>
      </c>
      <c r="T16" s="97">
        <f>COUNTIF(Movies!N:N, S16)</f>
        <v>3</v>
      </c>
      <c r="U16" s="93">
        <f t="shared" si="2"/>
        <v>115</v>
      </c>
    </row>
    <row r="17">
      <c r="B17" s="93" t="str">
        <f>Movies!C17</f>
        <v>Biography, Drama, History</v>
      </c>
      <c r="C17" s="93" t="str">
        <f>IFERROR(__xludf.DUMMYFUNCTION("ARRAYFORMULA(TRIM(SPLIT(B17, "","")))
"),"Biography")</f>
        <v>Biography</v>
      </c>
      <c r="D17" s="93" t="str">
        <f>IFERROR(__xludf.DUMMYFUNCTION("""COMPUTED_VALUE"""),"Drama")</f>
        <v>Drama</v>
      </c>
      <c r="E17" s="93" t="str">
        <f>IFERROR(__xludf.DUMMYFUNCTION("""COMPUTED_VALUE"""),"History")</f>
        <v>History</v>
      </c>
      <c r="G17" s="93" t="str">
        <f>IFERROR(__xludf.DUMMYFUNCTION("""COMPUTED_VALUE"""),"Horror")</f>
        <v>Horror</v>
      </c>
      <c r="H17" s="93">
        <f t="shared" ref="H17:H20" si="3">COUNTIF(C17:E1000, G17)</f>
        <v>13</v>
      </c>
      <c r="J17" s="94">
        <v>1.6</v>
      </c>
      <c r="K17" s="93">
        <f>COUNTIFS(Movies[Final Score], "&lt;" &amp; J17, Movies[Final Score], "&gt;=" &amp; J16)
</f>
        <v>1</v>
      </c>
      <c r="S17" s="96">
        <f>IFERROR(__xludf.DUMMYFUNCTION("""COMPUTED_VALUE"""),45682.0)</f>
        <v>45682</v>
      </c>
      <c r="T17" s="97">
        <f>COUNTIF(Movies!N:N, S17)</f>
        <v>1</v>
      </c>
      <c r="U17" s="93">
        <f t="shared" si="2"/>
        <v>116</v>
      </c>
    </row>
    <row r="18">
      <c r="B18" s="93" t="str">
        <f>Movies!C18</f>
        <v>Action, Adventure, Sci-Fi</v>
      </c>
      <c r="C18" s="93" t="str">
        <f>IFERROR(__xludf.DUMMYFUNCTION("ARRAYFORMULA(TRIM(SPLIT(B18, "","")))
"),"Action")</f>
        <v>Action</v>
      </c>
      <c r="D18" s="93" t="str">
        <f>IFERROR(__xludf.DUMMYFUNCTION("""COMPUTED_VALUE"""),"Adventure")</f>
        <v>Adventure</v>
      </c>
      <c r="E18" s="93" t="str">
        <f>IFERROR(__xludf.DUMMYFUNCTION("""COMPUTED_VALUE"""),"Sci-Fi")</f>
        <v>Sci-Fi</v>
      </c>
      <c r="G18" s="93" t="str">
        <f>IFERROR(__xludf.DUMMYFUNCTION("""COMPUTED_VALUE"""),"Thriller")</f>
        <v>Thriller</v>
      </c>
      <c r="H18" s="93">
        <f t="shared" si="3"/>
        <v>26</v>
      </c>
      <c r="J18" s="94">
        <v>1.7</v>
      </c>
      <c r="K18" s="93">
        <f>COUNTIFS(Movies[Final Score], "&lt;" &amp; J18, Movies[Final Score], "&gt;=" &amp; J17)
</f>
        <v>0</v>
      </c>
      <c r="S18" s="96">
        <f>IFERROR(__xludf.DUMMYFUNCTION("""COMPUTED_VALUE"""),45689.0)</f>
        <v>45689</v>
      </c>
      <c r="T18" s="97">
        <f>COUNTIF(Movies!N:N, S18)</f>
        <v>1</v>
      </c>
      <c r="U18" s="93">
        <f t="shared" si="2"/>
        <v>117</v>
      </c>
    </row>
    <row r="19">
      <c r="B19" s="93" t="str">
        <f>#REF!</f>
        <v>#REF!</v>
      </c>
      <c r="C19" s="93" t="str">
        <f>IFERROR(__xludf.DUMMYFUNCTION("ARRAYFORMULA(TRIM(SPLIT(B19, "","")))
"),"#REF!")</f>
        <v>#REF!</v>
      </c>
      <c r="G19" s="93" t="str">
        <f>IFERROR(__xludf.DUMMYFUNCTION("""COMPUTED_VALUE"""),"Romance")</f>
        <v>Romance</v>
      </c>
      <c r="H19" s="93">
        <f t="shared" si="3"/>
        <v>7</v>
      </c>
      <c r="J19" s="94">
        <v>1.8</v>
      </c>
      <c r="K19" s="93">
        <f>COUNTIFS(Movies[Final Score], "&lt;" &amp; J19, Movies[Final Score], "&gt;=" &amp; J18)
</f>
        <v>0</v>
      </c>
      <c r="S19" s="96">
        <f>IFERROR(__xludf.DUMMYFUNCTION("""COMPUTED_VALUE"""),45707.0)</f>
        <v>45707</v>
      </c>
      <c r="T19" s="97">
        <f>COUNTIF(Movies!N:N, S19)</f>
        <v>1</v>
      </c>
      <c r="U19" s="93">
        <f t="shared" si="2"/>
        <v>118</v>
      </c>
    </row>
    <row r="20">
      <c r="B20" s="93" t="str">
        <f>Movies!C19</f>
        <v>Action, Drama, Horror</v>
      </c>
      <c r="C20" s="93" t="str">
        <f>IFERROR(__xludf.DUMMYFUNCTION("ARRAYFORMULA(TRIM(SPLIT(B20, "","")))
"),"Action")</f>
        <v>Action</v>
      </c>
      <c r="D20" s="93" t="str">
        <f>IFERROR(__xludf.DUMMYFUNCTION("""COMPUTED_VALUE"""),"Drama")</f>
        <v>Drama</v>
      </c>
      <c r="E20" s="93" t="str">
        <f>IFERROR(__xludf.DUMMYFUNCTION("""COMPUTED_VALUE"""),"Horror")</f>
        <v>Horror</v>
      </c>
      <c r="G20" s="93" t="str">
        <f>IFERROR(__xludf.DUMMYFUNCTION("""COMPUTED_VALUE"""),"Sport")</f>
        <v>Sport</v>
      </c>
      <c r="H20" s="93">
        <f t="shared" si="3"/>
        <v>2</v>
      </c>
      <c r="J20" s="94">
        <v>1.9</v>
      </c>
      <c r="K20" s="93">
        <f>COUNTIFS(Movies[Final Score], "&lt;" &amp; J20, Movies[Final Score], "&gt;=" &amp; J19)
</f>
        <v>0</v>
      </c>
      <c r="S20" s="96">
        <f>IFERROR(__xludf.DUMMYFUNCTION("""COMPUTED_VALUE"""),45712.0)</f>
        <v>45712</v>
      </c>
      <c r="T20" s="97">
        <f>COUNTIF(Movies!N:N, S20)</f>
        <v>1</v>
      </c>
      <c r="U20" s="93">
        <f t="shared" si="2"/>
        <v>119</v>
      </c>
    </row>
    <row r="21">
      <c r="B21" s="93" t="str">
        <f>Movies!C20</f>
        <v>Adventure, Drama, Fantasy</v>
      </c>
      <c r="C21" s="93" t="str">
        <f>IFERROR(__xludf.DUMMYFUNCTION("ARRAYFORMULA(TRIM(SPLIT(B21, "","")))
"),"Adventure")</f>
        <v>Adventure</v>
      </c>
      <c r="D21" s="93" t="str">
        <f>IFERROR(__xludf.DUMMYFUNCTION("""COMPUTED_VALUE"""),"Drama")</f>
        <v>Drama</v>
      </c>
      <c r="E21" s="93" t="str">
        <f>IFERROR(__xludf.DUMMYFUNCTION("""COMPUTED_VALUE"""),"Fantasy")</f>
        <v>Fantasy</v>
      </c>
      <c r="G21" s="93" t="str">
        <f>IFERROR(__xludf.DUMMYFUNCTION("""COMPUTED_VALUE"""),"Family")</f>
        <v>Family</v>
      </c>
      <c r="J21" s="94">
        <v>2.0</v>
      </c>
      <c r="K21" s="93">
        <f>COUNTIFS(Movies[Final Score], "&lt;" &amp; J21, Movies[Final Score], "&gt;=" &amp; J20)
</f>
        <v>0</v>
      </c>
      <c r="S21" s="96">
        <f>IFERROR(__xludf.DUMMYFUNCTION("""COMPUTED_VALUE"""),45726.0)</f>
        <v>45726</v>
      </c>
      <c r="T21" s="97">
        <f>COUNTIF(Movies!N:N, S21)</f>
        <v>1</v>
      </c>
      <c r="U21" s="93">
        <f t="shared" si="2"/>
        <v>120</v>
      </c>
    </row>
    <row r="22">
      <c r="B22" s="93" t="str">
        <f>Movies!C21</f>
        <v>Action, Biography, Drama</v>
      </c>
      <c r="C22" s="93" t="str">
        <f>IFERROR(__xludf.DUMMYFUNCTION("ARRAYFORMULA(TRIM(SPLIT(B22, "","")))
"),"Action")</f>
        <v>Action</v>
      </c>
      <c r="D22" s="93" t="str">
        <f>IFERROR(__xludf.DUMMYFUNCTION("""COMPUTED_VALUE"""),"Biography")</f>
        <v>Biography</v>
      </c>
      <c r="E22" s="93" t="str">
        <f>IFERROR(__xludf.DUMMYFUNCTION("""COMPUTED_VALUE"""),"Drama")</f>
        <v>Drama</v>
      </c>
      <c r="G22" s="93" t="str">
        <f>IFERROR(__xludf.DUMMYFUNCTION("""COMPUTED_VALUE"""),"#VALUE!")</f>
        <v>#VALUE!</v>
      </c>
      <c r="J22" s="94">
        <v>2.1</v>
      </c>
      <c r="K22" s="93">
        <f>COUNTIFS(Movies[Final Score], "&lt;" &amp; J22, Movies[Final Score], "&gt;=" &amp; J21)
</f>
        <v>0</v>
      </c>
      <c r="S22" s="96">
        <f>IFERROR(__xludf.DUMMYFUNCTION("""COMPUTED_VALUE"""),45729.0)</f>
        <v>45729</v>
      </c>
      <c r="T22" s="97">
        <f>COUNTIF(Movies!N:N, S22)</f>
        <v>1</v>
      </c>
      <c r="U22" s="93">
        <f t="shared" si="2"/>
        <v>121</v>
      </c>
    </row>
    <row r="23">
      <c r="B23" s="93" t="str">
        <f>Movies!C22</f>
        <v>Animation, Action, Adventure</v>
      </c>
      <c r="C23" s="93" t="str">
        <f>IFERROR(__xludf.DUMMYFUNCTION("ARRAYFORMULA(TRIM(SPLIT(B23, "","")))
"),"Animation")</f>
        <v>Animation</v>
      </c>
      <c r="D23" s="93" t="str">
        <f>IFERROR(__xludf.DUMMYFUNCTION("""COMPUTED_VALUE"""),"Action")</f>
        <v>Action</v>
      </c>
      <c r="E23" s="93" t="str">
        <f>IFERROR(__xludf.DUMMYFUNCTION("""COMPUTED_VALUE"""),"Adventure")</f>
        <v>Adventure</v>
      </c>
      <c r="G23" s="93" t="str">
        <f>IFERROR(__xludf.DUMMYFUNCTION("""COMPUTED_VALUE"""),"")</f>
        <v/>
      </c>
      <c r="J23" s="94">
        <v>2.2</v>
      </c>
      <c r="K23" s="93">
        <f>COUNTIFS(Movies[Final Score], "&lt;" &amp; J23, Movies[Final Score], "&gt;=" &amp; J22)
</f>
        <v>0</v>
      </c>
      <c r="S23" s="96">
        <f>IFERROR(__xludf.DUMMYFUNCTION("""COMPUTED_VALUE"""),45747.0)</f>
        <v>45747</v>
      </c>
      <c r="T23" s="97">
        <f>COUNTIF(Movies!N:N, S23)</f>
        <v>1</v>
      </c>
      <c r="U23" s="93">
        <f t="shared" si="2"/>
        <v>122</v>
      </c>
    </row>
    <row r="24">
      <c r="B24" s="93" t="str">
        <f>Movies!C23</f>
        <v>Action, Adventure, Sci-Fi</v>
      </c>
      <c r="C24" s="93" t="str">
        <f>IFERROR(__xludf.DUMMYFUNCTION("ARRAYFORMULA(TRIM(SPLIT(B24, "","")))
"),"Action")</f>
        <v>Action</v>
      </c>
      <c r="D24" s="93" t="str">
        <f>IFERROR(__xludf.DUMMYFUNCTION("""COMPUTED_VALUE"""),"Adventure")</f>
        <v>Adventure</v>
      </c>
      <c r="E24" s="93" t="str">
        <f>IFERROR(__xludf.DUMMYFUNCTION("""COMPUTED_VALUE"""),"Sci-Fi")</f>
        <v>Sci-Fi</v>
      </c>
      <c r="J24" s="94">
        <v>2.3</v>
      </c>
      <c r="K24" s="93">
        <f>COUNTIFS(Movies[Final Score], "&lt;" &amp; J24, Movies[Final Score], "&gt;=" &amp; J23)
</f>
        <v>0</v>
      </c>
      <c r="S24" s="96">
        <f>IFERROR(__xludf.DUMMYFUNCTION("""COMPUTED_VALUE"""),45751.0)</f>
        <v>45751</v>
      </c>
      <c r="T24" s="97">
        <f>COUNTIF(Movies!N:N, S24)</f>
        <v>1</v>
      </c>
      <c r="U24" s="93">
        <f t="shared" si="2"/>
        <v>123</v>
      </c>
    </row>
    <row r="25">
      <c r="B25" s="93" t="str">
        <f>Movies!C24</f>
        <v>Action, Sci-Fi, Thriller</v>
      </c>
      <c r="C25" s="93" t="str">
        <f>IFERROR(__xludf.DUMMYFUNCTION("ARRAYFORMULA(TRIM(SPLIT(B25, "","")))
"),"Action")</f>
        <v>Action</v>
      </c>
      <c r="D25" s="93" t="str">
        <f>IFERROR(__xludf.DUMMYFUNCTION("""COMPUTED_VALUE"""),"Sci-Fi")</f>
        <v>Sci-Fi</v>
      </c>
      <c r="E25" s="93" t="str">
        <f>IFERROR(__xludf.DUMMYFUNCTION("""COMPUTED_VALUE"""),"Thriller")</f>
        <v>Thriller</v>
      </c>
      <c r="J25" s="94">
        <v>2.4</v>
      </c>
      <c r="K25" s="93">
        <f>COUNTIFS(Movies[Final Score], "&lt;" &amp; J25, Movies[Final Score], "&gt;=" &amp; J24)
</f>
        <v>0</v>
      </c>
      <c r="S25" s="96">
        <f>IFERROR(__xludf.DUMMYFUNCTION("""COMPUTED_VALUE"""),45765.0)</f>
        <v>45765</v>
      </c>
      <c r="T25" s="97">
        <f>COUNTIF(Movies!N:N, S25)</f>
        <v>1</v>
      </c>
      <c r="U25" s="93">
        <f t="shared" si="2"/>
        <v>124</v>
      </c>
    </row>
    <row r="26">
      <c r="B26" s="93" t="str">
        <f>Movies!C25</f>
        <v>Action, Adventure, Sci-Fi</v>
      </c>
      <c r="C26" s="93" t="str">
        <f>IFERROR(__xludf.DUMMYFUNCTION("ARRAYFORMULA(TRIM(SPLIT(B26, "","")))
"),"Action")</f>
        <v>Action</v>
      </c>
      <c r="D26" s="93" t="str">
        <f>IFERROR(__xludf.DUMMYFUNCTION("""COMPUTED_VALUE"""),"Adventure")</f>
        <v>Adventure</v>
      </c>
      <c r="E26" s="93" t="str">
        <f>IFERROR(__xludf.DUMMYFUNCTION("""COMPUTED_VALUE"""),"Sci-Fi")</f>
        <v>Sci-Fi</v>
      </c>
      <c r="J26" s="94">
        <v>2.5</v>
      </c>
      <c r="K26" s="93">
        <f>COUNTIFS(Movies[Final Score], "&lt;" &amp; J26, Movies[Final Score], "&gt;=" &amp; J25)
</f>
        <v>0</v>
      </c>
      <c r="S26" s="96">
        <f>IFERROR(__xludf.DUMMYFUNCTION("""COMPUTED_VALUE"""),45778.0)</f>
        <v>45778</v>
      </c>
      <c r="T26" s="97">
        <f>COUNTIF(Movies!N:N, S26)</f>
        <v>1</v>
      </c>
      <c r="U26" s="93">
        <f t="shared" si="2"/>
        <v>125</v>
      </c>
    </row>
    <row r="27">
      <c r="B27" s="93" t="str">
        <f>Movies!C26</f>
        <v>Action, Crime, Drama</v>
      </c>
      <c r="C27" s="93" t="str">
        <f>IFERROR(__xludf.DUMMYFUNCTION("ARRAYFORMULA(TRIM(SPLIT(B27, "","")))
"),"Action")</f>
        <v>Action</v>
      </c>
      <c r="D27" s="93" t="str">
        <f>IFERROR(__xludf.DUMMYFUNCTION("""COMPUTED_VALUE"""),"Crime")</f>
        <v>Crime</v>
      </c>
      <c r="E27" s="93" t="str">
        <f>IFERROR(__xludf.DUMMYFUNCTION("""COMPUTED_VALUE"""),"Drama")</f>
        <v>Drama</v>
      </c>
      <c r="J27" s="94">
        <v>2.6</v>
      </c>
      <c r="K27" s="93">
        <f>COUNTIFS(Movies[Final Score], "&lt;" &amp; J27, Movies[Final Score], "&gt;=" &amp; J26)
</f>
        <v>0</v>
      </c>
      <c r="S27" s="96">
        <f>IFERROR(__xludf.DUMMYFUNCTION("""COMPUTED_VALUE"""),45801.0)</f>
        <v>45801</v>
      </c>
      <c r="T27" s="97">
        <f>COUNTIF(Movies!N:N, S27)</f>
        <v>1</v>
      </c>
      <c r="U27" s="93">
        <f t="shared" si="2"/>
        <v>126</v>
      </c>
    </row>
    <row r="28">
      <c r="B28" s="93" t="str">
        <f>Movies!C27</f>
        <v>Adventure, Drama, Fantasy</v>
      </c>
      <c r="C28" s="93" t="str">
        <f>IFERROR(__xludf.DUMMYFUNCTION("ARRAYFORMULA(TRIM(SPLIT(B28, "","")))
"),"Adventure")</f>
        <v>Adventure</v>
      </c>
      <c r="D28" s="93" t="str">
        <f>IFERROR(__xludf.DUMMYFUNCTION("""COMPUTED_VALUE"""),"Drama")</f>
        <v>Drama</v>
      </c>
      <c r="E28" s="93" t="str">
        <f>IFERROR(__xludf.DUMMYFUNCTION("""COMPUTED_VALUE"""),"Fantasy")</f>
        <v>Fantasy</v>
      </c>
      <c r="J28" s="94">
        <v>2.7</v>
      </c>
      <c r="K28" s="93">
        <f>COUNTIFS(Movies[Final Score], "&lt;" &amp; J28, Movies[Final Score], "&gt;=" &amp; J27)
</f>
        <v>0</v>
      </c>
      <c r="S28" s="96">
        <f>IFERROR(__xludf.DUMMYFUNCTION("""COMPUTED_VALUE"""),45808.0)</f>
        <v>45808</v>
      </c>
      <c r="T28" s="97">
        <f>COUNTIF(Movies!N:N, S28)</f>
        <v>2</v>
      </c>
      <c r="U28" s="93">
        <f t="shared" si="2"/>
        <v>128</v>
      </c>
    </row>
    <row r="29">
      <c r="B29" s="93" t="str">
        <f>Movies!C28</f>
        <v>Action, Crime, Drama</v>
      </c>
      <c r="C29" s="93" t="str">
        <f>IFERROR(__xludf.DUMMYFUNCTION("ARRAYFORMULA(TRIM(SPLIT(B29, "","")))
"),"Action")</f>
        <v>Action</v>
      </c>
      <c r="D29" s="93" t="str">
        <f>IFERROR(__xludf.DUMMYFUNCTION("""COMPUTED_VALUE"""),"Crime")</f>
        <v>Crime</v>
      </c>
      <c r="E29" s="93" t="str">
        <f>IFERROR(__xludf.DUMMYFUNCTION("""COMPUTED_VALUE"""),"Drama")</f>
        <v>Drama</v>
      </c>
      <c r="H29" s="93">
        <f t="shared" ref="H29:H32" si="4">COUNTIF(C29:E1000, G29)</f>
        <v>0</v>
      </c>
      <c r="J29" s="94">
        <v>2.8</v>
      </c>
      <c r="K29" s="93">
        <f>COUNTIFS(Movies[Final Score], "&lt;" &amp; J29, Movies[Final Score], "&gt;=" &amp; J28)
</f>
        <v>1</v>
      </c>
      <c r="S29" s="96">
        <f>IFERROR(__xludf.DUMMYFUNCTION("""COMPUTED_VALUE"""),45820.0)</f>
        <v>45820</v>
      </c>
      <c r="T29" s="97">
        <f>COUNTIF(Movies!N:N, S29)</f>
        <v>1</v>
      </c>
      <c r="U29" s="93">
        <f t="shared" si="2"/>
        <v>129</v>
      </c>
    </row>
    <row r="30">
      <c r="B30" s="93" t="str">
        <f>Movies!C29</f>
        <v>Crime, Drama, Mystery</v>
      </c>
      <c r="C30" s="93" t="str">
        <f>IFERROR(__xludf.DUMMYFUNCTION("ARRAYFORMULA(TRIM(SPLIT(B30, "","")))
"),"Crime")</f>
        <v>Crime</v>
      </c>
      <c r="D30" s="93" t="str">
        <f>IFERROR(__xludf.DUMMYFUNCTION("""COMPUTED_VALUE"""),"Drama")</f>
        <v>Drama</v>
      </c>
      <c r="E30" s="93" t="str">
        <f>IFERROR(__xludf.DUMMYFUNCTION("""COMPUTED_VALUE"""),"Mystery")</f>
        <v>Mystery</v>
      </c>
      <c r="H30" s="93">
        <f t="shared" si="4"/>
        <v>0</v>
      </c>
      <c r="J30" s="94">
        <v>2.9</v>
      </c>
      <c r="K30" s="93">
        <f>COUNTIFS(Movies[Final Score], "&lt;" &amp; J30, Movies[Final Score], "&gt;=" &amp; J29)
</f>
        <v>0</v>
      </c>
      <c r="S30" s="96">
        <f>IFERROR(__xludf.DUMMYFUNCTION("""COMPUTED_VALUE"""),45846.0)</f>
        <v>45846</v>
      </c>
      <c r="T30" s="97">
        <f>COUNTIF(Movies!N:N, S30)</f>
        <v>3</v>
      </c>
      <c r="U30" s="93">
        <f t="shared" si="2"/>
        <v>132</v>
      </c>
    </row>
    <row r="31">
      <c r="B31" s="93" t="str">
        <f>Movies!C30</f>
        <v>Drama, War</v>
      </c>
      <c r="C31" s="93" t="str">
        <f>IFERROR(__xludf.DUMMYFUNCTION("ARRAYFORMULA(TRIM(SPLIT(B31, "","")))
"),"Drama")</f>
        <v>Drama</v>
      </c>
      <c r="D31" s="93" t="str">
        <f>IFERROR(__xludf.DUMMYFUNCTION("""COMPUTED_VALUE"""),"War")</f>
        <v>War</v>
      </c>
      <c r="H31" s="93">
        <f t="shared" si="4"/>
        <v>0</v>
      </c>
      <c r="J31" s="94">
        <v>3.0</v>
      </c>
      <c r="K31" s="93">
        <f>COUNTIFS(Movies[Final Score], "&lt;" &amp; J31, Movies[Final Score], "&gt;=" &amp; J30)
</f>
        <v>0</v>
      </c>
      <c r="S31" s="96">
        <f>IFERROR(__xludf.DUMMYFUNCTION("""COMPUTED_VALUE"""),45849.0)</f>
        <v>45849</v>
      </c>
      <c r="T31" s="97">
        <f>COUNTIF(Movies!N:N, S31)</f>
        <v>2</v>
      </c>
      <c r="U31" s="93">
        <f t="shared" si="2"/>
        <v>134</v>
      </c>
    </row>
    <row r="32">
      <c r="B32" s="93" t="str">
        <f>Movies!C31</f>
        <v>Action, Adventure, Sci-Fi</v>
      </c>
      <c r="C32" s="93" t="str">
        <f>IFERROR(__xludf.DUMMYFUNCTION("ARRAYFORMULA(TRIM(SPLIT(B32, "","")))
"),"Action")</f>
        <v>Action</v>
      </c>
      <c r="D32" s="93" t="str">
        <f>IFERROR(__xludf.DUMMYFUNCTION("""COMPUTED_VALUE"""),"Adventure")</f>
        <v>Adventure</v>
      </c>
      <c r="E32" s="93" t="str">
        <f>IFERROR(__xludf.DUMMYFUNCTION("""COMPUTED_VALUE"""),"Sci-Fi")</f>
        <v>Sci-Fi</v>
      </c>
      <c r="H32" s="93">
        <f t="shared" si="4"/>
        <v>0</v>
      </c>
      <c r="J32" s="94">
        <v>3.1</v>
      </c>
      <c r="K32" s="93">
        <f>COUNTIFS(Movies[Final Score], "&lt;" &amp; J32, Movies[Final Score], "&gt;=" &amp; J31)
</f>
        <v>0</v>
      </c>
      <c r="S32" s="96">
        <f>IFERROR(__xludf.DUMMYFUNCTION("""COMPUTED_VALUE"""),45855.0)</f>
        <v>45855</v>
      </c>
      <c r="T32" s="97">
        <f>COUNTIF(Movies!N:N, S32)</f>
        <v>1</v>
      </c>
      <c r="U32" s="93">
        <f t="shared" si="2"/>
        <v>135</v>
      </c>
    </row>
    <row r="33">
      <c r="B33" s="93" t="str">
        <f>Movies!C32</f>
        <v>Drama, Romance</v>
      </c>
      <c r="C33" s="93" t="str">
        <f>IFERROR(__xludf.DUMMYFUNCTION("ARRAYFORMULA(TRIM(SPLIT(B33, "","")))
"),"Drama")</f>
        <v>Drama</v>
      </c>
      <c r="D33" s="93" t="str">
        <f>IFERROR(__xludf.DUMMYFUNCTION("""COMPUTED_VALUE"""),"Romance")</f>
        <v>Romance</v>
      </c>
      <c r="J33" s="94">
        <v>3.2</v>
      </c>
      <c r="K33" s="93">
        <f>COUNTIFS(Movies[Final Score], "&lt;" &amp; J33, Movies[Final Score], "&gt;=" &amp; J32)
</f>
        <v>0</v>
      </c>
      <c r="S33" s="96">
        <f>IFERROR(__xludf.DUMMYFUNCTION("""COMPUTED_VALUE"""),45858.0)</f>
        <v>45858</v>
      </c>
      <c r="T33" s="97">
        <f>COUNTIF(Movies!N:N, S33)</f>
        <v>2</v>
      </c>
      <c r="U33" s="93">
        <f t="shared" si="2"/>
        <v>137</v>
      </c>
    </row>
    <row r="34">
      <c r="B34" s="93" t="str">
        <f>Movies!C33</f>
        <v>Biography, Drama, Thriller</v>
      </c>
      <c r="C34" s="93" t="str">
        <f>IFERROR(__xludf.DUMMYFUNCTION("ARRAYFORMULA(TRIM(SPLIT(B34, "","")))
"),"Biography")</f>
        <v>Biography</v>
      </c>
      <c r="D34" s="93" t="str">
        <f>IFERROR(__xludf.DUMMYFUNCTION("""COMPUTED_VALUE"""),"Drama")</f>
        <v>Drama</v>
      </c>
      <c r="E34" s="93" t="str">
        <f>IFERROR(__xludf.DUMMYFUNCTION("""COMPUTED_VALUE"""),"Thriller")</f>
        <v>Thriller</v>
      </c>
      <c r="J34" s="94">
        <v>3.3</v>
      </c>
      <c r="K34" s="93">
        <f>COUNTIFS(Movies[Final Score], "&lt;" &amp; J34, Movies[Final Score], "&gt;=" &amp; J33)
</f>
        <v>0</v>
      </c>
      <c r="S34" s="96">
        <f>IFERROR(__xludf.DUMMYFUNCTION("""COMPUTED_VALUE"""),45861.0)</f>
        <v>45861</v>
      </c>
      <c r="T34" s="97">
        <f>COUNTIF(Movies!N:N, S34)</f>
        <v>3</v>
      </c>
      <c r="U34" s="93">
        <f t="shared" si="2"/>
        <v>140</v>
      </c>
    </row>
    <row r="35">
      <c r="B35" s="93" t="str">
        <f>Movies!C34</f>
        <v>Action, Adventure, Comedy</v>
      </c>
      <c r="C35" s="93" t="str">
        <f>IFERROR(__xludf.DUMMYFUNCTION("ARRAYFORMULA(TRIM(SPLIT(B35, "","")))
"),"Action")</f>
        <v>Action</v>
      </c>
      <c r="D35" s="93" t="str">
        <f>IFERROR(__xludf.DUMMYFUNCTION("""COMPUTED_VALUE"""),"Adventure")</f>
        <v>Adventure</v>
      </c>
      <c r="E35" s="93" t="str">
        <f>IFERROR(__xludf.DUMMYFUNCTION("""COMPUTED_VALUE"""),"Comedy")</f>
        <v>Comedy</v>
      </c>
      <c r="J35" s="94">
        <v>3.4</v>
      </c>
      <c r="K35" s="93">
        <f>COUNTIFS(Movies[Final Score], "&lt;" &amp; J35, Movies[Final Score], "&gt;=" &amp; J34)
</f>
        <v>0</v>
      </c>
      <c r="S35" s="96">
        <f>IFERROR(__xludf.DUMMYFUNCTION("""COMPUTED_VALUE"""),45863.0)</f>
        <v>45863</v>
      </c>
      <c r="T35" s="97">
        <f>COUNTIF(Movies!N:N, S35)</f>
        <v>4</v>
      </c>
      <c r="U35" s="93">
        <f t="shared" si="2"/>
        <v>144</v>
      </c>
    </row>
    <row r="36">
      <c r="B36" s="93" t="str">
        <f>Movies!C35</f>
        <v>Action, Adventure, Comedy</v>
      </c>
      <c r="C36" s="93" t="str">
        <f>IFERROR(__xludf.DUMMYFUNCTION("ARRAYFORMULA(TRIM(SPLIT(B36, "","")))
"),"Action")</f>
        <v>Action</v>
      </c>
      <c r="D36" s="93" t="str">
        <f>IFERROR(__xludf.DUMMYFUNCTION("""COMPUTED_VALUE"""),"Adventure")</f>
        <v>Adventure</v>
      </c>
      <c r="E36" s="93" t="str">
        <f>IFERROR(__xludf.DUMMYFUNCTION("""COMPUTED_VALUE"""),"Comedy")</f>
        <v>Comedy</v>
      </c>
      <c r="J36" s="94">
        <v>3.5</v>
      </c>
      <c r="K36" s="93">
        <f>COUNTIFS(Movies[Final Score], "&lt;" &amp; J36, Movies[Final Score], "&gt;=" &amp; J35)
</f>
        <v>0</v>
      </c>
      <c r="S36" s="96">
        <f>IFERROR(__xludf.DUMMYFUNCTION("""COMPUTED_VALUE"""),45864.0)</f>
        <v>45864</v>
      </c>
      <c r="T36" s="97">
        <f>COUNTIF(Movies!N:N, S36)</f>
        <v>1</v>
      </c>
      <c r="U36" s="93">
        <f t="shared" si="2"/>
        <v>145</v>
      </c>
    </row>
    <row r="37">
      <c r="B37" s="93" t="str">
        <f>Movies!C36</f>
        <v>Action, Adventure, Sci-Fi</v>
      </c>
      <c r="C37" s="93" t="str">
        <f>IFERROR(__xludf.DUMMYFUNCTION("ARRAYFORMULA(TRIM(SPLIT(B37, "","")))
"),"Action")</f>
        <v>Action</v>
      </c>
      <c r="D37" s="93" t="str">
        <f>IFERROR(__xludf.DUMMYFUNCTION("""COMPUTED_VALUE"""),"Adventure")</f>
        <v>Adventure</v>
      </c>
      <c r="E37" s="93" t="str">
        <f>IFERROR(__xludf.DUMMYFUNCTION("""COMPUTED_VALUE"""),"Sci-Fi")</f>
        <v>Sci-Fi</v>
      </c>
      <c r="J37" s="94">
        <v>3.6</v>
      </c>
      <c r="K37" s="93">
        <f>COUNTIFS(Movies[Final Score], "&lt;" &amp; J37, Movies[Final Score], "&gt;=" &amp; J36)
</f>
        <v>1</v>
      </c>
      <c r="S37" s="96">
        <f>IFERROR(__xludf.DUMMYFUNCTION("""COMPUTED_VALUE"""),45865.0)</f>
        <v>45865</v>
      </c>
      <c r="T37" s="97">
        <f>COUNTIF(Movies!N:N, S37)</f>
        <v>1</v>
      </c>
      <c r="U37" s="93">
        <f t="shared" si="2"/>
        <v>146</v>
      </c>
    </row>
    <row r="38">
      <c r="B38" s="93" t="str">
        <f>Movies!C37</f>
        <v>Biography, Comedy, Drama</v>
      </c>
      <c r="C38" s="93" t="str">
        <f>IFERROR(__xludf.DUMMYFUNCTION("ARRAYFORMULA(TRIM(SPLIT(B38, "","")))
"),"Biography")</f>
        <v>Biography</v>
      </c>
      <c r="D38" s="93" t="str">
        <f>IFERROR(__xludf.DUMMYFUNCTION("""COMPUTED_VALUE"""),"Comedy")</f>
        <v>Comedy</v>
      </c>
      <c r="E38" s="93" t="str">
        <f>IFERROR(__xludf.DUMMYFUNCTION("""COMPUTED_VALUE"""),"Drama")</f>
        <v>Drama</v>
      </c>
      <c r="J38" s="94">
        <v>3.7</v>
      </c>
      <c r="K38" s="93">
        <f>COUNTIFS(Movies[Final Score], "&lt;" &amp; J38, Movies[Final Score], "&gt;=" &amp; J37)
</f>
        <v>0</v>
      </c>
      <c r="S38" s="96">
        <f>IFERROR(__xludf.DUMMYFUNCTION("""COMPUTED_VALUE"""),45868.0)</f>
        <v>45868</v>
      </c>
      <c r="T38" s="97">
        <f>COUNTIF(Movies!N:N, S38)</f>
        <v>2</v>
      </c>
      <c r="U38" s="93">
        <f t="shared" si="2"/>
        <v>148</v>
      </c>
    </row>
    <row r="39">
      <c r="B39" s="93" t="str">
        <f>Movies!C38</f>
        <v>Action, Comedy, Sci-Fi</v>
      </c>
      <c r="C39" s="93" t="str">
        <f>IFERROR(__xludf.DUMMYFUNCTION("ARRAYFORMULA(TRIM(SPLIT(B39, "","")))
"),"Action")</f>
        <v>Action</v>
      </c>
      <c r="D39" s="93" t="str">
        <f>IFERROR(__xludf.DUMMYFUNCTION("""COMPUTED_VALUE"""),"Comedy")</f>
        <v>Comedy</v>
      </c>
      <c r="E39" s="93" t="str">
        <f>IFERROR(__xludf.DUMMYFUNCTION("""COMPUTED_VALUE"""),"Sci-Fi")</f>
        <v>Sci-Fi</v>
      </c>
      <c r="J39" s="94">
        <v>3.8</v>
      </c>
      <c r="K39" s="93">
        <f>COUNTIFS(Movies[Final Score], "&lt;" &amp; J39, Movies[Final Score], "&gt;=" &amp; J38)
</f>
        <v>0</v>
      </c>
      <c r="S39" s="96">
        <f>IFERROR(__xludf.DUMMYFUNCTION("""COMPUTED_VALUE"""),45874.0)</f>
        <v>45874</v>
      </c>
      <c r="T39" s="97">
        <f>COUNTIF(Movies!N:N, S39)</f>
        <v>30</v>
      </c>
      <c r="U39" s="93">
        <f t="shared" si="2"/>
        <v>178</v>
      </c>
    </row>
    <row r="40">
      <c r="B40" s="93" t="str">
        <f>Movies!C39</f>
        <v>Action, Crime, Thriller</v>
      </c>
      <c r="C40" s="93" t="str">
        <f>IFERROR(__xludf.DUMMYFUNCTION("ARRAYFORMULA(TRIM(SPLIT(B40, "","")))
"),"Action")</f>
        <v>Action</v>
      </c>
      <c r="D40" s="93" t="str">
        <f>IFERROR(__xludf.DUMMYFUNCTION("""COMPUTED_VALUE"""),"Crime")</f>
        <v>Crime</v>
      </c>
      <c r="E40" s="93" t="str">
        <f>IFERROR(__xludf.DUMMYFUNCTION("""COMPUTED_VALUE"""),"Thriller")</f>
        <v>Thriller</v>
      </c>
      <c r="J40" s="94">
        <v>3.9</v>
      </c>
      <c r="K40" s="93">
        <f>COUNTIFS(Movies[Final Score], "&lt;" &amp; J40, Movies[Final Score], "&gt;=" &amp; J39)
</f>
        <v>0</v>
      </c>
      <c r="S40" s="96">
        <f>IFERROR(__xludf.DUMMYFUNCTION("""COMPUTED_VALUE"""),45875.0)</f>
        <v>45875</v>
      </c>
    </row>
    <row r="41">
      <c r="B41" s="93" t="str">
        <f>Movies!C40</f>
        <v>Action, Sci-Fi, Thriller</v>
      </c>
      <c r="C41" s="93" t="str">
        <f>IFERROR(__xludf.DUMMYFUNCTION("ARRAYFORMULA(TRIM(SPLIT(B41, "","")))
"),"Action")</f>
        <v>Action</v>
      </c>
      <c r="D41" s="93" t="str">
        <f>IFERROR(__xludf.DUMMYFUNCTION("""COMPUTED_VALUE"""),"Sci-Fi")</f>
        <v>Sci-Fi</v>
      </c>
      <c r="E41" s="93" t="str">
        <f>IFERROR(__xludf.DUMMYFUNCTION("""COMPUTED_VALUE"""),"Thriller")</f>
        <v>Thriller</v>
      </c>
      <c r="J41" s="94">
        <v>4.0</v>
      </c>
      <c r="K41" s="93">
        <f>COUNTIFS(Movies[Final Score], "&lt;" &amp; J41, Movies[Final Score], "&gt;=" &amp; J40)
</f>
        <v>0</v>
      </c>
      <c r="S41" s="96">
        <f>IFERROR(__xludf.DUMMYFUNCTION("""COMPUTED_VALUE"""),45881.0)</f>
        <v>45881</v>
      </c>
    </row>
    <row r="42">
      <c r="B42" s="93" t="str">
        <f>Movies!C41</f>
        <v>Action, Biography, Drama</v>
      </c>
      <c r="C42" s="93" t="str">
        <f>IFERROR(__xludf.DUMMYFUNCTION("ARRAYFORMULA(TRIM(SPLIT(B42, "","")))
"),"Action")</f>
        <v>Action</v>
      </c>
      <c r="D42" s="93" t="str">
        <f>IFERROR(__xludf.DUMMYFUNCTION("""COMPUTED_VALUE"""),"Biography")</f>
        <v>Biography</v>
      </c>
      <c r="E42" s="93" t="str">
        <f>IFERROR(__xludf.DUMMYFUNCTION("""COMPUTED_VALUE"""),"Drama")</f>
        <v>Drama</v>
      </c>
      <c r="J42" s="94">
        <v>4.1</v>
      </c>
      <c r="K42" s="93">
        <f>COUNTIFS(Movies[Final Score], "&lt;" &amp; J42, Movies[Final Score], "&gt;=" &amp; J41)
</f>
        <v>0</v>
      </c>
      <c r="S42" s="96">
        <f>IFERROR(__xludf.DUMMYFUNCTION("""COMPUTED_VALUE"""),45886.0)</f>
        <v>45886</v>
      </c>
    </row>
    <row r="43">
      <c r="B43" s="93" t="str">
        <f>Movies!C42</f>
        <v>Action, Sci-Fi</v>
      </c>
      <c r="C43" s="93" t="str">
        <f>IFERROR(__xludf.DUMMYFUNCTION("ARRAYFORMULA(TRIM(SPLIT(B43, "","")))
"),"Action")</f>
        <v>Action</v>
      </c>
      <c r="D43" s="93" t="str">
        <f>IFERROR(__xludf.DUMMYFUNCTION("""COMPUTED_VALUE"""),"Sci-Fi")</f>
        <v>Sci-Fi</v>
      </c>
      <c r="J43" s="94">
        <v>4.2</v>
      </c>
      <c r="K43" s="93">
        <f>COUNTIFS(Movies[Final Score], "&lt;" &amp; J43, Movies[Final Score], "&gt;=" &amp; J42)
</f>
        <v>0</v>
      </c>
      <c r="S43" s="96">
        <f>IFERROR(__xludf.DUMMYFUNCTION("""COMPUTED_VALUE"""),45887.0)</f>
        <v>45887</v>
      </c>
    </row>
    <row r="44">
      <c r="B44" s="93" t="str">
        <f>Movies!C43</f>
        <v>Action, Adventure, Comedy</v>
      </c>
      <c r="C44" s="93" t="str">
        <f>IFERROR(__xludf.DUMMYFUNCTION("ARRAYFORMULA(TRIM(SPLIT(B44, "","")))
"),"Action")</f>
        <v>Action</v>
      </c>
      <c r="D44" s="93" t="str">
        <f>IFERROR(__xludf.DUMMYFUNCTION("""COMPUTED_VALUE"""),"Adventure")</f>
        <v>Adventure</v>
      </c>
      <c r="E44" s="93" t="str">
        <f>IFERROR(__xludf.DUMMYFUNCTION("""COMPUTED_VALUE"""),"Comedy")</f>
        <v>Comedy</v>
      </c>
      <c r="J44" s="94">
        <v>4.3</v>
      </c>
      <c r="K44" s="93">
        <f>COUNTIFS(Movies[Final Score], "&lt;" &amp; J44, Movies[Final Score], "&gt;=" &amp; J43)
</f>
        <v>0</v>
      </c>
      <c r="S44" s="96">
        <f>IFERROR(__xludf.DUMMYFUNCTION("""COMPUTED_VALUE"""),45888.0)</f>
        <v>45888</v>
      </c>
    </row>
    <row r="45">
      <c r="B45" s="93" t="str">
        <f>Movies!C44</f>
        <v>Drama, Romance</v>
      </c>
      <c r="C45" s="93" t="str">
        <f>IFERROR(__xludf.DUMMYFUNCTION("ARRAYFORMULA(TRIM(SPLIT(B45, "","")))
"),"Drama")</f>
        <v>Drama</v>
      </c>
      <c r="D45" s="93" t="str">
        <f>IFERROR(__xludf.DUMMYFUNCTION("""COMPUTED_VALUE"""),"Romance")</f>
        <v>Romance</v>
      </c>
      <c r="J45" s="94">
        <v>4.4</v>
      </c>
      <c r="K45" s="93">
        <f>COUNTIFS(Movies[Final Score], "&lt;" &amp; J45, Movies[Final Score], "&gt;=" &amp; J44)
</f>
        <v>1</v>
      </c>
      <c r="S45" s="96">
        <f>IFERROR(__xludf.DUMMYFUNCTION("""COMPUTED_VALUE"""),45890.0)</f>
        <v>45890</v>
      </c>
    </row>
    <row r="46">
      <c r="B46" s="93" t="str">
        <f>Movies!C45</f>
        <v>Action, Adventure, Fantasy</v>
      </c>
      <c r="C46" s="93" t="str">
        <f>IFERROR(__xludf.DUMMYFUNCTION("ARRAYFORMULA(TRIM(SPLIT(B46, "","")))
"),"Action")</f>
        <v>Action</v>
      </c>
      <c r="D46" s="93" t="str">
        <f>IFERROR(__xludf.DUMMYFUNCTION("""COMPUTED_VALUE"""),"Adventure")</f>
        <v>Adventure</v>
      </c>
      <c r="E46" s="93" t="str">
        <f>IFERROR(__xludf.DUMMYFUNCTION("""COMPUTED_VALUE"""),"Fantasy")</f>
        <v>Fantasy</v>
      </c>
      <c r="J46" s="94">
        <v>4.5</v>
      </c>
      <c r="K46" s="93">
        <f>COUNTIFS(Movies[Final Score], "&lt;" &amp; J46, Movies[Final Score], "&gt;=" &amp; J45)
</f>
        <v>2</v>
      </c>
      <c r="S46" s="96">
        <f>IFERROR(__xludf.DUMMYFUNCTION("""COMPUTED_VALUE"""),45891.0)</f>
        <v>45891</v>
      </c>
    </row>
    <row r="47">
      <c r="B47" s="93" t="str">
        <f>Movies!C46</f>
        <v>Action, Drama, Mystery</v>
      </c>
      <c r="C47" s="93" t="str">
        <f>IFERROR(__xludf.DUMMYFUNCTION("ARRAYFORMULA(TRIM(SPLIT(B47, "","")))
"),"Action")</f>
        <v>Action</v>
      </c>
      <c r="D47" s="93" t="str">
        <f>IFERROR(__xludf.DUMMYFUNCTION("""COMPUTED_VALUE"""),"Drama")</f>
        <v>Drama</v>
      </c>
      <c r="E47" s="93" t="str">
        <f>IFERROR(__xludf.DUMMYFUNCTION("""COMPUTED_VALUE"""),"Mystery")</f>
        <v>Mystery</v>
      </c>
      <c r="J47" s="94">
        <v>4.6</v>
      </c>
      <c r="K47" s="93">
        <f>COUNTIFS(Movies[Final Score], "&lt;" &amp; J47, Movies[Final Score], "&gt;=" &amp; J46)
</f>
        <v>0</v>
      </c>
      <c r="S47" s="96">
        <f>IFERROR(__xludf.DUMMYFUNCTION("""COMPUTED_VALUE"""),45892.0)</f>
        <v>45892</v>
      </c>
    </row>
    <row r="48">
      <c r="B48" s="93" t="str">
        <f>Movies!C47</f>
        <v>Action, Adventure, Sci-Fi</v>
      </c>
      <c r="C48" s="93" t="str">
        <f>IFERROR(__xludf.DUMMYFUNCTION("ARRAYFORMULA(TRIM(SPLIT(B48, "","")))
"),"Action")</f>
        <v>Action</v>
      </c>
      <c r="D48" s="93" t="str">
        <f>IFERROR(__xludf.DUMMYFUNCTION("""COMPUTED_VALUE"""),"Adventure")</f>
        <v>Adventure</v>
      </c>
      <c r="E48" s="93" t="str">
        <f>IFERROR(__xludf.DUMMYFUNCTION("""COMPUTED_VALUE"""),"Sci-Fi")</f>
        <v>Sci-Fi</v>
      </c>
      <c r="J48" s="94">
        <v>4.7</v>
      </c>
      <c r="K48" s="93">
        <f>COUNTIFS(Movies[Final Score], "&lt;" &amp; J48, Movies[Final Score], "&gt;=" &amp; J47)
</f>
        <v>1</v>
      </c>
      <c r="S48" s="96">
        <f>IFERROR(__xludf.DUMMYFUNCTION("""COMPUTED_VALUE"""),45899.0)</f>
        <v>45899</v>
      </c>
    </row>
    <row r="49">
      <c r="B49" s="93" t="str">
        <f>Movies!C48</f>
        <v>Fantasy, Adventure</v>
      </c>
      <c r="C49" s="93" t="str">
        <f>IFERROR(__xludf.DUMMYFUNCTION("ARRAYFORMULA(TRIM(SPLIT(B49, "","")))
"),"Fantasy")</f>
        <v>Fantasy</v>
      </c>
      <c r="D49" s="93" t="str">
        <f>IFERROR(__xludf.DUMMYFUNCTION("""COMPUTED_VALUE"""),"Adventure")</f>
        <v>Adventure</v>
      </c>
      <c r="J49" s="94">
        <v>4.8</v>
      </c>
      <c r="K49" s="93">
        <f>COUNTIFS(Movies[Final Score], "&lt;" &amp; J49, Movies[Final Score], "&gt;=" &amp; J48)
</f>
        <v>0</v>
      </c>
      <c r="S49" s="96">
        <f>IFERROR(__xludf.DUMMYFUNCTION("""COMPUTED_VALUE"""),45908.0)</f>
        <v>45908</v>
      </c>
    </row>
    <row r="50">
      <c r="B50" s="93" t="str">
        <f>Movies!C49</f>
        <v>Biography, Crime, Drama</v>
      </c>
      <c r="C50" s="93" t="str">
        <f>IFERROR(__xludf.DUMMYFUNCTION("ARRAYFORMULA(TRIM(SPLIT(B50, "","")))
"),"Biography")</f>
        <v>Biography</v>
      </c>
      <c r="D50" s="93" t="str">
        <f>IFERROR(__xludf.DUMMYFUNCTION("""COMPUTED_VALUE"""),"Crime")</f>
        <v>Crime</v>
      </c>
      <c r="E50" s="93" t="str">
        <f>IFERROR(__xludf.DUMMYFUNCTION("""COMPUTED_VALUE"""),"Drama")</f>
        <v>Drama</v>
      </c>
      <c r="J50" s="94">
        <v>4.9</v>
      </c>
      <c r="K50" s="93">
        <f>COUNTIFS(Movies[Final Score], "&lt;" &amp; J50, Movies[Final Score], "&gt;=" &amp; J49)
</f>
        <v>1</v>
      </c>
      <c r="S50" s="96">
        <f>IFERROR(__xludf.DUMMYFUNCTION("""COMPUTED_VALUE"""),45909.0)</f>
        <v>45909</v>
      </c>
    </row>
    <row r="51">
      <c r="B51" s="93" t="str">
        <f>Movies!C50</f>
        <v>Action, Mystery, Sci-Fi</v>
      </c>
      <c r="C51" s="93" t="str">
        <f>IFERROR(__xludf.DUMMYFUNCTION("ARRAYFORMULA(TRIM(SPLIT(B51, "","")))
"),"Action")</f>
        <v>Action</v>
      </c>
      <c r="D51" s="93" t="str">
        <f>IFERROR(__xludf.DUMMYFUNCTION("""COMPUTED_VALUE"""),"Mystery")</f>
        <v>Mystery</v>
      </c>
      <c r="E51" s="93" t="str">
        <f>IFERROR(__xludf.DUMMYFUNCTION("""COMPUTED_VALUE"""),"Sci-Fi")</f>
        <v>Sci-Fi</v>
      </c>
      <c r="J51" s="94">
        <v>5.0</v>
      </c>
      <c r="K51" s="93">
        <f>COUNTIFS(Movies[Final Score], "&lt;" &amp; J51, Movies[Final Score], "&gt;=" &amp; J50)
</f>
        <v>1</v>
      </c>
      <c r="S51" s="96">
        <f>IFERROR(__xludf.DUMMYFUNCTION("""COMPUTED_VALUE"""),45912.0)</f>
        <v>45912</v>
      </c>
    </row>
    <row r="52">
      <c r="B52" s="93" t="str">
        <f>Movies!C51</f>
        <v>Action, Drama, History</v>
      </c>
      <c r="C52" s="93" t="str">
        <f>IFERROR(__xludf.DUMMYFUNCTION("ARRAYFORMULA(TRIM(SPLIT(B52, "","")))
"),"Action")</f>
        <v>Action</v>
      </c>
      <c r="D52" s="93" t="str">
        <f>IFERROR(__xludf.DUMMYFUNCTION("""COMPUTED_VALUE"""),"Drama")</f>
        <v>Drama</v>
      </c>
      <c r="E52" s="93" t="str">
        <f>IFERROR(__xludf.DUMMYFUNCTION("""COMPUTED_VALUE"""),"History")</f>
        <v>History</v>
      </c>
      <c r="J52" s="94">
        <v>5.1</v>
      </c>
      <c r="K52" s="93">
        <f>COUNTIFS(Movies[Final Score], "&lt;" &amp; J52, Movies[Final Score], "&gt;=" &amp; J51)
</f>
        <v>1</v>
      </c>
      <c r="S52" s="96">
        <f>IFERROR(__xludf.DUMMYFUNCTION("""COMPUTED_VALUE"""),45918.0)</f>
        <v>45918</v>
      </c>
    </row>
    <row r="53">
      <c r="B53" s="93" t="str">
        <f>Movies!C52</f>
        <v>Drama, Mystery, Sci-Fi</v>
      </c>
      <c r="C53" s="93" t="str">
        <f>IFERROR(__xludf.DUMMYFUNCTION("ARRAYFORMULA(TRIM(SPLIT(B53, "","")))
"),"Drama")</f>
        <v>Drama</v>
      </c>
      <c r="D53" s="93" t="str">
        <f>IFERROR(__xludf.DUMMYFUNCTION("""COMPUTED_VALUE"""),"Mystery")</f>
        <v>Mystery</v>
      </c>
      <c r="E53" s="93" t="str">
        <f>IFERROR(__xludf.DUMMYFUNCTION("""COMPUTED_VALUE"""),"Sci-Fi")</f>
        <v>Sci-Fi</v>
      </c>
      <c r="J53" s="94">
        <v>5.2</v>
      </c>
      <c r="K53" s="93">
        <f>COUNTIFS(Movies[Final Score], "&lt;" &amp; J53, Movies[Final Score], "&gt;=" &amp; J52)
</f>
        <v>0</v>
      </c>
      <c r="S53" s="96">
        <f>IFERROR(__xludf.DUMMYFUNCTION("""COMPUTED_VALUE"""),45919.0)</f>
        <v>45919</v>
      </c>
    </row>
    <row r="54">
      <c r="B54" s="93" t="str">
        <f>Movies!C53</f>
        <v>Action, Crime, Drama</v>
      </c>
      <c r="C54" s="93" t="str">
        <f>IFERROR(__xludf.DUMMYFUNCTION("ARRAYFORMULA(TRIM(SPLIT(B54, "","")))
"),"Action")</f>
        <v>Action</v>
      </c>
      <c r="D54" s="93" t="str">
        <f>IFERROR(__xludf.DUMMYFUNCTION("""COMPUTED_VALUE"""),"Crime")</f>
        <v>Crime</v>
      </c>
      <c r="E54" s="93" t="str">
        <f>IFERROR(__xludf.DUMMYFUNCTION("""COMPUTED_VALUE"""),"Drama")</f>
        <v>Drama</v>
      </c>
      <c r="J54" s="94">
        <v>5.3</v>
      </c>
      <c r="K54" s="93">
        <f>COUNTIFS(Movies[Final Score], "&lt;" &amp; J54, Movies[Final Score], "&gt;=" &amp; J53)
</f>
        <v>1</v>
      </c>
      <c r="S54" s="96">
        <f>IFERROR(__xludf.DUMMYFUNCTION("""COMPUTED_VALUE"""),45920.0)</f>
        <v>45920</v>
      </c>
    </row>
    <row r="55">
      <c r="B55" s="93" t="str">
        <f>Movies!C54</f>
        <v>Action, Drama, War</v>
      </c>
      <c r="C55" s="93" t="str">
        <f>IFERROR(__xludf.DUMMYFUNCTION("ARRAYFORMULA(TRIM(SPLIT(B55, "","")))
"),"Action")</f>
        <v>Action</v>
      </c>
      <c r="D55" s="93" t="str">
        <f>IFERROR(__xludf.DUMMYFUNCTION("""COMPUTED_VALUE"""),"Drama")</f>
        <v>Drama</v>
      </c>
      <c r="E55" s="93" t="str">
        <f>IFERROR(__xludf.DUMMYFUNCTION("""COMPUTED_VALUE"""),"War")</f>
        <v>War</v>
      </c>
      <c r="J55" s="94">
        <v>5.4</v>
      </c>
      <c r="K55" s="93">
        <f>COUNTIFS(Movies[Final Score], "&lt;" &amp; J55, Movies[Final Score], "&gt;=" &amp; J54)
</f>
        <v>1</v>
      </c>
      <c r="S55" s="96">
        <f>IFERROR(__xludf.DUMMYFUNCTION("""COMPUTED_VALUE"""),45925.0)</f>
        <v>45925</v>
      </c>
    </row>
    <row r="56">
      <c r="B56" s="93" t="str">
        <f>Movies!C55</f>
        <v>Animation, Action, Adventure</v>
      </c>
      <c r="C56" s="93" t="str">
        <f>IFERROR(__xludf.DUMMYFUNCTION("ARRAYFORMULA(TRIM(SPLIT(B56, "","")))
"),"Animation")</f>
        <v>Animation</v>
      </c>
      <c r="D56" s="93" t="str">
        <f>IFERROR(__xludf.DUMMYFUNCTION("""COMPUTED_VALUE"""),"Action")</f>
        <v>Action</v>
      </c>
      <c r="E56" s="93" t="str">
        <f>IFERROR(__xludf.DUMMYFUNCTION("""COMPUTED_VALUE"""),"Adventure")</f>
        <v>Adventure</v>
      </c>
      <c r="J56" s="94">
        <v>5.5</v>
      </c>
      <c r="K56" s="93">
        <f>COUNTIFS(Movies[Final Score], "&lt;" &amp; J56, Movies[Final Score], "&gt;=" &amp; J55)
</f>
        <v>1</v>
      </c>
      <c r="S56" s="96">
        <f>IFERROR(__xludf.DUMMYFUNCTION("""COMPUTED_VALUE"""),45930.0)</f>
        <v>45930</v>
      </c>
    </row>
    <row r="57">
      <c r="B57" s="93" t="str">
        <f>Movies!C56</f>
        <v>Action, Adventure, Sci-Fi</v>
      </c>
      <c r="C57" s="93" t="str">
        <f>IFERROR(__xludf.DUMMYFUNCTION("ARRAYFORMULA(TRIM(SPLIT(B57, "","")))
"),"Action")</f>
        <v>Action</v>
      </c>
      <c r="D57" s="93" t="str">
        <f>IFERROR(__xludf.DUMMYFUNCTION("""COMPUTED_VALUE"""),"Adventure")</f>
        <v>Adventure</v>
      </c>
      <c r="E57" s="93" t="str">
        <f>IFERROR(__xludf.DUMMYFUNCTION("""COMPUTED_VALUE"""),"Sci-Fi")</f>
        <v>Sci-Fi</v>
      </c>
      <c r="J57" s="94">
        <v>5.6</v>
      </c>
      <c r="K57" s="93">
        <f>COUNTIFS(Movies[Final Score], "&lt;" &amp; J57, Movies[Final Score], "&gt;=" &amp; J56)
</f>
        <v>1</v>
      </c>
      <c r="S57" s="96">
        <f>IFERROR(__xludf.DUMMYFUNCTION("""COMPUTED_VALUE"""),45933.0)</f>
        <v>45933</v>
      </c>
    </row>
    <row r="58">
      <c r="B58" s="93" t="str">
        <f>Movies!C57</f>
        <v>Action, Adventure, Sci-Fi</v>
      </c>
      <c r="C58" s="93" t="str">
        <f>IFERROR(__xludf.DUMMYFUNCTION("ARRAYFORMULA(TRIM(SPLIT(B58, "","")))
"),"Action")</f>
        <v>Action</v>
      </c>
      <c r="D58" s="93" t="str">
        <f>IFERROR(__xludf.DUMMYFUNCTION("""COMPUTED_VALUE"""),"Adventure")</f>
        <v>Adventure</v>
      </c>
      <c r="E58" s="93" t="str">
        <f>IFERROR(__xludf.DUMMYFUNCTION("""COMPUTED_VALUE"""),"Sci-Fi")</f>
        <v>Sci-Fi</v>
      </c>
      <c r="J58" s="94">
        <v>5.7</v>
      </c>
      <c r="K58" s="93">
        <f>COUNTIFS(Movies[Final Score], "&lt;" &amp; J58, Movies[Final Score], "&gt;=" &amp; J57)
</f>
        <v>2</v>
      </c>
      <c r="S58" s="96">
        <f>IFERROR(__xludf.DUMMYFUNCTION("""COMPUTED_VALUE"""),45944.0)</f>
        <v>45944</v>
      </c>
    </row>
    <row r="59">
      <c r="B59" s="93" t="str">
        <f>Movies!C58</f>
        <v>Action, Drama, Sport</v>
      </c>
      <c r="C59" s="93" t="str">
        <f>IFERROR(__xludf.DUMMYFUNCTION("ARRAYFORMULA(TRIM(SPLIT(B59, "","")))
"),"Action")</f>
        <v>Action</v>
      </c>
      <c r="D59" s="93" t="str">
        <f>IFERROR(__xludf.DUMMYFUNCTION("""COMPUTED_VALUE"""),"Drama")</f>
        <v>Drama</v>
      </c>
      <c r="E59" s="93" t="str">
        <f>IFERROR(__xludf.DUMMYFUNCTION("""COMPUTED_VALUE"""),"Sport")</f>
        <v>Sport</v>
      </c>
      <c r="J59" s="94">
        <v>5.8</v>
      </c>
      <c r="K59" s="93">
        <f>COUNTIFS(Movies[Final Score], "&lt;" &amp; J59, Movies[Final Score], "&gt;=" &amp; J58)
</f>
        <v>1</v>
      </c>
      <c r="S59" s="96">
        <f>IFERROR(__xludf.DUMMYFUNCTION("""COMPUTED_VALUE"""),45948.0)</f>
        <v>45948</v>
      </c>
    </row>
    <row r="60">
      <c r="B60" s="93" t="str">
        <f>Movies!C59</f>
        <v>Drama, Mystery, Thriller</v>
      </c>
      <c r="C60" s="93" t="str">
        <f>IFERROR(__xludf.DUMMYFUNCTION("ARRAYFORMULA(TRIM(SPLIT(B60, "","")))
"),"Drama")</f>
        <v>Drama</v>
      </c>
      <c r="D60" s="93" t="str">
        <f>IFERROR(__xludf.DUMMYFUNCTION("""COMPUTED_VALUE"""),"Mystery")</f>
        <v>Mystery</v>
      </c>
      <c r="E60" s="93" t="str">
        <f>IFERROR(__xludf.DUMMYFUNCTION("""COMPUTED_VALUE"""),"Thriller")</f>
        <v>Thriller</v>
      </c>
      <c r="J60" s="94">
        <v>5.9</v>
      </c>
      <c r="K60" s="93">
        <f>COUNTIFS(Movies[Final Score], "&lt;" &amp; J60, Movies[Final Score], "&gt;=" &amp; J59)
</f>
        <v>2</v>
      </c>
      <c r="S60" s="96">
        <f>IFERROR(__xludf.DUMMYFUNCTION("""COMPUTED_VALUE"""),45949.0)</f>
        <v>45949</v>
      </c>
    </row>
    <row r="61">
      <c r="B61" s="93" t="str">
        <f>Movies!C60</f>
        <v>Drama, Sci-Fi, Thriller</v>
      </c>
      <c r="C61" s="93" t="str">
        <f>IFERROR(__xludf.DUMMYFUNCTION("ARRAYFORMULA(TRIM(SPLIT(B61, "","")))
"),"Drama")</f>
        <v>Drama</v>
      </c>
      <c r="D61" s="93" t="str">
        <f>IFERROR(__xludf.DUMMYFUNCTION("""COMPUTED_VALUE"""),"Sci-Fi")</f>
        <v>Sci-Fi</v>
      </c>
      <c r="E61" s="93" t="str">
        <f>IFERROR(__xludf.DUMMYFUNCTION("""COMPUTED_VALUE"""),"Thriller")</f>
        <v>Thriller</v>
      </c>
      <c r="J61" s="94">
        <v>6.0</v>
      </c>
      <c r="K61" s="93">
        <f>COUNTIFS(Movies[Final Score], "&lt;" &amp; J61, Movies[Final Score], "&gt;=" &amp; J60)
</f>
        <v>3</v>
      </c>
    </row>
    <row r="62">
      <c r="B62" s="93" t="str">
        <f>Movies!C61</f>
        <v>Comedy, Horror, Thriller</v>
      </c>
      <c r="C62" s="93" t="str">
        <f>IFERROR(__xludf.DUMMYFUNCTION("ARRAYFORMULA(TRIM(SPLIT(B62, "","")))
"),"Comedy")</f>
        <v>Comedy</v>
      </c>
      <c r="D62" s="93" t="str">
        <f>IFERROR(__xludf.DUMMYFUNCTION("""COMPUTED_VALUE"""),"Horror")</f>
        <v>Horror</v>
      </c>
      <c r="E62" s="93" t="str">
        <f>IFERROR(__xludf.DUMMYFUNCTION("""COMPUTED_VALUE"""),"Thriller")</f>
        <v>Thriller</v>
      </c>
      <c r="J62" s="94">
        <v>6.1</v>
      </c>
      <c r="K62" s="93">
        <f>COUNTIFS(Movies[Final Score], "&lt;" &amp; J62, Movies[Final Score], "&gt;=" &amp; J61)
</f>
        <v>4</v>
      </c>
    </row>
    <row r="63">
      <c r="B63" s="93" t="str">
        <f>Movies!C62</f>
        <v>Action, Adventure, Sci-Fi</v>
      </c>
      <c r="C63" s="93" t="str">
        <f>IFERROR(__xludf.DUMMYFUNCTION("ARRAYFORMULA(TRIM(SPLIT(B63, "","")))
"),"Action")</f>
        <v>Action</v>
      </c>
      <c r="D63" s="93" t="str">
        <f>IFERROR(__xludf.DUMMYFUNCTION("""COMPUTED_VALUE"""),"Adventure")</f>
        <v>Adventure</v>
      </c>
      <c r="E63" s="93" t="str">
        <f>IFERROR(__xludf.DUMMYFUNCTION("""COMPUTED_VALUE"""),"Sci-Fi")</f>
        <v>Sci-Fi</v>
      </c>
      <c r="J63" s="94">
        <v>6.2</v>
      </c>
      <c r="K63" s="93">
        <f>COUNTIFS(Movies[Final Score], "&lt;" &amp; J63, Movies[Final Score], "&gt;=" &amp; J62)
</f>
        <v>5</v>
      </c>
    </row>
    <row r="64">
      <c r="B64" s="93" t="str">
        <f>Movies!C63</f>
        <v>Action, Sci-Fi</v>
      </c>
      <c r="C64" s="93" t="str">
        <f>IFERROR(__xludf.DUMMYFUNCTION("ARRAYFORMULA(TRIM(SPLIT(B64, "","")))
"),"Action")</f>
        <v>Action</v>
      </c>
      <c r="D64" s="93" t="str">
        <f>IFERROR(__xludf.DUMMYFUNCTION("""COMPUTED_VALUE"""),"Sci-Fi")</f>
        <v>Sci-Fi</v>
      </c>
      <c r="J64" s="94">
        <v>6.3</v>
      </c>
      <c r="K64" s="93">
        <f>COUNTIFS(Movies[Final Score], "&lt;" &amp; J64, Movies[Final Score], "&gt;=" &amp; J63)
</f>
        <v>5</v>
      </c>
    </row>
    <row r="65">
      <c r="B65" s="93" t="str">
        <f>Movies!C64</f>
        <v>Animation, Adventure, Family</v>
      </c>
      <c r="C65" s="93" t="str">
        <f>IFERROR(__xludf.DUMMYFUNCTION("ARRAYFORMULA(TRIM(SPLIT(B65, "","")))
"),"Animation")</f>
        <v>Animation</v>
      </c>
      <c r="D65" s="93" t="str">
        <f>IFERROR(__xludf.DUMMYFUNCTION("""COMPUTED_VALUE"""),"Adventure")</f>
        <v>Adventure</v>
      </c>
      <c r="E65" s="93" t="str">
        <f>IFERROR(__xludf.DUMMYFUNCTION("""COMPUTED_VALUE"""),"Family")</f>
        <v>Family</v>
      </c>
      <c r="J65" s="94">
        <v>6.4</v>
      </c>
      <c r="K65" s="93">
        <f>COUNTIFS(Movies[Final Score], "&lt;" &amp; J65, Movies[Final Score], "&gt;=" &amp; J64)
</f>
        <v>2</v>
      </c>
    </row>
    <row r="66">
      <c r="B66" s="93" t="str">
        <f>Movies!C65</f>
        <v>Action, Adventure, Comedy</v>
      </c>
      <c r="C66" s="93" t="str">
        <f>IFERROR(__xludf.DUMMYFUNCTION("ARRAYFORMULA(TRIM(SPLIT(B66, "","")))
"),"Action")</f>
        <v>Action</v>
      </c>
      <c r="D66" s="93" t="str">
        <f>IFERROR(__xludf.DUMMYFUNCTION("""COMPUTED_VALUE"""),"Adventure")</f>
        <v>Adventure</v>
      </c>
      <c r="E66" s="93" t="str">
        <f>IFERROR(__xludf.DUMMYFUNCTION("""COMPUTED_VALUE"""),"Comedy")</f>
        <v>Comedy</v>
      </c>
      <c r="J66" s="94">
        <v>6.5</v>
      </c>
      <c r="K66" s="93">
        <f>COUNTIFS(Movies[Final Score], "&lt;" &amp; J66, Movies[Final Score], "&gt;=" &amp; J65)
</f>
        <v>4</v>
      </c>
    </row>
    <row r="67">
      <c r="B67" s="93" t="str">
        <f>Movies!C66</f>
        <v>Adventure, Family, Fantasy</v>
      </c>
      <c r="C67" s="93" t="str">
        <f>IFERROR(__xludf.DUMMYFUNCTION("ARRAYFORMULA(TRIM(SPLIT(B67, "","")))
"),"Adventure")</f>
        <v>Adventure</v>
      </c>
      <c r="D67" s="93" t="str">
        <f>IFERROR(__xludf.DUMMYFUNCTION("""COMPUTED_VALUE"""),"Family")</f>
        <v>Family</v>
      </c>
      <c r="E67" s="93" t="str">
        <f>IFERROR(__xludf.DUMMYFUNCTION("""COMPUTED_VALUE"""),"Fantasy")</f>
        <v>Fantasy</v>
      </c>
      <c r="J67" s="94">
        <v>6.6</v>
      </c>
      <c r="K67" s="93">
        <f>COUNTIFS(Movies[Final Score], "&lt;" &amp; J67, Movies[Final Score], "&gt;=" &amp; J66)
</f>
        <v>2</v>
      </c>
    </row>
    <row r="68">
      <c r="B68" s="93" t="str">
        <f>Movies!C67</f>
        <v>Adventure, Family, Fantasy</v>
      </c>
      <c r="C68" s="93" t="str">
        <f>IFERROR(__xludf.DUMMYFUNCTION("ARRAYFORMULA(TRIM(SPLIT(B68, "","")))
"),"Adventure")</f>
        <v>Adventure</v>
      </c>
      <c r="D68" s="93" t="str">
        <f>IFERROR(__xludf.DUMMYFUNCTION("""COMPUTED_VALUE"""),"Family")</f>
        <v>Family</v>
      </c>
      <c r="E68" s="93" t="str">
        <f>IFERROR(__xludf.DUMMYFUNCTION("""COMPUTED_VALUE"""),"Fantasy")</f>
        <v>Fantasy</v>
      </c>
      <c r="J68" s="94">
        <v>6.7</v>
      </c>
      <c r="K68" s="93">
        <f>COUNTIFS(Movies[Final Score], "&lt;" &amp; J68, Movies[Final Score], "&gt;=" &amp; J67)
</f>
        <v>2</v>
      </c>
    </row>
    <row r="69">
      <c r="B69" s="93" t="str">
        <f>Movies!C68</f>
        <v>Action, Drama, Sci-Fi</v>
      </c>
      <c r="C69" s="93" t="str">
        <f>IFERROR(__xludf.DUMMYFUNCTION("ARRAYFORMULA(TRIM(SPLIT(B69, "","")))
"),"Action")</f>
        <v>Action</v>
      </c>
      <c r="D69" s="93" t="str">
        <f>IFERROR(__xludf.DUMMYFUNCTION("""COMPUTED_VALUE"""),"Drama")</f>
        <v>Drama</v>
      </c>
      <c r="E69" s="93" t="str">
        <f>IFERROR(__xludf.DUMMYFUNCTION("""COMPUTED_VALUE"""),"Sci-Fi")</f>
        <v>Sci-Fi</v>
      </c>
      <c r="J69" s="94">
        <v>6.8</v>
      </c>
      <c r="K69" s="93">
        <f>COUNTIFS(Movies[Final Score], "&lt;" &amp; J69, Movies[Final Score], "&gt;=" &amp; J68)
</f>
        <v>2</v>
      </c>
    </row>
    <row r="70">
      <c r="B70" s="93" t="str">
        <f>Movies!C69</f>
        <v>Action, Adventure, Sci-Fi</v>
      </c>
      <c r="C70" s="93" t="str">
        <f>IFERROR(__xludf.DUMMYFUNCTION("ARRAYFORMULA(TRIM(SPLIT(B70, "","")))
"),"Action")</f>
        <v>Action</v>
      </c>
      <c r="D70" s="93" t="str">
        <f>IFERROR(__xludf.DUMMYFUNCTION("""COMPUTED_VALUE"""),"Adventure")</f>
        <v>Adventure</v>
      </c>
      <c r="E70" s="93" t="str">
        <f>IFERROR(__xludf.DUMMYFUNCTION("""COMPUTED_VALUE"""),"Sci-Fi")</f>
        <v>Sci-Fi</v>
      </c>
      <c r="J70" s="94">
        <v>6.9</v>
      </c>
      <c r="K70" s="93">
        <f>COUNTIFS(Movies[Final Score], "&lt;" &amp; J70, Movies[Final Score], "&gt;=" &amp; J69)
</f>
        <v>5</v>
      </c>
    </row>
    <row r="71">
      <c r="B71" s="93" t="str">
        <f>Movies!C70</f>
        <v>Adventure, Family, Fantasy</v>
      </c>
      <c r="C71" s="93" t="str">
        <f>IFERROR(__xludf.DUMMYFUNCTION("ARRAYFORMULA(TRIM(SPLIT(B71, "","")))
"),"Adventure")</f>
        <v>Adventure</v>
      </c>
      <c r="D71" s="93" t="str">
        <f>IFERROR(__xludf.DUMMYFUNCTION("""COMPUTED_VALUE"""),"Family")</f>
        <v>Family</v>
      </c>
      <c r="E71" s="93" t="str">
        <f>IFERROR(__xludf.DUMMYFUNCTION("""COMPUTED_VALUE"""),"Fantasy")</f>
        <v>Fantasy</v>
      </c>
      <c r="J71" s="94">
        <v>7.0</v>
      </c>
      <c r="K71" s="93">
        <f>COUNTIFS(Movies[Final Score], "&lt;" &amp; J71, Movies[Final Score], "&gt;=" &amp; J70)
</f>
        <v>7</v>
      </c>
    </row>
    <row r="72">
      <c r="B72" s="93" t="str">
        <f>Movies!C71</f>
        <v>Animation, Adventure, Comedy</v>
      </c>
      <c r="C72" s="93" t="str">
        <f>IFERROR(__xludf.DUMMYFUNCTION("ARRAYFORMULA(TRIM(SPLIT(B72, "","")))
"),"Animation")</f>
        <v>Animation</v>
      </c>
      <c r="D72" s="93" t="str">
        <f>IFERROR(__xludf.DUMMYFUNCTION("""COMPUTED_VALUE"""),"Adventure")</f>
        <v>Adventure</v>
      </c>
      <c r="E72" s="93" t="str">
        <f>IFERROR(__xludf.DUMMYFUNCTION("""COMPUTED_VALUE"""),"Comedy")</f>
        <v>Comedy</v>
      </c>
      <c r="J72" s="94">
        <v>7.1</v>
      </c>
      <c r="K72" s="93">
        <f>COUNTIFS(Movies[Final Score], "&lt;" &amp; J72, Movies[Final Score], "&gt;=" &amp; J71)
</f>
        <v>9</v>
      </c>
    </row>
    <row r="73">
      <c r="B73" s="93" t="str">
        <f>Movies!C72</f>
        <v>Action, Crime, Drama</v>
      </c>
      <c r="C73" s="93" t="str">
        <f>IFERROR(__xludf.DUMMYFUNCTION("ARRAYFORMULA(TRIM(SPLIT(B73, "","")))
"),"Action")</f>
        <v>Action</v>
      </c>
      <c r="D73" s="93" t="str">
        <f>IFERROR(__xludf.DUMMYFUNCTION("""COMPUTED_VALUE"""),"Crime")</f>
        <v>Crime</v>
      </c>
      <c r="E73" s="93" t="str">
        <f>IFERROR(__xludf.DUMMYFUNCTION("""COMPUTED_VALUE"""),"Drama")</f>
        <v>Drama</v>
      </c>
      <c r="J73" s="94">
        <v>7.2</v>
      </c>
      <c r="K73" s="93">
        <f>COUNTIFS(Movies[Final Score], "&lt;" &amp; J73, Movies[Final Score], "&gt;=" &amp; J72)
</f>
        <v>3</v>
      </c>
    </row>
    <row r="74">
      <c r="B74" s="93" t="str">
        <f>Movies!C73</f>
        <v>Horror, Mystery, Thriller</v>
      </c>
      <c r="C74" s="93" t="str">
        <f>IFERROR(__xludf.DUMMYFUNCTION("ARRAYFORMULA(TRIM(SPLIT(B74, "","")))
"),"Horror")</f>
        <v>Horror</v>
      </c>
      <c r="D74" s="93" t="str">
        <f>IFERROR(__xludf.DUMMYFUNCTION("""COMPUTED_VALUE"""),"Mystery")</f>
        <v>Mystery</v>
      </c>
      <c r="E74" s="93" t="str">
        <f>IFERROR(__xludf.DUMMYFUNCTION("""COMPUTED_VALUE"""),"Thriller")</f>
        <v>Thriller</v>
      </c>
      <c r="J74" s="94">
        <v>7.3</v>
      </c>
      <c r="K74" s="93">
        <f>COUNTIFS(Movies[Final Score], "&lt;" &amp; J74, Movies[Final Score], "&gt;=" &amp; J73)
</f>
        <v>4</v>
      </c>
    </row>
    <row r="75">
      <c r="B75" s="93" t="str">
        <f>Movies!C74</f>
        <v>Action, Adventure, Sci-Fi</v>
      </c>
      <c r="C75" s="93" t="str">
        <f>IFERROR(__xludf.DUMMYFUNCTION("ARRAYFORMULA(TRIM(SPLIT(B75, "","")))
"),"Action")</f>
        <v>Action</v>
      </c>
      <c r="D75" s="93" t="str">
        <f>IFERROR(__xludf.DUMMYFUNCTION("""COMPUTED_VALUE"""),"Adventure")</f>
        <v>Adventure</v>
      </c>
      <c r="E75" s="93" t="str">
        <f>IFERROR(__xludf.DUMMYFUNCTION("""COMPUTED_VALUE"""),"Sci-Fi")</f>
        <v>Sci-Fi</v>
      </c>
      <c r="J75" s="94">
        <v>7.4</v>
      </c>
      <c r="K75" s="93">
        <f>COUNTIFS(Movies[Final Score], "&lt;" &amp; J75, Movies[Final Score], "&gt;=" &amp; J74)
</f>
        <v>3</v>
      </c>
    </row>
    <row r="76">
      <c r="B76" s="93" t="str">
        <f>Movies!C75</f>
        <v>Action, Adventure, Drama</v>
      </c>
      <c r="C76" s="93" t="str">
        <f>IFERROR(__xludf.DUMMYFUNCTION("ARRAYFORMULA(TRIM(SPLIT(B76, "","")))
"),"Action")</f>
        <v>Action</v>
      </c>
      <c r="D76" s="93" t="str">
        <f>IFERROR(__xludf.DUMMYFUNCTION("""COMPUTED_VALUE"""),"Adventure")</f>
        <v>Adventure</v>
      </c>
      <c r="E76" s="93" t="str">
        <f>IFERROR(__xludf.DUMMYFUNCTION("""COMPUTED_VALUE"""),"Drama")</f>
        <v>Drama</v>
      </c>
      <c r="J76" s="94">
        <v>7.5</v>
      </c>
      <c r="K76" s="93">
        <f>COUNTIFS(Movies[Final Score], "&lt;" &amp; J76, Movies[Final Score], "&gt;=" &amp; J75)
</f>
        <v>2</v>
      </c>
    </row>
    <row r="77">
      <c r="B77" s="93" t="str">
        <f>Movies!C76</f>
        <v>Drama, Thriller</v>
      </c>
      <c r="C77" s="93" t="str">
        <f>IFERROR(__xludf.DUMMYFUNCTION("ARRAYFORMULA(TRIM(SPLIT(B77, "","")))
"),"Drama")</f>
        <v>Drama</v>
      </c>
      <c r="D77" s="93" t="str">
        <f>IFERROR(__xludf.DUMMYFUNCTION("""COMPUTED_VALUE"""),"Thriller")</f>
        <v>Thriller</v>
      </c>
      <c r="J77" s="94">
        <v>7.6</v>
      </c>
      <c r="K77" s="93">
        <f>COUNTIFS(Movies[Final Score], "&lt;" &amp; J77, Movies[Final Score], "&gt;=" &amp; J76)
</f>
        <v>6</v>
      </c>
    </row>
    <row r="78">
      <c r="B78" s="93" t="str">
        <f>Movies!C77</f>
        <v>Animation, Adventure, Comedy</v>
      </c>
      <c r="C78" s="93" t="str">
        <f>IFERROR(__xludf.DUMMYFUNCTION("ARRAYFORMULA(TRIM(SPLIT(B78, "","")))
"),"Animation")</f>
        <v>Animation</v>
      </c>
      <c r="D78" s="93" t="str">
        <f>IFERROR(__xludf.DUMMYFUNCTION("""COMPUTED_VALUE"""),"Adventure")</f>
        <v>Adventure</v>
      </c>
      <c r="E78" s="93" t="str">
        <f>IFERROR(__xludf.DUMMYFUNCTION("""COMPUTED_VALUE"""),"Comedy")</f>
        <v>Comedy</v>
      </c>
      <c r="J78" s="94">
        <v>7.7</v>
      </c>
      <c r="K78" s="93">
        <f>COUNTIFS(Movies[Final Score], "&lt;" &amp; J78, Movies[Final Score], "&gt;=" &amp; J77)
</f>
        <v>2</v>
      </c>
    </row>
    <row r="79">
      <c r="B79" s="93" t="str">
        <f>Movies!C78</f>
        <v>Action, Adventure, Drama</v>
      </c>
      <c r="C79" s="93" t="str">
        <f>IFERROR(__xludf.DUMMYFUNCTION("ARRAYFORMULA(TRIM(SPLIT(B79, "","")))
"),"Action")</f>
        <v>Action</v>
      </c>
      <c r="D79" s="93" t="str">
        <f>IFERROR(__xludf.DUMMYFUNCTION("""COMPUTED_VALUE"""),"Adventure")</f>
        <v>Adventure</v>
      </c>
      <c r="E79" s="93" t="str">
        <f>IFERROR(__xludf.DUMMYFUNCTION("""COMPUTED_VALUE"""),"Drama")</f>
        <v>Drama</v>
      </c>
      <c r="J79" s="94">
        <v>7.8</v>
      </c>
      <c r="K79" s="93">
        <f>COUNTIFS(Movies[Final Score], "&lt;" &amp; J79, Movies[Final Score], "&gt;=" &amp; J78)
</f>
        <v>6</v>
      </c>
    </row>
    <row r="80">
      <c r="B80" s="93" t="str">
        <f>Movies!C79</f>
        <v>Action, Adventure, Drama</v>
      </c>
      <c r="C80" s="93" t="str">
        <f>IFERROR(__xludf.DUMMYFUNCTION("ARRAYFORMULA(TRIM(SPLIT(B80, "","")))
"),"Action")</f>
        <v>Action</v>
      </c>
      <c r="D80" s="93" t="str">
        <f>IFERROR(__xludf.DUMMYFUNCTION("""COMPUTED_VALUE"""),"Adventure")</f>
        <v>Adventure</v>
      </c>
      <c r="E80" s="93" t="str">
        <f>IFERROR(__xludf.DUMMYFUNCTION("""COMPUTED_VALUE"""),"Drama")</f>
        <v>Drama</v>
      </c>
      <c r="J80" s="94">
        <v>7.9</v>
      </c>
      <c r="K80" s="93">
        <f>COUNTIFS(Movies[Final Score], "&lt;" &amp; J80, Movies[Final Score], "&gt;=" &amp; J79)
</f>
        <v>12</v>
      </c>
    </row>
    <row r="81">
      <c r="B81" s="93" t="str">
        <f>Movies!C80</f>
        <v>Action, Adventure, War</v>
      </c>
      <c r="C81" s="93" t="str">
        <f>IFERROR(__xludf.DUMMYFUNCTION("ARRAYFORMULA(TRIM(SPLIT(B81, "","")))
"),"Action")</f>
        <v>Action</v>
      </c>
      <c r="D81" s="93" t="str">
        <f>IFERROR(__xludf.DUMMYFUNCTION("""COMPUTED_VALUE"""),"Adventure")</f>
        <v>Adventure</v>
      </c>
      <c r="E81" s="93" t="str">
        <f>IFERROR(__xludf.DUMMYFUNCTION("""COMPUTED_VALUE"""),"War")</f>
        <v>War</v>
      </c>
      <c r="J81" s="94">
        <v>8.0</v>
      </c>
      <c r="K81" s="93">
        <f>COUNTIFS(Movies[Final Score], "&lt;" &amp; J81, Movies[Final Score], "&gt;=" &amp; J80)
</f>
        <v>11</v>
      </c>
    </row>
    <row r="82">
      <c r="B82" s="93" t="str">
        <f>Movies!C81</f>
        <v>Adventure, Family, Fantasy</v>
      </c>
      <c r="C82" s="93" t="str">
        <f>IFERROR(__xludf.DUMMYFUNCTION("ARRAYFORMULA(TRIM(SPLIT(B82, "","")))
"),"Adventure")</f>
        <v>Adventure</v>
      </c>
      <c r="D82" s="93" t="str">
        <f>IFERROR(__xludf.DUMMYFUNCTION("""COMPUTED_VALUE"""),"Family")</f>
        <v>Family</v>
      </c>
      <c r="E82" s="93" t="str">
        <f>IFERROR(__xludf.DUMMYFUNCTION("""COMPUTED_VALUE"""),"Fantasy")</f>
        <v>Fantasy</v>
      </c>
      <c r="J82" s="94">
        <v>8.1</v>
      </c>
      <c r="K82" s="93">
        <f>COUNTIFS(Movies[Final Score], "&lt;" &amp; J82, Movies[Final Score], "&gt;=" &amp; J81)
</f>
        <v>12</v>
      </c>
    </row>
    <row r="83">
      <c r="B83" s="93" t="str">
        <f>Movies!C82</f>
        <v>Action, Adventure, Fantasy</v>
      </c>
      <c r="C83" s="93" t="str">
        <f>IFERROR(__xludf.DUMMYFUNCTION("ARRAYFORMULA(TRIM(SPLIT(B83, "","")))
"),"Action")</f>
        <v>Action</v>
      </c>
      <c r="D83" s="93" t="str">
        <f>IFERROR(__xludf.DUMMYFUNCTION("""COMPUTED_VALUE"""),"Adventure")</f>
        <v>Adventure</v>
      </c>
      <c r="E83" s="93" t="str">
        <f>IFERROR(__xludf.DUMMYFUNCTION("""COMPUTED_VALUE"""),"Fantasy")</f>
        <v>Fantasy</v>
      </c>
      <c r="J83" s="94">
        <v>8.2</v>
      </c>
      <c r="K83" s="93">
        <f>COUNTIFS(Movies[Final Score], "&lt;" &amp; J83, Movies[Final Score], "&gt;=" &amp; J82)
</f>
        <v>9</v>
      </c>
    </row>
    <row r="84">
      <c r="B84" s="93" t="str">
        <f>Movies!C83</f>
        <v>Action, Sci-Fi, Thriller</v>
      </c>
      <c r="C84" s="93" t="str">
        <f>IFERROR(__xludf.DUMMYFUNCTION("ARRAYFORMULA(TRIM(SPLIT(B84, "","")))
"),"Action")</f>
        <v>Action</v>
      </c>
      <c r="D84" s="93" t="str">
        <f>IFERROR(__xludf.DUMMYFUNCTION("""COMPUTED_VALUE"""),"Sci-Fi")</f>
        <v>Sci-Fi</v>
      </c>
      <c r="E84" s="93" t="str">
        <f>IFERROR(__xludf.DUMMYFUNCTION("""COMPUTED_VALUE"""),"Thriller")</f>
        <v>Thriller</v>
      </c>
      <c r="J84" s="94">
        <v>8.3</v>
      </c>
      <c r="K84" s="93">
        <f>COUNTIFS(Movies[Final Score], "&lt;" &amp; J84, Movies[Final Score], "&gt;=" &amp; J83)
</f>
        <v>2</v>
      </c>
    </row>
    <row r="85">
      <c r="B85" s="93" t="str">
        <f>Movies!C84</f>
        <v>Adventure, Family, Fantasy</v>
      </c>
      <c r="C85" s="93" t="str">
        <f>IFERROR(__xludf.DUMMYFUNCTION("ARRAYFORMULA(TRIM(SPLIT(B85, "","")))
"),"Adventure")</f>
        <v>Adventure</v>
      </c>
      <c r="D85" s="93" t="str">
        <f>IFERROR(__xludf.DUMMYFUNCTION("""COMPUTED_VALUE"""),"Family")</f>
        <v>Family</v>
      </c>
      <c r="E85" s="93" t="str">
        <f>IFERROR(__xludf.DUMMYFUNCTION("""COMPUTED_VALUE"""),"Fantasy")</f>
        <v>Fantasy</v>
      </c>
      <c r="J85" s="94">
        <v>8.4</v>
      </c>
      <c r="K85" s="93">
        <f>COUNTIFS(Movies[Final Score], "&lt;" &amp; J85, Movies[Final Score], "&gt;=" &amp; J84)
</f>
        <v>3</v>
      </c>
    </row>
    <row r="86">
      <c r="B86" s="93" t="str">
        <f>Movies!C85</f>
        <v>Action, Thriller</v>
      </c>
      <c r="C86" s="93" t="str">
        <f>IFERROR(__xludf.DUMMYFUNCTION("ARRAYFORMULA(TRIM(SPLIT(B86, "","")))
"),"Action")</f>
        <v>Action</v>
      </c>
      <c r="D86" s="93" t="str">
        <f>IFERROR(__xludf.DUMMYFUNCTION("""COMPUTED_VALUE"""),"Thriller")</f>
        <v>Thriller</v>
      </c>
      <c r="J86" s="94">
        <v>8.5</v>
      </c>
      <c r="K86" s="93">
        <f>COUNTIFS(Movies[Final Score], "&lt;" &amp; J86, Movies[Final Score], "&gt;=" &amp; J85)
</f>
        <v>9</v>
      </c>
    </row>
    <row r="87">
      <c r="B87" s="93" t="str">
        <f>Movies!C86</f>
        <v>Action, Sci-Fi</v>
      </c>
      <c r="C87" s="93" t="str">
        <f>IFERROR(__xludf.DUMMYFUNCTION("ARRAYFORMULA(TRIM(SPLIT(B87, "","")))
"),"Action")</f>
        <v>Action</v>
      </c>
      <c r="D87" s="93" t="str">
        <f>IFERROR(__xludf.DUMMYFUNCTION("""COMPUTED_VALUE"""),"Sci-Fi")</f>
        <v>Sci-Fi</v>
      </c>
      <c r="J87" s="94">
        <v>8.6</v>
      </c>
      <c r="K87" s="93">
        <f>COUNTIFS(Movies[Final Score], "&lt;" &amp; J87, Movies[Final Score], "&gt;=" &amp; J86)
</f>
        <v>3</v>
      </c>
    </row>
    <row r="88">
      <c r="B88" s="93" t="str">
        <f>Movies!C87</f>
        <v>Crime, Drama, Thriller</v>
      </c>
      <c r="C88" s="93" t="str">
        <f>IFERROR(__xludf.DUMMYFUNCTION("ARRAYFORMULA(TRIM(SPLIT(B88, "","")))
"),"Crime")</f>
        <v>Crime</v>
      </c>
      <c r="D88" s="93" t="str">
        <f>IFERROR(__xludf.DUMMYFUNCTION("""COMPUTED_VALUE"""),"Drama")</f>
        <v>Drama</v>
      </c>
      <c r="E88" s="93" t="str">
        <f>IFERROR(__xludf.DUMMYFUNCTION("""COMPUTED_VALUE"""),"Thriller")</f>
        <v>Thriller</v>
      </c>
      <c r="J88" s="94">
        <v>8.7</v>
      </c>
      <c r="K88" s="93">
        <f>COUNTIFS(Movies[Final Score], "&lt;" &amp; J88, Movies[Final Score], "&gt;=" &amp; J87)
</f>
        <v>11</v>
      </c>
    </row>
    <row r="89">
      <c r="B89" s="93" t="str">
        <f>Movies!C88</f>
        <v>Adventure, Comedy, Drama</v>
      </c>
      <c r="C89" s="93" t="str">
        <f>IFERROR(__xludf.DUMMYFUNCTION("ARRAYFORMULA(TRIM(SPLIT(B89, "","")))
"),"Adventure")</f>
        <v>Adventure</v>
      </c>
      <c r="D89" s="93" t="str">
        <f>IFERROR(__xludf.DUMMYFUNCTION("""COMPUTED_VALUE"""),"Comedy")</f>
        <v>Comedy</v>
      </c>
      <c r="E89" s="93" t="str">
        <f>IFERROR(__xludf.DUMMYFUNCTION("""COMPUTED_VALUE"""),"Drama")</f>
        <v>Drama</v>
      </c>
      <c r="J89" s="94">
        <v>8.8</v>
      </c>
      <c r="K89" s="93">
        <f>COUNTIFS(Movies[Final Score], "&lt;" &amp; J89, Movies[Final Score], "&gt;=" &amp; J88)
</f>
        <v>3</v>
      </c>
    </row>
    <row r="90">
      <c r="B90" s="93" t="str">
        <f>Movies!C89</f>
        <v>Adventure, Family, Fantasy</v>
      </c>
      <c r="C90" s="93" t="str">
        <f>IFERROR(__xludf.DUMMYFUNCTION("ARRAYFORMULA(TRIM(SPLIT(B90, "","")))
"),"Adventure")</f>
        <v>Adventure</v>
      </c>
      <c r="D90" s="93" t="str">
        <f>IFERROR(__xludf.DUMMYFUNCTION("""COMPUTED_VALUE"""),"Family")</f>
        <v>Family</v>
      </c>
      <c r="E90" s="93" t="str">
        <f>IFERROR(__xludf.DUMMYFUNCTION("""COMPUTED_VALUE"""),"Fantasy")</f>
        <v>Fantasy</v>
      </c>
      <c r="J90" s="94">
        <v>8.9</v>
      </c>
      <c r="K90" s="93">
        <f>COUNTIFS(Movies[Final Score], "&lt;" &amp; J90, Movies[Final Score], "&gt;=" &amp; J89)
</f>
        <v>5</v>
      </c>
    </row>
    <row r="91">
      <c r="B91" s="93" t="str">
        <f>Movies!C90</f>
        <v>Action, Adventure, Sci-Fi</v>
      </c>
      <c r="C91" s="93" t="str">
        <f>IFERROR(__xludf.DUMMYFUNCTION("ARRAYFORMULA(TRIM(SPLIT(B91, "","")))
"),"Action")</f>
        <v>Action</v>
      </c>
      <c r="D91" s="93" t="str">
        <f>IFERROR(__xludf.DUMMYFUNCTION("""COMPUTED_VALUE"""),"Adventure")</f>
        <v>Adventure</v>
      </c>
      <c r="E91" s="93" t="str">
        <f>IFERROR(__xludf.DUMMYFUNCTION("""COMPUTED_VALUE"""),"Sci-Fi")</f>
        <v>Sci-Fi</v>
      </c>
      <c r="J91" s="94">
        <v>9.0</v>
      </c>
      <c r="K91" s="93">
        <f>COUNTIFS(Movies[Final Score], "&lt;" &amp; J91, Movies[Final Score], "&gt;=" &amp; J90)
</f>
        <v>5</v>
      </c>
    </row>
    <row r="92">
      <c r="B92" s="93" t="str">
        <f>Movies!C91</f>
        <v>Drama, Romance</v>
      </c>
      <c r="C92" s="93" t="str">
        <f>IFERROR(__xludf.DUMMYFUNCTION("ARRAYFORMULA(TRIM(SPLIT(B92, "","")))
"),"Drama")</f>
        <v>Drama</v>
      </c>
      <c r="D92" s="93" t="str">
        <f>IFERROR(__xludf.DUMMYFUNCTION("""COMPUTED_VALUE"""),"Romance")</f>
        <v>Romance</v>
      </c>
      <c r="J92" s="94">
        <v>9.1</v>
      </c>
      <c r="K92" s="93">
        <f>COUNTIFS(Movies[Final Score], "&lt;" &amp; J92, Movies[Final Score], "&gt;=" &amp; J91)
</f>
        <v>5</v>
      </c>
    </row>
    <row r="93">
      <c r="B93" s="93" t="str">
        <f>Movies!C92</f>
        <v>Comedy, Family, Fantasy</v>
      </c>
      <c r="C93" s="93" t="str">
        <f>IFERROR(__xludf.DUMMYFUNCTION("ARRAYFORMULA(TRIM(SPLIT(B93, "","")))
"),"Comedy")</f>
        <v>Comedy</v>
      </c>
      <c r="D93" s="93" t="str">
        <f>IFERROR(__xludf.DUMMYFUNCTION("""COMPUTED_VALUE"""),"Family")</f>
        <v>Family</v>
      </c>
      <c r="E93" s="93" t="str">
        <f>IFERROR(__xludf.DUMMYFUNCTION("""COMPUTED_VALUE"""),"Fantasy")</f>
        <v>Fantasy</v>
      </c>
      <c r="J93" s="94">
        <v>9.2</v>
      </c>
      <c r="K93" s="93">
        <f>COUNTIFS(Movies[Final Score], "&lt;" &amp; J93, Movies[Final Score], "&gt;=" &amp; J92)
</f>
        <v>1</v>
      </c>
    </row>
    <row r="94">
      <c r="B94" s="93" t="str">
        <f>Movies!C93</f>
        <v>Action, Adventure, Fantasy</v>
      </c>
      <c r="C94" s="93" t="str">
        <f>IFERROR(__xludf.DUMMYFUNCTION("ARRAYFORMULA(TRIM(SPLIT(B94, "","")))
"),"Action")</f>
        <v>Action</v>
      </c>
      <c r="D94" s="93" t="str">
        <f>IFERROR(__xludf.DUMMYFUNCTION("""COMPUTED_VALUE"""),"Adventure")</f>
        <v>Adventure</v>
      </c>
      <c r="E94" s="93" t="str">
        <f>IFERROR(__xludf.DUMMYFUNCTION("""COMPUTED_VALUE"""),"Fantasy")</f>
        <v>Fantasy</v>
      </c>
      <c r="J94" s="94">
        <v>9.3</v>
      </c>
      <c r="K94" s="93">
        <f>COUNTIFS(Movies[Final Score], "&lt;" &amp; J94, Movies[Final Score], "&gt;=" &amp; J93)
</f>
        <v>8</v>
      </c>
    </row>
    <row r="95">
      <c r="B95" s="93" t="str">
        <f>Movies!C94</f>
        <v>Action, Adventure, Comedy</v>
      </c>
      <c r="C95" s="93" t="str">
        <f>IFERROR(__xludf.DUMMYFUNCTION("ARRAYFORMULA(TRIM(SPLIT(B95, "","")))
"),"Action")</f>
        <v>Action</v>
      </c>
      <c r="D95" s="93" t="str">
        <f>IFERROR(__xludf.DUMMYFUNCTION("""COMPUTED_VALUE"""),"Adventure")</f>
        <v>Adventure</v>
      </c>
      <c r="E95" s="93" t="str">
        <f>IFERROR(__xludf.DUMMYFUNCTION("""COMPUTED_VALUE"""),"Comedy")</f>
        <v>Comedy</v>
      </c>
      <c r="J95" s="94">
        <v>9.4</v>
      </c>
      <c r="K95" s="93">
        <f>COUNTIFS(Movies[Final Score], "&lt;" &amp; J95, Movies[Final Score], "&gt;=" &amp; J94)
</f>
        <v>0</v>
      </c>
    </row>
    <row r="96">
      <c r="B96" s="93" t="str">
        <f>Movies!C95</f>
        <v>Action, Crime, Thriller</v>
      </c>
      <c r="C96" s="93" t="str">
        <f>IFERROR(__xludf.DUMMYFUNCTION("ARRAYFORMULA(TRIM(SPLIT(B96, "","")))
"),"Action")</f>
        <v>Action</v>
      </c>
      <c r="D96" s="93" t="str">
        <f>IFERROR(__xludf.DUMMYFUNCTION("""COMPUTED_VALUE"""),"Crime")</f>
        <v>Crime</v>
      </c>
      <c r="E96" s="93" t="str">
        <f>IFERROR(__xludf.DUMMYFUNCTION("""COMPUTED_VALUE"""),"Thriller")</f>
        <v>Thriller</v>
      </c>
      <c r="J96" s="94">
        <v>9.5</v>
      </c>
      <c r="K96" s="93">
        <f>COUNTIFS(Movies[Final Score], "&lt;" &amp; J96, Movies[Final Score], "&gt;=" &amp; J95)
</f>
        <v>3</v>
      </c>
    </row>
    <row r="97">
      <c r="B97" s="93" t="str">
        <f>Movies!C96</f>
        <v>Action, Adventure, Fantasy</v>
      </c>
      <c r="C97" s="93" t="str">
        <f>IFERROR(__xludf.DUMMYFUNCTION("ARRAYFORMULA(TRIM(SPLIT(B97, "","")))
"),"Action")</f>
        <v>Action</v>
      </c>
      <c r="D97" s="93" t="str">
        <f>IFERROR(__xludf.DUMMYFUNCTION("""COMPUTED_VALUE"""),"Adventure")</f>
        <v>Adventure</v>
      </c>
      <c r="E97" s="93" t="str">
        <f>IFERROR(__xludf.DUMMYFUNCTION("""COMPUTED_VALUE"""),"Fantasy")</f>
        <v>Fantasy</v>
      </c>
      <c r="J97" s="94">
        <v>9.6</v>
      </c>
      <c r="K97" s="93">
        <f>COUNTIFS(Movies[Final Score], "&lt;" &amp; J97, Movies[Final Score], "&gt;=" &amp; J96)
</f>
        <v>3</v>
      </c>
    </row>
    <row r="98">
      <c r="B98" s="93" t="str">
        <f>Movies!C97</f>
        <v>Action, Drama</v>
      </c>
      <c r="C98" s="93" t="str">
        <f>IFERROR(__xludf.DUMMYFUNCTION("ARRAYFORMULA(TRIM(SPLIT(B98, "","")))
"),"Action")</f>
        <v>Action</v>
      </c>
      <c r="D98" s="93" t="str">
        <f>IFERROR(__xludf.DUMMYFUNCTION("""COMPUTED_VALUE"""),"Drama")</f>
        <v>Drama</v>
      </c>
      <c r="J98" s="94">
        <v>9.7</v>
      </c>
      <c r="K98" s="93">
        <f>COUNTIFS(Movies[Final Score], "&lt;" &amp; J98, Movies[Final Score], "&gt;=" &amp; J97)
</f>
        <v>0</v>
      </c>
    </row>
    <row r="99">
      <c r="B99" s="93" t="str">
        <f>Movies!C98</f>
        <v>Action, Drama, Sci-Fi</v>
      </c>
      <c r="C99" s="93" t="str">
        <f>IFERROR(__xludf.DUMMYFUNCTION("ARRAYFORMULA(TRIM(SPLIT(B99, "","")))
"),"Action")</f>
        <v>Action</v>
      </c>
      <c r="D99" s="93" t="str">
        <f>IFERROR(__xludf.DUMMYFUNCTION("""COMPUTED_VALUE"""),"Drama")</f>
        <v>Drama</v>
      </c>
      <c r="E99" s="93" t="str">
        <f>IFERROR(__xludf.DUMMYFUNCTION("""COMPUTED_VALUE"""),"Sci-Fi")</f>
        <v>Sci-Fi</v>
      </c>
      <c r="J99" s="94">
        <v>9.8</v>
      </c>
      <c r="K99" s="93">
        <f>COUNTIFS(Movies[Final Score], "&lt;" &amp; J99, Movies[Final Score], "&gt;=" &amp; J98)
</f>
        <v>2</v>
      </c>
    </row>
    <row r="100">
      <c r="B100" s="93" t="str">
        <f>Movies!C99</f>
        <v>Action, Adventure, Sci-Fi</v>
      </c>
      <c r="C100" s="93" t="str">
        <f>IFERROR(__xludf.DUMMYFUNCTION("ARRAYFORMULA(TRIM(SPLIT(B100, "","")))
"),"Action")</f>
        <v>Action</v>
      </c>
      <c r="D100" s="93" t="str">
        <f>IFERROR(__xludf.DUMMYFUNCTION("""COMPUTED_VALUE"""),"Adventure")</f>
        <v>Adventure</v>
      </c>
      <c r="E100" s="93" t="str">
        <f>IFERROR(__xludf.DUMMYFUNCTION("""COMPUTED_VALUE"""),"Sci-Fi")</f>
        <v>Sci-Fi</v>
      </c>
      <c r="J100" s="94">
        <v>9.9</v>
      </c>
      <c r="K100" s="93">
        <f>COUNTIFS(Movies[Final Score], "&lt;" &amp; J100, Movies[Final Score], "&gt;=" &amp; J99)
</f>
        <v>0</v>
      </c>
    </row>
    <row r="101">
      <c r="B101" s="93" t="str">
        <f>Movies!C100</f>
        <v>Action, Adventure, Family</v>
      </c>
      <c r="C101" s="93" t="str">
        <f>IFERROR(__xludf.DUMMYFUNCTION("ARRAYFORMULA(TRIM(SPLIT(B101, "","")))
"),"Action")</f>
        <v>Action</v>
      </c>
      <c r="D101" s="93" t="str">
        <f>IFERROR(__xludf.DUMMYFUNCTION("""COMPUTED_VALUE"""),"Adventure")</f>
        <v>Adventure</v>
      </c>
      <c r="E101" s="93" t="str">
        <f>IFERROR(__xludf.DUMMYFUNCTION("""COMPUTED_VALUE"""),"Family")</f>
        <v>Family</v>
      </c>
      <c r="J101" s="94">
        <v>10.0</v>
      </c>
      <c r="K101" s="93">
        <f>COUNTIFS(Movies[Final Score], "&lt;" &amp; J101, Movies[Final Score], "&gt;=" &amp; J100)
</f>
        <v>0</v>
      </c>
    </row>
    <row r="102">
      <c r="B102" s="93" t="str">
        <f>Movies!C101</f>
        <v>Action, Adventure, Family</v>
      </c>
      <c r="C102" s="93" t="str">
        <f>IFERROR(__xludf.DUMMYFUNCTION("ARRAYFORMULA(TRIM(SPLIT(B102, "","")))
"),"Action")</f>
        <v>Action</v>
      </c>
      <c r="D102" s="93" t="str">
        <f>IFERROR(__xludf.DUMMYFUNCTION("""COMPUTED_VALUE"""),"Adventure")</f>
        <v>Adventure</v>
      </c>
      <c r="E102" s="93" t="str">
        <f>IFERROR(__xludf.DUMMYFUNCTION("""COMPUTED_VALUE"""),"Family")</f>
        <v>Family</v>
      </c>
      <c r="J102" s="99"/>
    </row>
    <row r="103">
      <c r="B103" s="93" t="str">
        <f>Movies!C102</f>
        <v>Action, Adventure, Drama</v>
      </c>
      <c r="C103" s="93" t="str">
        <f>IFERROR(__xludf.DUMMYFUNCTION("ARRAYFORMULA(TRIM(SPLIT(B103, "","")))
"),"Action")</f>
        <v>Action</v>
      </c>
      <c r="D103" s="93" t="str">
        <f>IFERROR(__xludf.DUMMYFUNCTION("""COMPUTED_VALUE"""),"Adventure")</f>
        <v>Adventure</v>
      </c>
      <c r="E103" s="93" t="str">
        <f>IFERROR(__xludf.DUMMYFUNCTION("""COMPUTED_VALUE"""),"Drama")</f>
        <v>Drama</v>
      </c>
      <c r="J103" s="99"/>
    </row>
    <row r="104">
      <c r="B104" s="93" t="str">
        <f>Movies!C103</f>
        <v>Action, Drama, Sci-Fi</v>
      </c>
      <c r="C104" s="93" t="str">
        <f>IFERROR(__xludf.DUMMYFUNCTION("ARRAYFORMULA(TRIM(SPLIT(B104, "","")))
"),"Action")</f>
        <v>Action</v>
      </c>
      <c r="D104" s="93" t="str">
        <f>IFERROR(__xludf.DUMMYFUNCTION("""COMPUTED_VALUE"""),"Drama")</f>
        <v>Drama</v>
      </c>
      <c r="E104" s="93" t="str">
        <f>IFERROR(__xludf.DUMMYFUNCTION("""COMPUTED_VALUE"""),"Sci-Fi")</f>
        <v>Sci-Fi</v>
      </c>
      <c r="J104" s="99"/>
    </row>
    <row r="105">
      <c r="B105" s="93" t="str">
        <f>Movies!C104</f>
        <v>Drama, Mystery, Thriller</v>
      </c>
      <c r="C105" s="93" t="str">
        <f>IFERROR(__xludf.DUMMYFUNCTION("ARRAYFORMULA(TRIM(SPLIT(B105, "","")))
"),"Drama")</f>
        <v>Drama</v>
      </c>
      <c r="D105" s="93" t="str">
        <f>IFERROR(__xludf.DUMMYFUNCTION("""COMPUTED_VALUE"""),"Mystery")</f>
        <v>Mystery</v>
      </c>
      <c r="E105" s="93" t="str">
        <f>IFERROR(__xludf.DUMMYFUNCTION("""COMPUTED_VALUE"""),"Thriller")</f>
        <v>Thriller</v>
      </c>
      <c r="J105" s="99"/>
    </row>
    <row r="106">
      <c r="B106" s="93" t="str">
        <f>Movies!C105</f>
        <v>Action, Adventure, Comedy</v>
      </c>
      <c r="C106" s="93" t="str">
        <f>IFERROR(__xludf.DUMMYFUNCTION("ARRAYFORMULA(TRIM(SPLIT(B106, "","")))
"),"Action")</f>
        <v>Action</v>
      </c>
      <c r="D106" s="93" t="str">
        <f>IFERROR(__xludf.DUMMYFUNCTION("""COMPUTED_VALUE"""),"Adventure")</f>
        <v>Adventure</v>
      </c>
      <c r="E106" s="93" t="str">
        <f>IFERROR(__xludf.DUMMYFUNCTION("""COMPUTED_VALUE"""),"Comedy")</f>
        <v>Comedy</v>
      </c>
      <c r="J106" s="99"/>
    </row>
    <row r="107">
      <c r="B107" s="93" t="str">
        <f>Movies!C106</f>
        <v>Action, Adventure, Sci-Fi</v>
      </c>
      <c r="C107" s="93" t="str">
        <f>IFERROR(__xludf.DUMMYFUNCTION("ARRAYFORMULA(TRIM(SPLIT(B107, "","")))
"),"Action")</f>
        <v>Action</v>
      </c>
      <c r="D107" s="93" t="str">
        <f>IFERROR(__xludf.DUMMYFUNCTION("""COMPUTED_VALUE"""),"Adventure")</f>
        <v>Adventure</v>
      </c>
      <c r="E107" s="93" t="str">
        <f>IFERROR(__xludf.DUMMYFUNCTION("""COMPUTED_VALUE"""),"Sci-Fi")</f>
        <v>Sci-Fi</v>
      </c>
      <c r="J107" s="99"/>
    </row>
    <row r="108">
      <c r="B108" s="93" t="str">
        <f>Movies!C107</f>
        <v>Crime, Thriller</v>
      </c>
      <c r="C108" s="93" t="str">
        <f>IFERROR(__xludf.DUMMYFUNCTION("ARRAYFORMULA(TRIM(SPLIT(B108, "","")))
"),"Crime")</f>
        <v>Crime</v>
      </c>
      <c r="D108" s="93" t="str">
        <f>IFERROR(__xludf.DUMMYFUNCTION("""COMPUTED_VALUE"""),"Thriller")</f>
        <v>Thriller</v>
      </c>
      <c r="J108" s="99"/>
    </row>
    <row r="109">
      <c r="B109" s="93" t="str">
        <f>Movies!C108</f>
        <v>Action, Crime, Mystery</v>
      </c>
      <c r="C109" s="93" t="str">
        <f>IFERROR(__xludf.DUMMYFUNCTION("ARRAYFORMULA(TRIM(SPLIT(B109, "","")))
"),"Action")</f>
        <v>Action</v>
      </c>
      <c r="D109" s="93" t="str">
        <f>IFERROR(__xludf.DUMMYFUNCTION("""COMPUTED_VALUE"""),"Crime")</f>
        <v>Crime</v>
      </c>
      <c r="E109" s="93" t="str">
        <f>IFERROR(__xludf.DUMMYFUNCTION("""COMPUTED_VALUE"""),"Mystery")</f>
        <v>Mystery</v>
      </c>
      <c r="J109" s="99"/>
    </row>
    <row r="110">
      <c r="B110" s="93" t="str">
        <f>Movies!C109</f>
        <v>Action, Comedy, Crime</v>
      </c>
      <c r="C110" s="93" t="str">
        <f>IFERROR(__xludf.DUMMYFUNCTION("ARRAYFORMULA(TRIM(SPLIT(B110, "","")))
"),"Action")</f>
        <v>Action</v>
      </c>
      <c r="D110" s="93" t="str">
        <f>IFERROR(__xludf.DUMMYFUNCTION("""COMPUTED_VALUE"""),"Comedy")</f>
        <v>Comedy</v>
      </c>
      <c r="E110" s="93" t="str">
        <f>IFERROR(__xludf.DUMMYFUNCTION("""COMPUTED_VALUE"""),"Crime")</f>
        <v>Crime</v>
      </c>
      <c r="J110" s="99"/>
    </row>
    <row r="111">
      <c r="B111" s="93" t="str">
        <f>Movies!C110</f>
        <v>Action, Crime, Drama</v>
      </c>
      <c r="C111" s="93" t="str">
        <f>IFERROR(__xludf.DUMMYFUNCTION("ARRAYFORMULA(TRIM(SPLIT(B111, "","")))
"),"Action")</f>
        <v>Action</v>
      </c>
      <c r="D111" s="93" t="str">
        <f>IFERROR(__xludf.DUMMYFUNCTION("""COMPUTED_VALUE"""),"Crime")</f>
        <v>Crime</v>
      </c>
      <c r="E111" s="93" t="str">
        <f>IFERROR(__xludf.DUMMYFUNCTION("""COMPUTED_VALUE"""),"Drama")</f>
        <v>Drama</v>
      </c>
      <c r="J111" s="99"/>
    </row>
    <row r="112">
      <c r="B112" s="93" t="str">
        <f>Movies!C111</f>
        <v>Animation, Action, Adventure</v>
      </c>
      <c r="C112" s="93" t="str">
        <f>IFERROR(__xludf.DUMMYFUNCTION("ARRAYFORMULA(TRIM(SPLIT(B112, "","")))
"),"Animation")</f>
        <v>Animation</v>
      </c>
      <c r="D112" s="93" t="str">
        <f>IFERROR(__xludf.DUMMYFUNCTION("""COMPUTED_VALUE"""),"Action")</f>
        <v>Action</v>
      </c>
      <c r="E112" s="93" t="str">
        <f>IFERROR(__xludf.DUMMYFUNCTION("""COMPUTED_VALUE"""),"Adventure")</f>
        <v>Adventure</v>
      </c>
      <c r="J112" s="99"/>
    </row>
    <row r="113">
      <c r="B113" s="93" t="str">
        <f>Movies!C112</f>
        <v>Adventure, Family, Fantasy</v>
      </c>
      <c r="C113" s="93" t="str">
        <f>IFERROR(__xludf.DUMMYFUNCTION("ARRAYFORMULA(TRIM(SPLIT(B113, "","")))
"),"Adventure")</f>
        <v>Adventure</v>
      </c>
      <c r="D113" s="93" t="str">
        <f>IFERROR(__xludf.DUMMYFUNCTION("""COMPUTED_VALUE"""),"Family")</f>
        <v>Family</v>
      </c>
      <c r="E113" s="93" t="str">
        <f>IFERROR(__xludf.DUMMYFUNCTION("""COMPUTED_VALUE"""),"Fantasy")</f>
        <v>Fantasy</v>
      </c>
      <c r="J113" s="99"/>
    </row>
    <row r="114">
      <c r="B114" s="93" t="str">
        <f>Movies!C113</f>
        <v>Action, Crime, Drama</v>
      </c>
      <c r="C114" s="93" t="str">
        <f>IFERROR(__xludf.DUMMYFUNCTION("ARRAYFORMULA(TRIM(SPLIT(B114, "","")))
"),"Action")</f>
        <v>Action</v>
      </c>
      <c r="D114" s="93" t="str">
        <f>IFERROR(__xludf.DUMMYFUNCTION("""COMPUTED_VALUE"""),"Crime")</f>
        <v>Crime</v>
      </c>
      <c r="E114" s="93" t="str">
        <f>IFERROR(__xludf.DUMMYFUNCTION("""COMPUTED_VALUE"""),"Drama")</f>
        <v>Drama</v>
      </c>
      <c r="J114" s="99"/>
    </row>
    <row r="115">
      <c r="B115" s="93" t="str">
        <f>Movies!C114</f>
        <v>Action, Adventure, Drama</v>
      </c>
      <c r="C115" s="93" t="str">
        <f>IFERROR(__xludf.DUMMYFUNCTION("ARRAYFORMULA(TRIM(SPLIT(B115, "","")))
"),"Action")</f>
        <v>Action</v>
      </c>
      <c r="D115" s="93" t="str">
        <f>IFERROR(__xludf.DUMMYFUNCTION("""COMPUTED_VALUE"""),"Adventure")</f>
        <v>Adventure</v>
      </c>
      <c r="E115" s="93" t="str">
        <f>IFERROR(__xludf.DUMMYFUNCTION("""COMPUTED_VALUE"""),"Drama")</f>
        <v>Drama</v>
      </c>
      <c r="J115" s="99"/>
    </row>
    <row r="116">
      <c r="B116" s="93" t="str">
        <f>Movies!C115</f>
        <v>Action, Drama, Thriller</v>
      </c>
      <c r="C116" s="93" t="str">
        <f>IFERROR(__xludf.DUMMYFUNCTION("ARRAYFORMULA(TRIM(SPLIT(B116, "","")))
"),"Action")</f>
        <v>Action</v>
      </c>
      <c r="D116" s="93" t="str">
        <f>IFERROR(__xludf.DUMMYFUNCTION("""COMPUTED_VALUE"""),"Drama")</f>
        <v>Drama</v>
      </c>
      <c r="E116" s="93" t="str">
        <f>IFERROR(__xludf.DUMMYFUNCTION("""COMPUTED_VALUE"""),"Thriller")</f>
        <v>Thriller</v>
      </c>
      <c r="J116" s="99"/>
    </row>
    <row r="117">
      <c r="B117" s="93" t="str">
        <f>Movies!C116</f>
        <v>Action, Adventure, Sci-Fi</v>
      </c>
      <c r="C117" s="93" t="str">
        <f>IFERROR(__xludf.DUMMYFUNCTION("ARRAYFORMULA(TRIM(SPLIT(B117, "","")))
"),"Action")</f>
        <v>Action</v>
      </c>
      <c r="D117" s="93" t="str">
        <f>IFERROR(__xludf.DUMMYFUNCTION("""COMPUTED_VALUE"""),"Adventure")</f>
        <v>Adventure</v>
      </c>
      <c r="E117" s="93" t="str">
        <f>IFERROR(__xludf.DUMMYFUNCTION("""COMPUTED_VALUE"""),"Sci-Fi")</f>
        <v>Sci-Fi</v>
      </c>
      <c r="J117" s="99"/>
    </row>
    <row r="118">
      <c r="B118" s="93" t="str">
        <f>Movies!C117</f>
        <v>Action, Adventure, Sci-Fi</v>
      </c>
      <c r="C118" s="93" t="str">
        <f>IFERROR(__xludf.DUMMYFUNCTION("ARRAYFORMULA(TRIM(SPLIT(B118, "","")))
"),"Action")</f>
        <v>Action</v>
      </c>
      <c r="D118" s="93" t="str">
        <f>IFERROR(__xludf.DUMMYFUNCTION("""COMPUTED_VALUE"""),"Adventure")</f>
        <v>Adventure</v>
      </c>
      <c r="E118" s="93" t="str">
        <f>IFERROR(__xludf.DUMMYFUNCTION("""COMPUTED_VALUE"""),"Sci-Fi")</f>
        <v>Sci-Fi</v>
      </c>
      <c r="J118" s="99"/>
    </row>
    <row r="119">
      <c r="B119" s="93" t="str">
        <f>Movies!C118</f>
        <v>Action, Adventure, Sci-Fi</v>
      </c>
      <c r="C119" s="93" t="str">
        <f>IFERROR(__xludf.DUMMYFUNCTION("ARRAYFORMULA(TRIM(SPLIT(B119, "","")))
"),"Action")</f>
        <v>Action</v>
      </c>
      <c r="D119" s="93" t="str">
        <f>IFERROR(__xludf.DUMMYFUNCTION("""COMPUTED_VALUE"""),"Adventure")</f>
        <v>Adventure</v>
      </c>
      <c r="E119" s="93" t="str">
        <f>IFERROR(__xludf.DUMMYFUNCTION("""COMPUTED_VALUE"""),"Sci-Fi")</f>
        <v>Sci-Fi</v>
      </c>
      <c r="J119" s="99"/>
    </row>
    <row r="120">
      <c r="B120" s="93" t="str">
        <f>Movies!C119</f>
        <v>Action, Adventure, Comedy</v>
      </c>
      <c r="C120" s="93" t="str">
        <f>IFERROR(__xludf.DUMMYFUNCTION("ARRAYFORMULA(TRIM(SPLIT(B120, "","")))
"),"Action")</f>
        <v>Action</v>
      </c>
      <c r="D120" s="93" t="str">
        <f>IFERROR(__xludf.DUMMYFUNCTION("""COMPUTED_VALUE"""),"Adventure")</f>
        <v>Adventure</v>
      </c>
      <c r="E120" s="93" t="str">
        <f>IFERROR(__xludf.DUMMYFUNCTION("""COMPUTED_VALUE"""),"Comedy")</f>
        <v>Comedy</v>
      </c>
      <c r="J120" s="99"/>
    </row>
    <row r="121">
      <c r="B121" s="93" t="str">
        <f>Movies!C120</f>
        <v>Drama</v>
      </c>
      <c r="C121" s="93" t="str">
        <f>IFERROR(__xludf.DUMMYFUNCTION("ARRAYFORMULA(TRIM(SPLIT(B121, "","")))
"),"Drama")</f>
        <v>Drama</v>
      </c>
      <c r="J121" s="99"/>
    </row>
    <row r="122">
      <c r="B122" s="93" t="str">
        <f>Movies!C121</f>
        <v>Action, Adventure, Sci-Fi</v>
      </c>
      <c r="C122" s="93" t="str">
        <f>IFERROR(__xludf.DUMMYFUNCTION("ARRAYFORMULA(TRIM(SPLIT(B122, "","")))
"),"Action")</f>
        <v>Action</v>
      </c>
      <c r="D122" s="93" t="str">
        <f>IFERROR(__xludf.DUMMYFUNCTION("""COMPUTED_VALUE"""),"Adventure")</f>
        <v>Adventure</v>
      </c>
      <c r="E122" s="93" t="str">
        <f>IFERROR(__xludf.DUMMYFUNCTION("""COMPUTED_VALUE"""),"Sci-Fi")</f>
        <v>Sci-Fi</v>
      </c>
      <c r="J122" s="99"/>
    </row>
    <row r="123">
      <c r="B123" s="93" t="str">
        <f>Movies!C122</f>
        <v>Action, Adventure, Sci-Fi</v>
      </c>
      <c r="C123" s="93" t="str">
        <f>IFERROR(__xludf.DUMMYFUNCTION("ARRAYFORMULA(TRIM(SPLIT(B123, "","")))
"),"Action")</f>
        <v>Action</v>
      </c>
      <c r="D123" s="93" t="str">
        <f>IFERROR(__xludf.DUMMYFUNCTION("""COMPUTED_VALUE"""),"Adventure")</f>
        <v>Adventure</v>
      </c>
      <c r="E123" s="93" t="str">
        <f>IFERROR(__xludf.DUMMYFUNCTION("""COMPUTED_VALUE"""),"Sci-Fi")</f>
        <v>Sci-Fi</v>
      </c>
      <c r="J123" s="99"/>
    </row>
    <row r="124">
      <c r="B124" s="93" t="str">
        <f>Movies!C123</f>
        <v>Action, Adventure, Fantasy</v>
      </c>
      <c r="C124" s="93" t="str">
        <f>IFERROR(__xludf.DUMMYFUNCTION("ARRAYFORMULA(TRIM(SPLIT(B124, "","")))
"),"Action")</f>
        <v>Action</v>
      </c>
      <c r="D124" s="93" t="str">
        <f>IFERROR(__xludf.DUMMYFUNCTION("""COMPUTED_VALUE"""),"Adventure")</f>
        <v>Adventure</v>
      </c>
      <c r="E124" s="93" t="str">
        <f>IFERROR(__xludf.DUMMYFUNCTION("""COMPUTED_VALUE"""),"Fantasy")</f>
        <v>Fantasy</v>
      </c>
      <c r="J124" s="99"/>
    </row>
    <row r="125">
      <c r="B125" s="93" t="str">
        <f>Movies!C124</f>
        <v>Action, Crime, Thriller</v>
      </c>
      <c r="C125" s="93" t="str">
        <f>IFERROR(__xludf.DUMMYFUNCTION("ARRAYFORMULA(TRIM(SPLIT(B125, "","")))
"),"Action")</f>
        <v>Action</v>
      </c>
      <c r="D125" s="93" t="str">
        <f>IFERROR(__xludf.DUMMYFUNCTION("""COMPUTED_VALUE"""),"Crime")</f>
        <v>Crime</v>
      </c>
      <c r="E125" s="93" t="str">
        <f>IFERROR(__xludf.DUMMYFUNCTION("""COMPUTED_VALUE"""),"Thriller")</f>
        <v>Thriller</v>
      </c>
      <c r="J125" s="99"/>
    </row>
    <row r="126">
      <c r="B126" s="93" t="str">
        <f>Movies!C125</f>
        <v>Action, Crime, Drama</v>
      </c>
      <c r="C126" s="93" t="str">
        <f>IFERROR(__xludf.DUMMYFUNCTION("ARRAYFORMULA(TRIM(SPLIT(B126, "","")))
"),"Action")</f>
        <v>Action</v>
      </c>
      <c r="D126" s="93" t="str">
        <f>IFERROR(__xludf.DUMMYFUNCTION("""COMPUTED_VALUE"""),"Crime")</f>
        <v>Crime</v>
      </c>
      <c r="E126" s="93" t="str">
        <f>IFERROR(__xludf.DUMMYFUNCTION("""COMPUTED_VALUE"""),"Drama")</f>
        <v>Drama</v>
      </c>
      <c r="J126" s="99"/>
    </row>
    <row r="127">
      <c r="B127" s="93" t="str">
        <f>Movies!C126</f>
        <v>Action, Adventure, Horror</v>
      </c>
      <c r="C127" s="93" t="str">
        <f>IFERROR(__xludf.DUMMYFUNCTION("ARRAYFORMULA(TRIM(SPLIT(B127, "","")))
"),"Action")</f>
        <v>Action</v>
      </c>
      <c r="D127" s="93" t="str">
        <f>IFERROR(__xludf.DUMMYFUNCTION("""COMPUTED_VALUE"""),"Adventure")</f>
        <v>Adventure</v>
      </c>
      <c r="E127" s="93" t="str">
        <f>IFERROR(__xludf.DUMMYFUNCTION("""COMPUTED_VALUE"""),"Horror")</f>
        <v>Horror</v>
      </c>
      <c r="J127" s="99"/>
    </row>
    <row r="128">
      <c r="B128" s="93" t="str">
        <f>Movies!C127</f>
        <v>Action, Sci-Fi, Thriller</v>
      </c>
      <c r="C128" s="93" t="str">
        <f>IFERROR(__xludf.DUMMYFUNCTION("ARRAYFORMULA(TRIM(SPLIT(B128, "","")))
"),"Action")</f>
        <v>Action</v>
      </c>
      <c r="D128" s="93" t="str">
        <f>IFERROR(__xludf.DUMMYFUNCTION("""COMPUTED_VALUE"""),"Sci-Fi")</f>
        <v>Sci-Fi</v>
      </c>
      <c r="E128" s="93" t="str">
        <f>IFERROR(__xludf.DUMMYFUNCTION("""COMPUTED_VALUE"""),"Thriller")</f>
        <v>Thriller</v>
      </c>
      <c r="J128" s="99"/>
    </row>
    <row r="129">
      <c r="B129" s="93" t="str">
        <f>Movies!C128</f>
        <v>Action, Adventure, Sci-Fi</v>
      </c>
      <c r="C129" s="93" t="str">
        <f>IFERROR(__xludf.DUMMYFUNCTION("ARRAYFORMULA(TRIM(SPLIT(B129, "","")))
"),"Action")</f>
        <v>Action</v>
      </c>
      <c r="D129" s="93" t="str">
        <f>IFERROR(__xludf.DUMMYFUNCTION("""COMPUTED_VALUE"""),"Adventure")</f>
        <v>Adventure</v>
      </c>
      <c r="E129" s="93" t="str">
        <f>IFERROR(__xludf.DUMMYFUNCTION("""COMPUTED_VALUE"""),"Sci-Fi")</f>
        <v>Sci-Fi</v>
      </c>
      <c r="J129" s="99"/>
    </row>
    <row r="130">
      <c r="B130" s="93" t="str">
        <f>Movies!C129</f>
        <v>Action, Adventure, Drama</v>
      </c>
      <c r="C130" s="93" t="str">
        <f>IFERROR(__xludf.DUMMYFUNCTION("ARRAYFORMULA(TRIM(SPLIT(B130, "","")))
"),"Action")</f>
        <v>Action</v>
      </c>
      <c r="D130" s="93" t="str">
        <f>IFERROR(__xludf.DUMMYFUNCTION("""COMPUTED_VALUE"""),"Adventure")</f>
        <v>Adventure</v>
      </c>
      <c r="E130" s="93" t="str">
        <f>IFERROR(__xludf.DUMMYFUNCTION("""COMPUTED_VALUE"""),"Drama")</f>
        <v>Drama</v>
      </c>
      <c r="J130" s="99"/>
    </row>
    <row r="131">
      <c r="B131" s="93" t="str">
        <f>Movies!C130</f>
        <v>Horror, Mystery, Sci-Fi</v>
      </c>
      <c r="C131" s="93" t="str">
        <f>IFERROR(__xludf.DUMMYFUNCTION("ARRAYFORMULA(TRIM(SPLIT(B131, "","")))
"),"Horror")</f>
        <v>Horror</v>
      </c>
      <c r="D131" s="93" t="str">
        <f>IFERROR(__xludf.DUMMYFUNCTION("""COMPUTED_VALUE"""),"Mystery")</f>
        <v>Mystery</v>
      </c>
      <c r="E131" s="93" t="str">
        <f>IFERROR(__xludf.DUMMYFUNCTION("""COMPUTED_VALUE"""),"Sci-Fi")</f>
        <v>Sci-Fi</v>
      </c>
      <c r="J131" s="99"/>
    </row>
    <row r="132">
      <c r="B132" s="93" t="str">
        <f>Movies!C131</f>
        <v>Crime, Mystery, Thriller</v>
      </c>
      <c r="C132" s="93" t="str">
        <f>IFERROR(__xludf.DUMMYFUNCTION("ARRAYFORMULA(TRIM(SPLIT(B132, "","")))
"),"Crime")</f>
        <v>Crime</v>
      </c>
      <c r="D132" s="93" t="str">
        <f>IFERROR(__xludf.DUMMYFUNCTION("""COMPUTED_VALUE"""),"Mystery")</f>
        <v>Mystery</v>
      </c>
      <c r="E132" s="93" t="str">
        <f>IFERROR(__xludf.DUMMYFUNCTION("""COMPUTED_VALUE"""),"Thriller")</f>
        <v>Thriller</v>
      </c>
      <c r="J132" s="99"/>
    </row>
    <row r="133">
      <c r="B133" s="93" t="str">
        <f>Movies!C132</f>
        <v>Action, Adventure, Fantasy</v>
      </c>
      <c r="C133" s="93" t="str">
        <f>IFERROR(__xludf.DUMMYFUNCTION("ARRAYFORMULA(TRIM(SPLIT(B133, "","")))
"),"Action")</f>
        <v>Action</v>
      </c>
      <c r="D133" s="93" t="str">
        <f>IFERROR(__xludf.DUMMYFUNCTION("""COMPUTED_VALUE"""),"Adventure")</f>
        <v>Adventure</v>
      </c>
      <c r="E133" s="93" t="str">
        <f>IFERROR(__xludf.DUMMYFUNCTION("""COMPUTED_VALUE"""),"Fantasy")</f>
        <v>Fantasy</v>
      </c>
      <c r="J133" s="99"/>
    </row>
    <row r="134">
      <c r="B134" s="93" t="str">
        <f>Movies!C133</f>
        <v>Action, Adventure, Fantasy</v>
      </c>
      <c r="C134" s="93" t="str">
        <f>IFERROR(__xludf.DUMMYFUNCTION("ARRAYFORMULA(TRIM(SPLIT(B134, "","")))
"),"Action")</f>
        <v>Action</v>
      </c>
      <c r="D134" s="93" t="str">
        <f>IFERROR(__xludf.DUMMYFUNCTION("""COMPUTED_VALUE"""),"Adventure")</f>
        <v>Adventure</v>
      </c>
      <c r="E134" s="93" t="str">
        <f>IFERROR(__xludf.DUMMYFUNCTION("""COMPUTED_VALUE"""),"Fantasy")</f>
        <v>Fantasy</v>
      </c>
      <c r="J134" s="99"/>
    </row>
    <row r="135">
      <c r="B135" s="93" t="str">
        <f>Movies!C134</f>
        <v>Animation, Action, Adventure</v>
      </c>
      <c r="C135" s="93" t="str">
        <f>IFERROR(__xludf.DUMMYFUNCTION("ARRAYFORMULA(TRIM(SPLIT(B135, "","")))
"),"Animation")</f>
        <v>Animation</v>
      </c>
      <c r="D135" s="93" t="str">
        <f>IFERROR(__xludf.DUMMYFUNCTION("""COMPUTED_VALUE"""),"Action")</f>
        <v>Action</v>
      </c>
      <c r="E135" s="93" t="str">
        <f>IFERROR(__xludf.DUMMYFUNCTION("""COMPUTED_VALUE"""),"Adventure")</f>
        <v>Adventure</v>
      </c>
      <c r="J135" s="99"/>
    </row>
    <row r="136">
      <c r="B136" s="93" t="str">
        <f>Movies!C135</f>
        <v>Action, Adventure, Comedy</v>
      </c>
      <c r="C136" s="93" t="str">
        <f>IFERROR(__xludf.DUMMYFUNCTION("ARRAYFORMULA(TRIM(SPLIT(B136, "","")))
"),"Action")</f>
        <v>Action</v>
      </c>
      <c r="D136" s="93" t="str">
        <f>IFERROR(__xludf.DUMMYFUNCTION("""COMPUTED_VALUE"""),"Adventure")</f>
        <v>Adventure</v>
      </c>
      <c r="E136" s="93" t="str">
        <f>IFERROR(__xludf.DUMMYFUNCTION("""COMPUTED_VALUE"""),"Comedy")</f>
        <v>Comedy</v>
      </c>
      <c r="J136" s="99"/>
    </row>
    <row r="137">
      <c r="B137" s="93" t="str">
        <f>Movies!C136</f>
        <v>Action, Comedy, Horror</v>
      </c>
      <c r="C137" s="93" t="str">
        <f>IFERROR(__xludf.DUMMYFUNCTION("ARRAYFORMULA(TRIM(SPLIT(B137, "","")))
"),"Action")</f>
        <v>Action</v>
      </c>
      <c r="D137" s="93" t="str">
        <f>IFERROR(__xludf.DUMMYFUNCTION("""COMPUTED_VALUE"""),"Comedy")</f>
        <v>Comedy</v>
      </c>
      <c r="E137" s="93" t="str">
        <f>IFERROR(__xludf.DUMMYFUNCTION("""COMPUTED_VALUE"""),"Horror")</f>
        <v>Horror</v>
      </c>
      <c r="J137" s="99"/>
    </row>
    <row r="138">
      <c r="B138" s="93" t="str">
        <f>Movies!C137</f>
        <v>Action, Adventure, Sci-Fi</v>
      </c>
      <c r="C138" s="93" t="str">
        <f>IFERROR(__xludf.DUMMYFUNCTION("ARRAYFORMULA(TRIM(SPLIT(B138, "","")))
"),"Action")</f>
        <v>Action</v>
      </c>
      <c r="D138" s="93" t="str">
        <f>IFERROR(__xludf.DUMMYFUNCTION("""COMPUTED_VALUE"""),"Adventure")</f>
        <v>Adventure</v>
      </c>
      <c r="E138" s="93" t="str">
        <f>IFERROR(__xludf.DUMMYFUNCTION("""COMPUTED_VALUE"""),"Sci-Fi")</f>
        <v>Sci-Fi</v>
      </c>
      <c r="J138" s="99"/>
    </row>
    <row r="139">
      <c r="B139" s="93" t="str">
        <f>Movies!C138</f>
        <v>Adventure, Comedy, Fantasy</v>
      </c>
      <c r="C139" s="93" t="str">
        <f>IFERROR(__xludf.DUMMYFUNCTION("ARRAYFORMULA(TRIM(SPLIT(B139, "","")))
"),"Adventure")</f>
        <v>Adventure</v>
      </c>
      <c r="D139" s="93" t="str">
        <f>IFERROR(__xludf.DUMMYFUNCTION("""COMPUTED_VALUE"""),"Comedy")</f>
        <v>Comedy</v>
      </c>
      <c r="E139" s="93" t="str">
        <f>IFERROR(__xludf.DUMMYFUNCTION("""COMPUTED_VALUE"""),"Fantasy")</f>
        <v>Fantasy</v>
      </c>
      <c r="J139" s="99"/>
    </row>
    <row r="140">
      <c r="B140" s="93" t="str">
        <f>Movies!C139</f>
        <v>Comedy, Music, Romance</v>
      </c>
      <c r="C140" s="93" t="str">
        <f>IFERROR(__xludf.DUMMYFUNCTION("ARRAYFORMULA(TRIM(SPLIT(B140, "","")))
"),"Comedy")</f>
        <v>Comedy</v>
      </c>
      <c r="D140" s="93" t="str">
        <f>IFERROR(__xludf.DUMMYFUNCTION("""COMPUTED_VALUE"""),"Music")</f>
        <v>Music</v>
      </c>
      <c r="E140" s="93" t="str">
        <f>IFERROR(__xludf.DUMMYFUNCTION("""COMPUTED_VALUE"""),"Romance")</f>
        <v>Romance</v>
      </c>
      <c r="J140" s="99"/>
    </row>
    <row r="141">
      <c r="B141" s="93" t="str">
        <f>Movies!C140</f>
        <v>Action, Adventure, Drama</v>
      </c>
      <c r="C141" s="93" t="str">
        <f>IFERROR(__xludf.DUMMYFUNCTION("ARRAYFORMULA(TRIM(SPLIT(B141, "","")))
"),"Action")</f>
        <v>Action</v>
      </c>
      <c r="D141" s="93" t="str">
        <f>IFERROR(__xludf.DUMMYFUNCTION("""COMPUTED_VALUE"""),"Adventure")</f>
        <v>Adventure</v>
      </c>
      <c r="E141" s="93" t="str">
        <f>IFERROR(__xludf.DUMMYFUNCTION("""COMPUTED_VALUE"""),"Drama")</f>
        <v>Drama</v>
      </c>
      <c r="J141" s="99"/>
    </row>
    <row r="142">
      <c r="B142" s="93" t="str">
        <f>Movies!C141</f>
        <v>Action, Thriller</v>
      </c>
      <c r="C142" s="93" t="str">
        <f>IFERROR(__xludf.DUMMYFUNCTION("ARRAYFORMULA(TRIM(SPLIT(B142, "","")))
"),"Action")</f>
        <v>Action</v>
      </c>
      <c r="D142" s="93" t="str">
        <f>IFERROR(__xludf.DUMMYFUNCTION("""COMPUTED_VALUE"""),"Thriller")</f>
        <v>Thriller</v>
      </c>
      <c r="J142" s="99"/>
    </row>
    <row r="143">
      <c r="B143" s="93" t="str">
        <f>Movies!C142</f>
        <v>Animation, Comedy, Crime</v>
      </c>
      <c r="C143" s="93" t="str">
        <f>IFERROR(__xludf.DUMMYFUNCTION("ARRAYFORMULA(TRIM(SPLIT(B143, "","")))
"),"Animation")</f>
        <v>Animation</v>
      </c>
      <c r="D143" s="93" t="str">
        <f>IFERROR(__xludf.DUMMYFUNCTION("""COMPUTED_VALUE"""),"Comedy")</f>
        <v>Comedy</v>
      </c>
      <c r="E143" s="93" t="str">
        <f>IFERROR(__xludf.DUMMYFUNCTION("""COMPUTED_VALUE"""),"Crime")</f>
        <v>Crime</v>
      </c>
      <c r="J143" s="99"/>
    </row>
    <row r="144">
      <c r="B144" s="93" t="str">
        <f>Movies!C143</f>
        <v>Animation, Action, Adventure</v>
      </c>
      <c r="C144" s="93" t="str">
        <f>IFERROR(__xludf.DUMMYFUNCTION("ARRAYFORMULA(TRIM(SPLIT(B144, "","")))
"),"Animation")</f>
        <v>Animation</v>
      </c>
      <c r="D144" s="93" t="str">
        <f>IFERROR(__xludf.DUMMYFUNCTION("""COMPUTED_VALUE"""),"Action")</f>
        <v>Action</v>
      </c>
      <c r="E144" s="93" t="str">
        <f>IFERROR(__xludf.DUMMYFUNCTION("""COMPUTED_VALUE"""),"Adventure")</f>
        <v>Adventure</v>
      </c>
      <c r="J144" s="99"/>
    </row>
    <row r="145">
      <c r="B145" s="93" t="str">
        <f>Movies!C144</f>
        <v>Action, Adventure, Comedy</v>
      </c>
      <c r="C145" s="93" t="str">
        <f>IFERROR(__xludf.DUMMYFUNCTION("ARRAYFORMULA(TRIM(SPLIT(B145, "","")))
"),"Action")</f>
        <v>Action</v>
      </c>
      <c r="D145" s="93" t="str">
        <f>IFERROR(__xludf.DUMMYFUNCTION("""COMPUTED_VALUE"""),"Adventure")</f>
        <v>Adventure</v>
      </c>
      <c r="E145" s="93" t="str">
        <f>IFERROR(__xludf.DUMMYFUNCTION("""COMPUTED_VALUE"""),"Comedy")</f>
        <v>Comedy</v>
      </c>
      <c r="J145" s="99"/>
    </row>
    <row r="146">
      <c r="B146" s="93" t="str">
        <f>#REF!</f>
        <v>#REF!</v>
      </c>
      <c r="C146" s="93" t="str">
        <f>IFERROR(__xludf.DUMMYFUNCTION("ARRAYFORMULA(TRIM(SPLIT(B146, "","")))
"),"#REF!")</f>
        <v>#REF!</v>
      </c>
      <c r="J146" s="99"/>
    </row>
    <row r="147">
      <c r="B147" s="93" t="str">
        <f>Movies!C145</f>
        <v>Action, Adventure, Fantasy</v>
      </c>
      <c r="C147" s="93" t="str">
        <f>IFERROR(__xludf.DUMMYFUNCTION("ARRAYFORMULA(TRIM(SPLIT(B147, "","")))
"),"Action")</f>
        <v>Action</v>
      </c>
      <c r="D147" s="93" t="str">
        <f>IFERROR(__xludf.DUMMYFUNCTION("""COMPUTED_VALUE"""),"Adventure")</f>
        <v>Adventure</v>
      </c>
      <c r="E147" s="93" t="str">
        <f>IFERROR(__xludf.DUMMYFUNCTION("""COMPUTED_VALUE"""),"Fantasy")</f>
        <v>Fantasy</v>
      </c>
      <c r="J147" s="99"/>
    </row>
    <row r="148">
      <c r="B148" s="93" t="str">
        <f>Movies!C146</f>
        <v>Animation, Action, Adventure</v>
      </c>
      <c r="C148" s="93" t="str">
        <f>IFERROR(__xludf.DUMMYFUNCTION("ARRAYFORMULA(TRIM(SPLIT(B148, "","")))
"),"Animation")</f>
        <v>Animation</v>
      </c>
      <c r="D148" s="93" t="str">
        <f>IFERROR(__xludf.DUMMYFUNCTION("""COMPUTED_VALUE"""),"Action")</f>
        <v>Action</v>
      </c>
      <c r="E148" s="93" t="str">
        <f>IFERROR(__xludf.DUMMYFUNCTION("""COMPUTED_VALUE"""),"Adventure")</f>
        <v>Adventure</v>
      </c>
      <c r="J148" s="99"/>
    </row>
    <row r="149">
      <c r="B149" s="93" t="str">
        <f>Movies!C147</f>
        <v>Crime, Thriller</v>
      </c>
      <c r="C149" s="93" t="str">
        <f>IFERROR(__xludf.DUMMYFUNCTION("ARRAYFORMULA(TRIM(SPLIT(B149, "","")))
"),"Crime")</f>
        <v>Crime</v>
      </c>
      <c r="D149" s="93" t="str">
        <f>IFERROR(__xludf.DUMMYFUNCTION("""COMPUTED_VALUE"""),"Thriller")</f>
        <v>Thriller</v>
      </c>
      <c r="J149" s="99"/>
    </row>
    <row r="150">
      <c r="B150" s="93" t="str">
        <f>Movies!C148</f>
        <v>Action, Adventure, Fantasy</v>
      </c>
      <c r="C150" s="93" t="str">
        <f>IFERROR(__xludf.DUMMYFUNCTION("ARRAYFORMULA(TRIM(SPLIT(B150, "","")))
"),"Action")</f>
        <v>Action</v>
      </c>
      <c r="D150" s="93" t="str">
        <f>IFERROR(__xludf.DUMMYFUNCTION("""COMPUTED_VALUE"""),"Adventure")</f>
        <v>Adventure</v>
      </c>
      <c r="E150" s="93" t="str">
        <f>IFERROR(__xludf.DUMMYFUNCTION("""COMPUTED_VALUE"""),"Fantasy")</f>
        <v>Fantasy</v>
      </c>
      <c r="J150" s="99"/>
    </row>
    <row r="151">
      <c r="B151" s="93" t="str">
        <f>Movies!C149</f>
        <v>Comedy, Drama, Romance</v>
      </c>
      <c r="C151" s="93" t="str">
        <f>IFERROR(__xludf.DUMMYFUNCTION("ARRAYFORMULA(TRIM(SPLIT(B151, "","")))
"),"Comedy")</f>
        <v>Comedy</v>
      </c>
      <c r="D151" s="93" t="str">
        <f>IFERROR(__xludf.DUMMYFUNCTION("""COMPUTED_VALUE"""),"Drama")</f>
        <v>Drama</v>
      </c>
      <c r="E151" s="93" t="str">
        <f>IFERROR(__xludf.DUMMYFUNCTION("""COMPUTED_VALUE"""),"Romance")</f>
        <v>Romance</v>
      </c>
      <c r="J151" s="99"/>
    </row>
    <row r="152">
      <c r="B152" s="93" t="str">
        <f>Movies!C150</f>
        <v>Comedy, Family, Fantasy</v>
      </c>
      <c r="C152" s="93" t="str">
        <f>IFERROR(__xludf.DUMMYFUNCTION("ARRAYFORMULA(TRIM(SPLIT(B152, "","")))
"),"Comedy")</f>
        <v>Comedy</v>
      </c>
      <c r="D152" s="93" t="str">
        <f>IFERROR(__xludf.DUMMYFUNCTION("""COMPUTED_VALUE"""),"Family")</f>
        <v>Family</v>
      </c>
      <c r="E152" s="93" t="str">
        <f>IFERROR(__xludf.DUMMYFUNCTION("""COMPUTED_VALUE"""),"Fantasy")</f>
        <v>Fantasy</v>
      </c>
      <c r="J152" s="99"/>
    </row>
    <row r="153">
      <c r="B153" s="93" t="str">
        <f>Movies!C151</f>
        <v>Action, Adventure, Sci-Fi</v>
      </c>
      <c r="C153" s="93" t="str">
        <f>IFERROR(__xludf.DUMMYFUNCTION("ARRAYFORMULA(TRIM(SPLIT(B153, "","")))
"),"Action")</f>
        <v>Action</v>
      </c>
      <c r="D153" s="93" t="str">
        <f>IFERROR(__xludf.DUMMYFUNCTION("""COMPUTED_VALUE"""),"Adventure")</f>
        <v>Adventure</v>
      </c>
      <c r="E153" s="93" t="str">
        <f>IFERROR(__xludf.DUMMYFUNCTION("""COMPUTED_VALUE"""),"Sci-Fi")</f>
        <v>Sci-Fi</v>
      </c>
      <c r="J153" s="99"/>
    </row>
    <row r="154">
      <c r="B154" s="93" t="str">
        <f>Movies!C152</f>
        <v>Action, Adventure, Sci-Fi</v>
      </c>
      <c r="C154" s="93" t="str">
        <f>IFERROR(__xludf.DUMMYFUNCTION("ARRAYFORMULA(TRIM(SPLIT(B154, "","")))
"),"Action")</f>
        <v>Action</v>
      </c>
      <c r="D154" s="93" t="str">
        <f>IFERROR(__xludf.DUMMYFUNCTION("""COMPUTED_VALUE"""),"Adventure")</f>
        <v>Adventure</v>
      </c>
      <c r="E154" s="93" t="str">
        <f>IFERROR(__xludf.DUMMYFUNCTION("""COMPUTED_VALUE"""),"Sci-Fi")</f>
        <v>Sci-Fi</v>
      </c>
      <c r="J154" s="99"/>
    </row>
    <row r="155">
      <c r="B155" s="93" t="str">
        <f>Movies!C153</f>
        <v>Horror, Sci-Fi</v>
      </c>
      <c r="C155" s="93" t="str">
        <f>IFERROR(__xludf.DUMMYFUNCTION("ARRAYFORMULA(TRIM(SPLIT(B155, "","")))
"),"Horror")</f>
        <v>Horror</v>
      </c>
      <c r="D155" s="93" t="str">
        <f>IFERROR(__xludf.DUMMYFUNCTION("""COMPUTED_VALUE"""),"Sci-Fi")</f>
        <v>Sci-Fi</v>
      </c>
      <c r="J155" s="99"/>
    </row>
    <row r="156">
      <c r="B156" s="93" t="str">
        <f>Movies!C154</f>
        <v>Crime, Drama, Thriller</v>
      </c>
      <c r="C156" s="93" t="str">
        <f>IFERROR(__xludf.DUMMYFUNCTION("ARRAYFORMULA(TRIM(SPLIT(B156, "","")))
"),"Crime")</f>
        <v>Crime</v>
      </c>
      <c r="D156" s="93" t="str">
        <f>IFERROR(__xludf.DUMMYFUNCTION("""COMPUTED_VALUE"""),"Drama")</f>
        <v>Drama</v>
      </c>
      <c r="E156" s="93" t="str">
        <f>IFERROR(__xludf.DUMMYFUNCTION("""COMPUTED_VALUE"""),"Thriller")</f>
        <v>Thriller</v>
      </c>
      <c r="J156" s="99"/>
    </row>
    <row r="157">
      <c r="B157" s="93" t="str">
        <f>Movies!C155</f>
        <v>Action, Crime, Thriller</v>
      </c>
      <c r="C157" s="93" t="str">
        <f>IFERROR(__xludf.DUMMYFUNCTION("ARRAYFORMULA(TRIM(SPLIT(B157, "","")))
"),"Action")</f>
        <v>Action</v>
      </c>
      <c r="D157" s="93" t="str">
        <f>IFERROR(__xludf.DUMMYFUNCTION("""COMPUTED_VALUE"""),"Crime")</f>
        <v>Crime</v>
      </c>
      <c r="E157" s="93" t="str">
        <f>IFERROR(__xludf.DUMMYFUNCTION("""COMPUTED_VALUE"""),"Thriller")</f>
        <v>Thriller</v>
      </c>
      <c r="J157" s="99"/>
    </row>
    <row r="158">
      <c r="B158" s="93" t="str">
        <f>Movies!C156</f>
        <v>Animation, Adventure, Comedy</v>
      </c>
      <c r="C158" s="93" t="str">
        <f>IFERROR(__xludf.DUMMYFUNCTION("ARRAYFORMULA(TRIM(SPLIT(B158, "","")))
"),"Animation")</f>
        <v>Animation</v>
      </c>
      <c r="D158" s="93" t="str">
        <f>IFERROR(__xludf.DUMMYFUNCTION("""COMPUTED_VALUE"""),"Adventure")</f>
        <v>Adventure</v>
      </c>
      <c r="E158" s="93" t="str">
        <f>IFERROR(__xludf.DUMMYFUNCTION("""COMPUTED_VALUE"""),"Comedy")</f>
        <v>Comedy</v>
      </c>
      <c r="J158" s="99"/>
    </row>
    <row r="159">
      <c r="B159" s="93" t="str">
        <f>Movies!C157</f>
        <v>Animation, Action, Adventure</v>
      </c>
      <c r="C159" s="93" t="str">
        <f>IFERROR(__xludf.DUMMYFUNCTION("ARRAYFORMULA(TRIM(SPLIT(B159, "","")))
"),"Animation")</f>
        <v>Animation</v>
      </c>
      <c r="D159" s="93" t="str">
        <f>IFERROR(__xludf.DUMMYFUNCTION("""COMPUTED_VALUE"""),"Action")</f>
        <v>Action</v>
      </c>
      <c r="E159" s="93" t="str">
        <f>IFERROR(__xludf.DUMMYFUNCTION("""COMPUTED_VALUE"""),"Adventure")</f>
        <v>Adventure</v>
      </c>
      <c r="J159" s="99"/>
    </row>
    <row r="160">
      <c r="B160" s="93" t="str">
        <f>Movies!C158</f>
        <v>Action, Adventure, Fantasy</v>
      </c>
      <c r="C160" s="93" t="str">
        <f>IFERROR(__xludf.DUMMYFUNCTION("ARRAYFORMULA(TRIM(SPLIT(B160, "","")))
"),"Action")</f>
        <v>Action</v>
      </c>
      <c r="D160" s="93" t="str">
        <f>IFERROR(__xludf.DUMMYFUNCTION("""COMPUTED_VALUE"""),"Adventure")</f>
        <v>Adventure</v>
      </c>
      <c r="E160" s="93" t="str">
        <f>IFERROR(__xludf.DUMMYFUNCTION("""COMPUTED_VALUE"""),"Fantasy")</f>
        <v>Fantasy</v>
      </c>
      <c r="J160" s="99"/>
    </row>
    <row r="161">
      <c r="B161" s="93" t="str">
        <f>Movies!C159</f>
        <v>Action, Adventure, Sci-Fi</v>
      </c>
      <c r="C161" s="93" t="str">
        <f>IFERROR(__xludf.DUMMYFUNCTION("ARRAYFORMULA(TRIM(SPLIT(B161, "","")))
"),"Action")</f>
        <v>Action</v>
      </c>
      <c r="D161" s="93" t="str">
        <f>IFERROR(__xludf.DUMMYFUNCTION("""COMPUTED_VALUE"""),"Adventure")</f>
        <v>Adventure</v>
      </c>
      <c r="E161" s="93" t="str">
        <f>IFERROR(__xludf.DUMMYFUNCTION("""COMPUTED_VALUE"""),"Sci-Fi")</f>
        <v>Sci-Fi</v>
      </c>
      <c r="J161" s="99"/>
    </row>
    <row r="162">
      <c r="B162" s="93" t="str">
        <f>Movies!C160</f>
        <v>Animation, Action, Adventure</v>
      </c>
      <c r="C162" s="93" t="str">
        <f>IFERROR(__xludf.DUMMYFUNCTION("ARRAYFORMULA(TRIM(SPLIT(B162, "","")))
"),"Animation")</f>
        <v>Animation</v>
      </c>
      <c r="D162" s="93" t="str">
        <f>IFERROR(__xludf.DUMMYFUNCTION("""COMPUTED_VALUE"""),"Action")</f>
        <v>Action</v>
      </c>
      <c r="E162" s="93" t="str">
        <f>IFERROR(__xludf.DUMMYFUNCTION("""COMPUTED_VALUE"""),"Adventure")</f>
        <v>Adventure</v>
      </c>
      <c r="J162" s="99"/>
    </row>
    <row r="163">
      <c r="B163" s="93" t="str">
        <f>Movies!C161</f>
        <v>Action, Adventure, Sci-Fi</v>
      </c>
      <c r="C163" s="93" t="str">
        <f>IFERROR(__xludf.DUMMYFUNCTION("ARRAYFORMULA(TRIM(SPLIT(B163, "","")))
"),"Action")</f>
        <v>Action</v>
      </c>
      <c r="D163" s="93" t="str">
        <f>IFERROR(__xludf.DUMMYFUNCTION("""COMPUTED_VALUE"""),"Adventure")</f>
        <v>Adventure</v>
      </c>
      <c r="E163" s="93" t="str">
        <f>IFERROR(__xludf.DUMMYFUNCTION("""COMPUTED_VALUE"""),"Sci-Fi")</f>
        <v>Sci-Fi</v>
      </c>
      <c r="J163" s="99"/>
    </row>
    <row r="164">
      <c r="B164" s="93" t="str">
        <f>Movies!C162</f>
        <v>Comedy, Drama</v>
      </c>
      <c r="C164" s="93" t="str">
        <f>IFERROR(__xludf.DUMMYFUNCTION("ARRAYFORMULA(TRIM(SPLIT(B164, "","")))
"),"Comedy")</f>
        <v>Comedy</v>
      </c>
      <c r="D164" s="93" t="str">
        <f>IFERROR(__xludf.DUMMYFUNCTION("""COMPUTED_VALUE"""),"Drama")</f>
        <v>Drama</v>
      </c>
      <c r="J164" s="99"/>
    </row>
    <row r="165">
      <c r="B165" s="93" t="str">
        <f>Movies!C163</f>
        <v>Action, Adventure, Sci-Fi</v>
      </c>
      <c r="C165" s="93" t="str">
        <f>IFERROR(__xludf.DUMMYFUNCTION("ARRAYFORMULA(TRIM(SPLIT(B165, "","")))
"),"Action")</f>
        <v>Action</v>
      </c>
      <c r="D165" s="93" t="str">
        <f>IFERROR(__xludf.DUMMYFUNCTION("""COMPUTED_VALUE"""),"Adventure")</f>
        <v>Adventure</v>
      </c>
      <c r="E165" s="93" t="str">
        <f>IFERROR(__xludf.DUMMYFUNCTION("""COMPUTED_VALUE"""),"Sci-Fi")</f>
        <v>Sci-Fi</v>
      </c>
      <c r="J165" s="99"/>
    </row>
    <row r="166">
      <c r="B166" s="93" t="str">
        <f>Movies!C164</f>
        <v>Action, Adventure, Comedy</v>
      </c>
      <c r="C166" s="93" t="str">
        <f>IFERROR(__xludf.DUMMYFUNCTION("ARRAYFORMULA(TRIM(SPLIT(B166, "","")))
"),"Action")</f>
        <v>Action</v>
      </c>
      <c r="D166" s="93" t="str">
        <f>IFERROR(__xludf.DUMMYFUNCTION("""COMPUTED_VALUE"""),"Adventure")</f>
        <v>Adventure</v>
      </c>
      <c r="E166" s="93" t="str">
        <f>IFERROR(__xludf.DUMMYFUNCTION("""COMPUTED_VALUE"""),"Comedy")</f>
        <v>Comedy</v>
      </c>
      <c r="J166" s="99"/>
    </row>
    <row r="167">
      <c r="B167" s="93" t="str">
        <f>Movies!C165</f>
        <v>Horror, Thriller</v>
      </c>
      <c r="C167" s="93" t="str">
        <f>IFERROR(__xludf.DUMMYFUNCTION("ARRAYFORMULA(TRIM(SPLIT(B167, "","")))
"),"Horror")</f>
        <v>Horror</v>
      </c>
      <c r="D167" s="93" t="str">
        <f>IFERROR(__xludf.DUMMYFUNCTION("""COMPUTED_VALUE"""),"Thriller")</f>
        <v>Thriller</v>
      </c>
      <c r="J167" s="99"/>
    </row>
    <row r="168">
      <c r="B168" s="93" t="str">
        <f>Movies!C166</f>
        <v>Action, Comedy, Drama</v>
      </c>
      <c r="C168" s="93" t="str">
        <f>IFERROR(__xludf.DUMMYFUNCTION("ARRAYFORMULA(TRIM(SPLIT(B168, "","")))
"),"Action")</f>
        <v>Action</v>
      </c>
      <c r="D168" s="93" t="str">
        <f>IFERROR(__xludf.DUMMYFUNCTION("""COMPUTED_VALUE"""),"Comedy")</f>
        <v>Comedy</v>
      </c>
      <c r="E168" s="93" t="str">
        <f>IFERROR(__xludf.DUMMYFUNCTION("""COMPUTED_VALUE"""),"Drama")</f>
        <v>Drama</v>
      </c>
      <c r="J168" s="99"/>
    </row>
    <row r="169">
      <c r="B169" s="93" t="str">
        <f>Movies!C167</f>
        <v>Crime, Drama, History</v>
      </c>
      <c r="C169" s="93" t="str">
        <f>IFERROR(__xludf.DUMMYFUNCTION("ARRAYFORMULA(TRIM(SPLIT(B169, "","")))
"),"Crime")</f>
        <v>Crime</v>
      </c>
      <c r="D169" s="93" t="str">
        <f>IFERROR(__xludf.DUMMYFUNCTION("""COMPUTED_VALUE"""),"Drama")</f>
        <v>Drama</v>
      </c>
      <c r="E169" s="93" t="str">
        <f>IFERROR(__xludf.DUMMYFUNCTION("""COMPUTED_VALUE"""),"History")</f>
        <v>History</v>
      </c>
      <c r="J169" s="99"/>
    </row>
    <row r="170">
      <c r="B170" s="93" t="str">
        <f>Movies!C168</f>
        <v>Crime, Drama</v>
      </c>
      <c r="C170" s="93" t="str">
        <f>IFERROR(__xludf.DUMMYFUNCTION("ARRAYFORMULA(TRIM(SPLIT(B170, "","")))
"),"Crime")</f>
        <v>Crime</v>
      </c>
      <c r="D170" s="93" t="str">
        <f>IFERROR(__xludf.DUMMYFUNCTION("""COMPUTED_VALUE"""),"Drama")</f>
        <v>Drama</v>
      </c>
      <c r="J170" s="99"/>
    </row>
    <row r="171">
      <c r="B171" s="93" t="str">
        <f>Movies!C169</f>
        <v>Action, Comedy, Crime</v>
      </c>
      <c r="C171" s="93" t="str">
        <f>IFERROR(__xludf.DUMMYFUNCTION("ARRAYFORMULA(TRIM(SPLIT(B171, "","")))
"),"Action")</f>
        <v>Action</v>
      </c>
      <c r="D171" s="93" t="str">
        <f>IFERROR(__xludf.DUMMYFUNCTION("""COMPUTED_VALUE"""),"Comedy")</f>
        <v>Comedy</v>
      </c>
      <c r="E171" s="93" t="str">
        <f>IFERROR(__xludf.DUMMYFUNCTION("""COMPUTED_VALUE"""),"Crime")</f>
        <v>Crime</v>
      </c>
      <c r="J171" s="99"/>
    </row>
    <row r="172">
      <c r="B172" s="93" t="str">
        <f>Movies!C170</f>
        <v>Action, Adventure, Sci-Fi</v>
      </c>
      <c r="C172" s="93" t="str">
        <f>IFERROR(__xludf.DUMMYFUNCTION("ARRAYFORMULA(TRIM(SPLIT(B172, "","")))
"),"Action")</f>
        <v>Action</v>
      </c>
      <c r="D172" s="93" t="str">
        <f>IFERROR(__xludf.DUMMYFUNCTION("""COMPUTED_VALUE"""),"Adventure")</f>
        <v>Adventure</v>
      </c>
      <c r="E172" s="93" t="str">
        <f>IFERROR(__xludf.DUMMYFUNCTION("""COMPUTED_VALUE"""),"Sci-Fi")</f>
        <v>Sci-Fi</v>
      </c>
      <c r="J172" s="99"/>
    </row>
    <row r="173">
      <c r="B173" s="93" t="str">
        <f>Movies!C171</f>
        <v>Drama, Horror, Mystery</v>
      </c>
      <c r="C173" s="93" t="str">
        <f>IFERROR(__xludf.DUMMYFUNCTION("ARRAYFORMULA(TRIM(SPLIT(B173, "","")))
"),"Drama")</f>
        <v>Drama</v>
      </c>
      <c r="D173" s="93" t="str">
        <f>IFERROR(__xludf.DUMMYFUNCTION("""COMPUTED_VALUE"""),"Horror")</f>
        <v>Horror</v>
      </c>
      <c r="E173" s="93" t="str">
        <f>IFERROR(__xludf.DUMMYFUNCTION("""COMPUTED_VALUE"""),"Mystery")</f>
        <v>Mystery</v>
      </c>
      <c r="J173" s="99"/>
    </row>
    <row r="174">
      <c r="B174" s="93" t="str">
        <f>Movies!C172</f>
        <v>Action, Sci-Fi</v>
      </c>
      <c r="C174" s="93" t="str">
        <f>IFERROR(__xludf.DUMMYFUNCTION("ARRAYFORMULA(TRIM(SPLIT(B174, "","")))
"),"Action")</f>
        <v>Action</v>
      </c>
      <c r="D174" s="93" t="str">
        <f>IFERROR(__xludf.DUMMYFUNCTION("""COMPUTED_VALUE"""),"Sci-Fi")</f>
        <v>Sci-Fi</v>
      </c>
      <c r="J174" s="99"/>
    </row>
    <row r="175">
      <c r="B175" s="93" t="str">
        <f>Movies!C173</f>
        <v>Comedy, Crime, Drama</v>
      </c>
      <c r="C175" s="93" t="str">
        <f>IFERROR(__xludf.DUMMYFUNCTION("ARRAYFORMULA(TRIM(SPLIT(B175, "","")))
"),"Comedy")</f>
        <v>Comedy</v>
      </c>
      <c r="D175" s="93" t="str">
        <f>IFERROR(__xludf.DUMMYFUNCTION("""COMPUTED_VALUE"""),"Crime")</f>
        <v>Crime</v>
      </c>
      <c r="E175" s="93" t="str">
        <f>IFERROR(__xludf.DUMMYFUNCTION("""COMPUTED_VALUE"""),"Drama")</f>
        <v>Drama</v>
      </c>
      <c r="J175" s="99"/>
    </row>
    <row r="176">
      <c r="B176" s="93" t="str">
        <f>Movies!C174</f>
        <v>Action, Fantasy</v>
      </c>
      <c r="C176" s="93" t="str">
        <f>IFERROR(__xludf.DUMMYFUNCTION("ARRAYFORMULA(TRIM(SPLIT(B176, "","")))
"),"Action")</f>
        <v>Action</v>
      </c>
      <c r="D176" s="93" t="str">
        <f>IFERROR(__xludf.DUMMYFUNCTION("""COMPUTED_VALUE"""),"Fantasy")</f>
        <v>Fantasy</v>
      </c>
      <c r="J176" s="99"/>
    </row>
    <row r="177">
      <c r="B177" s="93" t="str">
        <f>Movies!C175</f>
        <v>Adventure, Comedy, Fantasy</v>
      </c>
      <c r="C177" s="93" t="str">
        <f>IFERROR(__xludf.DUMMYFUNCTION("ARRAYFORMULA(TRIM(SPLIT(B177, "","")))
"),"Adventure")</f>
        <v>Adventure</v>
      </c>
      <c r="D177" s="93" t="str">
        <f>IFERROR(__xludf.DUMMYFUNCTION("""COMPUTED_VALUE"""),"Comedy")</f>
        <v>Comedy</v>
      </c>
      <c r="E177" s="93" t="str">
        <f>IFERROR(__xludf.DUMMYFUNCTION("""COMPUTED_VALUE"""),"Fantasy")</f>
        <v>Fantasy</v>
      </c>
      <c r="J177" s="99"/>
    </row>
    <row r="178">
      <c r="B178" s="93" t="str">
        <f>Movies!C176</f>
        <v>Action, Mystery, Sci-Fi</v>
      </c>
      <c r="C178" s="93" t="str">
        <f>IFERROR(__xludf.DUMMYFUNCTION("ARRAYFORMULA(TRIM(SPLIT(B178, "","")))
"),"Action")</f>
        <v>Action</v>
      </c>
      <c r="D178" s="93" t="str">
        <f>IFERROR(__xludf.DUMMYFUNCTION("""COMPUTED_VALUE"""),"Mystery")</f>
        <v>Mystery</v>
      </c>
      <c r="E178" s="93" t="str">
        <f>IFERROR(__xludf.DUMMYFUNCTION("""COMPUTED_VALUE"""),"Sci-Fi")</f>
        <v>Sci-Fi</v>
      </c>
      <c r="J178" s="99"/>
    </row>
    <row r="179">
      <c r="B179" s="93" t="str">
        <f>Movies!C177</f>
        <v>Action, Comedy, Sci-Fi</v>
      </c>
      <c r="C179" s="93" t="str">
        <f>IFERROR(__xludf.DUMMYFUNCTION("ARRAYFORMULA(TRIM(SPLIT(B179, "","")))
"),"Action")</f>
        <v>Action</v>
      </c>
      <c r="D179" s="93" t="str">
        <f>IFERROR(__xludf.DUMMYFUNCTION("""COMPUTED_VALUE"""),"Comedy")</f>
        <v>Comedy</v>
      </c>
      <c r="E179" s="93" t="str">
        <f>IFERROR(__xludf.DUMMYFUNCTION("""COMPUTED_VALUE"""),"Sci-Fi")</f>
        <v>Sci-Fi</v>
      </c>
      <c r="J179" s="99"/>
    </row>
    <row r="180">
      <c r="B180" s="93" t="str">
        <f>Movies!C178</f>
        <v>Action, Adventure, Sci-Fi</v>
      </c>
      <c r="C180" s="93" t="str">
        <f>IFERROR(__xludf.DUMMYFUNCTION("ARRAYFORMULA(TRIM(SPLIT(B180, "","")))
"),"Action")</f>
        <v>Action</v>
      </c>
      <c r="D180" s="93" t="str">
        <f>IFERROR(__xludf.DUMMYFUNCTION("""COMPUTED_VALUE"""),"Adventure")</f>
        <v>Adventure</v>
      </c>
      <c r="E180" s="93" t="str">
        <f>IFERROR(__xludf.DUMMYFUNCTION("""COMPUTED_VALUE"""),"Sci-Fi")</f>
        <v>Sci-Fi</v>
      </c>
      <c r="J180" s="99"/>
    </row>
    <row r="181">
      <c r="B181" s="93" t="str">
        <f>#REF!</f>
        <v>#REF!</v>
      </c>
      <c r="C181" s="93" t="str">
        <f>IFERROR(__xludf.DUMMYFUNCTION("ARRAYFORMULA(TRIM(SPLIT(B181, "","")))
"),"#REF!")</f>
        <v>#REF!</v>
      </c>
      <c r="J181" s="99"/>
    </row>
    <row r="182">
      <c r="B182" s="93" t="str">
        <f>Movies!C179</f>
        <v>Action, Comedy, Crime</v>
      </c>
      <c r="C182" s="93" t="str">
        <f>IFERROR(__xludf.DUMMYFUNCTION("ARRAYFORMULA(TRIM(SPLIT(B182, "","")))
"),"Action")</f>
        <v>Action</v>
      </c>
      <c r="D182" s="93" t="str">
        <f>IFERROR(__xludf.DUMMYFUNCTION("""COMPUTED_VALUE"""),"Comedy")</f>
        <v>Comedy</v>
      </c>
      <c r="E182" s="93" t="str">
        <f>IFERROR(__xludf.DUMMYFUNCTION("""COMPUTED_VALUE"""),"Crime")</f>
        <v>Crime</v>
      </c>
      <c r="J182" s="99"/>
    </row>
    <row r="183">
      <c r="B183" s="93" t="str">
        <f>Movies!C180</f>
        <v>Action, Adventure, Drama</v>
      </c>
      <c r="C183" s="93" t="str">
        <f>IFERROR(__xludf.DUMMYFUNCTION("ARRAYFORMULA(TRIM(SPLIT(B183, "","")))
"),"Action")</f>
        <v>Action</v>
      </c>
      <c r="D183" s="93" t="str">
        <f>IFERROR(__xludf.DUMMYFUNCTION("""COMPUTED_VALUE"""),"Adventure")</f>
        <v>Adventure</v>
      </c>
      <c r="E183" s="93" t="str">
        <f>IFERROR(__xludf.DUMMYFUNCTION("""COMPUTED_VALUE"""),"Drama")</f>
        <v>Drama</v>
      </c>
      <c r="J183" s="99"/>
    </row>
    <row r="184">
      <c r="B184" s="93" t="str">
        <f>Movies!C181</f>
        <v>Action, Adventure, Comedy</v>
      </c>
      <c r="C184" s="93" t="str">
        <f>IFERROR(__xludf.DUMMYFUNCTION("ARRAYFORMULA(TRIM(SPLIT(B184, "","")))
"),"Action")</f>
        <v>Action</v>
      </c>
      <c r="D184" s="93" t="str">
        <f>IFERROR(__xludf.DUMMYFUNCTION("""COMPUTED_VALUE"""),"Adventure")</f>
        <v>Adventure</v>
      </c>
      <c r="E184" s="93" t="str">
        <f>IFERROR(__xludf.DUMMYFUNCTION("""COMPUTED_VALUE"""),"Comedy")</f>
        <v>Comedy</v>
      </c>
      <c r="J184" s="99"/>
    </row>
    <row r="185">
      <c r="B185" s="93" t="str">
        <f>Movies!C182</f>
        <v>Drama, Romance</v>
      </c>
      <c r="C185" s="93" t="str">
        <f>IFERROR(__xludf.DUMMYFUNCTION("ARRAYFORMULA(TRIM(SPLIT(B185, "","")))
"),"Drama")</f>
        <v>Drama</v>
      </c>
      <c r="D185" s="93" t="str">
        <f>IFERROR(__xludf.DUMMYFUNCTION("""COMPUTED_VALUE"""),"Romance")</f>
        <v>Romance</v>
      </c>
      <c r="J185" s="99"/>
    </row>
    <row r="186">
      <c r="B186" s="93" t="str">
        <f>Movies!C183</f>
        <v>Drama, Horror, Sci-Fi</v>
      </c>
      <c r="C186" s="93" t="str">
        <f>IFERROR(__xludf.DUMMYFUNCTION("ARRAYFORMULA(TRIM(SPLIT(B186, "","")))
"),"Drama")</f>
        <v>Drama</v>
      </c>
      <c r="D186" s="93" t="str">
        <f>IFERROR(__xludf.DUMMYFUNCTION("""COMPUTED_VALUE"""),"Horror")</f>
        <v>Horror</v>
      </c>
      <c r="E186" s="93" t="str">
        <f>IFERROR(__xludf.DUMMYFUNCTION("""COMPUTED_VALUE"""),"Sci-Fi")</f>
        <v>Sci-Fi</v>
      </c>
      <c r="J186" s="99"/>
    </row>
    <row r="187">
      <c r="B187" s="93" t="str">
        <f>Movies!C184</f>
        <v>Drama, Fantasy, Mystery</v>
      </c>
      <c r="C187" s="93" t="str">
        <f>IFERROR(__xludf.DUMMYFUNCTION("ARRAYFORMULA(TRIM(SPLIT(B187, "","")))
"),"Drama")</f>
        <v>Drama</v>
      </c>
      <c r="D187" s="93" t="str">
        <f>IFERROR(__xludf.DUMMYFUNCTION("""COMPUTED_VALUE"""),"Fantasy")</f>
        <v>Fantasy</v>
      </c>
      <c r="E187" s="93" t="str">
        <f>IFERROR(__xludf.DUMMYFUNCTION("""COMPUTED_VALUE"""),"Mystery")</f>
        <v>Mystery</v>
      </c>
      <c r="J187" s="99"/>
    </row>
    <row r="188">
      <c r="B188" s="93" t="str">
        <f>Movies!C185</f>
        <v>Action, Adventure, Comedy</v>
      </c>
      <c r="C188" s="93" t="str">
        <f>IFERROR(__xludf.DUMMYFUNCTION("ARRAYFORMULA(TRIM(SPLIT(B188, "","")))
"),"Action")</f>
        <v>Action</v>
      </c>
      <c r="D188" s="93" t="str">
        <f>IFERROR(__xludf.DUMMYFUNCTION("""COMPUTED_VALUE"""),"Adventure")</f>
        <v>Adventure</v>
      </c>
      <c r="E188" s="93" t="str">
        <f>IFERROR(__xludf.DUMMYFUNCTION("""COMPUTED_VALUE"""),"Comedy")</f>
        <v>Comedy</v>
      </c>
      <c r="J188" s="99"/>
    </row>
    <row r="189">
      <c r="B189" s="93" t="str">
        <f>Movies!C186</f>
        <v>Action, Adventure, Fantasy</v>
      </c>
      <c r="C189" s="93" t="str">
        <f>IFERROR(__xludf.DUMMYFUNCTION("ARRAYFORMULA(TRIM(SPLIT(B189, "","")))
"),"Action")</f>
        <v>Action</v>
      </c>
      <c r="D189" s="93" t="str">
        <f>IFERROR(__xludf.DUMMYFUNCTION("""COMPUTED_VALUE"""),"Adventure")</f>
        <v>Adventure</v>
      </c>
      <c r="E189" s="93" t="str">
        <f>IFERROR(__xludf.DUMMYFUNCTION("""COMPUTED_VALUE"""),"Fantasy")</f>
        <v>Fantasy</v>
      </c>
      <c r="J189" s="99"/>
    </row>
    <row r="190">
      <c r="B190" s="93" t="str">
        <f>Movies!C187</f>
        <v>Action, Adventure, Sci-Fi</v>
      </c>
      <c r="C190" s="93" t="str">
        <f>IFERROR(__xludf.DUMMYFUNCTION("ARRAYFORMULA(TRIM(SPLIT(B190, "","")))
"),"Action")</f>
        <v>Action</v>
      </c>
      <c r="D190" s="93" t="str">
        <f>IFERROR(__xludf.DUMMYFUNCTION("""COMPUTED_VALUE"""),"Adventure")</f>
        <v>Adventure</v>
      </c>
      <c r="E190" s="93" t="str">
        <f>IFERROR(__xludf.DUMMYFUNCTION("""COMPUTED_VALUE"""),"Sci-Fi")</f>
        <v>Sci-Fi</v>
      </c>
      <c r="J190" s="99"/>
    </row>
    <row r="191">
      <c r="B191" s="93" t="str">
        <f>Movies!C188</f>
        <v>Action, Adventure, Crime</v>
      </c>
      <c r="C191" s="93" t="str">
        <f>IFERROR(__xludf.DUMMYFUNCTION("ARRAYFORMULA(TRIM(SPLIT(B191, "","")))
"),"Action")</f>
        <v>Action</v>
      </c>
      <c r="D191" s="93" t="str">
        <f>IFERROR(__xludf.DUMMYFUNCTION("""COMPUTED_VALUE"""),"Adventure")</f>
        <v>Adventure</v>
      </c>
      <c r="E191" s="93" t="str">
        <f>IFERROR(__xludf.DUMMYFUNCTION("""COMPUTED_VALUE"""),"Crime")</f>
        <v>Crime</v>
      </c>
      <c r="J191" s="99"/>
    </row>
    <row r="192">
      <c r="B192" s="93" t="str">
        <f>Movies!C189</f>
        <v>Action, Adventure, Comedy</v>
      </c>
      <c r="C192" s="93" t="str">
        <f>IFERROR(__xludf.DUMMYFUNCTION("ARRAYFORMULA(TRIM(SPLIT(B192, "","")))
"),"Action")</f>
        <v>Action</v>
      </c>
      <c r="D192" s="93" t="str">
        <f>IFERROR(__xludf.DUMMYFUNCTION("""COMPUTED_VALUE"""),"Adventure")</f>
        <v>Adventure</v>
      </c>
      <c r="E192" s="93" t="str">
        <f>IFERROR(__xludf.DUMMYFUNCTION("""COMPUTED_VALUE"""),"Comedy")</f>
        <v>Comedy</v>
      </c>
      <c r="J192" s="99"/>
    </row>
    <row r="193">
      <c r="B193" s="93" t="str">
        <f>Movies!C190</f>
        <v>Comedy, Drama, Romance</v>
      </c>
      <c r="C193" s="93" t="str">
        <f>IFERROR(__xludf.DUMMYFUNCTION("ARRAYFORMULA(TRIM(SPLIT(B193, "","")))
"),"Comedy")</f>
        <v>Comedy</v>
      </c>
      <c r="D193" s="93" t="str">
        <f>IFERROR(__xludf.DUMMYFUNCTION("""COMPUTED_VALUE"""),"Drama")</f>
        <v>Drama</v>
      </c>
      <c r="E193" s="93" t="str">
        <f>IFERROR(__xludf.DUMMYFUNCTION("""COMPUTED_VALUE"""),"Romance")</f>
        <v>Romance</v>
      </c>
      <c r="J193" s="99"/>
    </row>
    <row r="194">
      <c r="B194" s="93" t="str">
        <f>Movies!C191</f>
        <v/>
      </c>
      <c r="C194" s="93" t="str">
        <f>IFERROR(__xludf.DUMMYFUNCTION("ARRAYFORMULA(TRIM(SPLIT(B194, "","")))
"),"#VALUE!")</f>
        <v>#VALUE!</v>
      </c>
      <c r="J194" s="99"/>
    </row>
    <row r="195">
      <c r="B195" s="93" t="str">
        <f>Movies!C192</f>
        <v>Drama, Sport</v>
      </c>
      <c r="C195" s="93" t="str">
        <f>IFERROR(__xludf.DUMMYFUNCTION("ARRAYFORMULA(TRIM(SPLIT(B195, "","")))
"),"Drama")</f>
        <v>Drama</v>
      </c>
      <c r="D195" s="93" t="str">
        <f>IFERROR(__xludf.DUMMYFUNCTION("""COMPUTED_VALUE"""),"Sport")</f>
        <v>Sport</v>
      </c>
      <c r="J195" s="99"/>
    </row>
    <row r="196">
      <c r="B196" s="93" t="str">
        <f>Movies!C193</f>
        <v>Adventure, Family, Fantasy</v>
      </c>
      <c r="C196" s="93" t="str">
        <f>IFERROR(__xludf.DUMMYFUNCTION("ARRAYFORMULA(TRIM(SPLIT(B196, "","")))
"),"Adventure")</f>
        <v>Adventure</v>
      </c>
      <c r="D196" s="93" t="str">
        <f>IFERROR(__xludf.DUMMYFUNCTION("""COMPUTED_VALUE"""),"Family")</f>
        <v>Family</v>
      </c>
      <c r="E196" s="93" t="str">
        <f>IFERROR(__xludf.DUMMYFUNCTION("""COMPUTED_VALUE"""),"Fantasy")</f>
        <v>Fantasy</v>
      </c>
      <c r="J196" s="99"/>
    </row>
    <row r="197">
      <c r="B197" s="93" t="str">
        <f>Movies!C194</f>
        <v>Action, Adventure, Sci-Fi</v>
      </c>
      <c r="C197" s="93" t="str">
        <f>IFERROR(__xludf.DUMMYFUNCTION("ARRAYFORMULA(TRIM(SPLIT(B197, "","")))
"),"Action")</f>
        <v>Action</v>
      </c>
      <c r="D197" s="93" t="str">
        <f>IFERROR(__xludf.DUMMYFUNCTION("""COMPUTED_VALUE"""),"Adventure")</f>
        <v>Adventure</v>
      </c>
      <c r="E197" s="93" t="str">
        <f>IFERROR(__xludf.DUMMYFUNCTION("""COMPUTED_VALUE"""),"Sci-Fi")</f>
        <v>Sci-Fi</v>
      </c>
      <c r="J197" s="99"/>
    </row>
    <row r="198">
      <c r="B198" s="93" t="str">
        <f>Movies!C195</f>
        <v>Action, Adventure, Horror</v>
      </c>
      <c r="C198" s="93" t="str">
        <f>IFERROR(__xludf.DUMMYFUNCTION("ARRAYFORMULA(TRIM(SPLIT(B198, "","")))
"),"Action")</f>
        <v>Action</v>
      </c>
      <c r="D198" s="93" t="str">
        <f>IFERROR(__xludf.DUMMYFUNCTION("""COMPUTED_VALUE"""),"Adventure")</f>
        <v>Adventure</v>
      </c>
      <c r="E198" s="93" t="str">
        <f>IFERROR(__xludf.DUMMYFUNCTION("""COMPUTED_VALUE"""),"Horror")</f>
        <v>Horror</v>
      </c>
      <c r="J198" s="99"/>
    </row>
    <row r="199">
      <c r="B199" s="93" t="str">
        <f>Movies!C196</f>
        <v>Action, Thriller</v>
      </c>
      <c r="C199" s="93" t="str">
        <f>IFERROR(__xludf.DUMMYFUNCTION("ARRAYFORMULA(TRIM(SPLIT(B199, "","")))
"),"Action")</f>
        <v>Action</v>
      </c>
      <c r="D199" s="93" t="str">
        <f>IFERROR(__xludf.DUMMYFUNCTION("""COMPUTED_VALUE"""),"Thriller")</f>
        <v>Thriller</v>
      </c>
      <c r="J199" s="99"/>
    </row>
    <row r="200">
      <c r="B200" s="93" t="str">
        <f>Movies!C197</f>
        <v>Action, Adventure, Sci-Fi</v>
      </c>
      <c r="C200" s="93" t="str">
        <f>IFERROR(__xludf.DUMMYFUNCTION("ARRAYFORMULA(TRIM(SPLIT(B200, "","")))
"),"Action")</f>
        <v>Action</v>
      </c>
      <c r="D200" s="93" t="str">
        <f>IFERROR(__xludf.DUMMYFUNCTION("""COMPUTED_VALUE"""),"Adventure")</f>
        <v>Adventure</v>
      </c>
      <c r="E200" s="93" t="str">
        <f>IFERROR(__xludf.DUMMYFUNCTION("""COMPUTED_VALUE"""),"Sci-Fi")</f>
        <v>Sci-Fi</v>
      </c>
      <c r="J200" s="99"/>
    </row>
    <row r="201">
      <c r="B201" s="93" t="str">
        <f>Movies!C198</f>
        <v>Action, Adventure, Comedy</v>
      </c>
      <c r="C201" s="93" t="str">
        <f>IFERROR(__xludf.DUMMYFUNCTION("ARRAYFORMULA(TRIM(SPLIT(B201, "","")))
"),"Action")</f>
        <v>Action</v>
      </c>
      <c r="D201" s="93" t="str">
        <f>IFERROR(__xludf.DUMMYFUNCTION("""COMPUTED_VALUE"""),"Adventure")</f>
        <v>Adventure</v>
      </c>
      <c r="E201" s="93" t="str">
        <f>IFERROR(__xludf.DUMMYFUNCTION("""COMPUTED_VALUE"""),"Comedy")</f>
        <v>Comedy</v>
      </c>
      <c r="J201" s="99"/>
    </row>
    <row r="202">
      <c r="B202" s="93" t="str">
        <f>Movies!C199</f>
        <v>Action, Crime, Drama</v>
      </c>
      <c r="C202" s="93" t="str">
        <f>IFERROR(__xludf.DUMMYFUNCTION("ARRAYFORMULA(TRIM(SPLIT(B202, "","")))
"),"Action")</f>
        <v>Action</v>
      </c>
      <c r="D202" s="93" t="str">
        <f>IFERROR(__xludf.DUMMYFUNCTION("""COMPUTED_VALUE"""),"Crime")</f>
        <v>Crime</v>
      </c>
      <c r="E202" s="93" t="str">
        <f>IFERROR(__xludf.DUMMYFUNCTION("""COMPUTED_VALUE"""),"Drama")</f>
        <v>Drama</v>
      </c>
      <c r="J202" s="99"/>
    </row>
    <row r="203">
      <c r="B203" s="93" t="str">
        <f>Movies!C200</f>
        <v>Action, Crime, Mystery</v>
      </c>
      <c r="C203" s="93" t="str">
        <f>IFERROR(__xludf.DUMMYFUNCTION("ARRAYFORMULA(TRIM(SPLIT(B203, "","")))
"),"Action")</f>
        <v>Action</v>
      </c>
      <c r="D203" s="93" t="str">
        <f>IFERROR(__xludf.DUMMYFUNCTION("""COMPUTED_VALUE"""),"Crime")</f>
        <v>Crime</v>
      </c>
      <c r="E203" s="93" t="str">
        <f>IFERROR(__xludf.DUMMYFUNCTION("""COMPUTED_VALUE"""),"Mystery")</f>
        <v>Mystery</v>
      </c>
      <c r="J203" s="99"/>
    </row>
    <row r="204">
      <c r="B204" s="93" t="str">
        <f>#REF!</f>
        <v>#REF!</v>
      </c>
      <c r="C204" s="93" t="str">
        <f>IFERROR(__xludf.DUMMYFUNCTION("ARRAYFORMULA(TRIM(SPLIT(B204, "","")))
"),"#REF!")</f>
        <v>#REF!</v>
      </c>
      <c r="J204" s="99"/>
    </row>
    <row r="205">
      <c r="B205" s="93" t="str">
        <f>Movies!C201</f>
        <v>Drama, Fantasy, Horror</v>
      </c>
      <c r="C205" s="93" t="str">
        <f>IFERROR(__xludf.DUMMYFUNCTION("ARRAYFORMULA(TRIM(SPLIT(B205, "","")))
"),"Drama")</f>
        <v>Drama</v>
      </c>
      <c r="D205" s="93" t="str">
        <f>IFERROR(__xludf.DUMMYFUNCTION("""COMPUTED_VALUE"""),"Fantasy")</f>
        <v>Fantasy</v>
      </c>
      <c r="E205" s="93" t="str">
        <f>IFERROR(__xludf.DUMMYFUNCTION("""COMPUTED_VALUE"""),"Horror")</f>
        <v>Horror</v>
      </c>
      <c r="J205" s="99"/>
    </row>
    <row r="206">
      <c r="B206" s="93" t="str">
        <f>Movies!C202</f>
        <v>Drama, Horror, Thriller</v>
      </c>
      <c r="C206" s="93" t="str">
        <f>IFERROR(__xludf.DUMMYFUNCTION("ARRAYFORMULA(TRIM(SPLIT(B206, "","")))
"),"Drama")</f>
        <v>Drama</v>
      </c>
      <c r="D206" s="93" t="str">
        <f>IFERROR(__xludf.DUMMYFUNCTION("""COMPUTED_VALUE"""),"Horror")</f>
        <v>Horror</v>
      </c>
      <c r="E206" s="93" t="str">
        <f>IFERROR(__xludf.DUMMYFUNCTION("""COMPUTED_VALUE"""),"Thriller")</f>
        <v>Thriller</v>
      </c>
      <c r="J206" s="99"/>
    </row>
    <row r="207">
      <c r="B207" s="93" t="str">
        <f>Movies!C203</f>
        <v/>
      </c>
      <c r="C207" s="93" t="str">
        <f>IFERROR(__xludf.DUMMYFUNCTION("ARRAYFORMULA(TRIM(SPLIT(B207, "","")))
"),"#VALUE!")</f>
        <v>#VALUE!</v>
      </c>
      <c r="J207" s="99"/>
    </row>
    <row r="208">
      <c r="B208" s="93" t="str">
        <f>Movies!C204</f>
        <v/>
      </c>
      <c r="C208" s="93" t="str">
        <f>IFERROR(__xludf.DUMMYFUNCTION("ARRAYFORMULA(TRIM(SPLIT(B208, "","")))
"),"#VALUE!")</f>
        <v>#VALUE!</v>
      </c>
      <c r="J208" s="99"/>
    </row>
    <row r="209">
      <c r="B209" s="93" t="str">
        <f>Movies!C205</f>
        <v/>
      </c>
      <c r="C209" s="93" t="str">
        <f>IFERROR(__xludf.DUMMYFUNCTION("ARRAYFORMULA(TRIM(SPLIT(B209, "","")))
"),"#VALUE!")</f>
        <v>#VALUE!</v>
      </c>
      <c r="J209" s="99"/>
    </row>
    <row r="210">
      <c r="B210" s="93" t="str">
        <f>Movies!C206</f>
        <v/>
      </c>
      <c r="C210" s="93" t="str">
        <f>IFERROR(__xludf.DUMMYFUNCTION("ARRAYFORMULA(TRIM(SPLIT(B210, "","")))
"),"#VALUE!")</f>
        <v>#VALUE!</v>
      </c>
      <c r="J210" s="99"/>
    </row>
    <row r="211">
      <c r="B211" s="93" t="str">
        <f>Movies!C207</f>
        <v/>
      </c>
      <c r="C211" s="93" t="str">
        <f>IFERROR(__xludf.DUMMYFUNCTION("ARRAYFORMULA(TRIM(SPLIT(B211, "","")))
"),"#VALUE!")</f>
        <v>#VALUE!</v>
      </c>
      <c r="J211" s="99"/>
    </row>
    <row r="212">
      <c r="B212" s="93" t="str">
        <f>Movies!C208</f>
        <v/>
      </c>
      <c r="C212" s="93" t="str">
        <f>IFERROR(__xludf.DUMMYFUNCTION("ARRAYFORMULA(TRIM(SPLIT(B212, "","")))
"),"#VALUE!")</f>
        <v>#VALUE!</v>
      </c>
      <c r="J212" s="99"/>
    </row>
    <row r="213">
      <c r="B213" s="93" t="str">
        <f>Movies!C209</f>
        <v/>
      </c>
      <c r="C213" s="93" t="str">
        <f>IFERROR(__xludf.DUMMYFUNCTION("ARRAYFORMULA(TRIM(SPLIT(B213, "","")))
"),"#VALUE!")</f>
        <v>#VALUE!</v>
      </c>
      <c r="J213" s="99"/>
    </row>
    <row r="214">
      <c r="B214" s="93" t="str">
        <f>Movies!C210</f>
        <v/>
      </c>
      <c r="C214" s="93" t="str">
        <f>IFERROR(__xludf.DUMMYFUNCTION("ARRAYFORMULA(TRIM(SPLIT(B214, "","")))
"),"#VALUE!")</f>
        <v>#VALUE!</v>
      </c>
      <c r="J214" s="99"/>
    </row>
    <row r="215">
      <c r="B215" s="93" t="str">
        <f>Movies!C211</f>
        <v/>
      </c>
      <c r="C215" s="93" t="str">
        <f>IFERROR(__xludf.DUMMYFUNCTION("ARRAYFORMULA(TRIM(SPLIT(B215, "","")))
"),"#VALUE!")</f>
        <v>#VALUE!</v>
      </c>
      <c r="J215" s="99"/>
    </row>
    <row r="216">
      <c r="B216" s="93" t="str">
        <f>Movies!C212</f>
        <v/>
      </c>
      <c r="C216" s="93" t="str">
        <f>IFERROR(__xludf.DUMMYFUNCTION("ARRAYFORMULA(TRIM(SPLIT(B216, "","")))
"),"#VALUE!")</f>
        <v>#VALUE!</v>
      </c>
      <c r="J216" s="99"/>
    </row>
    <row r="217">
      <c r="B217" s="93" t="str">
        <f>Movies!C213</f>
        <v/>
      </c>
      <c r="C217" s="93" t="str">
        <f>IFERROR(__xludf.DUMMYFUNCTION("ARRAYFORMULA(TRIM(SPLIT(B217, "","")))
"),"#VALUE!")</f>
        <v>#VALUE!</v>
      </c>
      <c r="J217" s="99"/>
    </row>
    <row r="218">
      <c r="B218" s="93" t="str">
        <f>Movies!C214</f>
        <v/>
      </c>
      <c r="C218" s="93" t="str">
        <f>IFERROR(__xludf.DUMMYFUNCTION("ARRAYFORMULA(TRIM(SPLIT(B218, "","")))
"),"#VALUE!")</f>
        <v>#VALUE!</v>
      </c>
      <c r="J218" s="99"/>
    </row>
    <row r="219">
      <c r="B219" s="93" t="str">
        <f>Movies!C215</f>
        <v/>
      </c>
      <c r="C219" s="93" t="str">
        <f>IFERROR(__xludf.DUMMYFUNCTION("ARRAYFORMULA(TRIM(SPLIT(B219, "","")))
"),"#VALUE!")</f>
        <v>#VALUE!</v>
      </c>
      <c r="J219" s="99"/>
    </row>
    <row r="220">
      <c r="B220" s="93" t="str">
        <f>Movies!C216</f>
        <v/>
      </c>
      <c r="C220" s="93" t="str">
        <f>IFERROR(__xludf.DUMMYFUNCTION("ARRAYFORMULA(TRIM(SPLIT(B220, "","")))
"),"#VALUE!")</f>
        <v>#VALUE!</v>
      </c>
      <c r="J220" s="99"/>
    </row>
    <row r="221">
      <c r="B221" s="93" t="str">
        <f>Movies!C217</f>
        <v/>
      </c>
      <c r="C221" s="93" t="str">
        <f>IFERROR(__xludf.DUMMYFUNCTION("ARRAYFORMULA(TRIM(SPLIT(B221, "","")))
"),"#VALUE!")</f>
        <v>#VALUE!</v>
      </c>
      <c r="J221" s="99"/>
    </row>
    <row r="222">
      <c r="B222" s="93" t="str">
        <f>Movies!C218</f>
        <v/>
      </c>
      <c r="C222" s="93" t="str">
        <f>IFERROR(__xludf.DUMMYFUNCTION("ARRAYFORMULA(TRIM(SPLIT(B222, "","")))
"),"#VALUE!")</f>
        <v>#VALUE!</v>
      </c>
      <c r="J222" s="99"/>
    </row>
    <row r="223">
      <c r="B223" s="93" t="str">
        <f>Movies!C219</f>
        <v/>
      </c>
      <c r="C223" s="93" t="str">
        <f>IFERROR(__xludf.DUMMYFUNCTION("ARRAYFORMULA(TRIM(SPLIT(B223, "","")))
"),"#VALUE!")</f>
        <v>#VALUE!</v>
      </c>
      <c r="J223" s="99"/>
    </row>
    <row r="224">
      <c r="B224" s="93" t="str">
        <f>Movies!C220</f>
        <v/>
      </c>
      <c r="C224" s="93" t="str">
        <f>IFERROR(__xludf.DUMMYFUNCTION("ARRAYFORMULA(TRIM(SPLIT(B224, "","")))
"),"#VALUE!")</f>
        <v>#VALUE!</v>
      </c>
      <c r="J224" s="99"/>
    </row>
    <row r="225">
      <c r="B225" s="93" t="str">
        <f>Movies!C221</f>
        <v/>
      </c>
      <c r="C225" s="93" t="str">
        <f>IFERROR(__xludf.DUMMYFUNCTION("ARRAYFORMULA(TRIM(SPLIT(B225, "","")))
"),"#VALUE!")</f>
        <v>#VALUE!</v>
      </c>
      <c r="J225" s="99"/>
    </row>
    <row r="226">
      <c r="B226" s="93" t="str">
        <f>Movies!C222</f>
        <v/>
      </c>
      <c r="C226" s="93" t="str">
        <f>IFERROR(__xludf.DUMMYFUNCTION("ARRAYFORMULA(TRIM(SPLIT(B226, "","")))
"),"#VALUE!")</f>
        <v>#VALUE!</v>
      </c>
      <c r="J226" s="99"/>
    </row>
    <row r="227">
      <c r="B227" s="93" t="str">
        <f>Movies!C223</f>
        <v/>
      </c>
      <c r="C227" s="93" t="str">
        <f>IFERROR(__xludf.DUMMYFUNCTION("ARRAYFORMULA(TRIM(SPLIT(B227, "","")))
"),"#VALUE!")</f>
        <v>#VALUE!</v>
      </c>
      <c r="J227" s="99"/>
    </row>
    <row r="228">
      <c r="B228" s="93" t="str">
        <f>Movies!C224</f>
        <v/>
      </c>
      <c r="C228" s="93" t="str">
        <f>IFERROR(__xludf.DUMMYFUNCTION("ARRAYFORMULA(TRIM(SPLIT(B228, "","")))
"),"#VALUE!")</f>
        <v>#VALUE!</v>
      </c>
      <c r="J228" s="99"/>
    </row>
    <row r="229">
      <c r="B229" s="93" t="str">
        <f>Movies!C225</f>
        <v/>
      </c>
      <c r="C229" s="93" t="str">
        <f>IFERROR(__xludf.DUMMYFUNCTION("ARRAYFORMULA(TRIM(SPLIT(B229, "","")))
"),"#VALUE!")</f>
        <v>#VALUE!</v>
      </c>
      <c r="J229" s="99"/>
    </row>
    <row r="230">
      <c r="B230" s="93" t="str">
        <f>Movies!C226</f>
        <v/>
      </c>
      <c r="C230" s="93" t="str">
        <f>IFERROR(__xludf.DUMMYFUNCTION("ARRAYFORMULA(TRIM(SPLIT(B230, "","")))
"),"#VALUE!")</f>
        <v>#VALUE!</v>
      </c>
      <c r="J230" s="99"/>
    </row>
    <row r="231">
      <c r="B231" s="93" t="str">
        <f>Movies!C227</f>
        <v/>
      </c>
      <c r="C231" s="93" t="str">
        <f>IFERROR(__xludf.DUMMYFUNCTION("ARRAYFORMULA(TRIM(SPLIT(B231, "","")))
"),"#VALUE!")</f>
        <v>#VALUE!</v>
      </c>
      <c r="J231" s="99"/>
    </row>
    <row r="232">
      <c r="B232" s="93" t="str">
        <f>Movies!C228</f>
        <v/>
      </c>
      <c r="C232" s="93" t="str">
        <f>IFERROR(__xludf.DUMMYFUNCTION("ARRAYFORMULA(TRIM(SPLIT(B232, "","")))
"),"#VALUE!")</f>
        <v>#VALUE!</v>
      </c>
      <c r="J232" s="99"/>
    </row>
    <row r="233">
      <c r="B233" s="93" t="str">
        <f>Movies!C229</f>
        <v/>
      </c>
      <c r="C233" s="93" t="str">
        <f>IFERROR(__xludf.DUMMYFUNCTION("ARRAYFORMULA(TRIM(SPLIT(B233, "","")))
"),"#VALUE!")</f>
        <v>#VALUE!</v>
      </c>
      <c r="J233" s="99"/>
    </row>
    <row r="234">
      <c r="B234" s="93" t="str">
        <f>Movies!C230</f>
        <v/>
      </c>
      <c r="C234" s="93" t="str">
        <f>IFERROR(__xludf.DUMMYFUNCTION("ARRAYFORMULA(TRIM(SPLIT(B234, "","")))
"),"#VALUE!")</f>
        <v>#VALUE!</v>
      </c>
      <c r="J234" s="99"/>
    </row>
    <row r="235">
      <c r="B235" s="93" t="str">
        <f>Movies!C231</f>
        <v/>
      </c>
      <c r="C235" s="93" t="str">
        <f>IFERROR(__xludf.DUMMYFUNCTION("ARRAYFORMULA(TRIM(SPLIT(B235, "","")))
"),"#VALUE!")</f>
        <v>#VALUE!</v>
      </c>
      <c r="J235" s="99"/>
    </row>
    <row r="236">
      <c r="B236" s="93" t="str">
        <f>Movies!C232</f>
        <v/>
      </c>
      <c r="C236" s="93" t="str">
        <f>IFERROR(__xludf.DUMMYFUNCTION("ARRAYFORMULA(TRIM(SPLIT(B236, "","")))
"),"#VALUE!")</f>
        <v>#VALUE!</v>
      </c>
      <c r="J236" s="99"/>
    </row>
    <row r="237">
      <c r="B237" s="93" t="str">
        <f>#REF!</f>
        <v>#REF!</v>
      </c>
      <c r="C237" s="93" t="str">
        <f>IFERROR(__xludf.DUMMYFUNCTION("ARRAYFORMULA(TRIM(SPLIT(B237, "","")))
"),"#REF!")</f>
        <v>#REF!</v>
      </c>
      <c r="J237" s="99"/>
    </row>
    <row r="238">
      <c r="B238" s="93" t="str">
        <f>Movies!C233</f>
        <v/>
      </c>
      <c r="C238" s="93" t="str">
        <f>IFERROR(__xludf.DUMMYFUNCTION("ARRAYFORMULA(TRIM(SPLIT(B238, "","")))
"),"#VALUE!")</f>
        <v>#VALUE!</v>
      </c>
      <c r="J238" s="99"/>
    </row>
    <row r="239">
      <c r="B239" s="93" t="str">
        <f>Movies!C234</f>
        <v/>
      </c>
      <c r="C239" s="93" t="str">
        <f>IFERROR(__xludf.DUMMYFUNCTION("ARRAYFORMULA(TRIM(SPLIT(B239, "","")))
"),"#VALUE!")</f>
        <v>#VALUE!</v>
      </c>
      <c r="J239" s="99"/>
    </row>
    <row r="240">
      <c r="B240" s="93" t="str">
        <f>Movies!C235</f>
        <v/>
      </c>
      <c r="C240" s="93" t="str">
        <f>IFERROR(__xludf.DUMMYFUNCTION("ARRAYFORMULA(TRIM(SPLIT(B240, "","")))
"),"#VALUE!")</f>
        <v>#VALUE!</v>
      </c>
      <c r="J240" s="99"/>
    </row>
    <row r="241">
      <c r="B241" s="93" t="str">
        <f>Movies!C236</f>
        <v/>
      </c>
      <c r="C241" s="93" t="str">
        <f>IFERROR(__xludf.DUMMYFUNCTION("ARRAYFORMULA(TRIM(SPLIT(B241, "","")))
"),"#VALUE!")</f>
        <v>#VALUE!</v>
      </c>
      <c r="J241" s="99"/>
    </row>
    <row r="242">
      <c r="B242" s="93" t="str">
        <f>Movies!C237</f>
        <v/>
      </c>
      <c r="C242" s="93" t="str">
        <f>IFERROR(__xludf.DUMMYFUNCTION("ARRAYFORMULA(TRIM(SPLIT(B242, "","")))
"),"#VALUE!")</f>
        <v>#VALUE!</v>
      </c>
      <c r="J242" s="99"/>
    </row>
    <row r="243">
      <c r="B243" s="93" t="str">
        <f>Movies!C238</f>
        <v/>
      </c>
      <c r="C243" s="93" t="str">
        <f>IFERROR(__xludf.DUMMYFUNCTION("ARRAYFORMULA(TRIM(SPLIT(B243, "","")))
"),"#VALUE!")</f>
        <v>#VALUE!</v>
      </c>
      <c r="J243" s="99"/>
    </row>
    <row r="244">
      <c r="B244" s="93" t="str">
        <f>Movies!C239</f>
        <v/>
      </c>
      <c r="C244" s="93" t="str">
        <f>IFERROR(__xludf.DUMMYFUNCTION("ARRAYFORMULA(TRIM(SPLIT(B244, "","")))
"),"#VALUE!")</f>
        <v>#VALUE!</v>
      </c>
      <c r="J244" s="99"/>
    </row>
    <row r="245">
      <c r="B245" s="93" t="str">
        <f>Movies!C240</f>
        <v/>
      </c>
      <c r="C245" s="93" t="str">
        <f>IFERROR(__xludf.DUMMYFUNCTION("ARRAYFORMULA(TRIM(SPLIT(B245, "","")))
"),"#VALUE!")</f>
        <v>#VALUE!</v>
      </c>
      <c r="J245" s="99"/>
    </row>
    <row r="246">
      <c r="B246" s="93" t="str">
        <f>Movies!C241</f>
        <v/>
      </c>
      <c r="C246" s="93" t="str">
        <f>IFERROR(__xludf.DUMMYFUNCTION("ARRAYFORMULA(TRIM(SPLIT(B246, "","")))
"),"#VALUE!")</f>
        <v>#VALUE!</v>
      </c>
      <c r="J246" s="99"/>
    </row>
    <row r="247">
      <c r="B247" s="93" t="str">
        <f>Movies!C242</f>
        <v/>
      </c>
      <c r="C247" s="93" t="str">
        <f>IFERROR(__xludf.DUMMYFUNCTION("ARRAYFORMULA(TRIM(SPLIT(B247, "","")))
"),"#VALUE!")</f>
        <v>#VALUE!</v>
      </c>
      <c r="J247" s="99"/>
    </row>
    <row r="248">
      <c r="B248" s="93" t="str">
        <f>#REF!</f>
        <v>#REF!</v>
      </c>
      <c r="C248" s="93" t="str">
        <f>IFERROR(__xludf.DUMMYFUNCTION("ARRAYFORMULA(TRIM(SPLIT(B248, "","")))
"),"#REF!")</f>
        <v>#REF!</v>
      </c>
      <c r="J248" s="99"/>
    </row>
    <row r="249">
      <c r="B249" s="93" t="str">
        <f>Movies!C243</f>
        <v/>
      </c>
      <c r="C249" s="93" t="str">
        <f>IFERROR(__xludf.DUMMYFUNCTION("ARRAYFORMULA(TRIM(SPLIT(B249, "","")))
"),"#VALUE!")</f>
        <v>#VALUE!</v>
      </c>
      <c r="J249" s="99"/>
    </row>
    <row r="250">
      <c r="B250" s="93" t="str">
        <f>Movies!C244</f>
        <v/>
      </c>
      <c r="C250" s="93" t="str">
        <f>IFERROR(__xludf.DUMMYFUNCTION("ARRAYFORMULA(TRIM(SPLIT(B250, "","")))
"),"#VALUE!")</f>
        <v>#VALUE!</v>
      </c>
      <c r="J250" s="99"/>
    </row>
    <row r="251">
      <c r="B251" s="93" t="str">
        <f>Movies!C245</f>
        <v/>
      </c>
      <c r="C251" s="93" t="str">
        <f>IFERROR(__xludf.DUMMYFUNCTION("ARRAYFORMULA(TRIM(SPLIT(B251, "","")))
"),"#VALUE!")</f>
        <v>#VALUE!</v>
      </c>
      <c r="J251" s="99"/>
    </row>
    <row r="252">
      <c r="B252" s="93" t="str">
        <f>Movies!C246</f>
        <v/>
      </c>
      <c r="C252" s="93" t="str">
        <f>IFERROR(__xludf.DUMMYFUNCTION("ARRAYFORMULA(TRIM(SPLIT(B252, "","")))
"),"#VALUE!")</f>
        <v>#VALUE!</v>
      </c>
      <c r="J252" s="99"/>
    </row>
    <row r="253">
      <c r="B253" s="93" t="str">
        <f>Movies!C247</f>
        <v/>
      </c>
      <c r="C253" s="93" t="str">
        <f>IFERROR(__xludf.DUMMYFUNCTION("ARRAYFORMULA(TRIM(SPLIT(B253, "","")))
"),"#VALUE!")</f>
        <v>#VALUE!</v>
      </c>
      <c r="J253" s="99"/>
    </row>
    <row r="254">
      <c r="B254" s="93" t="str">
        <f>#REF!</f>
        <v>#REF!</v>
      </c>
      <c r="C254" s="93" t="str">
        <f>IFERROR(__xludf.DUMMYFUNCTION("ARRAYFORMULA(TRIM(SPLIT(B254, "","")))
"),"#REF!")</f>
        <v>#REF!</v>
      </c>
      <c r="J254" s="99"/>
    </row>
    <row r="255">
      <c r="B255" s="93" t="str">
        <f>Movies!C248</f>
        <v/>
      </c>
      <c r="C255" s="93" t="str">
        <f>IFERROR(__xludf.DUMMYFUNCTION("ARRAYFORMULA(TRIM(SPLIT(B255, "","")))
"),"#VALUE!")</f>
        <v>#VALUE!</v>
      </c>
      <c r="J255" s="99"/>
    </row>
    <row r="256">
      <c r="B256" s="93" t="str">
        <f>Movies!C249</f>
        <v/>
      </c>
      <c r="C256" s="93" t="str">
        <f>IFERROR(__xludf.DUMMYFUNCTION("ARRAYFORMULA(TRIM(SPLIT(B256, "","")))
"),"#VALUE!")</f>
        <v>#VALUE!</v>
      </c>
      <c r="J256" s="99"/>
    </row>
    <row r="257">
      <c r="B257" s="93" t="str">
        <f>Movies!C250</f>
        <v/>
      </c>
      <c r="C257" s="93" t="str">
        <f>IFERROR(__xludf.DUMMYFUNCTION("ARRAYFORMULA(TRIM(SPLIT(B257, "","")))
"),"#VALUE!")</f>
        <v>#VALUE!</v>
      </c>
      <c r="J257" s="99"/>
    </row>
    <row r="258">
      <c r="B258" s="93" t="str">
        <f>Movies!C251</f>
        <v/>
      </c>
      <c r="C258" s="93" t="str">
        <f>IFERROR(__xludf.DUMMYFUNCTION("ARRAYFORMULA(TRIM(SPLIT(B258, "","")))
"),"#VALUE!")</f>
        <v>#VALUE!</v>
      </c>
      <c r="J258" s="99"/>
    </row>
    <row r="259">
      <c r="B259" s="93" t="str">
        <f>Movies!C252</f>
        <v/>
      </c>
      <c r="C259" s="93" t="str">
        <f>IFERROR(__xludf.DUMMYFUNCTION("ARRAYFORMULA(TRIM(SPLIT(B259, "","")))
"),"#VALUE!")</f>
        <v>#VALUE!</v>
      </c>
      <c r="J259" s="99"/>
    </row>
    <row r="260">
      <c r="B260" s="93" t="str">
        <f>Movies!C253</f>
        <v/>
      </c>
      <c r="C260" s="93" t="str">
        <f>IFERROR(__xludf.DUMMYFUNCTION("ARRAYFORMULA(TRIM(SPLIT(B260, "","")))
"),"#VALUE!")</f>
        <v>#VALUE!</v>
      </c>
      <c r="J260" s="99"/>
    </row>
    <row r="261">
      <c r="B261" s="93" t="str">
        <f>Movies!C254</f>
        <v/>
      </c>
      <c r="C261" s="93" t="str">
        <f>IFERROR(__xludf.DUMMYFUNCTION("ARRAYFORMULA(TRIM(SPLIT(B261, "","")))
"),"#VALUE!")</f>
        <v>#VALUE!</v>
      </c>
      <c r="J261" s="99"/>
    </row>
    <row r="262">
      <c r="B262" s="93" t="str">
        <f>Movies!C255</f>
        <v/>
      </c>
      <c r="C262" s="93" t="str">
        <f>IFERROR(__xludf.DUMMYFUNCTION("ARRAYFORMULA(TRIM(SPLIT(B262, "","")))
"),"#VALUE!")</f>
        <v>#VALUE!</v>
      </c>
      <c r="J262" s="99"/>
    </row>
    <row r="263">
      <c r="B263" s="93" t="str">
        <f>Movies!C256</f>
        <v/>
      </c>
      <c r="C263" s="93" t="str">
        <f>IFERROR(__xludf.DUMMYFUNCTION("ARRAYFORMULA(TRIM(SPLIT(B263, "","")))
"),"#VALUE!")</f>
        <v>#VALUE!</v>
      </c>
      <c r="J263" s="99"/>
    </row>
    <row r="264">
      <c r="B264" s="93" t="str">
        <f>#REF!</f>
        <v>#REF!</v>
      </c>
      <c r="C264" s="93" t="str">
        <f>IFERROR(__xludf.DUMMYFUNCTION("ARRAYFORMULA(TRIM(SPLIT(B264, "","")))
"),"#REF!")</f>
        <v>#REF!</v>
      </c>
      <c r="J264" s="99"/>
    </row>
    <row r="265">
      <c r="B265" s="93" t="str">
        <f>Movies!C257</f>
        <v/>
      </c>
      <c r="C265" s="93" t="str">
        <f>IFERROR(__xludf.DUMMYFUNCTION("ARRAYFORMULA(TRIM(SPLIT(B265, "","")))
"),"#VALUE!")</f>
        <v>#VALUE!</v>
      </c>
      <c r="J265" s="99"/>
    </row>
    <row r="266">
      <c r="B266" s="93" t="str">
        <f>Movies!C258</f>
        <v/>
      </c>
      <c r="C266" s="93" t="str">
        <f>IFERROR(__xludf.DUMMYFUNCTION("ARRAYFORMULA(TRIM(SPLIT(B266, "","")))
"),"#VALUE!")</f>
        <v>#VALUE!</v>
      </c>
      <c r="J266" s="99"/>
    </row>
    <row r="267">
      <c r="B267" s="93" t="str">
        <f>Movies!C259</f>
        <v/>
      </c>
      <c r="C267" s="93" t="str">
        <f>IFERROR(__xludf.DUMMYFUNCTION("ARRAYFORMULA(TRIM(SPLIT(B267, "","")))
"),"#VALUE!")</f>
        <v>#VALUE!</v>
      </c>
      <c r="J267" s="99"/>
    </row>
    <row r="268">
      <c r="B268" s="93" t="str">
        <f>Movies!C260</f>
        <v/>
      </c>
      <c r="C268" s="93" t="str">
        <f>IFERROR(__xludf.DUMMYFUNCTION("ARRAYFORMULA(TRIM(SPLIT(B268, "","")))
"),"#VALUE!")</f>
        <v>#VALUE!</v>
      </c>
      <c r="J268" s="99"/>
    </row>
    <row r="269">
      <c r="B269" s="93" t="str">
        <f>Movies!C261</f>
        <v/>
      </c>
      <c r="C269" s="93" t="str">
        <f>IFERROR(__xludf.DUMMYFUNCTION("ARRAYFORMULA(TRIM(SPLIT(B269, "","")))
"),"#VALUE!")</f>
        <v>#VALUE!</v>
      </c>
      <c r="J269" s="99"/>
    </row>
    <row r="270">
      <c r="B270" s="93" t="str">
        <f>Movies!C262</f>
        <v/>
      </c>
      <c r="C270" s="93" t="str">
        <f>IFERROR(__xludf.DUMMYFUNCTION("ARRAYFORMULA(TRIM(SPLIT(B270, "","")))
"),"#VALUE!")</f>
        <v>#VALUE!</v>
      </c>
      <c r="J270" s="99"/>
    </row>
    <row r="271">
      <c r="B271" s="93" t="str">
        <f>Movies!C263</f>
        <v/>
      </c>
      <c r="C271" s="93" t="str">
        <f>IFERROR(__xludf.DUMMYFUNCTION("ARRAYFORMULA(TRIM(SPLIT(B271, "","")))
"),"#VALUE!")</f>
        <v>#VALUE!</v>
      </c>
      <c r="J271" s="99"/>
    </row>
    <row r="272">
      <c r="B272" s="93" t="str">
        <f>Movies!C264</f>
        <v/>
      </c>
      <c r="C272" s="93" t="str">
        <f>IFERROR(__xludf.DUMMYFUNCTION("ARRAYFORMULA(TRIM(SPLIT(B272, "","")))
"),"#VALUE!")</f>
        <v>#VALUE!</v>
      </c>
      <c r="J272" s="99"/>
    </row>
    <row r="273">
      <c r="B273" s="93" t="str">
        <f>Movies!C265</f>
        <v/>
      </c>
      <c r="C273" s="93" t="str">
        <f>IFERROR(__xludf.DUMMYFUNCTION("ARRAYFORMULA(TRIM(SPLIT(B273, "","")))
"),"#VALUE!")</f>
        <v>#VALUE!</v>
      </c>
      <c r="J273" s="99"/>
    </row>
    <row r="274">
      <c r="B274" s="93" t="str">
        <f>Movies!C266</f>
        <v/>
      </c>
      <c r="C274" s="93" t="str">
        <f>IFERROR(__xludf.DUMMYFUNCTION("ARRAYFORMULA(TRIM(SPLIT(B274, "","")))
"),"#VALUE!")</f>
        <v>#VALUE!</v>
      </c>
      <c r="J274" s="99"/>
    </row>
    <row r="275">
      <c r="B275" s="93" t="str">
        <f>Movies!C267</f>
        <v/>
      </c>
      <c r="C275" s="93" t="str">
        <f>IFERROR(__xludf.DUMMYFUNCTION("ARRAYFORMULA(TRIM(SPLIT(B275, "","")))
"),"#VALUE!")</f>
        <v>#VALUE!</v>
      </c>
      <c r="J275" s="99"/>
    </row>
    <row r="276">
      <c r="B276" s="93" t="str">
        <f>Movies!C268</f>
        <v/>
      </c>
      <c r="C276" s="93" t="str">
        <f>IFERROR(__xludf.DUMMYFUNCTION("ARRAYFORMULA(TRIM(SPLIT(B276, "","")))
"),"#VALUE!")</f>
        <v>#VALUE!</v>
      </c>
      <c r="J276" s="99"/>
    </row>
    <row r="277">
      <c r="B277" s="93" t="str">
        <f>Movies!C269</f>
        <v/>
      </c>
      <c r="C277" s="93" t="str">
        <f>IFERROR(__xludf.DUMMYFUNCTION("ARRAYFORMULA(TRIM(SPLIT(B277, "","")))
"),"#VALUE!")</f>
        <v>#VALUE!</v>
      </c>
      <c r="J277" s="99"/>
    </row>
    <row r="278">
      <c r="B278" s="93" t="str">
        <f>Movies!C270</f>
        <v/>
      </c>
      <c r="C278" s="93" t="str">
        <f>IFERROR(__xludf.DUMMYFUNCTION("ARRAYFORMULA(TRIM(SPLIT(B278, "","")))
"),"#VALUE!")</f>
        <v>#VALUE!</v>
      </c>
      <c r="J278" s="99"/>
    </row>
    <row r="279">
      <c r="B279" s="93" t="str">
        <f>Movies!C271</f>
        <v/>
      </c>
      <c r="C279" s="93" t="str">
        <f>IFERROR(__xludf.DUMMYFUNCTION("IF(ISBLANK(B279) = TRUE, ARRAYFORMULA(TRIM(SPLIT(B279, "",""))), """")"),"#VALUE!")</f>
        <v>#VALUE!</v>
      </c>
      <c r="J279" s="99"/>
    </row>
    <row r="280">
      <c r="B280" s="93" t="str">
        <f>Movies!C272</f>
        <v/>
      </c>
      <c r="C280" s="93" t="str">
        <f>IFERROR(__xludf.DUMMYFUNCTION("IF(ISBLANK(B280) = TRUE, ARRAYFORMULA(TRIM(SPLIT(B280, "",""))), """")"),"#VALUE!")</f>
        <v>#VALUE!</v>
      </c>
      <c r="J280" s="99"/>
    </row>
    <row r="281">
      <c r="B281" s="93" t="str">
        <f>Movies!C273</f>
        <v/>
      </c>
      <c r="C281" s="93" t="str">
        <f>IFERROR(__xludf.DUMMYFUNCTION("IF(ISBLANK(B281) = TRUE, ARRAYFORMULA(TRIM(SPLIT(B281, "",""))), """")"),"#VALUE!")</f>
        <v>#VALUE!</v>
      </c>
      <c r="J281" s="99"/>
    </row>
    <row r="282">
      <c r="B282" s="93" t="str">
        <f>Movies!C274</f>
        <v/>
      </c>
      <c r="C282" s="93" t="str">
        <f>IFERROR(__xludf.DUMMYFUNCTION("IF(ISBLANK(B282) = TRUE, ARRAYFORMULA(TRIM(SPLIT(B282, "",""))), """")"),"#VALUE!")</f>
        <v>#VALUE!</v>
      </c>
      <c r="J282" s="99"/>
    </row>
    <row r="283">
      <c r="B283" s="93" t="str">
        <f>Movies!C275</f>
        <v/>
      </c>
      <c r="C283" s="93" t="str">
        <f>IFERROR(__xludf.DUMMYFUNCTION("IF(ISBLANK(B283) = TRUE, ARRAYFORMULA(TRIM(SPLIT(B283, "",""))), """")"),"#VALUE!")</f>
        <v>#VALUE!</v>
      </c>
      <c r="J283" s="99"/>
    </row>
    <row r="284">
      <c r="B284" s="93" t="str">
        <f>Movies!C276</f>
        <v/>
      </c>
      <c r="C284" s="93" t="str">
        <f>IFERROR(__xludf.DUMMYFUNCTION("IF(ISBLANK(B284) = TRUE, ARRAYFORMULA(TRIM(SPLIT(B284, "",""))), """")"),"#VALUE!")</f>
        <v>#VALUE!</v>
      </c>
      <c r="J284" s="99"/>
    </row>
    <row r="285">
      <c r="B285" s="93" t="str">
        <f>Movies!C277</f>
        <v/>
      </c>
      <c r="C285" s="93" t="str">
        <f>IFERROR(__xludf.DUMMYFUNCTION("IF(ISBLANK(B285) = TRUE, ARRAYFORMULA(TRIM(SPLIT(B285, "",""))), """")"),"#VALUE!")</f>
        <v>#VALUE!</v>
      </c>
      <c r="J285" s="99"/>
    </row>
    <row r="286">
      <c r="B286" s="93" t="str">
        <f>Movies!C278</f>
        <v/>
      </c>
      <c r="C286" s="93" t="str">
        <f>IFERROR(__xludf.DUMMYFUNCTION("IF(ISBLANK(B286) = TRUE, ARRAYFORMULA(TRIM(SPLIT(B286, "",""))), """")"),"#VALUE!")</f>
        <v>#VALUE!</v>
      </c>
      <c r="J286" s="99"/>
    </row>
    <row r="287">
      <c r="B287" s="93" t="str">
        <f>Movies!C279</f>
        <v/>
      </c>
      <c r="C287" s="93" t="str">
        <f>IFERROR(__xludf.DUMMYFUNCTION("IF(ISBLANK(B287) = TRUE, ARRAYFORMULA(TRIM(SPLIT(B287, "",""))), """")"),"#VALUE!")</f>
        <v>#VALUE!</v>
      </c>
      <c r="J287" s="99"/>
    </row>
    <row r="288">
      <c r="B288" s="93" t="str">
        <f>Movies!C280</f>
        <v/>
      </c>
      <c r="C288" s="93" t="str">
        <f>IFERROR(__xludf.DUMMYFUNCTION("IF(ISBLANK(B288) = TRUE, ARRAYFORMULA(TRIM(SPLIT(B288, "",""))), """")"),"#VALUE!")</f>
        <v>#VALUE!</v>
      </c>
      <c r="J288" s="99"/>
    </row>
    <row r="289">
      <c r="B289" s="93" t="str">
        <f>Movies!C281</f>
        <v/>
      </c>
      <c r="C289" s="93" t="str">
        <f>IFERROR(__xludf.DUMMYFUNCTION("IF(ISBLANK(B289) = TRUE, ARRAYFORMULA(TRIM(SPLIT(B289, "",""))), """")"),"#VALUE!")</f>
        <v>#VALUE!</v>
      </c>
      <c r="J289" s="99"/>
    </row>
    <row r="290">
      <c r="B290" s="93" t="str">
        <f>Movies!C282</f>
        <v/>
      </c>
      <c r="C290" s="93" t="str">
        <f>IFERROR(__xludf.DUMMYFUNCTION("IF(ISBLANK(B290) = TRUE, ARRAYFORMULA(TRIM(SPLIT(B290, "",""))), """")"),"#VALUE!")</f>
        <v>#VALUE!</v>
      </c>
      <c r="J290" s="99"/>
    </row>
    <row r="291">
      <c r="B291" s="93" t="str">
        <f>Movies!C283</f>
        <v/>
      </c>
      <c r="C291" s="93" t="str">
        <f>IFERROR(__xludf.DUMMYFUNCTION("IF(ISBLANK(B291) = TRUE, ARRAYFORMULA(TRIM(SPLIT(B291, "",""))), """")"),"#VALUE!")</f>
        <v>#VALUE!</v>
      </c>
      <c r="J291" s="99"/>
    </row>
    <row r="292">
      <c r="B292" s="93" t="str">
        <f>Movies!C284</f>
        <v/>
      </c>
      <c r="C292" s="93" t="str">
        <f>IFERROR(__xludf.DUMMYFUNCTION("IF(ISBLANK(B292) = TRUE, ARRAYFORMULA(TRIM(SPLIT(B292, "",""))), """")"),"#VALUE!")</f>
        <v>#VALUE!</v>
      </c>
      <c r="J292" s="99"/>
    </row>
    <row r="293">
      <c r="B293" s="93" t="str">
        <f>Movies!C285</f>
        <v/>
      </c>
      <c r="C293" s="93" t="str">
        <f>IFERROR(__xludf.DUMMYFUNCTION("IF(ISBLANK(B293) = TRUE, ARRAYFORMULA(TRIM(SPLIT(B293, "",""))), """")"),"#VALUE!")</f>
        <v>#VALUE!</v>
      </c>
      <c r="J293" s="99"/>
    </row>
    <row r="294">
      <c r="B294" s="93" t="str">
        <f>Movies!C286</f>
        <v/>
      </c>
      <c r="C294" s="93" t="str">
        <f>IFERROR(__xludf.DUMMYFUNCTION("IF(ISBLANK(B294) = TRUE, ARRAYFORMULA(TRIM(SPLIT(B294, "",""))), """")"),"#VALUE!")</f>
        <v>#VALUE!</v>
      </c>
      <c r="J294" s="99"/>
    </row>
    <row r="295">
      <c r="B295" s="93" t="str">
        <f>Movies!C287</f>
        <v/>
      </c>
      <c r="C295" s="93" t="str">
        <f>IFERROR(__xludf.DUMMYFUNCTION("IF(ISBLANK(B295) = TRUE, ARRAYFORMULA(TRIM(SPLIT(B295, "",""))), """")"),"#VALUE!")</f>
        <v>#VALUE!</v>
      </c>
      <c r="J295" s="99"/>
    </row>
    <row r="296">
      <c r="B296" s="93" t="str">
        <f>Movies!C288</f>
        <v/>
      </c>
      <c r="C296" s="93" t="str">
        <f>IFERROR(__xludf.DUMMYFUNCTION("IF(ISBLANK(B296) = TRUE, ARRAYFORMULA(TRIM(SPLIT(B296, "",""))), """")"),"#VALUE!")</f>
        <v>#VALUE!</v>
      </c>
      <c r="J296" s="99"/>
    </row>
    <row r="297">
      <c r="B297" s="93" t="str">
        <f>Movies!C289</f>
        <v/>
      </c>
      <c r="C297" s="93" t="str">
        <f>IFERROR(__xludf.DUMMYFUNCTION("IF(ISBLANK(B297) = TRUE, ARRAYFORMULA(TRIM(SPLIT(B297, "",""))), """")"),"#VALUE!")</f>
        <v>#VALUE!</v>
      </c>
      <c r="J297" s="99"/>
    </row>
    <row r="298">
      <c r="B298" s="93" t="str">
        <f>Movies!C290</f>
        <v/>
      </c>
      <c r="C298" s="93" t="str">
        <f>IFERROR(__xludf.DUMMYFUNCTION("IF(ISBLANK(B298) = TRUE, ARRAYFORMULA(TRIM(SPLIT(B298, "",""))), """")"),"#VALUE!")</f>
        <v>#VALUE!</v>
      </c>
      <c r="J298" s="99"/>
    </row>
    <row r="299">
      <c r="B299" s="93" t="str">
        <f>Movies!C291</f>
        <v/>
      </c>
      <c r="C299" s="93" t="str">
        <f>IFERROR(__xludf.DUMMYFUNCTION("IF(ISBLANK(B299) = TRUE, ARRAYFORMULA(TRIM(SPLIT(B299, "",""))), """")"),"#VALUE!")</f>
        <v>#VALUE!</v>
      </c>
      <c r="J299" s="99"/>
    </row>
    <row r="300">
      <c r="B300" s="93" t="str">
        <f>Movies!C292</f>
        <v/>
      </c>
      <c r="C300" s="93" t="str">
        <f>IFERROR(__xludf.DUMMYFUNCTION("IF(ISBLANK(B300) = TRUE, ARRAYFORMULA(TRIM(SPLIT(B300, "",""))), """")"),"#VALUE!")</f>
        <v>#VALUE!</v>
      </c>
      <c r="J300" s="99"/>
    </row>
    <row r="301">
      <c r="B301" s="93" t="str">
        <f>Movies!C293</f>
        <v/>
      </c>
      <c r="C301" s="93" t="str">
        <f>IFERROR(__xludf.DUMMYFUNCTION("IF(ISBLANK(B301) = TRUE, ARRAYFORMULA(TRIM(SPLIT(B301, "",""))), """")"),"#VALUE!")</f>
        <v>#VALUE!</v>
      </c>
      <c r="J301" s="99"/>
    </row>
    <row r="302">
      <c r="B302" s="93" t="str">
        <f>Movies!C294</f>
        <v/>
      </c>
      <c r="C302" s="93" t="str">
        <f>IFERROR(__xludf.DUMMYFUNCTION("IF(ISBLANK(B302) = TRUE, ARRAYFORMULA(TRIM(SPLIT(B302, "",""))), """")"),"#VALUE!")</f>
        <v>#VALUE!</v>
      </c>
      <c r="J302" s="99"/>
    </row>
    <row r="303">
      <c r="B303" s="93" t="str">
        <f>Movies!C295</f>
        <v/>
      </c>
      <c r="C303" s="93" t="str">
        <f>IFERROR(__xludf.DUMMYFUNCTION("IF(ISBLANK(B303) = TRUE, ARRAYFORMULA(TRIM(SPLIT(B303, "",""))), """")"),"#VALUE!")</f>
        <v>#VALUE!</v>
      </c>
      <c r="J303" s="99"/>
    </row>
    <row r="304">
      <c r="B304" s="93" t="str">
        <f>Movies!C296</f>
        <v/>
      </c>
      <c r="C304" s="93" t="str">
        <f>IFERROR(__xludf.DUMMYFUNCTION("IF(ISBLANK(B304) = TRUE, ARRAYFORMULA(TRIM(SPLIT(B304, "",""))), """")"),"#VALUE!")</f>
        <v>#VALUE!</v>
      </c>
      <c r="J304" s="99"/>
    </row>
    <row r="305">
      <c r="B305" s="93" t="str">
        <f>Movies!C297</f>
        <v/>
      </c>
      <c r="C305" s="93" t="str">
        <f>IFERROR(__xludf.DUMMYFUNCTION("IF(ISBLANK(B305) = TRUE, ARRAYFORMULA(TRIM(SPLIT(B305, "",""))), """")"),"#VALUE!")</f>
        <v>#VALUE!</v>
      </c>
      <c r="J305" s="99"/>
    </row>
    <row r="306">
      <c r="B306" s="93" t="str">
        <f>Movies!C298</f>
        <v/>
      </c>
      <c r="C306" s="93" t="str">
        <f>IFERROR(__xludf.DUMMYFUNCTION("IF(ISBLANK(B306) = TRUE, ARRAYFORMULA(TRIM(SPLIT(B306, "",""))), """")"),"#VALUE!")</f>
        <v>#VALUE!</v>
      </c>
      <c r="J306" s="99"/>
    </row>
    <row r="307">
      <c r="B307" s="93" t="str">
        <f>Movies!C299</f>
        <v/>
      </c>
      <c r="C307" s="93" t="str">
        <f>IFERROR(__xludf.DUMMYFUNCTION("IF(ISBLANK(B307) = TRUE, ARRAYFORMULA(TRIM(SPLIT(B307, "",""))), """")"),"#VALUE!")</f>
        <v>#VALUE!</v>
      </c>
      <c r="J307" s="99"/>
    </row>
    <row r="308">
      <c r="B308" s="93" t="str">
        <f>Movies!C300</f>
        <v/>
      </c>
      <c r="C308" s="93" t="str">
        <f>IFERROR(__xludf.DUMMYFUNCTION("IF(ISBLANK(B308) = TRUE, ARRAYFORMULA(TRIM(SPLIT(B308, "",""))), """")"),"#VALUE!")</f>
        <v>#VALUE!</v>
      </c>
      <c r="J308" s="99"/>
    </row>
    <row r="309">
      <c r="B309" s="93" t="str">
        <f>Movies!C301</f>
        <v/>
      </c>
      <c r="C309" s="93" t="str">
        <f>IFERROR(__xludf.DUMMYFUNCTION("IF(ISBLANK(B309) = TRUE, ARRAYFORMULA(TRIM(SPLIT(B309, "",""))), """")"),"#VALUE!")</f>
        <v>#VALUE!</v>
      </c>
      <c r="J309" s="99"/>
    </row>
    <row r="310">
      <c r="B310" s="93" t="str">
        <f>Movies!C302</f>
        <v/>
      </c>
      <c r="C310" s="93" t="str">
        <f>IFERROR(__xludf.DUMMYFUNCTION("IF(ISBLANK(B310) = TRUE, ARRAYFORMULA(TRIM(SPLIT(B310, "",""))), """")"),"#VALUE!")</f>
        <v>#VALUE!</v>
      </c>
      <c r="J310" s="99"/>
    </row>
    <row r="311">
      <c r="B311" s="93" t="str">
        <f>Movies!C303</f>
        <v/>
      </c>
      <c r="C311" s="93" t="str">
        <f>IFERROR(__xludf.DUMMYFUNCTION("IF(ISBLANK(B311) = TRUE, ARRAYFORMULA(TRIM(SPLIT(B311, "",""))), """")"),"#VALUE!")</f>
        <v>#VALUE!</v>
      </c>
      <c r="J311" s="99"/>
    </row>
    <row r="312">
      <c r="B312" s="93" t="str">
        <f>Movies!C304</f>
        <v/>
      </c>
      <c r="C312" s="93" t="str">
        <f>IFERROR(__xludf.DUMMYFUNCTION("IF(ISBLANK(B312) = TRUE, ARRAYFORMULA(TRIM(SPLIT(B312, "",""))), """")"),"#VALUE!")</f>
        <v>#VALUE!</v>
      </c>
      <c r="J312" s="99"/>
    </row>
    <row r="313">
      <c r="B313" s="93" t="str">
        <f>Movies!C305</f>
        <v/>
      </c>
      <c r="C313" s="93" t="str">
        <f>IFERROR(__xludf.DUMMYFUNCTION("IF(ISBLANK(B313) = TRUE, ARRAYFORMULA(TRIM(SPLIT(B313, "",""))), """")"),"#VALUE!")</f>
        <v>#VALUE!</v>
      </c>
      <c r="J313" s="99"/>
    </row>
    <row r="314">
      <c r="B314" s="93" t="str">
        <f>Movies!C306</f>
        <v/>
      </c>
      <c r="C314" s="93" t="str">
        <f>IFERROR(__xludf.DUMMYFUNCTION("IF(ISBLANK(B314) = TRUE, ARRAYFORMULA(TRIM(SPLIT(B314, "",""))), """")"),"#VALUE!")</f>
        <v>#VALUE!</v>
      </c>
      <c r="J314" s="99"/>
    </row>
    <row r="315">
      <c r="B315" s="93" t="str">
        <f>Movies!C307</f>
        <v/>
      </c>
      <c r="C315" s="93" t="str">
        <f>IFERROR(__xludf.DUMMYFUNCTION("IF(ISBLANK(B315) = TRUE, ARRAYFORMULA(TRIM(SPLIT(B315, "",""))), """")"),"#VALUE!")</f>
        <v>#VALUE!</v>
      </c>
      <c r="J315" s="99"/>
    </row>
    <row r="316">
      <c r="B316" s="93" t="str">
        <f>Movies!C308</f>
        <v/>
      </c>
      <c r="C316" s="93" t="str">
        <f>IFERROR(__xludf.DUMMYFUNCTION("IF(ISBLANK(B316) = TRUE, ARRAYFORMULA(TRIM(SPLIT(B316, "",""))), """")"),"#VALUE!")</f>
        <v>#VALUE!</v>
      </c>
      <c r="J316" s="99"/>
    </row>
    <row r="317">
      <c r="B317" s="93" t="str">
        <f>Movies!C309</f>
        <v/>
      </c>
      <c r="C317" s="93" t="str">
        <f>IFERROR(__xludf.DUMMYFUNCTION("IF(ISBLANK(B317) = TRUE, ARRAYFORMULA(TRIM(SPLIT(B317, "",""))), """")"),"#VALUE!")</f>
        <v>#VALUE!</v>
      </c>
      <c r="J317" s="99"/>
    </row>
    <row r="318">
      <c r="B318" s="93" t="str">
        <f>Movies!C310</f>
        <v/>
      </c>
      <c r="C318" s="93" t="str">
        <f>IFERROR(__xludf.DUMMYFUNCTION("IF(ISBLANK(B318) = TRUE, ARRAYFORMULA(TRIM(SPLIT(B318, "",""))), """")"),"#VALUE!")</f>
        <v>#VALUE!</v>
      </c>
      <c r="J318" s="99"/>
    </row>
    <row r="319">
      <c r="B319" s="93" t="str">
        <f>Movies!C311</f>
        <v/>
      </c>
      <c r="C319" s="93" t="str">
        <f>IFERROR(__xludf.DUMMYFUNCTION("IF(ISBLANK(B319) = TRUE, ARRAYFORMULA(TRIM(SPLIT(B319, "",""))), """")"),"#VALUE!")</f>
        <v>#VALUE!</v>
      </c>
      <c r="J319" s="99"/>
    </row>
    <row r="320">
      <c r="B320" s="93" t="str">
        <f>#REF!</f>
        <v>#REF!</v>
      </c>
      <c r="C320" s="93" t="str">
        <f>IFERROR(__xludf.DUMMYFUNCTION("IF(ISBLANK(B320) = TRUE, ARRAYFORMULA(TRIM(SPLIT(B320, "",""))), """")"),"")</f>
        <v/>
      </c>
      <c r="J320" s="99"/>
    </row>
    <row r="321">
      <c r="B321" s="93" t="str">
        <f>Movies!C312</f>
        <v/>
      </c>
      <c r="C321" s="93" t="str">
        <f>IFERROR(__xludf.DUMMYFUNCTION("IF(ISBLANK(B321) = TRUE, ARRAYFORMULA(TRIM(SPLIT(B321, "",""))), """")"),"#VALUE!")</f>
        <v>#VALUE!</v>
      </c>
      <c r="J321" s="99"/>
    </row>
    <row r="322">
      <c r="B322" s="93" t="str">
        <f>Movies!C313</f>
        <v/>
      </c>
      <c r="C322" s="93" t="str">
        <f>IFERROR(__xludf.DUMMYFUNCTION("IF(ISBLANK(B322) = TRUE, ARRAYFORMULA(TRIM(SPLIT(B322, "",""))), """")"),"#VALUE!")</f>
        <v>#VALUE!</v>
      </c>
      <c r="J322" s="99"/>
    </row>
    <row r="323">
      <c r="B323" s="93" t="str">
        <f>Movies!C314</f>
        <v/>
      </c>
      <c r="C323" s="93" t="str">
        <f>IFERROR(__xludf.DUMMYFUNCTION("IF(ISBLANK(B323) = TRUE, ARRAYFORMULA(TRIM(SPLIT(B323, "",""))), """")"),"#VALUE!")</f>
        <v>#VALUE!</v>
      </c>
      <c r="J323" s="99"/>
    </row>
    <row r="324">
      <c r="B324" s="93" t="str">
        <f>Movies!C315</f>
        <v/>
      </c>
      <c r="C324" s="93" t="str">
        <f>IFERROR(__xludf.DUMMYFUNCTION("IF(ISBLANK(B324) = TRUE, ARRAYFORMULA(TRIM(SPLIT(B324, "",""))), """")"),"#VALUE!")</f>
        <v>#VALUE!</v>
      </c>
      <c r="J324" s="99"/>
    </row>
    <row r="325">
      <c r="B325" s="93" t="str">
        <f>Movies!C316</f>
        <v/>
      </c>
      <c r="C325" s="93" t="str">
        <f>IFERROR(__xludf.DUMMYFUNCTION("IF(ISBLANK(B325) = TRUE, ARRAYFORMULA(TRIM(SPLIT(B325, "",""))), """")"),"#VALUE!")</f>
        <v>#VALUE!</v>
      </c>
      <c r="J325" s="99"/>
    </row>
    <row r="326">
      <c r="B326" s="93" t="str">
        <f>Movies!C317</f>
        <v/>
      </c>
      <c r="C326" s="93" t="str">
        <f>IFERROR(__xludf.DUMMYFUNCTION("IF(ISBLANK(B326) = TRUE, ARRAYFORMULA(TRIM(SPLIT(B326, "",""))), """")"),"#VALUE!")</f>
        <v>#VALUE!</v>
      </c>
      <c r="J326" s="99"/>
    </row>
    <row r="327">
      <c r="B327" s="93" t="str">
        <f>Movies!C318</f>
        <v/>
      </c>
      <c r="C327" s="93" t="str">
        <f>IFERROR(__xludf.DUMMYFUNCTION("IF(ISBLANK(B327) = TRUE, ARRAYFORMULA(TRIM(SPLIT(B327, "",""))), """")"),"#VALUE!")</f>
        <v>#VALUE!</v>
      </c>
      <c r="J327" s="99"/>
    </row>
    <row r="328">
      <c r="B328" s="93" t="str">
        <f>Movies!C319</f>
        <v/>
      </c>
      <c r="C328" s="93" t="str">
        <f>IFERROR(__xludf.DUMMYFUNCTION("IF(ISBLANK(B328) = TRUE, ARRAYFORMULA(TRIM(SPLIT(B328, "",""))), """")"),"#VALUE!")</f>
        <v>#VALUE!</v>
      </c>
      <c r="J328" s="99"/>
    </row>
    <row r="329">
      <c r="B329" s="93" t="str">
        <f>#REF!</f>
        <v>#REF!</v>
      </c>
      <c r="C329" s="93" t="str">
        <f>IFERROR(__xludf.DUMMYFUNCTION("IF(ISBLANK(B329) = TRUE, ARRAYFORMULA(TRIM(SPLIT(B329, "",""))), """")"),"")</f>
        <v/>
      </c>
      <c r="J329" s="99"/>
    </row>
    <row r="330">
      <c r="B330" s="93" t="str">
        <f>Movies!C320</f>
        <v/>
      </c>
      <c r="C330" s="93" t="str">
        <f>IFERROR(__xludf.DUMMYFUNCTION("IF(ISBLANK(B330) = TRUE, ARRAYFORMULA(TRIM(SPLIT(B330, "",""))), """")"),"#VALUE!")</f>
        <v>#VALUE!</v>
      </c>
      <c r="J330" s="99"/>
    </row>
    <row r="331">
      <c r="B331" s="93" t="str">
        <f>Movies!C321</f>
        <v/>
      </c>
      <c r="C331" s="93" t="str">
        <f>IFERROR(__xludf.DUMMYFUNCTION("IF(ISBLANK(B331) = TRUE, ARRAYFORMULA(TRIM(SPLIT(B331, "",""))), """")"),"#VALUE!")</f>
        <v>#VALUE!</v>
      </c>
      <c r="J331" s="99"/>
    </row>
    <row r="332">
      <c r="B332" s="93" t="str">
        <f>Movies!C322</f>
        <v/>
      </c>
      <c r="C332" s="93" t="str">
        <f>IFERROR(__xludf.DUMMYFUNCTION("IF(ISBLANK(B332) = TRUE, ARRAYFORMULA(TRIM(SPLIT(B332, "",""))), """")"),"#VALUE!")</f>
        <v>#VALUE!</v>
      </c>
      <c r="J332" s="99"/>
    </row>
    <row r="333">
      <c r="B333" s="93" t="str">
        <f>Movies!C323</f>
        <v/>
      </c>
      <c r="C333" s="93" t="str">
        <f>IFERROR(__xludf.DUMMYFUNCTION("IF(ISBLANK(B333) = TRUE, ARRAYFORMULA(TRIM(SPLIT(B333, "",""))), """")"),"#VALUE!")</f>
        <v>#VALUE!</v>
      </c>
      <c r="J333" s="99"/>
    </row>
    <row r="334">
      <c r="B334" s="93" t="str">
        <f>Movies!C324</f>
        <v/>
      </c>
      <c r="C334" s="93" t="str">
        <f>IFERROR(__xludf.DUMMYFUNCTION("IF(ISBLANK(B334) = TRUE, ARRAYFORMULA(TRIM(SPLIT(B334, "",""))), """")"),"#VALUE!")</f>
        <v>#VALUE!</v>
      </c>
      <c r="J334" s="99"/>
    </row>
    <row r="335">
      <c r="B335" s="93" t="str">
        <f>Movies!C325</f>
        <v/>
      </c>
      <c r="C335" s="93" t="str">
        <f>IFERROR(__xludf.DUMMYFUNCTION("IF(ISBLANK(B335) = TRUE, ARRAYFORMULA(TRIM(SPLIT(B335, "",""))), """")"),"#VALUE!")</f>
        <v>#VALUE!</v>
      </c>
      <c r="J335" s="99"/>
    </row>
    <row r="336">
      <c r="B336" s="93" t="str">
        <f>Movies!C326</f>
        <v/>
      </c>
      <c r="C336" s="93" t="str">
        <f>IFERROR(__xludf.DUMMYFUNCTION("IF(ISBLANK(B336) = TRUE, ARRAYFORMULA(TRIM(SPLIT(B336, "",""))), """")"),"#VALUE!")</f>
        <v>#VALUE!</v>
      </c>
      <c r="J336" s="99"/>
    </row>
    <row r="337">
      <c r="B337" s="93" t="str">
        <f>Movies!C327</f>
        <v/>
      </c>
      <c r="C337" s="93" t="str">
        <f>IFERROR(__xludf.DUMMYFUNCTION("IF(ISBLANK(B337) = TRUE, ARRAYFORMULA(TRIM(SPLIT(B337, "",""))), """")"),"#VALUE!")</f>
        <v>#VALUE!</v>
      </c>
      <c r="J337" s="99"/>
    </row>
    <row r="338">
      <c r="B338" s="93" t="str">
        <f>Movies!C328</f>
        <v/>
      </c>
      <c r="C338" s="93" t="str">
        <f>IFERROR(__xludf.DUMMYFUNCTION("IF(ISBLANK(B338) = TRUE, ARRAYFORMULA(TRIM(SPLIT(B338, "",""))), """")"),"#VALUE!")</f>
        <v>#VALUE!</v>
      </c>
      <c r="J338" s="99"/>
    </row>
    <row r="339">
      <c r="B339" s="93" t="str">
        <f>Movies!C329</f>
        <v/>
      </c>
      <c r="C339" s="93" t="str">
        <f>IFERROR(__xludf.DUMMYFUNCTION("IF(ISBLANK(B339) = TRUE, ARRAYFORMULA(TRIM(SPLIT(B339, "",""))), """")"),"#VALUE!")</f>
        <v>#VALUE!</v>
      </c>
      <c r="J339" s="99"/>
    </row>
    <row r="340">
      <c r="B340" s="93" t="str">
        <f>Movies!C330</f>
        <v/>
      </c>
      <c r="C340" s="93" t="str">
        <f>IFERROR(__xludf.DUMMYFUNCTION("IF(ISBLANK(B340) = TRUE, ARRAYFORMULA(TRIM(SPLIT(B340, "",""))), """")"),"#VALUE!")</f>
        <v>#VALUE!</v>
      </c>
      <c r="J340" s="99"/>
    </row>
    <row r="341">
      <c r="B341" s="93" t="str">
        <f>Movies!C331</f>
        <v/>
      </c>
      <c r="C341" s="93" t="str">
        <f>IFERROR(__xludf.DUMMYFUNCTION("IF(ISBLANK(B341) = TRUE, ARRAYFORMULA(TRIM(SPLIT(B341, "",""))), """")"),"#VALUE!")</f>
        <v>#VALUE!</v>
      </c>
      <c r="J341" s="99"/>
    </row>
    <row r="342">
      <c r="B342" s="93" t="str">
        <f>Movies!C332</f>
        <v/>
      </c>
      <c r="C342" s="93" t="str">
        <f>IFERROR(__xludf.DUMMYFUNCTION("IF(ISBLANK(B342) = TRUE, ARRAYFORMULA(TRIM(SPLIT(B342, "",""))), """")"),"#VALUE!")</f>
        <v>#VALUE!</v>
      </c>
      <c r="J342" s="99"/>
    </row>
    <row r="343">
      <c r="B343" s="93" t="str">
        <f>Movies!C333</f>
        <v/>
      </c>
      <c r="C343" s="93" t="str">
        <f>IFERROR(__xludf.DUMMYFUNCTION("IF(ISBLANK(B343) = TRUE, ARRAYFORMULA(TRIM(SPLIT(B343, "",""))), """")"),"#VALUE!")</f>
        <v>#VALUE!</v>
      </c>
      <c r="J343" s="99"/>
    </row>
    <row r="344">
      <c r="B344" s="93" t="str">
        <f>Movies!C334</f>
        <v/>
      </c>
      <c r="C344" s="93" t="str">
        <f>IFERROR(__xludf.DUMMYFUNCTION("IF(ISBLANK(B344) = TRUE, ARRAYFORMULA(TRIM(SPLIT(B344, "",""))), """")"),"#VALUE!")</f>
        <v>#VALUE!</v>
      </c>
      <c r="J344" s="99"/>
    </row>
    <row r="345">
      <c r="B345" s="93" t="str">
        <f>Movies!C335</f>
        <v/>
      </c>
      <c r="C345" s="93" t="str">
        <f>IFERROR(__xludf.DUMMYFUNCTION("IF(ISBLANK(B345) = TRUE, ARRAYFORMULA(TRIM(SPLIT(B345, "",""))), """")"),"#VALUE!")</f>
        <v>#VALUE!</v>
      </c>
      <c r="J345" s="99"/>
    </row>
    <row r="346">
      <c r="B346" s="93" t="str">
        <f>Movies!C336</f>
        <v/>
      </c>
      <c r="C346" s="93" t="str">
        <f>IFERROR(__xludf.DUMMYFUNCTION("IF(ISBLANK(B346) = TRUE, ARRAYFORMULA(TRIM(SPLIT(B346, "",""))), """")"),"#VALUE!")</f>
        <v>#VALUE!</v>
      </c>
      <c r="J346" s="99"/>
    </row>
    <row r="347">
      <c r="B347" s="93" t="str">
        <f>Movies!C337</f>
        <v/>
      </c>
      <c r="C347" s="93" t="str">
        <f>IFERROR(__xludf.DUMMYFUNCTION("IF(ISBLANK(B347) = TRUE, ARRAYFORMULA(TRIM(SPLIT(B347, "",""))), """")"),"#VALUE!")</f>
        <v>#VALUE!</v>
      </c>
      <c r="J347" s="99"/>
    </row>
    <row r="348">
      <c r="B348" s="93" t="str">
        <f>Movies!C338</f>
        <v/>
      </c>
      <c r="C348" s="93" t="str">
        <f>IFERROR(__xludf.DUMMYFUNCTION("IF(ISBLANK(B348) = TRUE, ARRAYFORMULA(TRIM(SPLIT(B348, "",""))), """")"),"#VALUE!")</f>
        <v>#VALUE!</v>
      </c>
      <c r="J348" s="99"/>
    </row>
    <row r="349">
      <c r="B349" s="93" t="str">
        <f>Movies!C339</f>
        <v/>
      </c>
      <c r="C349" s="93" t="str">
        <f>IFERROR(__xludf.DUMMYFUNCTION("IF(ISBLANK(B349) = TRUE, ARRAYFORMULA(TRIM(SPLIT(B349, "",""))), """")"),"#VALUE!")</f>
        <v>#VALUE!</v>
      </c>
      <c r="J349" s="99"/>
    </row>
    <row r="350">
      <c r="B350" s="93" t="str">
        <f>Movies!C340</f>
        <v/>
      </c>
      <c r="C350" s="93" t="str">
        <f>IFERROR(__xludf.DUMMYFUNCTION("IF(ISBLANK(B350) = TRUE, ARRAYFORMULA(TRIM(SPLIT(B350, "",""))), """")"),"#VALUE!")</f>
        <v>#VALUE!</v>
      </c>
      <c r="J350" s="99"/>
    </row>
    <row r="351">
      <c r="B351" s="93" t="str">
        <f>Movies!C341</f>
        <v/>
      </c>
      <c r="C351" s="93" t="str">
        <f>IFERROR(__xludf.DUMMYFUNCTION("IF(ISBLANK(B351) = TRUE, ARRAYFORMULA(TRIM(SPLIT(B351, "",""))), """")"),"#VALUE!")</f>
        <v>#VALUE!</v>
      </c>
      <c r="J351" s="99"/>
    </row>
    <row r="352">
      <c r="B352" s="93" t="str">
        <f>Movies!C342</f>
        <v/>
      </c>
      <c r="C352" s="93" t="str">
        <f>IFERROR(__xludf.DUMMYFUNCTION("IF(ISBLANK(B352) = TRUE, ARRAYFORMULA(TRIM(SPLIT(B352, "",""))), """")"),"#VALUE!")</f>
        <v>#VALUE!</v>
      </c>
      <c r="J352" s="99"/>
    </row>
    <row r="353">
      <c r="B353" s="93" t="str">
        <f>Movies!C343</f>
        <v/>
      </c>
      <c r="C353" s="93" t="str">
        <f>IFERROR(__xludf.DUMMYFUNCTION("IF(ISBLANK(B353) = TRUE, ARRAYFORMULA(TRIM(SPLIT(B353, "",""))), """")"),"#VALUE!")</f>
        <v>#VALUE!</v>
      </c>
      <c r="J353" s="99"/>
    </row>
    <row r="354">
      <c r="B354" s="93" t="str">
        <f>Movies!C344</f>
        <v/>
      </c>
      <c r="C354" s="93" t="str">
        <f>IFERROR(__xludf.DUMMYFUNCTION("IF(ISBLANK(B354) = TRUE, ARRAYFORMULA(TRIM(SPLIT(B354, "",""))), """")"),"#VALUE!")</f>
        <v>#VALUE!</v>
      </c>
      <c r="J354" s="99"/>
    </row>
    <row r="355">
      <c r="B355" s="93" t="str">
        <f>Movies!C345</f>
        <v/>
      </c>
      <c r="C355" s="93" t="str">
        <f>IFERROR(__xludf.DUMMYFUNCTION("IF(ISBLANK(B355) = TRUE, ARRAYFORMULA(TRIM(SPLIT(B355, "",""))), """")"),"#VALUE!")</f>
        <v>#VALUE!</v>
      </c>
      <c r="J355" s="99"/>
    </row>
    <row r="356">
      <c r="B356" s="93" t="str">
        <f>Movies!C346</f>
        <v/>
      </c>
      <c r="C356" s="93" t="str">
        <f>IFERROR(__xludf.DUMMYFUNCTION("IF(ISBLANK(B356) = TRUE, ARRAYFORMULA(TRIM(SPLIT(B356, "",""))), """")"),"#VALUE!")</f>
        <v>#VALUE!</v>
      </c>
      <c r="J356" s="99"/>
    </row>
    <row r="357">
      <c r="B357" s="93" t="str">
        <f>Movies!C347</f>
        <v/>
      </c>
      <c r="C357" s="93" t="str">
        <f>IFERROR(__xludf.DUMMYFUNCTION("IF(ISBLANK(B357) = TRUE, ARRAYFORMULA(TRIM(SPLIT(B357, "",""))), """")"),"#VALUE!")</f>
        <v>#VALUE!</v>
      </c>
      <c r="J357" s="99"/>
    </row>
    <row r="358">
      <c r="B358" s="93" t="str">
        <f>Movies!C348</f>
        <v/>
      </c>
      <c r="C358" s="93" t="str">
        <f>IFERROR(__xludf.DUMMYFUNCTION("IF(ISBLANK(B358) = TRUE, ARRAYFORMULA(TRIM(SPLIT(B358, "",""))), """")"),"#VALUE!")</f>
        <v>#VALUE!</v>
      </c>
      <c r="J358" s="99"/>
    </row>
    <row r="359">
      <c r="B359" s="93" t="str">
        <f>Movies!C349</f>
        <v>Adventure, Drama, Fantasy</v>
      </c>
      <c r="C359" s="93" t="str">
        <f>IFERROR(__xludf.DUMMYFUNCTION("IF(ISBLANK(B359) = TRUE, ARRAYFORMULA(TRIM(SPLIT(B359, "",""))), """")"),"")</f>
        <v/>
      </c>
      <c r="J359" s="99"/>
    </row>
    <row r="360">
      <c r="B360" s="93" t="str">
        <f>Movies!C350</f>
        <v/>
      </c>
      <c r="C360" s="93" t="str">
        <f>IFERROR(__xludf.DUMMYFUNCTION("IF(ISBLANK(B360) = TRUE, ARRAYFORMULA(TRIM(SPLIT(B360, "",""))), """")"),"#VALUE!")</f>
        <v>#VALUE!</v>
      </c>
      <c r="J360" s="99"/>
    </row>
    <row r="361">
      <c r="B361" s="93" t="str">
        <f>Movies!C351</f>
        <v/>
      </c>
      <c r="C361" s="93" t="str">
        <f>IFERROR(__xludf.DUMMYFUNCTION("IF(ISBLANK(B361) = TRUE, ARRAYFORMULA(TRIM(SPLIT(B361, "",""))), """")"),"#VALUE!")</f>
        <v>#VALUE!</v>
      </c>
      <c r="J361" s="99"/>
    </row>
    <row r="362">
      <c r="B362" s="93" t="str">
        <f>Movies!C352</f>
        <v/>
      </c>
      <c r="C362" s="93" t="str">
        <f>IFERROR(__xludf.DUMMYFUNCTION("IF(ISBLANK(B362) = TRUE, ARRAYFORMULA(TRIM(SPLIT(B362, "",""))), """")"),"#VALUE!")</f>
        <v>#VALUE!</v>
      </c>
      <c r="J362" s="99"/>
    </row>
    <row r="363">
      <c r="B363" s="93" t="str">
        <f>Movies!C353</f>
        <v/>
      </c>
      <c r="C363" s="93" t="str">
        <f>IFERROR(__xludf.DUMMYFUNCTION("IF(ISBLANK(B363) = TRUE, ARRAYFORMULA(TRIM(SPLIT(B363, "",""))), """")"),"#VALUE!")</f>
        <v>#VALUE!</v>
      </c>
      <c r="J363" s="99"/>
    </row>
    <row r="364">
      <c r="B364" s="93" t="str">
        <f>Movies!C354</f>
        <v/>
      </c>
      <c r="C364" s="93" t="str">
        <f>IFERROR(__xludf.DUMMYFUNCTION("IF(ISBLANK(B364) = TRUE, ARRAYFORMULA(TRIM(SPLIT(B364, "",""))), """")"),"#VALUE!")</f>
        <v>#VALUE!</v>
      </c>
      <c r="J364" s="99"/>
    </row>
    <row r="365">
      <c r="B365" s="93" t="str">
        <f>Movies!C355</f>
        <v/>
      </c>
      <c r="C365" s="93" t="str">
        <f>IFERROR(__xludf.DUMMYFUNCTION("IF(ISBLANK(B365) = TRUE, ARRAYFORMULA(TRIM(SPLIT(B365, "",""))), """")"),"#VALUE!")</f>
        <v>#VALUE!</v>
      </c>
      <c r="J365" s="99"/>
    </row>
    <row r="366">
      <c r="B366" s="93" t="str">
        <f>Movies!C356</f>
        <v/>
      </c>
      <c r="C366" s="93" t="str">
        <f>IFERROR(__xludf.DUMMYFUNCTION("IF(ISBLANK(B366) = TRUE, ARRAYFORMULA(TRIM(SPLIT(B366, "",""))), """")"),"#VALUE!")</f>
        <v>#VALUE!</v>
      </c>
      <c r="J366" s="99"/>
    </row>
    <row r="367">
      <c r="B367" s="93" t="str">
        <f>Movies!C357</f>
        <v/>
      </c>
      <c r="C367" s="93" t="str">
        <f>IFERROR(__xludf.DUMMYFUNCTION("IF(ISBLANK(B367) = TRUE, ARRAYFORMULA(TRIM(SPLIT(B367, "",""))), """")"),"#VALUE!")</f>
        <v>#VALUE!</v>
      </c>
      <c r="J367" s="99"/>
    </row>
    <row r="368">
      <c r="B368" s="93" t="str">
        <f>Movies!C358</f>
        <v/>
      </c>
      <c r="C368" s="93" t="str">
        <f>IFERROR(__xludf.DUMMYFUNCTION("IF(ISBLANK(B368) = TRUE, ARRAYFORMULA(TRIM(SPLIT(B368, "",""))), """")"),"#VALUE!")</f>
        <v>#VALUE!</v>
      </c>
      <c r="J368" s="99"/>
    </row>
    <row r="369">
      <c r="B369" s="93" t="str">
        <f>Movies!C359</f>
        <v/>
      </c>
      <c r="C369" s="93" t="str">
        <f>IFERROR(__xludf.DUMMYFUNCTION("IF(ISBLANK(B369) = TRUE, ARRAYFORMULA(TRIM(SPLIT(B369, "",""))), """")"),"#VALUE!")</f>
        <v>#VALUE!</v>
      </c>
      <c r="J369" s="99"/>
    </row>
    <row r="370">
      <c r="B370" s="93" t="str">
        <f>Movies!C360</f>
        <v/>
      </c>
      <c r="C370" s="93" t="str">
        <f>IFERROR(__xludf.DUMMYFUNCTION("IF(ISBLANK(B370) = TRUE, ARRAYFORMULA(TRIM(SPLIT(B370, "",""))), """")"),"#VALUE!")</f>
        <v>#VALUE!</v>
      </c>
      <c r="J370" s="99"/>
    </row>
    <row r="371">
      <c r="B371" s="93" t="str">
        <f>Movies!C361</f>
        <v/>
      </c>
      <c r="C371" s="93" t="str">
        <f>IFERROR(__xludf.DUMMYFUNCTION("IF(ISBLANK(B371) = TRUE, ARRAYFORMULA(TRIM(SPLIT(B371, "",""))), """")"),"#VALUE!")</f>
        <v>#VALUE!</v>
      </c>
      <c r="J371" s="99"/>
    </row>
    <row r="372">
      <c r="B372" s="93" t="str">
        <f>Movies!C362</f>
        <v/>
      </c>
      <c r="C372" s="93" t="str">
        <f>IFERROR(__xludf.DUMMYFUNCTION("IF(ISBLANK(B372) = TRUE, ARRAYFORMULA(TRIM(SPLIT(B372, "",""))), """")"),"#VALUE!")</f>
        <v>#VALUE!</v>
      </c>
      <c r="J372" s="99"/>
    </row>
    <row r="373">
      <c r="B373" s="93" t="str">
        <f>Movies!C363</f>
        <v/>
      </c>
      <c r="C373" s="93" t="str">
        <f>IFERROR(__xludf.DUMMYFUNCTION("IF(ISBLANK(B373) = TRUE, ARRAYFORMULA(TRIM(SPLIT(B373, "",""))), """")"),"#VALUE!")</f>
        <v>#VALUE!</v>
      </c>
      <c r="J373" s="99"/>
    </row>
    <row r="374">
      <c r="B374" s="93" t="str">
        <f>Movies!C364</f>
        <v/>
      </c>
      <c r="C374" s="93" t="str">
        <f>IFERROR(__xludf.DUMMYFUNCTION("IF(ISBLANK(B374) = TRUE, ARRAYFORMULA(TRIM(SPLIT(B374, "",""))), """")"),"#VALUE!")</f>
        <v>#VALUE!</v>
      </c>
      <c r="J374" s="99"/>
    </row>
    <row r="375">
      <c r="B375" s="93" t="str">
        <f>Movies!C365</f>
        <v/>
      </c>
      <c r="C375" s="93" t="str">
        <f>IFERROR(__xludf.DUMMYFUNCTION("IF(ISBLANK(B375) = TRUE, ARRAYFORMULA(TRIM(SPLIT(B375, "",""))), """")"),"#VALUE!")</f>
        <v>#VALUE!</v>
      </c>
      <c r="J375" s="99"/>
    </row>
    <row r="376">
      <c r="B376" s="93" t="str">
        <f>Movies!C366</f>
        <v/>
      </c>
      <c r="C376" s="93" t="str">
        <f>IFERROR(__xludf.DUMMYFUNCTION("IF(ISBLANK(B376) = TRUE, ARRAYFORMULA(TRIM(SPLIT(B376, "",""))), """")"),"#VALUE!")</f>
        <v>#VALUE!</v>
      </c>
      <c r="J376" s="99"/>
    </row>
    <row r="377">
      <c r="B377" s="93" t="str">
        <f>Movies!C367</f>
        <v/>
      </c>
      <c r="C377" s="93" t="str">
        <f>IFERROR(__xludf.DUMMYFUNCTION("IF(ISBLANK(B377) = TRUE, ARRAYFORMULA(TRIM(SPLIT(B377, "",""))), """")"),"#VALUE!")</f>
        <v>#VALUE!</v>
      </c>
      <c r="J377" s="99"/>
    </row>
    <row r="378">
      <c r="B378" s="93" t="str">
        <f>Movies!C368</f>
        <v/>
      </c>
      <c r="C378" s="93" t="str">
        <f>IFERROR(__xludf.DUMMYFUNCTION("IF(ISBLANK(B378) = TRUE, ARRAYFORMULA(TRIM(SPLIT(B378, "",""))), """")"),"#VALUE!")</f>
        <v>#VALUE!</v>
      </c>
      <c r="J378" s="99"/>
    </row>
    <row r="379">
      <c r="B379" s="93" t="str">
        <f>Movies!C369</f>
        <v/>
      </c>
      <c r="C379" s="93" t="str">
        <f>IFERROR(__xludf.DUMMYFUNCTION("IF(ISBLANK(B379) = TRUE, ARRAYFORMULA(TRIM(SPLIT(B379, "",""))), """")"),"#VALUE!")</f>
        <v>#VALUE!</v>
      </c>
      <c r="J379" s="99"/>
    </row>
    <row r="380">
      <c r="B380" s="93" t="str">
        <f>Movies!C370</f>
        <v/>
      </c>
      <c r="C380" s="93" t="str">
        <f>IFERROR(__xludf.DUMMYFUNCTION("IF(ISBLANK(B380) = TRUE, ARRAYFORMULA(TRIM(SPLIT(B380, "",""))), """")"),"#VALUE!")</f>
        <v>#VALUE!</v>
      </c>
      <c r="J380" s="99"/>
    </row>
    <row r="381">
      <c r="B381" s="93" t="str">
        <f>Movies!C371</f>
        <v/>
      </c>
      <c r="C381" s="93" t="str">
        <f>IFERROR(__xludf.DUMMYFUNCTION("IF(ISBLANK(B381) = TRUE, ARRAYFORMULA(TRIM(SPLIT(B381, "",""))), """")"),"#VALUE!")</f>
        <v>#VALUE!</v>
      </c>
      <c r="J381" s="99"/>
    </row>
    <row r="382">
      <c r="B382" s="93" t="str">
        <f>Movies!C372</f>
        <v/>
      </c>
      <c r="C382" s="93" t="str">
        <f>IFERROR(__xludf.DUMMYFUNCTION("IF(ISBLANK(B382) = TRUE, ARRAYFORMULA(TRIM(SPLIT(B382, "",""))), """")"),"#VALUE!")</f>
        <v>#VALUE!</v>
      </c>
      <c r="J382" s="99"/>
    </row>
    <row r="383">
      <c r="B383" s="93" t="str">
        <f>Movies!C373</f>
        <v/>
      </c>
      <c r="C383" s="93" t="str">
        <f>IFERROR(__xludf.DUMMYFUNCTION("IF(ISBLANK(B383) = TRUE, ARRAYFORMULA(TRIM(SPLIT(B383, "",""))), """")"),"#VALUE!")</f>
        <v>#VALUE!</v>
      </c>
      <c r="J383" s="99"/>
    </row>
    <row r="384">
      <c r="B384" s="93" t="str">
        <f>Movies!C374</f>
        <v/>
      </c>
      <c r="C384" s="93" t="str">
        <f>IFERROR(__xludf.DUMMYFUNCTION("IF(ISBLANK(B384) = TRUE, ARRAYFORMULA(TRIM(SPLIT(B384, "",""))), """")"),"#VALUE!")</f>
        <v>#VALUE!</v>
      </c>
      <c r="J384" s="99"/>
    </row>
    <row r="385">
      <c r="B385" s="93" t="str">
        <f>Movies!C375</f>
        <v/>
      </c>
      <c r="C385" s="93" t="str">
        <f>IFERROR(__xludf.DUMMYFUNCTION("IF(ISBLANK(B385) = TRUE, ARRAYFORMULA(TRIM(SPLIT(B385, "",""))), """")"),"#VALUE!")</f>
        <v>#VALUE!</v>
      </c>
      <c r="J385" s="99"/>
    </row>
    <row r="386">
      <c r="B386" s="93" t="str">
        <f>Movies!C376</f>
        <v/>
      </c>
      <c r="C386" s="93" t="str">
        <f>IFERROR(__xludf.DUMMYFUNCTION("IF(ISBLANK(B386) = TRUE, ARRAYFORMULA(TRIM(SPLIT(B386, "",""))), """")"),"#VALUE!")</f>
        <v>#VALUE!</v>
      </c>
      <c r="J386" s="99"/>
    </row>
    <row r="387">
      <c r="B387" s="93" t="str">
        <f>Movies!C377</f>
        <v/>
      </c>
      <c r="C387" s="93" t="str">
        <f>IFERROR(__xludf.DUMMYFUNCTION("IF(ISBLANK(B387) = TRUE, ARRAYFORMULA(TRIM(SPLIT(B387, "",""))), """")"),"#VALUE!")</f>
        <v>#VALUE!</v>
      </c>
      <c r="J387" s="99"/>
    </row>
    <row r="388">
      <c r="B388" s="93" t="str">
        <f>Movies!C378</f>
        <v/>
      </c>
      <c r="C388" s="93" t="str">
        <f>IFERROR(__xludf.DUMMYFUNCTION("IF(ISBLANK(B388) = TRUE, ARRAYFORMULA(TRIM(SPLIT(B388, "",""))), """")"),"#VALUE!")</f>
        <v>#VALUE!</v>
      </c>
      <c r="J388" s="99"/>
    </row>
    <row r="389">
      <c r="B389" s="93" t="str">
        <f>Movies!C379</f>
        <v/>
      </c>
      <c r="C389" s="93" t="str">
        <f>IFERROR(__xludf.DUMMYFUNCTION("IF(ISBLANK(B389) = TRUE, ARRAYFORMULA(TRIM(SPLIT(B389, "",""))), """")"),"#VALUE!")</f>
        <v>#VALUE!</v>
      </c>
      <c r="J389" s="99"/>
    </row>
    <row r="390">
      <c r="B390" s="93" t="str">
        <f>Movies!C380</f>
        <v/>
      </c>
      <c r="C390" s="93" t="str">
        <f>IFERROR(__xludf.DUMMYFUNCTION("IF(ISBLANK(B390) = TRUE, ARRAYFORMULA(TRIM(SPLIT(B390, "",""))), """")"),"#VALUE!")</f>
        <v>#VALUE!</v>
      </c>
      <c r="J390" s="99"/>
    </row>
    <row r="391">
      <c r="B391" s="93" t="str">
        <f>Movies!C381</f>
        <v/>
      </c>
      <c r="C391" s="93" t="str">
        <f>IFERROR(__xludf.DUMMYFUNCTION("IF(ISBLANK(B391) = TRUE, ARRAYFORMULA(TRIM(SPLIT(B391, "",""))), """")"),"#VALUE!")</f>
        <v>#VALUE!</v>
      </c>
      <c r="J391" s="99"/>
    </row>
    <row r="392">
      <c r="B392" s="93" t="str">
        <f>Movies!C382</f>
        <v/>
      </c>
      <c r="C392" s="93" t="str">
        <f>IFERROR(__xludf.DUMMYFUNCTION("IF(ISBLANK(B392) = TRUE, ARRAYFORMULA(TRIM(SPLIT(B392, "",""))), """")"),"#VALUE!")</f>
        <v>#VALUE!</v>
      </c>
      <c r="J392" s="99"/>
    </row>
    <row r="393">
      <c r="B393" s="93" t="str">
        <f>Movies!C383</f>
        <v/>
      </c>
      <c r="C393" s="93" t="str">
        <f>IFERROR(__xludf.DUMMYFUNCTION("IF(ISBLANK(B393) = TRUE, ARRAYFORMULA(TRIM(SPLIT(B393, "",""))), """")"),"#VALUE!")</f>
        <v>#VALUE!</v>
      </c>
      <c r="J393" s="99"/>
    </row>
    <row r="394">
      <c r="B394" s="93" t="str">
        <f>Movies!C384</f>
        <v/>
      </c>
      <c r="C394" s="93" t="str">
        <f>IFERROR(__xludf.DUMMYFUNCTION("IF(ISBLANK(B394) = TRUE, ARRAYFORMULA(TRIM(SPLIT(B394, "",""))), """")"),"#VALUE!")</f>
        <v>#VALUE!</v>
      </c>
      <c r="J394" s="99"/>
    </row>
    <row r="395">
      <c r="B395" s="93" t="str">
        <f>Movies!C385</f>
        <v/>
      </c>
      <c r="C395" s="93" t="str">
        <f>IFERROR(__xludf.DUMMYFUNCTION("IF(ISBLANK(B395) = TRUE, ARRAYFORMULA(TRIM(SPLIT(B395, "",""))), """")"),"#VALUE!")</f>
        <v>#VALUE!</v>
      </c>
      <c r="J395" s="99"/>
    </row>
    <row r="396">
      <c r="B396" s="93" t="str">
        <f>Movies!C386</f>
        <v/>
      </c>
      <c r="C396" s="93" t="str">
        <f>IFERROR(__xludf.DUMMYFUNCTION("IF(ISBLANK(B396) = TRUE, ARRAYFORMULA(TRIM(SPLIT(B396, "",""))), """")"),"#VALUE!")</f>
        <v>#VALUE!</v>
      </c>
      <c r="J396" s="99"/>
    </row>
    <row r="397">
      <c r="B397" s="93" t="str">
        <f>Movies!C387</f>
        <v/>
      </c>
      <c r="C397" s="93" t="str">
        <f>IFERROR(__xludf.DUMMYFUNCTION("IF(ISBLANK(B397) = TRUE, ARRAYFORMULA(TRIM(SPLIT(B397, "",""))), """")"),"#VALUE!")</f>
        <v>#VALUE!</v>
      </c>
      <c r="J397" s="99"/>
    </row>
    <row r="398">
      <c r="B398" s="93" t="str">
        <f>Movies!C388</f>
        <v/>
      </c>
      <c r="C398" s="93" t="str">
        <f>IFERROR(__xludf.DUMMYFUNCTION("IF(ISBLANK(B398) = TRUE, ARRAYFORMULA(TRIM(SPLIT(B398, "",""))), """")"),"#VALUE!")</f>
        <v>#VALUE!</v>
      </c>
      <c r="J398" s="99"/>
    </row>
    <row r="399">
      <c r="B399" s="93" t="str">
        <f>Movies!C389</f>
        <v/>
      </c>
      <c r="C399" s="93" t="str">
        <f>IFERROR(__xludf.DUMMYFUNCTION("IF(ISBLANK(B399) = TRUE, ARRAYFORMULA(TRIM(SPLIT(B399, "",""))), """")"),"#VALUE!")</f>
        <v>#VALUE!</v>
      </c>
      <c r="J399" s="99"/>
    </row>
    <row r="400">
      <c r="B400" s="93" t="str">
        <f>Movies!C390</f>
        <v/>
      </c>
      <c r="C400" s="93" t="str">
        <f>IFERROR(__xludf.DUMMYFUNCTION("IF(ISBLANK(B400) = TRUE, ARRAYFORMULA(TRIM(SPLIT(B400, "",""))), """")"),"#VALUE!")</f>
        <v>#VALUE!</v>
      </c>
      <c r="J400" s="99"/>
    </row>
    <row r="401">
      <c r="B401" s="93" t="str">
        <f>Movies!C391</f>
        <v/>
      </c>
      <c r="C401" s="93" t="str">
        <f>IFERROR(__xludf.DUMMYFUNCTION("IF(ISBLANK(B401) = TRUE, ARRAYFORMULA(TRIM(SPLIT(B401, "",""))), """")"),"#VALUE!")</f>
        <v>#VALUE!</v>
      </c>
      <c r="J401" s="99"/>
    </row>
    <row r="402">
      <c r="B402" s="93" t="str">
        <f>Movies!C392</f>
        <v/>
      </c>
      <c r="C402" s="93" t="str">
        <f>IFERROR(__xludf.DUMMYFUNCTION("IF(ISBLANK(B402) = TRUE, ARRAYFORMULA(TRIM(SPLIT(B402, "",""))), """")"),"#VALUE!")</f>
        <v>#VALUE!</v>
      </c>
      <c r="J402" s="99"/>
    </row>
    <row r="403">
      <c r="B403" s="93" t="str">
        <f>Movies!C393</f>
        <v/>
      </c>
      <c r="J403" s="99"/>
    </row>
    <row r="404">
      <c r="B404" s="93" t="str">
        <f>Movies!C394</f>
        <v/>
      </c>
      <c r="J404" s="99"/>
    </row>
    <row r="405">
      <c r="B405" s="93" t="str">
        <f>Movies!C395</f>
        <v/>
      </c>
      <c r="J405" s="99"/>
    </row>
    <row r="406">
      <c r="B406" s="93" t="str">
        <f>Movies!C396</f>
        <v/>
      </c>
      <c r="J406" s="99"/>
    </row>
    <row r="407">
      <c r="B407" s="93" t="str">
        <f>Movies!C397</f>
        <v/>
      </c>
      <c r="J407" s="99"/>
    </row>
    <row r="408">
      <c r="B408" s="93" t="str">
        <f>Movies!C398</f>
        <v/>
      </c>
      <c r="J408" s="99"/>
    </row>
    <row r="409">
      <c r="B409" s="93" t="str">
        <f>Movies!C399</f>
        <v/>
      </c>
      <c r="J409" s="99"/>
    </row>
    <row r="410">
      <c r="B410" s="93" t="str">
        <f>Movies!C400</f>
        <v/>
      </c>
      <c r="J410" s="99"/>
    </row>
    <row r="411">
      <c r="B411" s="93" t="str">
        <f>Movies!C401</f>
        <v/>
      </c>
      <c r="J411" s="99"/>
    </row>
    <row r="412">
      <c r="B412" s="93" t="str">
        <f>Movies!C402</f>
        <v/>
      </c>
      <c r="J412" s="99"/>
    </row>
    <row r="413">
      <c r="B413" s="93" t="str">
        <f>Movies!C403</f>
        <v/>
      </c>
      <c r="J413" s="99"/>
    </row>
    <row r="414">
      <c r="B414" s="93" t="str">
        <f>Movies!C404</f>
        <v/>
      </c>
      <c r="J414" s="99"/>
    </row>
    <row r="415">
      <c r="B415" s="93" t="str">
        <f>Movies!C405</f>
        <v/>
      </c>
      <c r="J415" s="99"/>
    </row>
    <row r="416">
      <c r="B416" s="93" t="str">
        <f>Movies!C406</f>
        <v/>
      </c>
      <c r="J416" s="99"/>
    </row>
    <row r="417">
      <c r="B417" s="93" t="str">
        <f>Movies!C407</f>
        <v/>
      </c>
      <c r="J417" s="99"/>
    </row>
    <row r="418">
      <c r="B418" s="93" t="str">
        <f>Movies!C408</f>
        <v/>
      </c>
      <c r="J418" s="99"/>
    </row>
    <row r="419">
      <c r="B419" s="93" t="str">
        <f>Movies!C409</f>
        <v/>
      </c>
      <c r="J419" s="99"/>
    </row>
    <row r="420">
      <c r="B420" s="93" t="str">
        <f>Movies!C410</f>
        <v/>
      </c>
      <c r="J420" s="99"/>
    </row>
    <row r="421">
      <c r="B421" s="93" t="str">
        <f>Movies!C411</f>
        <v/>
      </c>
      <c r="J421" s="99"/>
    </row>
    <row r="422">
      <c r="B422" s="93" t="str">
        <f>Movies!C412</f>
        <v/>
      </c>
      <c r="J422" s="99"/>
    </row>
    <row r="423">
      <c r="B423" s="93" t="str">
        <f>Movies!C413</f>
        <v/>
      </c>
      <c r="J423" s="99"/>
    </row>
    <row r="424">
      <c r="B424" s="93" t="str">
        <f>Movies!C414</f>
        <v/>
      </c>
      <c r="J424" s="99"/>
    </row>
    <row r="425">
      <c r="B425" s="93" t="str">
        <f>Movies!C415</f>
        <v/>
      </c>
      <c r="J425" s="99"/>
    </row>
    <row r="426">
      <c r="B426" s="93" t="str">
        <f>Movies!C416</f>
        <v/>
      </c>
      <c r="J426" s="99"/>
    </row>
    <row r="427">
      <c r="B427" s="93" t="str">
        <f>Movies!C417</f>
        <v/>
      </c>
      <c r="J427" s="99"/>
    </row>
    <row r="428">
      <c r="B428" s="93" t="str">
        <f>Movies!C418</f>
        <v/>
      </c>
      <c r="J428" s="99"/>
    </row>
    <row r="429">
      <c r="B429" s="93" t="str">
        <f>Movies!C419</f>
        <v/>
      </c>
      <c r="J429" s="99"/>
    </row>
    <row r="430">
      <c r="B430" s="93" t="str">
        <f>Movies!C420</f>
        <v/>
      </c>
      <c r="J430" s="99"/>
    </row>
    <row r="431">
      <c r="B431" s="93" t="str">
        <f>Movies!C421</f>
        <v/>
      </c>
      <c r="J431" s="99"/>
    </row>
    <row r="432">
      <c r="B432" s="93" t="str">
        <f>Movies!C422</f>
        <v/>
      </c>
      <c r="J432" s="99"/>
    </row>
    <row r="433">
      <c r="B433" s="93" t="str">
        <f>Movies!C423</f>
        <v/>
      </c>
      <c r="J433" s="99"/>
    </row>
    <row r="434">
      <c r="B434" s="93" t="str">
        <f>Movies!C424</f>
        <v/>
      </c>
      <c r="J434" s="99"/>
    </row>
    <row r="435">
      <c r="B435" s="93" t="str">
        <f>Movies!C425</f>
        <v/>
      </c>
      <c r="J435" s="99"/>
    </row>
    <row r="436">
      <c r="B436" s="93" t="str">
        <f>Movies!C426</f>
        <v/>
      </c>
      <c r="J436" s="99"/>
    </row>
    <row r="437">
      <c r="B437" s="93" t="str">
        <f>Movies!C427</f>
        <v/>
      </c>
      <c r="J437" s="99"/>
    </row>
    <row r="438">
      <c r="B438" s="93" t="str">
        <f>Movies!C428</f>
        <v/>
      </c>
      <c r="J438" s="99"/>
    </row>
    <row r="439">
      <c r="B439" s="93" t="str">
        <f>Movies!C429</f>
        <v/>
      </c>
      <c r="J439" s="99"/>
    </row>
    <row r="440">
      <c r="B440" s="93" t="str">
        <f>Movies!C430</f>
        <v/>
      </c>
      <c r="J440" s="99"/>
    </row>
    <row r="441">
      <c r="B441" s="93" t="str">
        <f>Movies!C431</f>
        <v/>
      </c>
      <c r="J441" s="99"/>
    </row>
    <row r="442">
      <c r="B442" s="93" t="str">
        <f>Movies!C432</f>
        <v/>
      </c>
      <c r="J442" s="99"/>
    </row>
    <row r="443">
      <c r="B443" s="93" t="str">
        <f>Movies!C433</f>
        <v/>
      </c>
      <c r="J443" s="99"/>
    </row>
    <row r="444">
      <c r="B444" s="93" t="str">
        <f>Movies!C434</f>
        <v/>
      </c>
      <c r="J444" s="99"/>
    </row>
    <row r="445">
      <c r="B445" s="93" t="str">
        <f>Movies!C435</f>
        <v/>
      </c>
      <c r="J445" s="99"/>
    </row>
    <row r="446">
      <c r="B446" s="93" t="str">
        <f>Movies!C436</f>
        <v/>
      </c>
      <c r="J446" s="99"/>
    </row>
    <row r="447">
      <c r="B447" s="93" t="str">
        <f>Movies!C437</f>
        <v/>
      </c>
      <c r="J447" s="99"/>
    </row>
    <row r="448">
      <c r="B448" s="93" t="str">
        <f>Movies!C438</f>
        <v/>
      </c>
      <c r="J448" s="99"/>
    </row>
    <row r="449">
      <c r="B449" s="93" t="str">
        <f>Movies!C439</f>
        <v/>
      </c>
      <c r="J449" s="99"/>
    </row>
    <row r="450">
      <c r="B450" s="93" t="str">
        <f>Movies!C440</f>
        <v/>
      </c>
      <c r="J450" s="99"/>
    </row>
    <row r="451">
      <c r="B451" s="93" t="str">
        <f>Movies!C441</f>
        <v/>
      </c>
      <c r="J451" s="99"/>
    </row>
    <row r="452">
      <c r="B452" s="93" t="str">
        <f>Movies!C442</f>
        <v/>
      </c>
      <c r="J452" s="99"/>
    </row>
    <row r="453">
      <c r="B453" s="93" t="str">
        <f>Movies!C443</f>
        <v/>
      </c>
      <c r="J453" s="99"/>
    </row>
    <row r="454">
      <c r="B454" s="93" t="str">
        <f>Movies!C444</f>
        <v/>
      </c>
      <c r="J454" s="99"/>
    </row>
    <row r="455">
      <c r="B455" s="93" t="str">
        <f>Movies!C445</f>
        <v/>
      </c>
      <c r="J455" s="99"/>
    </row>
    <row r="456">
      <c r="B456" s="93" t="str">
        <f>Movies!C446</f>
        <v/>
      </c>
      <c r="J456" s="99"/>
    </row>
    <row r="457">
      <c r="B457" s="93" t="str">
        <f>Movies!C447</f>
        <v/>
      </c>
      <c r="J457" s="99"/>
    </row>
    <row r="458">
      <c r="B458" s="93" t="str">
        <f>Movies!C448</f>
        <v/>
      </c>
      <c r="J458" s="99"/>
    </row>
    <row r="459">
      <c r="B459" s="93" t="str">
        <f>Movies!C449</f>
        <v/>
      </c>
      <c r="J459" s="99"/>
    </row>
    <row r="460">
      <c r="B460" s="93" t="str">
        <f>Movies!C450</f>
        <v/>
      </c>
      <c r="J460" s="99"/>
    </row>
    <row r="461">
      <c r="B461" s="93" t="str">
        <f>Movies!C451</f>
        <v/>
      </c>
      <c r="J461" s="99"/>
    </row>
    <row r="462">
      <c r="B462" s="93" t="str">
        <f>Movies!C452</f>
        <v/>
      </c>
      <c r="J462" s="99"/>
    </row>
    <row r="463">
      <c r="B463" s="93" t="str">
        <f>Movies!C453</f>
        <v/>
      </c>
      <c r="J463" s="99"/>
    </row>
    <row r="464">
      <c r="B464" s="93" t="str">
        <f>Movies!C454</f>
        <v/>
      </c>
      <c r="J464" s="99"/>
    </row>
    <row r="465">
      <c r="B465" s="93" t="str">
        <f>Movies!C455</f>
        <v/>
      </c>
      <c r="J465" s="99"/>
    </row>
    <row r="466">
      <c r="B466" s="93" t="str">
        <f>Movies!C456</f>
        <v/>
      </c>
      <c r="J466" s="99"/>
    </row>
    <row r="467">
      <c r="B467" s="93" t="str">
        <f>Movies!C457</f>
        <v/>
      </c>
      <c r="J467" s="99"/>
    </row>
    <row r="468">
      <c r="B468" s="93" t="str">
        <f>Movies!C458</f>
        <v/>
      </c>
      <c r="J468" s="99"/>
    </row>
    <row r="469">
      <c r="B469" s="93" t="str">
        <f>Movies!C459</f>
        <v/>
      </c>
      <c r="J469" s="99"/>
    </row>
    <row r="470">
      <c r="B470" s="93" t="str">
        <f>Movies!C460</f>
        <v/>
      </c>
      <c r="J470" s="99"/>
    </row>
    <row r="471">
      <c r="B471" s="93" t="str">
        <f>Movies!C461</f>
        <v/>
      </c>
      <c r="J471" s="99"/>
    </row>
    <row r="472">
      <c r="B472" s="93" t="str">
        <f>Movies!C462</f>
        <v/>
      </c>
      <c r="J472" s="99"/>
    </row>
    <row r="473">
      <c r="B473" s="93" t="str">
        <f>Movies!C463</f>
        <v/>
      </c>
      <c r="J473" s="99"/>
    </row>
    <row r="474">
      <c r="B474" s="93" t="str">
        <f>Movies!C464</f>
        <v/>
      </c>
      <c r="J474" s="99"/>
    </row>
    <row r="475">
      <c r="B475" s="93" t="str">
        <f>Movies!C465</f>
        <v/>
      </c>
      <c r="J475" s="99"/>
    </row>
    <row r="476">
      <c r="B476" s="93" t="str">
        <f>Movies!C466</f>
        <v/>
      </c>
      <c r="J476" s="99"/>
    </row>
    <row r="477">
      <c r="B477" s="93" t="str">
        <f>Movies!C467</f>
        <v/>
      </c>
      <c r="J477" s="99"/>
    </row>
    <row r="478">
      <c r="B478" s="93" t="str">
        <f>Movies!C468</f>
        <v/>
      </c>
      <c r="J478" s="99"/>
    </row>
    <row r="479">
      <c r="B479" s="93" t="str">
        <f>Movies!C469</f>
        <v/>
      </c>
      <c r="J479" s="99"/>
    </row>
    <row r="480">
      <c r="B480" s="93" t="str">
        <f>Movies!C470</f>
        <v/>
      </c>
      <c r="J480" s="99"/>
    </row>
    <row r="481">
      <c r="B481" s="93" t="str">
        <f>Movies!C471</f>
        <v/>
      </c>
      <c r="J481" s="99"/>
    </row>
    <row r="482">
      <c r="B482" s="93" t="str">
        <f>Movies!C472</f>
        <v/>
      </c>
      <c r="J482" s="99"/>
    </row>
    <row r="483">
      <c r="B483" s="93" t="str">
        <f>Movies!C473</f>
        <v/>
      </c>
      <c r="J483" s="99"/>
    </row>
    <row r="484">
      <c r="B484" s="93" t="str">
        <f>Movies!C474</f>
        <v/>
      </c>
      <c r="J484" s="99"/>
    </row>
    <row r="485">
      <c r="B485" s="93" t="str">
        <f>Movies!C475</f>
        <v/>
      </c>
      <c r="J485" s="99"/>
    </row>
    <row r="486">
      <c r="B486" s="93" t="str">
        <f>Movies!C476</f>
        <v/>
      </c>
      <c r="J486" s="99"/>
    </row>
    <row r="487">
      <c r="B487" s="93" t="str">
        <f>Movies!C477</f>
        <v/>
      </c>
      <c r="J487" s="99"/>
    </row>
    <row r="488">
      <c r="B488" s="93" t="str">
        <f>Movies!C478</f>
        <v/>
      </c>
      <c r="J488" s="99"/>
    </row>
    <row r="489">
      <c r="B489" s="93" t="str">
        <f>Movies!C479</f>
        <v/>
      </c>
      <c r="J489" s="99"/>
    </row>
    <row r="490">
      <c r="B490" s="93" t="str">
        <f>Movies!C480</f>
        <v/>
      </c>
      <c r="J490" s="99"/>
    </row>
    <row r="491">
      <c r="B491" s="93" t="str">
        <f>Movies!C481</f>
        <v/>
      </c>
      <c r="J491" s="99"/>
    </row>
    <row r="492">
      <c r="B492" s="93" t="str">
        <f>Movies!C482</f>
        <v/>
      </c>
      <c r="J492" s="99"/>
    </row>
    <row r="493">
      <c r="B493" s="93" t="str">
        <f>Movies!C483</f>
        <v/>
      </c>
      <c r="J493" s="99"/>
    </row>
    <row r="494">
      <c r="B494" s="93" t="str">
        <f>Movies!C484</f>
        <v/>
      </c>
      <c r="J494" s="99"/>
    </row>
    <row r="495">
      <c r="B495" s="93" t="str">
        <f>Movies!C485</f>
        <v/>
      </c>
      <c r="J495" s="99"/>
    </row>
    <row r="496">
      <c r="B496" s="93" t="str">
        <f>Movies!C486</f>
        <v/>
      </c>
      <c r="J496" s="99"/>
    </row>
    <row r="497">
      <c r="B497" s="93" t="str">
        <f>Movies!C487</f>
        <v/>
      </c>
      <c r="J497" s="99"/>
    </row>
    <row r="498">
      <c r="B498" s="93" t="str">
        <f>Movies!C488</f>
        <v/>
      </c>
      <c r="J498" s="99"/>
    </row>
    <row r="499">
      <c r="B499" s="93" t="str">
        <f>Movies!C489</f>
        <v/>
      </c>
      <c r="J499" s="99"/>
    </row>
    <row r="500">
      <c r="B500" s="93" t="str">
        <f>Movies!C490</f>
        <v/>
      </c>
      <c r="J500" s="99"/>
    </row>
    <row r="501">
      <c r="B501" s="93" t="str">
        <f>Movies!C491</f>
        <v/>
      </c>
      <c r="J501" s="99"/>
    </row>
    <row r="502">
      <c r="B502" s="93" t="str">
        <f>Movies!C492</f>
        <v/>
      </c>
      <c r="J502" s="99"/>
    </row>
    <row r="503">
      <c r="B503" s="93" t="str">
        <f>Movies!C493</f>
        <v/>
      </c>
      <c r="J503" s="99"/>
    </row>
    <row r="504">
      <c r="B504" s="93" t="str">
        <f>Movies!C494</f>
        <v/>
      </c>
      <c r="J504" s="99"/>
    </row>
    <row r="505">
      <c r="B505" s="93" t="str">
        <f>Movies!C495</f>
        <v/>
      </c>
      <c r="J505" s="99"/>
    </row>
    <row r="506">
      <c r="B506" s="93" t="str">
        <f>Movies!C496</f>
        <v/>
      </c>
      <c r="J506" s="99"/>
    </row>
    <row r="507">
      <c r="B507" s="93" t="str">
        <f>Movies!C497</f>
        <v/>
      </c>
      <c r="J507" s="99"/>
    </row>
    <row r="508">
      <c r="B508" s="93" t="str">
        <f>Movies!C498</f>
        <v/>
      </c>
      <c r="J508" s="99"/>
    </row>
    <row r="509">
      <c r="B509" s="93" t="str">
        <f>Movies!C499</f>
        <v/>
      </c>
      <c r="J509" s="99"/>
    </row>
    <row r="510">
      <c r="B510" s="93" t="str">
        <f>Movies!C500</f>
        <v/>
      </c>
      <c r="J510" s="99"/>
    </row>
    <row r="511">
      <c r="B511" s="93" t="str">
        <f>Movies!C501</f>
        <v/>
      </c>
      <c r="J511" s="99"/>
    </row>
    <row r="512">
      <c r="B512" s="93" t="str">
        <f>Movies!C502</f>
        <v/>
      </c>
      <c r="J512" s="99"/>
    </row>
    <row r="513">
      <c r="B513" s="93" t="str">
        <f>Movies!C503</f>
        <v/>
      </c>
      <c r="J513" s="99"/>
    </row>
    <row r="514">
      <c r="B514" s="93" t="str">
        <f>Movies!C504</f>
        <v/>
      </c>
      <c r="J514" s="99"/>
    </row>
    <row r="515">
      <c r="B515" s="93" t="str">
        <f>Movies!C505</f>
        <v/>
      </c>
      <c r="J515" s="99"/>
    </row>
    <row r="516">
      <c r="B516" s="93" t="str">
        <f>Movies!C506</f>
        <v/>
      </c>
      <c r="J516" s="99"/>
    </row>
    <row r="517">
      <c r="B517" s="93" t="str">
        <f>Movies!C507</f>
        <v/>
      </c>
      <c r="J517" s="99"/>
    </row>
    <row r="518">
      <c r="B518" s="93" t="str">
        <f>Movies!C508</f>
        <v/>
      </c>
      <c r="J518" s="99"/>
    </row>
    <row r="519">
      <c r="B519" s="93" t="str">
        <f>Movies!C509</f>
        <v/>
      </c>
      <c r="J519" s="99"/>
    </row>
    <row r="520">
      <c r="B520" s="93" t="str">
        <f>Movies!C510</f>
        <v/>
      </c>
      <c r="J520" s="99"/>
    </row>
    <row r="521">
      <c r="B521" s="93" t="str">
        <f>Movies!C511</f>
        <v/>
      </c>
      <c r="J521" s="99"/>
    </row>
    <row r="522">
      <c r="B522" s="93" t="str">
        <f>Movies!C512</f>
        <v/>
      </c>
      <c r="J522" s="99"/>
    </row>
    <row r="523">
      <c r="B523" s="93" t="str">
        <f>Movies!C513</f>
        <v/>
      </c>
      <c r="J523" s="99"/>
    </row>
    <row r="524">
      <c r="B524" s="93" t="str">
        <f>Movies!C514</f>
        <v/>
      </c>
      <c r="J524" s="99"/>
    </row>
    <row r="525">
      <c r="B525" s="93" t="str">
        <f>Movies!C515</f>
        <v/>
      </c>
      <c r="J525" s="99"/>
    </row>
    <row r="526">
      <c r="B526" s="93" t="str">
        <f>Movies!C516</f>
        <v/>
      </c>
      <c r="J526" s="99"/>
    </row>
    <row r="527">
      <c r="B527" s="93" t="str">
        <f>Movies!C517</f>
        <v/>
      </c>
      <c r="J527" s="99"/>
    </row>
    <row r="528">
      <c r="B528" s="93" t="str">
        <f>Movies!C518</f>
        <v/>
      </c>
      <c r="J528" s="99"/>
    </row>
    <row r="529">
      <c r="B529" s="93" t="str">
        <f>Movies!C519</f>
        <v/>
      </c>
      <c r="J529" s="99"/>
    </row>
    <row r="530">
      <c r="B530" s="93" t="str">
        <f>Movies!C520</f>
        <v/>
      </c>
      <c r="J530" s="99"/>
    </row>
    <row r="531">
      <c r="B531" s="93" t="str">
        <f>Movies!C521</f>
        <v/>
      </c>
      <c r="J531" s="99"/>
    </row>
    <row r="532">
      <c r="B532" s="93" t="str">
        <f>Movies!C522</f>
        <v/>
      </c>
      <c r="J532" s="99"/>
    </row>
    <row r="533">
      <c r="B533" s="93" t="str">
        <f>Movies!C523</f>
        <v/>
      </c>
      <c r="J533" s="99"/>
    </row>
    <row r="534">
      <c r="B534" s="93" t="str">
        <f>Movies!C524</f>
        <v/>
      </c>
      <c r="J534" s="99"/>
    </row>
    <row r="535">
      <c r="B535" s="93" t="str">
        <f>Movies!C525</f>
        <v/>
      </c>
      <c r="J535" s="99"/>
    </row>
    <row r="536">
      <c r="B536" s="93" t="str">
        <f>Movies!C526</f>
        <v/>
      </c>
      <c r="J536" s="99"/>
    </row>
    <row r="537">
      <c r="B537" s="93" t="str">
        <f>Movies!C527</f>
        <v/>
      </c>
      <c r="J537" s="99"/>
    </row>
    <row r="538">
      <c r="B538" s="93" t="str">
        <f>Movies!C528</f>
        <v/>
      </c>
      <c r="J538" s="99"/>
    </row>
    <row r="539">
      <c r="B539" s="93" t="str">
        <f>Movies!C529</f>
        <v/>
      </c>
      <c r="J539" s="99"/>
    </row>
    <row r="540">
      <c r="B540" s="93" t="str">
        <f>Movies!C530</f>
        <v/>
      </c>
      <c r="J540" s="99"/>
    </row>
    <row r="541">
      <c r="B541" s="93" t="str">
        <f>Movies!C531</f>
        <v/>
      </c>
      <c r="J541" s="99"/>
    </row>
    <row r="542">
      <c r="B542" s="93" t="str">
        <f>Movies!C532</f>
        <v/>
      </c>
      <c r="J542" s="99"/>
    </row>
    <row r="543">
      <c r="B543" s="93" t="str">
        <f>Movies!C533</f>
        <v/>
      </c>
      <c r="J543" s="99"/>
    </row>
    <row r="544">
      <c r="B544" s="93" t="str">
        <f>Movies!C534</f>
        <v/>
      </c>
      <c r="J544" s="99"/>
    </row>
    <row r="545">
      <c r="B545" s="93" t="str">
        <f>Movies!C535</f>
        <v/>
      </c>
      <c r="J545" s="99"/>
    </row>
    <row r="546">
      <c r="B546" s="93" t="str">
        <f>Movies!C536</f>
        <v/>
      </c>
      <c r="J546" s="99"/>
    </row>
    <row r="547">
      <c r="B547" s="93" t="str">
        <f>Movies!C537</f>
        <v/>
      </c>
      <c r="J547" s="99"/>
    </row>
    <row r="548">
      <c r="B548" s="93" t="str">
        <f>Movies!C538</f>
        <v/>
      </c>
      <c r="J548" s="99"/>
    </row>
    <row r="549">
      <c r="B549" s="93" t="str">
        <f>Movies!C539</f>
        <v/>
      </c>
      <c r="J549" s="99"/>
    </row>
    <row r="550">
      <c r="B550" s="93" t="str">
        <f>Movies!C540</f>
        <v/>
      </c>
      <c r="J550" s="99"/>
    </row>
    <row r="551">
      <c r="B551" s="93" t="str">
        <f>Movies!C541</f>
        <v/>
      </c>
      <c r="J551" s="99"/>
    </row>
    <row r="552">
      <c r="B552" s="93" t="str">
        <f>Movies!C542</f>
        <v/>
      </c>
      <c r="J552" s="99"/>
    </row>
    <row r="553">
      <c r="B553" s="93" t="str">
        <f>Movies!C543</f>
        <v/>
      </c>
      <c r="J553" s="99"/>
    </row>
    <row r="554">
      <c r="B554" s="93" t="str">
        <f>Movies!C544</f>
        <v/>
      </c>
      <c r="J554" s="99"/>
    </row>
    <row r="555">
      <c r="B555" s="93" t="str">
        <f>Movies!C545</f>
        <v/>
      </c>
      <c r="J555" s="99"/>
    </row>
    <row r="556">
      <c r="B556" s="93" t="str">
        <f>Movies!C546</f>
        <v/>
      </c>
      <c r="J556" s="99"/>
    </row>
    <row r="557">
      <c r="B557" s="93" t="str">
        <f>Movies!C547</f>
        <v/>
      </c>
      <c r="J557" s="99"/>
    </row>
    <row r="558">
      <c r="B558" s="93" t="str">
        <f>Movies!C548</f>
        <v/>
      </c>
      <c r="J558" s="99"/>
    </row>
    <row r="559">
      <c r="B559" s="93" t="str">
        <f>Movies!C549</f>
        <v/>
      </c>
      <c r="J559" s="99"/>
    </row>
    <row r="560">
      <c r="B560" s="93" t="str">
        <f>Movies!C550</f>
        <v/>
      </c>
      <c r="J560" s="99"/>
    </row>
    <row r="561">
      <c r="B561" s="93" t="str">
        <f>Movies!C551</f>
        <v/>
      </c>
      <c r="J561" s="99"/>
    </row>
    <row r="562">
      <c r="B562" s="93" t="str">
        <f>Movies!C552</f>
        <v/>
      </c>
      <c r="J562" s="99"/>
    </row>
    <row r="563">
      <c r="B563" s="93" t="str">
        <f>Movies!C553</f>
        <v/>
      </c>
      <c r="J563" s="99"/>
    </row>
    <row r="564">
      <c r="B564" s="93" t="str">
        <f>Movies!C554</f>
        <v/>
      </c>
      <c r="J564" s="99"/>
    </row>
    <row r="565">
      <c r="B565" s="93" t="str">
        <f>Movies!C555</f>
        <v/>
      </c>
      <c r="J565" s="99"/>
    </row>
    <row r="566">
      <c r="B566" s="93" t="str">
        <f>Movies!C556</f>
        <v/>
      </c>
      <c r="J566" s="99"/>
    </row>
    <row r="567">
      <c r="B567" s="93" t="str">
        <f>Movies!C557</f>
        <v/>
      </c>
      <c r="J567" s="99"/>
    </row>
    <row r="568">
      <c r="B568" s="93" t="str">
        <f>Movies!C558</f>
        <v/>
      </c>
      <c r="J568" s="99"/>
    </row>
    <row r="569">
      <c r="B569" s="93" t="str">
        <f>Movies!C559</f>
        <v/>
      </c>
      <c r="J569" s="99"/>
    </row>
    <row r="570">
      <c r="B570" s="93" t="str">
        <f>Movies!C560</f>
        <v/>
      </c>
      <c r="J570" s="99"/>
    </row>
    <row r="571">
      <c r="B571" s="93" t="str">
        <f>Movies!C561</f>
        <v/>
      </c>
      <c r="J571" s="99"/>
    </row>
    <row r="572">
      <c r="B572" s="93" t="str">
        <f>Movies!C562</f>
        <v/>
      </c>
      <c r="J572" s="99"/>
    </row>
    <row r="573">
      <c r="B573" s="93" t="str">
        <f>Movies!C563</f>
        <v/>
      </c>
      <c r="J573" s="99"/>
    </row>
    <row r="574">
      <c r="B574" s="93" t="str">
        <f>Movies!C564</f>
        <v/>
      </c>
      <c r="J574" s="99"/>
    </row>
    <row r="575">
      <c r="B575" s="93" t="str">
        <f>Movies!C565</f>
        <v/>
      </c>
      <c r="J575" s="99"/>
    </row>
    <row r="576">
      <c r="B576" s="93" t="str">
        <f>Movies!C566</f>
        <v/>
      </c>
      <c r="J576" s="99"/>
    </row>
    <row r="577">
      <c r="B577" s="93" t="str">
        <f>Movies!C567</f>
        <v/>
      </c>
      <c r="J577" s="99"/>
    </row>
    <row r="578">
      <c r="B578" s="93" t="str">
        <f>Movies!C568</f>
        <v/>
      </c>
      <c r="J578" s="99"/>
    </row>
    <row r="579">
      <c r="B579" s="93" t="str">
        <f>Movies!C569</f>
        <v/>
      </c>
      <c r="J579" s="99"/>
    </row>
    <row r="580">
      <c r="B580" s="93" t="str">
        <f>Movies!C570</f>
        <v/>
      </c>
      <c r="J580" s="99"/>
    </row>
    <row r="581">
      <c r="B581" s="93" t="str">
        <f>Movies!C571</f>
        <v/>
      </c>
      <c r="J581" s="99"/>
    </row>
    <row r="582">
      <c r="B582" s="93" t="str">
        <f>Movies!C572</f>
        <v/>
      </c>
      <c r="J582" s="99"/>
    </row>
    <row r="583">
      <c r="B583" s="93" t="str">
        <f>Movies!C573</f>
        <v/>
      </c>
      <c r="J583" s="99"/>
    </row>
    <row r="584">
      <c r="B584" s="93" t="str">
        <f>Movies!C574</f>
        <v/>
      </c>
      <c r="J584" s="99"/>
    </row>
    <row r="585">
      <c r="B585" s="93" t="str">
        <f>Movies!C575</f>
        <v/>
      </c>
      <c r="J585" s="99"/>
    </row>
    <row r="586">
      <c r="B586" s="93" t="str">
        <f>Movies!C576</f>
        <v/>
      </c>
      <c r="J586" s="99"/>
    </row>
    <row r="587">
      <c r="B587" s="93" t="str">
        <f>Movies!C577</f>
        <v/>
      </c>
      <c r="J587" s="99"/>
    </row>
    <row r="588">
      <c r="B588" s="93" t="str">
        <f>Movies!C578</f>
        <v/>
      </c>
      <c r="J588" s="99"/>
    </row>
    <row r="589">
      <c r="B589" s="93" t="str">
        <f>Movies!C579</f>
        <v/>
      </c>
      <c r="J589" s="99"/>
    </row>
    <row r="590">
      <c r="B590" s="93" t="str">
        <f>Movies!C580</f>
        <v/>
      </c>
      <c r="J590" s="99"/>
    </row>
    <row r="591">
      <c r="B591" s="93" t="str">
        <f>Movies!C581</f>
        <v/>
      </c>
      <c r="J591" s="99"/>
    </row>
    <row r="592">
      <c r="B592" s="93" t="str">
        <f>Movies!C582</f>
        <v/>
      </c>
      <c r="J592" s="99"/>
    </row>
    <row r="593">
      <c r="B593" s="93" t="str">
        <f>Movies!C583</f>
        <v/>
      </c>
      <c r="J593" s="99"/>
    </row>
    <row r="594">
      <c r="J594" s="99"/>
    </row>
    <row r="595">
      <c r="J595" s="99"/>
    </row>
    <row r="596">
      <c r="J596" s="99"/>
    </row>
    <row r="597">
      <c r="J597" s="99"/>
    </row>
    <row r="598">
      <c r="J598" s="99"/>
    </row>
    <row r="599">
      <c r="J599" s="99"/>
    </row>
    <row r="600">
      <c r="J600" s="99"/>
    </row>
    <row r="601">
      <c r="J601" s="99"/>
    </row>
    <row r="602">
      <c r="J602" s="99"/>
    </row>
    <row r="603">
      <c r="J603" s="99"/>
    </row>
    <row r="604">
      <c r="J604" s="99"/>
    </row>
    <row r="605">
      <c r="J605" s="99"/>
    </row>
    <row r="606">
      <c r="J606" s="99"/>
    </row>
    <row r="607">
      <c r="J607" s="99"/>
    </row>
    <row r="608">
      <c r="J608" s="99"/>
    </row>
    <row r="609">
      <c r="J609" s="99"/>
    </row>
    <row r="610">
      <c r="J610" s="99"/>
    </row>
    <row r="611">
      <c r="J611" s="99"/>
    </row>
    <row r="612">
      <c r="J612" s="99"/>
    </row>
    <row r="613">
      <c r="J613" s="99"/>
    </row>
    <row r="614">
      <c r="J614" s="99"/>
    </row>
    <row r="615">
      <c r="J615" s="99"/>
    </row>
    <row r="616">
      <c r="J616" s="99"/>
    </row>
    <row r="617">
      <c r="J617" s="99"/>
    </row>
    <row r="618">
      <c r="J618" s="99"/>
    </row>
    <row r="619">
      <c r="J619" s="99"/>
    </row>
    <row r="620">
      <c r="J620" s="99"/>
    </row>
    <row r="621">
      <c r="J621" s="99"/>
    </row>
    <row r="622">
      <c r="J622" s="99"/>
    </row>
    <row r="623">
      <c r="J623" s="99"/>
    </row>
    <row r="624">
      <c r="J624" s="99"/>
    </row>
    <row r="625">
      <c r="J625" s="99"/>
    </row>
    <row r="626">
      <c r="J626" s="99"/>
    </row>
    <row r="627">
      <c r="J627" s="99"/>
    </row>
    <row r="628">
      <c r="J628" s="99"/>
    </row>
    <row r="629">
      <c r="J629" s="99"/>
    </row>
    <row r="630">
      <c r="J630" s="99"/>
    </row>
    <row r="631">
      <c r="J631" s="99"/>
    </row>
    <row r="632">
      <c r="J632" s="99"/>
    </row>
    <row r="633">
      <c r="J633" s="99"/>
    </row>
    <row r="634">
      <c r="J634" s="99"/>
    </row>
    <row r="635">
      <c r="J635" s="99"/>
    </row>
    <row r="636">
      <c r="J636" s="99"/>
    </row>
    <row r="637">
      <c r="J637" s="99"/>
    </row>
    <row r="638">
      <c r="J638" s="99"/>
    </row>
    <row r="639">
      <c r="J639" s="99"/>
    </row>
    <row r="640">
      <c r="J640" s="99"/>
    </row>
    <row r="641">
      <c r="J641" s="99"/>
    </row>
    <row r="642">
      <c r="J642" s="99"/>
    </row>
    <row r="643">
      <c r="J643" s="99"/>
    </row>
    <row r="644">
      <c r="J644" s="99"/>
    </row>
    <row r="645">
      <c r="J645" s="99"/>
    </row>
    <row r="646">
      <c r="J646" s="99"/>
    </row>
    <row r="647">
      <c r="J647" s="99"/>
    </row>
    <row r="648">
      <c r="J648" s="99"/>
    </row>
    <row r="649">
      <c r="J649" s="99"/>
    </row>
    <row r="650">
      <c r="J650" s="99"/>
    </row>
    <row r="651">
      <c r="J651" s="99"/>
    </row>
    <row r="652">
      <c r="J652" s="99"/>
    </row>
    <row r="653">
      <c r="J653" s="99"/>
    </row>
    <row r="654">
      <c r="J654" s="99"/>
    </row>
    <row r="655">
      <c r="J655" s="99"/>
    </row>
    <row r="656">
      <c r="J656" s="99"/>
    </row>
    <row r="657">
      <c r="J657" s="99"/>
    </row>
    <row r="658">
      <c r="J658" s="99"/>
    </row>
    <row r="659">
      <c r="J659" s="99"/>
    </row>
    <row r="660">
      <c r="J660" s="99"/>
    </row>
    <row r="661">
      <c r="J661" s="99"/>
    </row>
    <row r="662">
      <c r="J662" s="99"/>
    </row>
    <row r="663">
      <c r="J663" s="99"/>
    </row>
    <row r="664">
      <c r="J664" s="99"/>
    </row>
    <row r="665">
      <c r="J665" s="99"/>
    </row>
    <row r="666">
      <c r="J666" s="99"/>
    </row>
    <row r="667">
      <c r="J667" s="99"/>
    </row>
    <row r="668">
      <c r="J668" s="99"/>
    </row>
    <row r="669">
      <c r="J669" s="99"/>
    </row>
    <row r="670">
      <c r="J670" s="99"/>
    </row>
    <row r="671">
      <c r="J671" s="99"/>
    </row>
    <row r="672">
      <c r="J672" s="99"/>
    </row>
    <row r="673">
      <c r="J673" s="99"/>
    </row>
    <row r="674">
      <c r="J674" s="99"/>
    </row>
    <row r="675">
      <c r="J675" s="99"/>
    </row>
    <row r="676">
      <c r="J676" s="99"/>
    </row>
    <row r="677">
      <c r="J677" s="99"/>
    </row>
    <row r="678">
      <c r="J678" s="99"/>
    </row>
    <row r="679">
      <c r="J679" s="99"/>
    </row>
    <row r="680">
      <c r="J680" s="99"/>
    </row>
    <row r="681">
      <c r="J681" s="99"/>
    </row>
    <row r="682">
      <c r="J682" s="99"/>
    </row>
    <row r="683">
      <c r="J683" s="99"/>
    </row>
    <row r="684">
      <c r="J684" s="99"/>
    </row>
    <row r="685">
      <c r="J685" s="99"/>
    </row>
    <row r="686">
      <c r="J686" s="99"/>
    </row>
    <row r="687">
      <c r="J687" s="99"/>
    </row>
    <row r="688">
      <c r="J688" s="99"/>
    </row>
    <row r="689">
      <c r="J689" s="99"/>
    </row>
    <row r="690">
      <c r="J690" s="99"/>
    </row>
    <row r="691">
      <c r="J691" s="99"/>
    </row>
    <row r="692">
      <c r="J692" s="99"/>
    </row>
    <row r="693">
      <c r="J693" s="99"/>
    </row>
    <row r="694">
      <c r="J694" s="99"/>
    </row>
    <row r="695">
      <c r="J695" s="99"/>
    </row>
    <row r="696">
      <c r="J696" s="99"/>
    </row>
    <row r="697">
      <c r="J697" s="99"/>
    </row>
    <row r="698">
      <c r="J698" s="99"/>
    </row>
    <row r="699">
      <c r="J699" s="99"/>
    </row>
    <row r="700">
      <c r="J700" s="99"/>
    </row>
    <row r="701">
      <c r="J701" s="99"/>
    </row>
    <row r="702">
      <c r="J702" s="99"/>
    </row>
    <row r="703">
      <c r="J703" s="99"/>
    </row>
    <row r="704">
      <c r="J704" s="99"/>
    </row>
    <row r="705">
      <c r="J705" s="99"/>
    </row>
    <row r="706">
      <c r="J706" s="99"/>
    </row>
    <row r="707">
      <c r="J707" s="99"/>
    </row>
    <row r="708">
      <c r="J708" s="99"/>
    </row>
    <row r="709">
      <c r="J709" s="99"/>
    </row>
    <row r="710">
      <c r="J710" s="99"/>
    </row>
    <row r="711">
      <c r="J711" s="99"/>
    </row>
    <row r="712">
      <c r="J712" s="99"/>
    </row>
    <row r="713">
      <c r="J713" s="99"/>
    </row>
    <row r="714">
      <c r="J714" s="99"/>
    </row>
    <row r="715">
      <c r="J715" s="99"/>
    </row>
    <row r="716">
      <c r="J716" s="99"/>
    </row>
    <row r="717">
      <c r="J717" s="99"/>
    </row>
    <row r="718">
      <c r="J718" s="99"/>
    </row>
    <row r="719">
      <c r="J719" s="99"/>
    </row>
    <row r="720">
      <c r="J720" s="99"/>
    </row>
    <row r="721">
      <c r="J721" s="99"/>
    </row>
    <row r="722">
      <c r="J722" s="99"/>
    </row>
    <row r="723">
      <c r="J723" s="99"/>
    </row>
    <row r="724">
      <c r="J724" s="99"/>
    </row>
    <row r="725">
      <c r="J725" s="99"/>
    </row>
    <row r="726">
      <c r="J726" s="99"/>
    </row>
    <row r="727">
      <c r="J727" s="99"/>
    </row>
    <row r="728">
      <c r="J728" s="99"/>
    </row>
    <row r="729">
      <c r="J729" s="99"/>
    </row>
    <row r="730">
      <c r="J730" s="99"/>
    </row>
    <row r="731">
      <c r="J731" s="99"/>
    </row>
    <row r="732">
      <c r="J732" s="99"/>
    </row>
    <row r="733">
      <c r="J733" s="99"/>
    </row>
    <row r="734">
      <c r="J734" s="99"/>
    </row>
    <row r="735">
      <c r="J735" s="99"/>
    </row>
    <row r="736">
      <c r="J736" s="99"/>
    </row>
    <row r="737">
      <c r="J737" s="99"/>
    </row>
    <row r="738">
      <c r="J738" s="99"/>
    </row>
    <row r="739">
      <c r="J739" s="99"/>
    </row>
    <row r="740">
      <c r="J740" s="99"/>
    </row>
    <row r="741">
      <c r="J741" s="99"/>
    </row>
    <row r="742">
      <c r="J742" s="99"/>
    </row>
    <row r="743">
      <c r="J743" s="99"/>
    </row>
    <row r="744">
      <c r="J744" s="99"/>
    </row>
    <row r="745">
      <c r="J745" s="99"/>
    </row>
    <row r="746">
      <c r="J746" s="99"/>
    </row>
    <row r="747">
      <c r="J747" s="99"/>
    </row>
    <row r="748">
      <c r="J748" s="99"/>
    </row>
    <row r="749">
      <c r="J749" s="99"/>
    </row>
    <row r="750">
      <c r="J750" s="99"/>
    </row>
    <row r="751">
      <c r="J751" s="99"/>
    </row>
    <row r="752">
      <c r="J752" s="99"/>
    </row>
    <row r="753">
      <c r="J753" s="99"/>
    </row>
    <row r="754">
      <c r="J754" s="99"/>
    </row>
    <row r="755">
      <c r="J755" s="99"/>
    </row>
    <row r="756">
      <c r="J756" s="99"/>
    </row>
    <row r="757">
      <c r="J757" s="99"/>
    </row>
    <row r="758">
      <c r="J758" s="99"/>
    </row>
    <row r="759">
      <c r="J759" s="99"/>
    </row>
    <row r="760">
      <c r="J760" s="99"/>
    </row>
    <row r="761">
      <c r="J761" s="99"/>
    </row>
    <row r="762">
      <c r="J762" s="99"/>
    </row>
    <row r="763">
      <c r="J763" s="99"/>
    </row>
    <row r="764">
      <c r="J764" s="99"/>
    </row>
    <row r="765">
      <c r="J765" s="99"/>
    </row>
    <row r="766">
      <c r="J766" s="99"/>
    </row>
    <row r="767">
      <c r="J767" s="99"/>
    </row>
    <row r="768">
      <c r="J768" s="99"/>
    </row>
    <row r="769">
      <c r="J769" s="99"/>
    </row>
    <row r="770">
      <c r="J770" s="99"/>
    </row>
    <row r="771">
      <c r="J771" s="99"/>
    </row>
    <row r="772">
      <c r="J772" s="99"/>
    </row>
    <row r="773">
      <c r="J773" s="99"/>
    </row>
    <row r="774">
      <c r="J774" s="99"/>
    </row>
    <row r="775">
      <c r="J775" s="99"/>
    </row>
    <row r="776">
      <c r="J776" s="99"/>
    </row>
    <row r="777">
      <c r="J777" s="99"/>
    </row>
    <row r="778">
      <c r="J778" s="99"/>
    </row>
    <row r="779">
      <c r="J779" s="99"/>
    </row>
    <row r="780">
      <c r="J780" s="99"/>
    </row>
    <row r="781">
      <c r="J781" s="99"/>
    </row>
    <row r="782">
      <c r="J782" s="99"/>
    </row>
    <row r="783">
      <c r="J783" s="99"/>
    </row>
    <row r="784">
      <c r="J784" s="99"/>
    </row>
    <row r="785">
      <c r="J785" s="99"/>
    </row>
    <row r="786">
      <c r="J786" s="99"/>
    </row>
    <row r="787">
      <c r="J787" s="99"/>
    </row>
    <row r="788">
      <c r="J788" s="99"/>
    </row>
    <row r="789">
      <c r="J789" s="99"/>
    </row>
    <row r="790">
      <c r="J790" s="99"/>
    </row>
    <row r="791">
      <c r="J791" s="99"/>
    </row>
    <row r="792">
      <c r="J792" s="99"/>
    </row>
    <row r="793">
      <c r="J793" s="99"/>
    </row>
    <row r="794">
      <c r="J794" s="99"/>
    </row>
    <row r="795">
      <c r="J795" s="99"/>
    </row>
    <row r="796">
      <c r="J796" s="99"/>
    </row>
    <row r="797">
      <c r="J797" s="99"/>
    </row>
    <row r="798">
      <c r="J798" s="99"/>
    </row>
    <row r="799">
      <c r="J799" s="99"/>
    </row>
    <row r="800">
      <c r="J800" s="99"/>
    </row>
    <row r="801">
      <c r="J801" s="99"/>
    </row>
    <row r="802">
      <c r="J802" s="99"/>
    </row>
    <row r="803">
      <c r="J803" s="99"/>
    </row>
    <row r="804">
      <c r="J804" s="99"/>
    </row>
    <row r="805">
      <c r="J805" s="99"/>
    </row>
    <row r="806">
      <c r="J806" s="99"/>
    </row>
    <row r="807">
      <c r="J807" s="99"/>
    </row>
    <row r="808">
      <c r="J808" s="99"/>
    </row>
    <row r="809">
      <c r="J809" s="99"/>
    </row>
    <row r="810">
      <c r="J810" s="99"/>
    </row>
    <row r="811">
      <c r="J811" s="99"/>
    </row>
    <row r="812">
      <c r="J812" s="99"/>
    </row>
    <row r="813">
      <c r="J813" s="99"/>
    </row>
    <row r="814">
      <c r="J814" s="99"/>
    </row>
    <row r="815">
      <c r="J815" s="99"/>
    </row>
    <row r="816">
      <c r="J816" s="99"/>
    </row>
    <row r="817">
      <c r="J817" s="99"/>
    </row>
    <row r="818">
      <c r="J818" s="99"/>
    </row>
    <row r="819">
      <c r="J819" s="99"/>
    </row>
    <row r="820">
      <c r="J820" s="99"/>
    </row>
    <row r="821">
      <c r="J821" s="99"/>
    </row>
    <row r="822">
      <c r="J822" s="99"/>
    </row>
    <row r="823">
      <c r="J823" s="99"/>
    </row>
    <row r="824">
      <c r="J824" s="99"/>
    </row>
    <row r="825">
      <c r="J825" s="99"/>
    </row>
    <row r="826">
      <c r="J826" s="99"/>
    </row>
    <row r="827">
      <c r="J827" s="99"/>
    </row>
    <row r="828">
      <c r="J828" s="99"/>
    </row>
    <row r="829">
      <c r="J829" s="99"/>
    </row>
    <row r="830">
      <c r="J830" s="99"/>
    </row>
    <row r="831">
      <c r="J831" s="99"/>
    </row>
    <row r="832">
      <c r="J832" s="99"/>
    </row>
    <row r="833">
      <c r="J833" s="99"/>
    </row>
    <row r="834">
      <c r="J834" s="99"/>
    </row>
    <row r="835">
      <c r="J835" s="99"/>
    </row>
    <row r="836">
      <c r="J836" s="99"/>
    </row>
    <row r="837">
      <c r="J837" s="99"/>
    </row>
    <row r="838">
      <c r="J838" s="99"/>
    </row>
    <row r="839">
      <c r="J839" s="99"/>
    </row>
    <row r="840">
      <c r="J840" s="99"/>
    </row>
    <row r="841">
      <c r="J841" s="99"/>
    </row>
    <row r="842">
      <c r="J842" s="99"/>
    </row>
    <row r="843">
      <c r="J843" s="99"/>
    </row>
    <row r="844">
      <c r="J844" s="99"/>
    </row>
    <row r="845">
      <c r="J845" s="99"/>
    </row>
    <row r="846">
      <c r="J846" s="99"/>
    </row>
    <row r="847">
      <c r="J847" s="99"/>
    </row>
    <row r="848">
      <c r="J848" s="99"/>
    </row>
    <row r="849">
      <c r="J849" s="99"/>
    </row>
    <row r="850">
      <c r="J850" s="99"/>
    </row>
    <row r="851">
      <c r="J851" s="99"/>
    </row>
    <row r="852">
      <c r="J852" s="99"/>
    </row>
    <row r="853">
      <c r="J853" s="99"/>
    </row>
    <row r="854">
      <c r="J854" s="99"/>
    </row>
    <row r="855">
      <c r="J855" s="99"/>
    </row>
    <row r="856">
      <c r="J856" s="99"/>
    </row>
    <row r="857">
      <c r="J857" s="99"/>
    </row>
    <row r="858">
      <c r="J858" s="99"/>
    </row>
    <row r="859">
      <c r="J859" s="99"/>
    </row>
    <row r="860">
      <c r="J860" s="99"/>
    </row>
    <row r="861">
      <c r="J861" s="99"/>
    </row>
    <row r="862">
      <c r="J862" s="99"/>
    </row>
    <row r="863">
      <c r="J863" s="99"/>
    </row>
    <row r="864">
      <c r="J864" s="99"/>
    </row>
    <row r="865">
      <c r="J865" s="99"/>
    </row>
    <row r="866">
      <c r="J866" s="99"/>
    </row>
    <row r="867">
      <c r="J867" s="99"/>
    </row>
    <row r="868">
      <c r="J868" s="99"/>
    </row>
    <row r="869">
      <c r="J869" s="99"/>
    </row>
    <row r="870">
      <c r="J870" s="99"/>
    </row>
    <row r="871">
      <c r="J871" s="99"/>
    </row>
    <row r="872">
      <c r="J872" s="99"/>
    </row>
    <row r="873">
      <c r="J873" s="99"/>
    </row>
    <row r="874">
      <c r="J874" s="99"/>
    </row>
    <row r="875">
      <c r="J875" s="99"/>
    </row>
    <row r="876">
      <c r="J876" s="99"/>
    </row>
    <row r="877">
      <c r="J877" s="99"/>
    </row>
    <row r="878">
      <c r="J878" s="99"/>
    </row>
    <row r="879">
      <c r="J879" s="99"/>
    </row>
    <row r="880">
      <c r="J880" s="99"/>
    </row>
    <row r="881">
      <c r="J881" s="99"/>
    </row>
    <row r="882">
      <c r="J882" s="99"/>
    </row>
    <row r="883">
      <c r="J883" s="99"/>
    </row>
    <row r="884">
      <c r="J884" s="99"/>
    </row>
    <row r="885">
      <c r="J885" s="99"/>
    </row>
    <row r="886">
      <c r="J886" s="99"/>
    </row>
    <row r="887">
      <c r="J887" s="99"/>
    </row>
    <row r="888">
      <c r="J888" s="99"/>
    </row>
    <row r="889">
      <c r="J889" s="99"/>
    </row>
    <row r="890">
      <c r="J890" s="99"/>
    </row>
    <row r="891">
      <c r="J891" s="99"/>
    </row>
    <row r="892">
      <c r="J892" s="99"/>
    </row>
    <row r="893">
      <c r="J893" s="99"/>
    </row>
    <row r="894">
      <c r="J894" s="99"/>
    </row>
    <row r="895">
      <c r="J895" s="99"/>
    </row>
    <row r="896">
      <c r="J896" s="99"/>
    </row>
    <row r="897">
      <c r="J897" s="99"/>
    </row>
    <row r="898">
      <c r="J898" s="99"/>
    </row>
    <row r="899">
      <c r="J899" s="99"/>
    </row>
    <row r="900">
      <c r="J900" s="99"/>
    </row>
    <row r="901">
      <c r="J901" s="99"/>
    </row>
    <row r="902">
      <c r="J902" s="99"/>
    </row>
    <row r="903">
      <c r="J903" s="99"/>
    </row>
    <row r="904">
      <c r="J904" s="99"/>
    </row>
    <row r="905">
      <c r="J905" s="99"/>
    </row>
    <row r="906">
      <c r="J906" s="99"/>
    </row>
    <row r="907">
      <c r="J907" s="99"/>
    </row>
    <row r="908">
      <c r="J908" s="99"/>
    </row>
    <row r="909">
      <c r="J909" s="99"/>
    </row>
    <row r="910">
      <c r="J910" s="99"/>
    </row>
    <row r="911">
      <c r="J911" s="99"/>
    </row>
    <row r="912">
      <c r="J912" s="99"/>
    </row>
    <row r="913">
      <c r="J913" s="99"/>
    </row>
    <row r="914">
      <c r="J914" s="99"/>
    </row>
    <row r="915">
      <c r="J915" s="99"/>
    </row>
    <row r="916">
      <c r="J916" s="99"/>
    </row>
    <row r="917">
      <c r="J917" s="99"/>
    </row>
    <row r="918">
      <c r="J918" s="99"/>
    </row>
    <row r="919">
      <c r="J919" s="99"/>
    </row>
    <row r="920">
      <c r="J920" s="99"/>
    </row>
    <row r="921">
      <c r="J921" s="99"/>
    </row>
    <row r="922">
      <c r="J922" s="99"/>
    </row>
    <row r="923">
      <c r="J923" s="99"/>
    </row>
    <row r="924">
      <c r="J924" s="99"/>
    </row>
    <row r="925">
      <c r="J925" s="99"/>
    </row>
    <row r="926">
      <c r="J926" s="99"/>
    </row>
    <row r="927">
      <c r="J927" s="99"/>
    </row>
    <row r="928">
      <c r="J928" s="99"/>
    </row>
    <row r="929">
      <c r="J929" s="99"/>
    </row>
    <row r="930">
      <c r="J930" s="99"/>
    </row>
    <row r="931">
      <c r="J931" s="99"/>
    </row>
    <row r="932">
      <c r="J932" s="99"/>
    </row>
    <row r="933">
      <c r="J933" s="99"/>
    </row>
    <row r="934">
      <c r="J934" s="99"/>
    </row>
    <row r="935">
      <c r="J935" s="99"/>
    </row>
    <row r="936">
      <c r="J936" s="99"/>
    </row>
    <row r="937">
      <c r="J937" s="99"/>
    </row>
    <row r="938">
      <c r="J938" s="99"/>
    </row>
    <row r="939">
      <c r="J939" s="99"/>
    </row>
    <row r="940">
      <c r="J940" s="99"/>
    </row>
    <row r="941">
      <c r="J941" s="99"/>
    </row>
    <row r="942">
      <c r="J942" s="99"/>
    </row>
    <row r="943">
      <c r="J943" s="99"/>
    </row>
    <row r="944">
      <c r="J944" s="99"/>
    </row>
    <row r="945">
      <c r="J945" s="99"/>
    </row>
    <row r="946">
      <c r="J946" s="99"/>
    </row>
    <row r="947">
      <c r="J947" s="99"/>
    </row>
    <row r="948">
      <c r="J948" s="99"/>
    </row>
    <row r="949">
      <c r="J949" s="99"/>
    </row>
    <row r="950">
      <c r="J950" s="99"/>
    </row>
    <row r="951">
      <c r="J951" s="99"/>
    </row>
    <row r="952">
      <c r="J952" s="99"/>
    </row>
    <row r="953">
      <c r="J953" s="99"/>
    </row>
    <row r="954">
      <c r="J954" s="99"/>
    </row>
    <row r="955">
      <c r="J955" s="99"/>
    </row>
    <row r="956">
      <c r="J956" s="99"/>
    </row>
    <row r="957">
      <c r="J957" s="99"/>
    </row>
    <row r="958">
      <c r="J958" s="99"/>
    </row>
    <row r="959">
      <c r="J959" s="99"/>
    </row>
    <row r="960">
      <c r="J960" s="99"/>
    </row>
    <row r="961">
      <c r="J961" s="99"/>
    </row>
    <row r="962">
      <c r="J962" s="99"/>
    </row>
    <row r="963">
      <c r="J963" s="99"/>
    </row>
    <row r="964">
      <c r="J964" s="99"/>
    </row>
    <row r="965">
      <c r="J965" s="99"/>
    </row>
    <row r="966">
      <c r="J966" s="99"/>
    </row>
    <row r="967">
      <c r="J967" s="99"/>
    </row>
    <row r="968">
      <c r="J968" s="99"/>
    </row>
    <row r="969">
      <c r="J969" s="99"/>
    </row>
    <row r="970">
      <c r="J970" s="99"/>
    </row>
    <row r="971">
      <c r="J971" s="99"/>
    </row>
    <row r="972">
      <c r="J972" s="99"/>
    </row>
    <row r="973">
      <c r="J973" s="99"/>
    </row>
    <row r="974">
      <c r="J974" s="99"/>
    </row>
    <row r="975">
      <c r="J975" s="99"/>
    </row>
    <row r="976">
      <c r="J976" s="99"/>
    </row>
    <row r="977">
      <c r="J977" s="99"/>
    </row>
    <row r="978">
      <c r="J978" s="99"/>
    </row>
    <row r="979">
      <c r="J979" s="99"/>
    </row>
    <row r="980">
      <c r="J980" s="99"/>
    </row>
    <row r="981">
      <c r="J981" s="99"/>
    </row>
    <row r="982">
      <c r="J982" s="99"/>
    </row>
    <row r="983">
      <c r="J983" s="99"/>
    </row>
    <row r="984">
      <c r="J984" s="99"/>
    </row>
    <row r="985">
      <c r="J985" s="99"/>
    </row>
    <row r="986">
      <c r="J986" s="99"/>
    </row>
    <row r="987">
      <c r="J987" s="99"/>
    </row>
    <row r="988">
      <c r="J988" s="99"/>
    </row>
    <row r="989">
      <c r="J989" s="99"/>
    </row>
    <row r="990">
      <c r="J990" s="99"/>
    </row>
    <row r="991">
      <c r="J991" s="99"/>
    </row>
    <row r="992">
      <c r="J992" s="99"/>
    </row>
    <row r="993">
      <c r="J993" s="99"/>
    </row>
    <row r="994">
      <c r="J994" s="99"/>
    </row>
    <row r="995">
      <c r="J995" s="99"/>
    </row>
    <row r="996">
      <c r="J996" s="99"/>
    </row>
    <row r="997">
      <c r="J997" s="99"/>
    </row>
    <row r="998">
      <c r="J998" s="99"/>
    </row>
    <row r="999">
      <c r="J999" s="99"/>
    </row>
    <row r="1000">
      <c r="J1000" s="99"/>
    </row>
  </sheetData>
  <mergeCells count="4">
    <mergeCell ref="G1:H1"/>
    <mergeCell ref="J1:M1"/>
    <mergeCell ref="O1:Q1"/>
    <mergeCell ref="S1:V1"/>
  </mergeCells>
  <drawing r:id="rId1"/>
</worksheet>
</file>